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1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2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4580" yWindow="0" windowWidth="14000" windowHeight="15820" tabRatio="843" firstSheet="20" activeTab="23"/>
  </bookViews>
  <sheets>
    <sheet name="Methods" sheetId="9" r:id="rId1"/>
    <sheet name="Samples" sheetId="19" r:id="rId2"/>
    <sheet name="Dryweights" sheetId="2" r:id="rId3"/>
    <sheet name="WHC" sheetId="4" r:id="rId4"/>
    <sheet name="Leakage" sheetId="14" r:id="rId5"/>
    <sheet name="jar_information" sheetId="5" r:id="rId6"/>
    <sheet name="13C" sheetId="18" r:id="rId7"/>
    <sheet name="2001_Inc_06.10.20" sheetId="15" r:id="rId8"/>
    <sheet name="2001_Inc_08.10.20" sheetId="16" r:id="rId9"/>
    <sheet name="2001_Inc_09.10.20" sheetId="17" r:id="rId10"/>
    <sheet name="2001_Inc_12.10.20" sheetId="21" r:id="rId11"/>
    <sheet name="2001_Inc_15.10.20" sheetId="22" r:id="rId12"/>
    <sheet name="2001_Inc_19.10.20" sheetId="23" r:id="rId13"/>
    <sheet name="2001_Inc_26.10.20" sheetId="24" r:id="rId14"/>
    <sheet name="14C" sheetId="25" r:id="rId15"/>
    <sheet name="2001_Inc_29.10.20" sheetId="26" r:id="rId16"/>
    <sheet name="2001_Inc_02.11.20" sheetId="27" r:id="rId17"/>
    <sheet name="Retrieval" sheetId="31" r:id="rId18"/>
    <sheet name="CO2 Template" sheetId="7" r:id="rId19"/>
    <sheet name="C development" sheetId="20" r:id="rId20"/>
    <sheet name="2001_Inc_19.11.20" sheetId="28" r:id="rId21"/>
    <sheet name="2001_IncRep_01.12.20" sheetId="29" r:id="rId22"/>
    <sheet name="2001_IncRep_07.12.20" sheetId="30" r:id="rId23"/>
    <sheet name="S01_1_flux" sheetId="32" r:id="rId24"/>
  </sheets>
  <externalReferences>
    <externalReference r:id="rId25"/>
  </externalReferences>
  <definedNames>
    <definedName name="MeasFrac">[1]Sheet2!$A$2:$A$8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2" l="1"/>
  <c r="D24" i="32"/>
  <c r="D25" i="32"/>
  <c r="D2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" i="32"/>
  <c r="B73" i="32"/>
  <c r="C73" i="32"/>
  <c r="E73" i="32"/>
  <c r="L73" i="32"/>
  <c r="L72" i="32"/>
  <c r="G73" i="32"/>
  <c r="H73" i="32"/>
  <c r="I73" i="32"/>
  <c r="J73" i="32"/>
  <c r="K73" i="32"/>
  <c r="M73" i="32"/>
  <c r="N73" i="32"/>
  <c r="O73" i="32"/>
  <c r="P73" i="32"/>
  <c r="Q73" i="32"/>
  <c r="B97" i="32"/>
  <c r="C97" i="32"/>
  <c r="E97" i="32"/>
  <c r="L97" i="32"/>
  <c r="L96" i="32"/>
  <c r="G97" i="32"/>
  <c r="H97" i="32"/>
  <c r="I97" i="32"/>
  <c r="J97" i="32"/>
  <c r="K97" i="32"/>
  <c r="M97" i="32"/>
  <c r="N97" i="32"/>
  <c r="O97" i="32"/>
  <c r="P97" i="32"/>
  <c r="Q97" i="32"/>
  <c r="B121" i="32"/>
  <c r="C121" i="32"/>
  <c r="E121" i="32"/>
  <c r="L121" i="32"/>
  <c r="L120" i="32"/>
  <c r="G121" i="32"/>
  <c r="H121" i="32"/>
  <c r="I121" i="32"/>
  <c r="J121" i="32"/>
  <c r="K121" i="32"/>
  <c r="M121" i="32"/>
  <c r="N121" i="32"/>
  <c r="O121" i="32"/>
  <c r="P121" i="32"/>
  <c r="Q121" i="32"/>
  <c r="B145" i="32"/>
  <c r="C145" i="32"/>
  <c r="E145" i="32"/>
  <c r="L145" i="32"/>
  <c r="L144" i="32"/>
  <c r="G145" i="32"/>
  <c r="H145" i="32"/>
  <c r="I145" i="32"/>
  <c r="J145" i="32"/>
  <c r="K145" i="32"/>
  <c r="M145" i="32"/>
  <c r="N145" i="32"/>
  <c r="O145" i="32"/>
  <c r="P145" i="32"/>
  <c r="Q145" i="32"/>
  <c r="B169" i="32"/>
  <c r="C169" i="32"/>
  <c r="E169" i="32"/>
  <c r="L169" i="32"/>
  <c r="L168" i="32"/>
  <c r="G169" i="32"/>
  <c r="H169" i="32"/>
  <c r="I169" i="32"/>
  <c r="J169" i="32"/>
  <c r="K169" i="32"/>
  <c r="M169" i="32"/>
  <c r="N169" i="32"/>
  <c r="O169" i="32"/>
  <c r="P169" i="32"/>
  <c r="Q169" i="32"/>
  <c r="B193" i="32"/>
  <c r="C193" i="32"/>
  <c r="E193" i="32"/>
  <c r="L193" i="32"/>
  <c r="L192" i="32"/>
  <c r="G193" i="32"/>
  <c r="H193" i="32"/>
  <c r="I193" i="32"/>
  <c r="J193" i="32"/>
  <c r="K193" i="32"/>
  <c r="M193" i="32"/>
  <c r="N193" i="32"/>
  <c r="O193" i="32"/>
  <c r="P193" i="32"/>
  <c r="Q193" i="32"/>
  <c r="B217" i="32"/>
  <c r="C217" i="32"/>
  <c r="E217" i="32"/>
  <c r="L217" i="32"/>
  <c r="L216" i="32"/>
  <c r="G217" i="32"/>
  <c r="H217" i="32"/>
  <c r="I217" i="32"/>
  <c r="J217" i="32"/>
  <c r="K217" i="32"/>
  <c r="M217" i="32"/>
  <c r="N217" i="32"/>
  <c r="O217" i="32"/>
  <c r="P217" i="32"/>
  <c r="Q217" i="32"/>
  <c r="B241" i="32"/>
  <c r="C241" i="32"/>
  <c r="E241" i="32"/>
  <c r="L241" i="32"/>
  <c r="L240" i="32"/>
  <c r="G241" i="32"/>
  <c r="H241" i="32"/>
  <c r="I241" i="32"/>
  <c r="J241" i="32"/>
  <c r="K241" i="32"/>
  <c r="M241" i="32"/>
  <c r="N241" i="32"/>
  <c r="O241" i="32"/>
  <c r="P241" i="32"/>
  <c r="Q241" i="32"/>
  <c r="B265" i="32"/>
  <c r="C265" i="32"/>
  <c r="E265" i="32"/>
  <c r="L265" i="32"/>
  <c r="L264" i="32"/>
  <c r="G265" i="32"/>
  <c r="H265" i="32"/>
  <c r="I265" i="32"/>
  <c r="J265" i="32"/>
  <c r="K265" i="32"/>
  <c r="M265" i="32"/>
  <c r="N265" i="32"/>
  <c r="O265" i="32"/>
  <c r="P265" i="32"/>
  <c r="Q265" i="32"/>
  <c r="B289" i="32"/>
  <c r="C289" i="32"/>
  <c r="E289" i="32"/>
  <c r="L289" i="32"/>
  <c r="L288" i="32"/>
  <c r="G289" i="32"/>
  <c r="H289" i="32"/>
  <c r="I289" i="32"/>
  <c r="J289" i="32"/>
  <c r="K289" i="32"/>
  <c r="M289" i="32"/>
  <c r="N289" i="32"/>
  <c r="O289" i="32"/>
  <c r="P289" i="32"/>
  <c r="Q289" i="32"/>
  <c r="B49" i="32"/>
  <c r="C49" i="32"/>
  <c r="E49" i="32"/>
  <c r="L49" i="32"/>
  <c r="L48" i="32"/>
  <c r="G49" i="32"/>
  <c r="H49" i="32"/>
  <c r="I49" i="32"/>
  <c r="J49" i="32"/>
  <c r="K49" i="32"/>
  <c r="M49" i="32"/>
  <c r="N49" i="32"/>
  <c r="O49" i="32"/>
  <c r="P49" i="32"/>
  <c r="Q49" i="32"/>
  <c r="A25" i="32"/>
  <c r="B25" i="32"/>
  <c r="C25" i="32"/>
  <c r="E25" i="32"/>
  <c r="L25" i="32"/>
  <c r="A24" i="32"/>
  <c r="L24" i="32"/>
  <c r="G25" i="32"/>
  <c r="H25" i="32"/>
  <c r="I25" i="32"/>
  <c r="J25" i="32"/>
  <c r="K25" i="32"/>
  <c r="M25" i="32"/>
  <c r="N25" i="32"/>
  <c r="O25" i="32"/>
  <c r="P25" i="32"/>
  <c r="Q25" i="32"/>
  <c r="L267" i="32"/>
  <c r="L266" i="32"/>
  <c r="G267" i="32"/>
  <c r="H267" i="32"/>
  <c r="I267" i="32"/>
  <c r="J267" i="32"/>
  <c r="K267" i="32"/>
  <c r="M267" i="32"/>
  <c r="N267" i="32"/>
  <c r="O267" i="32"/>
  <c r="P267" i="32"/>
  <c r="Q267" i="32"/>
  <c r="L268" i="32"/>
  <c r="G268" i="32"/>
  <c r="H268" i="32"/>
  <c r="I268" i="32"/>
  <c r="J268" i="32"/>
  <c r="K268" i="32"/>
  <c r="M268" i="32"/>
  <c r="N268" i="32"/>
  <c r="O268" i="32"/>
  <c r="P268" i="32"/>
  <c r="Q268" i="32"/>
  <c r="L269" i="32"/>
  <c r="G269" i="32"/>
  <c r="H269" i="32"/>
  <c r="I269" i="32"/>
  <c r="J269" i="32"/>
  <c r="K269" i="32"/>
  <c r="M269" i="32"/>
  <c r="N269" i="32"/>
  <c r="O269" i="32"/>
  <c r="P269" i="32"/>
  <c r="Q269" i="32"/>
  <c r="L270" i="32"/>
  <c r="G270" i="32"/>
  <c r="H270" i="32"/>
  <c r="I270" i="32"/>
  <c r="J270" i="32"/>
  <c r="K270" i="32"/>
  <c r="M270" i="32"/>
  <c r="N270" i="32"/>
  <c r="O270" i="32"/>
  <c r="P270" i="32"/>
  <c r="Q270" i="32"/>
  <c r="L271" i="32"/>
  <c r="G271" i="32"/>
  <c r="H271" i="32"/>
  <c r="I271" i="32"/>
  <c r="J271" i="32"/>
  <c r="K271" i="32"/>
  <c r="M271" i="32"/>
  <c r="N271" i="32"/>
  <c r="O271" i="32"/>
  <c r="P271" i="32"/>
  <c r="Q271" i="32"/>
  <c r="L272" i="32"/>
  <c r="G272" i="32"/>
  <c r="H272" i="32"/>
  <c r="I272" i="32"/>
  <c r="J272" i="32"/>
  <c r="K272" i="32"/>
  <c r="M272" i="32"/>
  <c r="N272" i="32"/>
  <c r="O272" i="32"/>
  <c r="P272" i="32"/>
  <c r="Q272" i="32"/>
  <c r="L273" i="32"/>
  <c r="G273" i="32"/>
  <c r="H273" i="32"/>
  <c r="I273" i="32"/>
  <c r="J273" i="32"/>
  <c r="K273" i="32"/>
  <c r="M273" i="32"/>
  <c r="N273" i="32"/>
  <c r="O273" i="32"/>
  <c r="P273" i="32"/>
  <c r="Q273" i="32"/>
  <c r="L274" i="32"/>
  <c r="G274" i="32"/>
  <c r="H274" i="32"/>
  <c r="I274" i="32"/>
  <c r="J274" i="32"/>
  <c r="K274" i="32"/>
  <c r="M274" i="32"/>
  <c r="N274" i="32"/>
  <c r="O274" i="32"/>
  <c r="P274" i="32"/>
  <c r="Q274" i="32"/>
  <c r="L275" i="32"/>
  <c r="G275" i="32"/>
  <c r="H275" i="32"/>
  <c r="I275" i="32"/>
  <c r="J275" i="32"/>
  <c r="K275" i="32"/>
  <c r="M275" i="32"/>
  <c r="N275" i="32"/>
  <c r="O275" i="32"/>
  <c r="P275" i="32"/>
  <c r="Q275" i="32"/>
  <c r="L276" i="32"/>
  <c r="G276" i="32"/>
  <c r="H276" i="32"/>
  <c r="I276" i="32"/>
  <c r="J276" i="32"/>
  <c r="K276" i="32"/>
  <c r="M276" i="32"/>
  <c r="N276" i="32"/>
  <c r="O276" i="32"/>
  <c r="P276" i="32"/>
  <c r="Q276" i="32"/>
  <c r="L277" i="32"/>
  <c r="G277" i="32"/>
  <c r="H277" i="32"/>
  <c r="I277" i="32"/>
  <c r="J277" i="32"/>
  <c r="K277" i="32"/>
  <c r="M277" i="32"/>
  <c r="N277" i="32"/>
  <c r="O277" i="32"/>
  <c r="P277" i="32"/>
  <c r="Q277" i="32"/>
  <c r="L278" i="32"/>
  <c r="G278" i="32"/>
  <c r="H278" i="32"/>
  <c r="I278" i="32"/>
  <c r="J278" i="32"/>
  <c r="K278" i="32"/>
  <c r="M278" i="32"/>
  <c r="N278" i="32"/>
  <c r="O278" i="32"/>
  <c r="P278" i="32"/>
  <c r="Q278" i="32"/>
  <c r="L279" i="32"/>
  <c r="G279" i="32"/>
  <c r="H279" i="32"/>
  <c r="I279" i="32"/>
  <c r="J279" i="32"/>
  <c r="K279" i="32"/>
  <c r="M279" i="32"/>
  <c r="N279" i="32"/>
  <c r="O279" i="32"/>
  <c r="P279" i="32"/>
  <c r="Q279" i="32"/>
  <c r="L280" i="32"/>
  <c r="G280" i="32"/>
  <c r="H280" i="32"/>
  <c r="I280" i="32"/>
  <c r="J280" i="32"/>
  <c r="K280" i="32"/>
  <c r="M280" i="32"/>
  <c r="N280" i="32"/>
  <c r="O280" i="32"/>
  <c r="P280" i="32"/>
  <c r="Q280" i="32"/>
  <c r="L281" i="32"/>
  <c r="G281" i="32"/>
  <c r="H281" i="32"/>
  <c r="I281" i="32"/>
  <c r="J281" i="32"/>
  <c r="K281" i="32"/>
  <c r="M281" i="32"/>
  <c r="N281" i="32"/>
  <c r="O281" i="32"/>
  <c r="P281" i="32"/>
  <c r="Q281" i="32"/>
  <c r="L282" i="32"/>
  <c r="G282" i="32"/>
  <c r="H282" i="32"/>
  <c r="I282" i="32"/>
  <c r="J282" i="32"/>
  <c r="K282" i="32"/>
  <c r="M282" i="32"/>
  <c r="N282" i="32"/>
  <c r="O282" i="32"/>
  <c r="P282" i="32"/>
  <c r="Q282" i="32"/>
  <c r="L283" i="32"/>
  <c r="G283" i="32"/>
  <c r="H283" i="32"/>
  <c r="I283" i="32"/>
  <c r="J283" i="32"/>
  <c r="K283" i="32"/>
  <c r="M283" i="32"/>
  <c r="N283" i="32"/>
  <c r="O283" i="32"/>
  <c r="P283" i="32"/>
  <c r="Q283" i="32"/>
  <c r="L284" i="32"/>
  <c r="G284" i="32"/>
  <c r="H284" i="32"/>
  <c r="I284" i="32"/>
  <c r="J284" i="32"/>
  <c r="K284" i="32"/>
  <c r="M284" i="32"/>
  <c r="N284" i="32"/>
  <c r="O284" i="32"/>
  <c r="P284" i="32"/>
  <c r="Q284" i="32"/>
  <c r="L285" i="32"/>
  <c r="G285" i="32"/>
  <c r="H285" i="32"/>
  <c r="I285" i="32"/>
  <c r="J285" i="32"/>
  <c r="K285" i="32"/>
  <c r="M285" i="32"/>
  <c r="N285" i="32"/>
  <c r="O285" i="32"/>
  <c r="P285" i="32"/>
  <c r="Q285" i="32"/>
  <c r="L286" i="32"/>
  <c r="G286" i="32"/>
  <c r="H286" i="32"/>
  <c r="I286" i="32"/>
  <c r="J286" i="32"/>
  <c r="K286" i="32"/>
  <c r="M286" i="32"/>
  <c r="N286" i="32"/>
  <c r="O286" i="32"/>
  <c r="P286" i="32"/>
  <c r="Q286" i="32"/>
  <c r="L287" i="32"/>
  <c r="G287" i="32"/>
  <c r="H287" i="32"/>
  <c r="I287" i="32"/>
  <c r="J287" i="32"/>
  <c r="K287" i="32"/>
  <c r="M287" i="32"/>
  <c r="N287" i="32"/>
  <c r="O287" i="32"/>
  <c r="P287" i="32"/>
  <c r="Q287" i="32"/>
  <c r="G288" i="32"/>
  <c r="H288" i="32"/>
  <c r="I288" i="32"/>
  <c r="J288" i="32"/>
  <c r="K288" i="32"/>
  <c r="M288" i="32"/>
  <c r="N288" i="32"/>
  <c r="O288" i="32"/>
  <c r="P288" i="32"/>
  <c r="Q288" i="32"/>
  <c r="Q266" i="32"/>
  <c r="H266" i="32"/>
  <c r="G266" i="32"/>
  <c r="I266" i="32"/>
  <c r="J266" i="32"/>
  <c r="K266" i="32"/>
  <c r="M266" i="32"/>
  <c r="N266" i="32"/>
  <c r="O266" i="32"/>
  <c r="P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B266" i="32"/>
  <c r="C266" i="32"/>
  <c r="B267" i="32"/>
  <c r="C267" i="32"/>
  <c r="B268" i="32"/>
  <c r="C268" i="32"/>
  <c r="B269" i="32"/>
  <c r="C269" i="32"/>
  <c r="B270" i="32"/>
  <c r="C270" i="32"/>
  <c r="B271" i="32"/>
  <c r="C271" i="32"/>
  <c r="B272" i="32"/>
  <c r="C272" i="32"/>
  <c r="B273" i="32"/>
  <c r="C273" i="32"/>
  <c r="B274" i="32"/>
  <c r="C274" i="32"/>
  <c r="B275" i="32"/>
  <c r="C275" i="32"/>
  <c r="B276" i="32"/>
  <c r="C276" i="32"/>
  <c r="B277" i="32"/>
  <c r="C277" i="32"/>
  <c r="B278" i="32"/>
  <c r="C278" i="32"/>
  <c r="B279" i="32"/>
  <c r="C279" i="32"/>
  <c r="B280" i="32"/>
  <c r="C280" i="32"/>
  <c r="B281" i="32"/>
  <c r="C281" i="32"/>
  <c r="B282" i="32"/>
  <c r="C282" i="32"/>
  <c r="B283" i="32"/>
  <c r="C283" i="32"/>
  <c r="B284" i="32"/>
  <c r="C284" i="32"/>
  <c r="B285" i="32"/>
  <c r="C285" i="32"/>
  <c r="B286" i="32"/>
  <c r="C286" i="32"/>
  <c r="B287" i="32"/>
  <c r="C287" i="32"/>
  <c r="B288" i="32"/>
  <c r="C288" i="32"/>
  <c r="L243" i="32"/>
  <c r="L242" i="32"/>
  <c r="G243" i="32"/>
  <c r="H243" i="32"/>
  <c r="I243" i="32"/>
  <c r="J243" i="32"/>
  <c r="K243" i="32"/>
  <c r="M243" i="32"/>
  <c r="N243" i="32"/>
  <c r="O243" i="32"/>
  <c r="P243" i="32"/>
  <c r="Q243" i="32"/>
  <c r="L244" i="32"/>
  <c r="G244" i="32"/>
  <c r="H244" i="32"/>
  <c r="I244" i="32"/>
  <c r="J244" i="32"/>
  <c r="K244" i="32"/>
  <c r="M244" i="32"/>
  <c r="N244" i="32"/>
  <c r="O244" i="32"/>
  <c r="P244" i="32"/>
  <c r="Q244" i="32"/>
  <c r="L245" i="32"/>
  <c r="G245" i="32"/>
  <c r="H245" i="32"/>
  <c r="I245" i="32"/>
  <c r="J245" i="32"/>
  <c r="K245" i="32"/>
  <c r="M245" i="32"/>
  <c r="N245" i="32"/>
  <c r="O245" i="32"/>
  <c r="P245" i="32"/>
  <c r="Q245" i="32"/>
  <c r="L246" i="32"/>
  <c r="G246" i="32"/>
  <c r="H246" i="32"/>
  <c r="I246" i="32"/>
  <c r="J246" i="32"/>
  <c r="K246" i="32"/>
  <c r="M246" i="32"/>
  <c r="N246" i="32"/>
  <c r="O246" i="32"/>
  <c r="P246" i="32"/>
  <c r="Q246" i="32"/>
  <c r="L247" i="32"/>
  <c r="G247" i="32"/>
  <c r="H247" i="32"/>
  <c r="I247" i="32"/>
  <c r="J247" i="32"/>
  <c r="K247" i="32"/>
  <c r="M247" i="32"/>
  <c r="N247" i="32"/>
  <c r="O247" i="32"/>
  <c r="P247" i="32"/>
  <c r="Q247" i="32"/>
  <c r="L248" i="32"/>
  <c r="G248" i="32"/>
  <c r="H248" i="32"/>
  <c r="I248" i="32"/>
  <c r="J248" i="32"/>
  <c r="K248" i="32"/>
  <c r="M248" i="32"/>
  <c r="N248" i="32"/>
  <c r="O248" i="32"/>
  <c r="P248" i="32"/>
  <c r="Q248" i="32"/>
  <c r="L249" i="32"/>
  <c r="G249" i="32"/>
  <c r="H249" i="32"/>
  <c r="I249" i="32"/>
  <c r="J249" i="32"/>
  <c r="K249" i="32"/>
  <c r="M249" i="32"/>
  <c r="N249" i="32"/>
  <c r="O249" i="32"/>
  <c r="P249" i="32"/>
  <c r="Q249" i="32"/>
  <c r="L250" i="32"/>
  <c r="G250" i="32"/>
  <c r="H250" i="32"/>
  <c r="I250" i="32"/>
  <c r="J250" i="32"/>
  <c r="K250" i="32"/>
  <c r="M250" i="32"/>
  <c r="N250" i="32"/>
  <c r="O250" i="32"/>
  <c r="P250" i="32"/>
  <c r="Q250" i="32"/>
  <c r="L251" i="32"/>
  <c r="G251" i="32"/>
  <c r="H251" i="32"/>
  <c r="I251" i="32"/>
  <c r="J251" i="32"/>
  <c r="K251" i="32"/>
  <c r="M251" i="32"/>
  <c r="N251" i="32"/>
  <c r="O251" i="32"/>
  <c r="P251" i="32"/>
  <c r="Q251" i="32"/>
  <c r="L252" i="32"/>
  <c r="G252" i="32"/>
  <c r="H252" i="32"/>
  <c r="I252" i="32"/>
  <c r="J252" i="32"/>
  <c r="K252" i="32"/>
  <c r="M252" i="32"/>
  <c r="N252" i="32"/>
  <c r="O252" i="32"/>
  <c r="P252" i="32"/>
  <c r="Q252" i="32"/>
  <c r="L253" i="32"/>
  <c r="G253" i="32"/>
  <c r="H253" i="32"/>
  <c r="I253" i="32"/>
  <c r="J253" i="32"/>
  <c r="K253" i="32"/>
  <c r="M253" i="32"/>
  <c r="N253" i="32"/>
  <c r="O253" i="32"/>
  <c r="P253" i="32"/>
  <c r="Q253" i="32"/>
  <c r="L254" i="32"/>
  <c r="G254" i="32"/>
  <c r="H254" i="32"/>
  <c r="I254" i="32"/>
  <c r="J254" i="32"/>
  <c r="K254" i="32"/>
  <c r="M254" i="32"/>
  <c r="N254" i="32"/>
  <c r="O254" i="32"/>
  <c r="P254" i="32"/>
  <c r="Q254" i="32"/>
  <c r="L255" i="32"/>
  <c r="G255" i="32"/>
  <c r="H255" i="32"/>
  <c r="I255" i="32"/>
  <c r="J255" i="32"/>
  <c r="K255" i="32"/>
  <c r="M255" i="32"/>
  <c r="N255" i="32"/>
  <c r="O255" i="32"/>
  <c r="P255" i="32"/>
  <c r="Q255" i="32"/>
  <c r="L256" i="32"/>
  <c r="G256" i="32"/>
  <c r="H256" i="32"/>
  <c r="I256" i="32"/>
  <c r="J256" i="32"/>
  <c r="K256" i="32"/>
  <c r="M256" i="32"/>
  <c r="N256" i="32"/>
  <c r="O256" i="32"/>
  <c r="P256" i="32"/>
  <c r="Q256" i="32"/>
  <c r="L257" i="32"/>
  <c r="G257" i="32"/>
  <c r="H257" i="32"/>
  <c r="I257" i="32"/>
  <c r="J257" i="32"/>
  <c r="K257" i="32"/>
  <c r="M257" i="32"/>
  <c r="N257" i="32"/>
  <c r="O257" i="32"/>
  <c r="P257" i="32"/>
  <c r="Q257" i="32"/>
  <c r="L258" i="32"/>
  <c r="G258" i="32"/>
  <c r="H258" i="32"/>
  <c r="I258" i="32"/>
  <c r="J258" i="32"/>
  <c r="K258" i="32"/>
  <c r="M258" i="32"/>
  <c r="N258" i="32"/>
  <c r="O258" i="32"/>
  <c r="P258" i="32"/>
  <c r="Q258" i="32"/>
  <c r="L259" i="32"/>
  <c r="G259" i="32"/>
  <c r="H259" i="32"/>
  <c r="I259" i="32"/>
  <c r="J259" i="32"/>
  <c r="K259" i="32"/>
  <c r="M259" i="32"/>
  <c r="N259" i="32"/>
  <c r="O259" i="32"/>
  <c r="P259" i="32"/>
  <c r="Q259" i="32"/>
  <c r="L260" i="32"/>
  <c r="G260" i="32"/>
  <c r="H260" i="32"/>
  <c r="I260" i="32"/>
  <c r="J260" i="32"/>
  <c r="K260" i="32"/>
  <c r="M260" i="32"/>
  <c r="N260" i="32"/>
  <c r="O260" i="32"/>
  <c r="P260" i="32"/>
  <c r="Q260" i="32"/>
  <c r="L261" i="32"/>
  <c r="G261" i="32"/>
  <c r="H261" i="32"/>
  <c r="I261" i="32"/>
  <c r="J261" i="32"/>
  <c r="K261" i="32"/>
  <c r="M261" i="32"/>
  <c r="N261" i="32"/>
  <c r="O261" i="32"/>
  <c r="P261" i="32"/>
  <c r="Q261" i="32"/>
  <c r="L262" i="32"/>
  <c r="G262" i="32"/>
  <c r="H262" i="32"/>
  <c r="I262" i="32"/>
  <c r="J262" i="32"/>
  <c r="K262" i="32"/>
  <c r="M262" i="32"/>
  <c r="N262" i="32"/>
  <c r="O262" i="32"/>
  <c r="P262" i="32"/>
  <c r="Q262" i="32"/>
  <c r="L263" i="32"/>
  <c r="G263" i="32"/>
  <c r="H263" i="32"/>
  <c r="I263" i="32"/>
  <c r="J263" i="32"/>
  <c r="K263" i="32"/>
  <c r="M263" i="32"/>
  <c r="N263" i="32"/>
  <c r="O263" i="32"/>
  <c r="P263" i="32"/>
  <c r="Q263" i="32"/>
  <c r="G264" i="32"/>
  <c r="H264" i="32"/>
  <c r="I264" i="32"/>
  <c r="J264" i="32"/>
  <c r="K264" i="32"/>
  <c r="M264" i="32"/>
  <c r="N264" i="32"/>
  <c r="O264" i="32"/>
  <c r="P264" i="32"/>
  <c r="Q264" i="32"/>
  <c r="Q242" i="32"/>
  <c r="H242" i="32"/>
  <c r="G242" i="32"/>
  <c r="I242" i="32"/>
  <c r="J242" i="32"/>
  <c r="K242" i="32"/>
  <c r="M242" i="32"/>
  <c r="N242" i="32"/>
  <c r="O242" i="32"/>
  <c r="P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B242" i="32"/>
  <c r="C242" i="32"/>
  <c r="B243" i="32"/>
  <c r="C243" i="32"/>
  <c r="B244" i="32"/>
  <c r="C244" i="32"/>
  <c r="B245" i="32"/>
  <c r="C245" i="32"/>
  <c r="B246" i="32"/>
  <c r="C246" i="32"/>
  <c r="B247" i="32"/>
  <c r="C247" i="32"/>
  <c r="B248" i="32"/>
  <c r="C248" i="32"/>
  <c r="B249" i="32"/>
  <c r="C249" i="32"/>
  <c r="B250" i="32"/>
  <c r="C250" i="32"/>
  <c r="B251" i="32"/>
  <c r="C251" i="32"/>
  <c r="B252" i="32"/>
  <c r="C252" i="32"/>
  <c r="B253" i="32"/>
  <c r="C253" i="32"/>
  <c r="B254" i="32"/>
  <c r="C254" i="32"/>
  <c r="B255" i="32"/>
  <c r="C255" i="32"/>
  <c r="B256" i="32"/>
  <c r="C256" i="32"/>
  <c r="B257" i="32"/>
  <c r="C257" i="32"/>
  <c r="B258" i="32"/>
  <c r="C258" i="32"/>
  <c r="B259" i="32"/>
  <c r="C259" i="32"/>
  <c r="B260" i="32"/>
  <c r="C260" i="32"/>
  <c r="B261" i="32"/>
  <c r="C261" i="32"/>
  <c r="B262" i="32"/>
  <c r="C262" i="32"/>
  <c r="B263" i="32"/>
  <c r="C263" i="32"/>
  <c r="B264" i="32"/>
  <c r="C264" i="32"/>
  <c r="L219" i="32"/>
  <c r="L218" i="32"/>
  <c r="G219" i="32"/>
  <c r="H219" i="32"/>
  <c r="I219" i="32"/>
  <c r="J219" i="32"/>
  <c r="K219" i="32"/>
  <c r="M219" i="32"/>
  <c r="N219" i="32"/>
  <c r="O219" i="32"/>
  <c r="P219" i="32"/>
  <c r="Q219" i="32"/>
  <c r="L220" i="32"/>
  <c r="G220" i="32"/>
  <c r="H220" i="32"/>
  <c r="I220" i="32"/>
  <c r="J220" i="32"/>
  <c r="K220" i="32"/>
  <c r="M220" i="32"/>
  <c r="N220" i="32"/>
  <c r="O220" i="32"/>
  <c r="P220" i="32"/>
  <c r="Q220" i="32"/>
  <c r="L221" i="32"/>
  <c r="G221" i="32"/>
  <c r="H221" i="32"/>
  <c r="I221" i="32"/>
  <c r="J221" i="32"/>
  <c r="K221" i="32"/>
  <c r="M221" i="32"/>
  <c r="N221" i="32"/>
  <c r="O221" i="32"/>
  <c r="P221" i="32"/>
  <c r="Q221" i="32"/>
  <c r="L222" i="32"/>
  <c r="G222" i="32"/>
  <c r="H222" i="32"/>
  <c r="I222" i="32"/>
  <c r="J222" i="32"/>
  <c r="K222" i="32"/>
  <c r="M222" i="32"/>
  <c r="N222" i="32"/>
  <c r="O222" i="32"/>
  <c r="P222" i="32"/>
  <c r="Q222" i="32"/>
  <c r="L223" i="32"/>
  <c r="G223" i="32"/>
  <c r="H223" i="32"/>
  <c r="I223" i="32"/>
  <c r="J223" i="32"/>
  <c r="K223" i="32"/>
  <c r="M223" i="32"/>
  <c r="N223" i="32"/>
  <c r="O223" i="32"/>
  <c r="P223" i="32"/>
  <c r="Q223" i="32"/>
  <c r="L224" i="32"/>
  <c r="G224" i="32"/>
  <c r="H224" i="32"/>
  <c r="I224" i="32"/>
  <c r="J224" i="32"/>
  <c r="K224" i="32"/>
  <c r="M224" i="32"/>
  <c r="N224" i="32"/>
  <c r="O224" i="32"/>
  <c r="P224" i="32"/>
  <c r="Q224" i="32"/>
  <c r="L225" i="32"/>
  <c r="G225" i="32"/>
  <c r="H225" i="32"/>
  <c r="I225" i="32"/>
  <c r="J225" i="32"/>
  <c r="K225" i="32"/>
  <c r="M225" i="32"/>
  <c r="N225" i="32"/>
  <c r="O225" i="32"/>
  <c r="P225" i="32"/>
  <c r="Q225" i="32"/>
  <c r="L226" i="32"/>
  <c r="G226" i="32"/>
  <c r="H226" i="32"/>
  <c r="I226" i="32"/>
  <c r="J226" i="32"/>
  <c r="K226" i="32"/>
  <c r="M226" i="32"/>
  <c r="N226" i="32"/>
  <c r="O226" i="32"/>
  <c r="P226" i="32"/>
  <c r="Q226" i="32"/>
  <c r="L227" i="32"/>
  <c r="G227" i="32"/>
  <c r="H227" i="32"/>
  <c r="I227" i="32"/>
  <c r="J227" i="32"/>
  <c r="K227" i="32"/>
  <c r="M227" i="32"/>
  <c r="N227" i="32"/>
  <c r="O227" i="32"/>
  <c r="P227" i="32"/>
  <c r="Q227" i="32"/>
  <c r="L228" i="32"/>
  <c r="G228" i="32"/>
  <c r="H228" i="32"/>
  <c r="I228" i="32"/>
  <c r="J228" i="32"/>
  <c r="K228" i="32"/>
  <c r="M228" i="32"/>
  <c r="N228" i="32"/>
  <c r="O228" i="32"/>
  <c r="P228" i="32"/>
  <c r="Q228" i="32"/>
  <c r="L229" i="32"/>
  <c r="G229" i="32"/>
  <c r="H229" i="32"/>
  <c r="I229" i="32"/>
  <c r="J229" i="32"/>
  <c r="K229" i="32"/>
  <c r="M229" i="32"/>
  <c r="N229" i="32"/>
  <c r="O229" i="32"/>
  <c r="P229" i="32"/>
  <c r="Q229" i="32"/>
  <c r="L230" i="32"/>
  <c r="G230" i="32"/>
  <c r="H230" i="32"/>
  <c r="I230" i="32"/>
  <c r="J230" i="32"/>
  <c r="K230" i="32"/>
  <c r="M230" i="32"/>
  <c r="N230" i="32"/>
  <c r="O230" i="32"/>
  <c r="P230" i="32"/>
  <c r="Q230" i="32"/>
  <c r="L231" i="32"/>
  <c r="G231" i="32"/>
  <c r="H231" i="32"/>
  <c r="I231" i="32"/>
  <c r="J231" i="32"/>
  <c r="K231" i="32"/>
  <c r="M231" i="32"/>
  <c r="N231" i="32"/>
  <c r="O231" i="32"/>
  <c r="P231" i="32"/>
  <c r="Q231" i="32"/>
  <c r="L232" i="32"/>
  <c r="G232" i="32"/>
  <c r="H232" i="32"/>
  <c r="I232" i="32"/>
  <c r="J232" i="32"/>
  <c r="K232" i="32"/>
  <c r="M232" i="32"/>
  <c r="N232" i="32"/>
  <c r="O232" i="32"/>
  <c r="P232" i="32"/>
  <c r="Q232" i="32"/>
  <c r="L233" i="32"/>
  <c r="G233" i="32"/>
  <c r="H233" i="32"/>
  <c r="I233" i="32"/>
  <c r="J233" i="32"/>
  <c r="K233" i="32"/>
  <c r="M233" i="32"/>
  <c r="N233" i="32"/>
  <c r="O233" i="32"/>
  <c r="P233" i="32"/>
  <c r="Q233" i="32"/>
  <c r="L234" i="32"/>
  <c r="G234" i="32"/>
  <c r="H234" i="32"/>
  <c r="I234" i="32"/>
  <c r="J234" i="32"/>
  <c r="K234" i="32"/>
  <c r="M234" i="32"/>
  <c r="N234" i="32"/>
  <c r="O234" i="32"/>
  <c r="P234" i="32"/>
  <c r="Q234" i="32"/>
  <c r="L235" i="32"/>
  <c r="G235" i="32"/>
  <c r="H235" i="32"/>
  <c r="I235" i="32"/>
  <c r="J235" i="32"/>
  <c r="K235" i="32"/>
  <c r="M235" i="32"/>
  <c r="N235" i="32"/>
  <c r="O235" i="32"/>
  <c r="P235" i="32"/>
  <c r="Q235" i="32"/>
  <c r="L236" i="32"/>
  <c r="G236" i="32"/>
  <c r="H236" i="32"/>
  <c r="I236" i="32"/>
  <c r="J236" i="32"/>
  <c r="K236" i="32"/>
  <c r="M236" i="32"/>
  <c r="N236" i="32"/>
  <c r="O236" i="32"/>
  <c r="P236" i="32"/>
  <c r="Q236" i="32"/>
  <c r="L237" i="32"/>
  <c r="G237" i="32"/>
  <c r="H237" i="32"/>
  <c r="I237" i="32"/>
  <c r="J237" i="32"/>
  <c r="K237" i="32"/>
  <c r="M237" i="32"/>
  <c r="N237" i="32"/>
  <c r="O237" i="32"/>
  <c r="P237" i="32"/>
  <c r="Q237" i="32"/>
  <c r="L238" i="32"/>
  <c r="G238" i="32"/>
  <c r="H238" i="32"/>
  <c r="I238" i="32"/>
  <c r="J238" i="32"/>
  <c r="K238" i="32"/>
  <c r="M238" i="32"/>
  <c r="N238" i="32"/>
  <c r="O238" i="32"/>
  <c r="P238" i="32"/>
  <c r="Q238" i="32"/>
  <c r="L239" i="32"/>
  <c r="G239" i="32"/>
  <c r="H239" i="32"/>
  <c r="I239" i="32"/>
  <c r="J239" i="32"/>
  <c r="K239" i="32"/>
  <c r="M239" i="32"/>
  <c r="N239" i="32"/>
  <c r="O239" i="32"/>
  <c r="P239" i="32"/>
  <c r="Q239" i="32"/>
  <c r="G240" i="32"/>
  <c r="H240" i="32"/>
  <c r="I240" i="32"/>
  <c r="J240" i="32"/>
  <c r="K240" i="32"/>
  <c r="M240" i="32"/>
  <c r="N240" i="32"/>
  <c r="O240" i="32"/>
  <c r="P240" i="32"/>
  <c r="Q240" i="32"/>
  <c r="Q218" i="32"/>
  <c r="H218" i="32"/>
  <c r="G218" i="32"/>
  <c r="I218" i="32"/>
  <c r="J218" i="32"/>
  <c r="K218" i="32"/>
  <c r="M218" i="32"/>
  <c r="N218" i="32"/>
  <c r="O218" i="32"/>
  <c r="P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B218" i="32"/>
  <c r="C218" i="32"/>
  <c r="B219" i="32"/>
  <c r="C219" i="32"/>
  <c r="B220" i="32"/>
  <c r="C220" i="32"/>
  <c r="B221" i="32"/>
  <c r="C221" i="32"/>
  <c r="B222" i="32"/>
  <c r="C222" i="32"/>
  <c r="B223" i="32"/>
  <c r="C223" i="32"/>
  <c r="B224" i="32"/>
  <c r="C224" i="32"/>
  <c r="B225" i="32"/>
  <c r="C225" i="32"/>
  <c r="B226" i="32"/>
  <c r="C226" i="32"/>
  <c r="B227" i="32"/>
  <c r="C227" i="32"/>
  <c r="B228" i="32"/>
  <c r="C228" i="32"/>
  <c r="B229" i="32"/>
  <c r="C229" i="32"/>
  <c r="B230" i="32"/>
  <c r="C230" i="32"/>
  <c r="B231" i="32"/>
  <c r="C231" i="32"/>
  <c r="B232" i="32"/>
  <c r="C232" i="32"/>
  <c r="B233" i="32"/>
  <c r="C233" i="32"/>
  <c r="B234" i="32"/>
  <c r="C234" i="32"/>
  <c r="B235" i="32"/>
  <c r="C235" i="32"/>
  <c r="B236" i="32"/>
  <c r="C236" i="32"/>
  <c r="B237" i="32"/>
  <c r="C237" i="32"/>
  <c r="B238" i="32"/>
  <c r="C238" i="32"/>
  <c r="B239" i="32"/>
  <c r="C239" i="32"/>
  <c r="B240" i="32"/>
  <c r="C240" i="32"/>
  <c r="L195" i="32"/>
  <c r="L194" i="32"/>
  <c r="G195" i="32"/>
  <c r="H195" i="32"/>
  <c r="I195" i="32"/>
  <c r="J195" i="32"/>
  <c r="K195" i="32"/>
  <c r="M195" i="32"/>
  <c r="N195" i="32"/>
  <c r="O195" i="32"/>
  <c r="P195" i="32"/>
  <c r="Q195" i="32"/>
  <c r="L196" i="32"/>
  <c r="G196" i="32"/>
  <c r="H196" i="32"/>
  <c r="I196" i="32"/>
  <c r="J196" i="32"/>
  <c r="K196" i="32"/>
  <c r="M196" i="32"/>
  <c r="N196" i="32"/>
  <c r="O196" i="32"/>
  <c r="P196" i="32"/>
  <c r="Q196" i="32"/>
  <c r="L197" i="32"/>
  <c r="G197" i="32"/>
  <c r="H197" i="32"/>
  <c r="I197" i="32"/>
  <c r="J197" i="32"/>
  <c r="K197" i="32"/>
  <c r="M197" i="32"/>
  <c r="N197" i="32"/>
  <c r="O197" i="32"/>
  <c r="P197" i="32"/>
  <c r="Q197" i="32"/>
  <c r="L198" i="32"/>
  <c r="G198" i="32"/>
  <c r="H198" i="32"/>
  <c r="I198" i="32"/>
  <c r="J198" i="32"/>
  <c r="K198" i="32"/>
  <c r="M198" i="32"/>
  <c r="N198" i="32"/>
  <c r="O198" i="32"/>
  <c r="P198" i="32"/>
  <c r="Q198" i="32"/>
  <c r="L199" i="32"/>
  <c r="G199" i="32"/>
  <c r="H199" i="32"/>
  <c r="I199" i="32"/>
  <c r="J199" i="32"/>
  <c r="K199" i="32"/>
  <c r="M199" i="32"/>
  <c r="N199" i="32"/>
  <c r="O199" i="32"/>
  <c r="P199" i="32"/>
  <c r="Q199" i="32"/>
  <c r="L200" i="32"/>
  <c r="G200" i="32"/>
  <c r="H200" i="32"/>
  <c r="I200" i="32"/>
  <c r="J200" i="32"/>
  <c r="K200" i="32"/>
  <c r="M200" i="32"/>
  <c r="N200" i="32"/>
  <c r="O200" i="32"/>
  <c r="P200" i="32"/>
  <c r="Q200" i="32"/>
  <c r="L201" i="32"/>
  <c r="G201" i="32"/>
  <c r="H201" i="32"/>
  <c r="I201" i="32"/>
  <c r="J201" i="32"/>
  <c r="K201" i="32"/>
  <c r="M201" i="32"/>
  <c r="N201" i="32"/>
  <c r="O201" i="32"/>
  <c r="P201" i="32"/>
  <c r="Q201" i="32"/>
  <c r="L202" i="32"/>
  <c r="G202" i="32"/>
  <c r="H202" i="32"/>
  <c r="I202" i="32"/>
  <c r="J202" i="32"/>
  <c r="K202" i="32"/>
  <c r="M202" i="32"/>
  <c r="N202" i="32"/>
  <c r="O202" i="32"/>
  <c r="P202" i="32"/>
  <c r="Q202" i="32"/>
  <c r="L203" i="32"/>
  <c r="G203" i="32"/>
  <c r="H203" i="32"/>
  <c r="I203" i="32"/>
  <c r="J203" i="32"/>
  <c r="K203" i="32"/>
  <c r="M203" i="32"/>
  <c r="N203" i="32"/>
  <c r="O203" i="32"/>
  <c r="P203" i="32"/>
  <c r="Q203" i="32"/>
  <c r="L204" i="32"/>
  <c r="G204" i="32"/>
  <c r="H204" i="32"/>
  <c r="I204" i="32"/>
  <c r="J204" i="32"/>
  <c r="K204" i="32"/>
  <c r="M204" i="32"/>
  <c r="N204" i="32"/>
  <c r="O204" i="32"/>
  <c r="P204" i="32"/>
  <c r="Q204" i="32"/>
  <c r="L205" i="32"/>
  <c r="G205" i="32"/>
  <c r="H205" i="32"/>
  <c r="I205" i="32"/>
  <c r="J205" i="32"/>
  <c r="K205" i="32"/>
  <c r="M205" i="32"/>
  <c r="N205" i="32"/>
  <c r="O205" i="32"/>
  <c r="P205" i="32"/>
  <c r="Q205" i="32"/>
  <c r="L206" i="32"/>
  <c r="G206" i="32"/>
  <c r="H206" i="32"/>
  <c r="I206" i="32"/>
  <c r="J206" i="32"/>
  <c r="K206" i="32"/>
  <c r="M206" i="32"/>
  <c r="N206" i="32"/>
  <c r="O206" i="32"/>
  <c r="P206" i="32"/>
  <c r="Q206" i="32"/>
  <c r="L207" i="32"/>
  <c r="G207" i="32"/>
  <c r="H207" i="32"/>
  <c r="I207" i="32"/>
  <c r="J207" i="32"/>
  <c r="K207" i="32"/>
  <c r="M207" i="32"/>
  <c r="N207" i="32"/>
  <c r="O207" i="32"/>
  <c r="P207" i="32"/>
  <c r="Q207" i="32"/>
  <c r="L208" i="32"/>
  <c r="G208" i="32"/>
  <c r="H208" i="32"/>
  <c r="I208" i="32"/>
  <c r="J208" i="32"/>
  <c r="K208" i="32"/>
  <c r="M208" i="32"/>
  <c r="N208" i="32"/>
  <c r="O208" i="32"/>
  <c r="P208" i="32"/>
  <c r="Q208" i="32"/>
  <c r="L209" i="32"/>
  <c r="G209" i="32"/>
  <c r="H209" i="32"/>
  <c r="I209" i="32"/>
  <c r="J209" i="32"/>
  <c r="K209" i="32"/>
  <c r="M209" i="32"/>
  <c r="N209" i="32"/>
  <c r="O209" i="32"/>
  <c r="P209" i="32"/>
  <c r="Q209" i="32"/>
  <c r="L210" i="32"/>
  <c r="G210" i="32"/>
  <c r="H210" i="32"/>
  <c r="I210" i="32"/>
  <c r="J210" i="32"/>
  <c r="K210" i="32"/>
  <c r="M210" i="32"/>
  <c r="N210" i="32"/>
  <c r="O210" i="32"/>
  <c r="P210" i="32"/>
  <c r="Q210" i="32"/>
  <c r="L211" i="32"/>
  <c r="G211" i="32"/>
  <c r="H211" i="32"/>
  <c r="I211" i="32"/>
  <c r="J211" i="32"/>
  <c r="K211" i="32"/>
  <c r="M211" i="32"/>
  <c r="N211" i="32"/>
  <c r="O211" i="32"/>
  <c r="P211" i="32"/>
  <c r="Q211" i="32"/>
  <c r="L212" i="32"/>
  <c r="G212" i="32"/>
  <c r="H212" i="32"/>
  <c r="I212" i="32"/>
  <c r="J212" i="32"/>
  <c r="K212" i="32"/>
  <c r="M212" i="32"/>
  <c r="N212" i="32"/>
  <c r="O212" i="32"/>
  <c r="P212" i="32"/>
  <c r="Q212" i="32"/>
  <c r="L213" i="32"/>
  <c r="G213" i="32"/>
  <c r="H213" i="32"/>
  <c r="I213" i="32"/>
  <c r="J213" i="32"/>
  <c r="K213" i="32"/>
  <c r="M213" i="32"/>
  <c r="N213" i="32"/>
  <c r="O213" i="32"/>
  <c r="P213" i="32"/>
  <c r="Q213" i="32"/>
  <c r="L214" i="32"/>
  <c r="G214" i="32"/>
  <c r="H214" i="32"/>
  <c r="I214" i="32"/>
  <c r="J214" i="32"/>
  <c r="K214" i="32"/>
  <c r="M214" i="32"/>
  <c r="N214" i="32"/>
  <c r="O214" i="32"/>
  <c r="P214" i="32"/>
  <c r="Q214" i="32"/>
  <c r="L215" i="32"/>
  <c r="G215" i="32"/>
  <c r="H215" i="32"/>
  <c r="I215" i="32"/>
  <c r="J215" i="32"/>
  <c r="K215" i="32"/>
  <c r="M215" i="32"/>
  <c r="N215" i="32"/>
  <c r="O215" i="32"/>
  <c r="P215" i="32"/>
  <c r="Q215" i="32"/>
  <c r="G216" i="32"/>
  <c r="H216" i="32"/>
  <c r="I216" i="32"/>
  <c r="J216" i="32"/>
  <c r="K216" i="32"/>
  <c r="M216" i="32"/>
  <c r="N216" i="32"/>
  <c r="O216" i="32"/>
  <c r="P216" i="32"/>
  <c r="Q216" i="32"/>
  <c r="Q194" i="32"/>
  <c r="H194" i="32"/>
  <c r="G194" i="32"/>
  <c r="I194" i="32"/>
  <c r="J194" i="32"/>
  <c r="K194" i="32"/>
  <c r="M194" i="32"/>
  <c r="N194" i="32"/>
  <c r="O194" i="32"/>
  <c r="P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B194" i="32"/>
  <c r="C194" i="32"/>
  <c r="B195" i="32"/>
  <c r="C195" i="32"/>
  <c r="B196" i="32"/>
  <c r="C196" i="32"/>
  <c r="B197" i="32"/>
  <c r="C197" i="32"/>
  <c r="B198" i="32"/>
  <c r="C198" i="32"/>
  <c r="B199" i="32"/>
  <c r="C199" i="32"/>
  <c r="B200" i="32"/>
  <c r="C200" i="32"/>
  <c r="B201" i="32"/>
  <c r="C201" i="32"/>
  <c r="B202" i="32"/>
  <c r="C202" i="32"/>
  <c r="B203" i="32"/>
  <c r="C203" i="32"/>
  <c r="B204" i="32"/>
  <c r="C204" i="32"/>
  <c r="B205" i="32"/>
  <c r="C205" i="32"/>
  <c r="B206" i="32"/>
  <c r="C206" i="32"/>
  <c r="B207" i="32"/>
  <c r="C207" i="32"/>
  <c r="B208" i="32"/>
  <c r="C208" i="32"/>
  <c r="B209" i="32"/>
  <c r="C209" i="32"/>
  <c r="B210" i="32"/>
  <c r="C210" i="32"/>
  <c r="B211" i="32"/>
  <c r="C211" i="32"/>
  <c r="B212" i="32"/>
  <c r="C212" i="32"/>
  <c r="B213" i="32"/>
  <c r="C213" i="32"/>
  <c r="B214" i="32"/>
  <c r="C214" i="32"/>
  <c r="B215" i="32"/>
  <c r="C215" i="32"/>
  <c r="B216" i="32"/>
  <c r="C216" i="32"/>
  <c r="L171" i="32"/>
  <c r="L170" i="32"/>
  <c r="G171" i="32"/>
  <c r="H171" i="32"/>
  <c r="I171" i="32"/>
  <c r="J171" i="32"/>
  <c r="K171" i="32"/>
  <c r="M171" i="32"/>
  <c r="N171" i="32"/>
  <c r="O171" i="32"/>
  <c r="P171" i="32"/>
  <c r="Q171" i="32"/>
  <c r="L172" i="32"/>
  <c r="G172" i="32"/>
  <c r="H172" i="32"/>
  <c r="I172" i="32"/>
  <c r="J172" i="32"/>
  <c r="K172" i="32"/>
  <c r="M172" i="32"/>
  <c r="N172" i="32"/>
  <c r="O172" i="32"/>
  <c r="P172" i="32"/>
  <c r="Q172" i="32"/>
  <c r="L173" i="32"/>
  <c r="G173" i="32"/>
  <c r="H173" i="32"/>
  <c r="I173" i="32"/>
  <c r="J173" i="32"/>
  <c r="K173" i="32"/>
  <c r="M173" i="32"/>
  <c r="N173" i="32"/>
  <c r="O173" i="32"/>
  <c r="P173" i="32"/>
  <c r="Q173" i="32"/>
  <c r="L174" i="32"/>
  <c r="G174" i="32"/>
  <c r="H174" i="32"/>
  <c r="I174" i="32"/>
  <c r="J174" i="32"/>
  <c r="K174" i="32"/>
  <c r="M174" i="32"/>
  <c r="N174" i="32"/>
  <c r="O174" i="32"/>
  <c r="P174" i="32"/>
  <c r="Q174" i="32"/>
  <c r="L175" i="32"/>
  <c r="G175" i="32"/>
  <c r="H175" i="32"/>
  <c r="I175" i="32"/>
  <c r="J175" i="32"/>
  <c r="K175" i="32"/>
  <c r="M175" i="32"/>
  <c r="N175" i="32"/>
  <c r="O175" i="32"/>
  <c r="P175" i="32"/>
  <c r="Q175" i="32"/>
  <c r="L176" i="32"/>
  <c r="G176" i="32"/>
  <c r="H176" i="32"/>
  <c r="I176" i="32"/>
  <c r="J176" i="32"/>
  <c r="K176" i="32"/>
  <c r="M176" i="32"/>
  <c r="N176" i="32"/>
  <c r="O176" i="32"/>
  <c r="P176" i="32"/>
  <c r="Q176" i="32"/>
  <c r="L177" i="32"/>
  <c r="G177" i="32"/>
  <c r="H177" i="32"/>
  <c r="I177" i="32"/>
  <c r="J177" i="32"/>
  <c r="K177" i="32"/>
  <c r="M177" i="32"/>
  <c r="N177" i="32"/>
  <c r="O177" i="32"/>
  <c r="P177" i="32"/>
  <c r="Q177" i="32"/>
  <c r="L178" i="32"/>
  <c r="G178" i="32"/>
  <c r="H178" i="32"/>
  <c r="I178" i="32"/>
  <c r="J178" i="32"/>
  <c r="K178" i="32"/>
  <c r="M178" i="32"/>
  <c r="N178" i="32"/>
  <c r="O178" i="32"/>
  <c r="P178" i="32"/>
  <c r="Q178" i="32"/>
  <c r="L179" i="32"/>
  <c r="G179" i="32"/>
  <c r="H179" i="32"/>
  <c r="I179" i="32"/>
  <c r="J179" i="32"/>
  <c r="K179" i="32"/>
  <c r="M179" i="32"/>
  <c r="N179" i="32"/>
  <c r="O179" i="32"/>
  <c r="P179" i="32"/>
  <c r="Q179" i="32"/>
  <c r="L180" i="32"/>
  <c r="G180" i="32"/>
  <c r="H180" i="32"/>
  <c r="I180" i="32"/>
  <c r="J180" i="32"/>
  <c r="K180" i="32"/>
  <c r="M180" i="32"/>
  <c r="N180" i="32"/>
  <c r="O180" i="32"/>
  <c r="P180" i="32"/>
  <c r="Q180" i="32"/>
  <c r="L181" i="32"/>
  <c r="G181" i="32"/>
  <c r="H181" i="32"/>
  <c r="I181" i="32"/>
  <c r="J181" i="32"/>
  <c r="K181" i="32"/>
  <c r="M181" i="32"/>
  <c r="N181" i="32"/>
  <c r="O181" i="32"/>
  <c r="P181" i="32"/>
  <c r="Q181" i="32"/>
  <c r="L182" i="32"/>
  <c r="G182" i="32"/>
  <c r="H182" i="32"/>
  <c r="I182" i="32"/>
  <c r="J182" i="32"/>
  <c r="K182" i="32"/>
  <c r="M182" i="32"/>
  <c r="N182" i="32"/>
  <c r="O182" i="32"/>
  <c r="P182" i="32"/>
  <c r="Q182" i="32"/>
  <c r="L183" i="32"/>
  <c r="G183" i="32"/>
  <c r="H183" i="32"/>
  <c r="I183" i="32"/>
  <c r="J183" i="32"/>
  <c r="K183" i="32"/>
  <c r="M183" i="32"/>
  <c r="N183" i="32"/>
  <c r="O183" i="32"/>
  <c r="P183" i="32"/>
  <c r="Q183" i="32"/>
  <c r="L184" i="32"/>
  <c r="G184" i="32"/>
  <c r="H184" i="32"/>
  <c r="I184" i="32"/>
  <c r="J184" i="32"/>
  <c r="K184" i="32"/>
  <c r="M184" i="32"/>
  <c r="N184" i="32"/>
  <c r="O184" i="32"/>
  <c r="P184" i="32"/>
  <c r="Q184" i="32"/>
  <c r="L185" i="32"/>
  <c r="G185" i="32"/>
  <c r="H185" i="32"/>
  <c r="I185" i="32"/>
  <c r="J185" i="32"/>
  <c r="K185" i="32"/>
  <c r="M185" i="32"/>
  <c r="N185" i="32"/>
  <c r="O185" i="32"/>
  <c r="P185" i="32"/>
  <c r="Q185" i="32"/>
  <c r="L186" i="32"/>
  <c r="G186" i="32"/>
  <c r="H186" i="32"/>
  <c r="I186" i="32"/>
  <c r="J186" i="32"/>
  <c r="K186" i="32"/>
  <c r="M186" i="32"/>
  <c r="N186" i="32"/>
  <c r="O186" i="32"/>
  <c r="P186" i="32"/>
  <c r="Q186" i="32"/>
  <c r="L187" i="32"/>
  <c r="G187" i="32"/>
  <c r="H187" i="32"/>
  <c r="I187" i="32"/>
  <c r="J187" i="32"/>
  <c r="K187" i="32"/>
  <c r="M187" i="32"/>
  <c r="N187" i="32"/>
  <c r="O187" i="32"/>
  <c r="P187" i="32"/>
  <c r="Q187" i="32"/>
  <c r="L188" i="32"/>
  <c r="G188" i="32"/>
  <c r="H188" i="32"/>
  <c r="I188" i="32"/>
  <c r="J188" i="32"/>
  <c r="K188" i="32"/>
  <c r="M188" i="32"/>
  <c r="N188" i="32"/>
  <c r="O188" i="32"/>
  <c r="P188" i="32"/>
  <c r="Q188" i="32"/>
  <c r="L189" i="32"/>
  <c r="G189" i="32"/>
  <c r="H189" i="32"/>
  <c r="I189" i="32"/>
  <c r="J189" i="32"/>
  <c r="K189" i="32"/>
  <c r="M189" i="32"/>
  <c r="N189" i="32"/>
  <c r="O189" i="32"/>
  <c r="P189" i="32"/>
  <c r="Q189" i="32"/>
  <c r="L190" i="32"/>
  <c r="G190" i="32"/>
  <c r="H190" i="32"/>
  <c r="I190" i="32"/>
  <c r="J190" i="32"/>
  <c r="K190" i="32"/>
  <c r="M190" i="32"/>
  <c r="N190" i="32"/>
  <c r="O190" i="32"/>
  <c r="P190" i="32"/>
  <c r="Q190" i="32"/>
  <c r="L191" i="32"/>
  <c r="G191" i="32"/>
  <c r="H191" i="32"/>
  <c r="I191" i="32"/>
  <c r="J191" i="32"/>
  <c r="K191" i="32"/>
  <c r="M191" i="32"/>
  <c r="N191" i="32"/>
  <c r="O191" i="32"/>
  <c r="P191" i="32"/>
  <c r="Q191" i="32"/>
  <c r="G192" i="32"/>
  <c r="H192" i="32"/>
  <c r="I192" i="32"/>
  <c r="J192" i="32"/>
  <c r="K192" i="32"/>
  <c r="M192" i="32"/>
  <c r="N192" i="32"/>
  <c r="O192" i="32"/>
  <c r="P192" i="32"/>
  <c r="Q192" i="32"/>
  <c r="Q170" i="32"/>
  <c r="H170" i="32"/>
  <c r="G170" i="32"/>
  <c r="I170" i="32"/>
  <c r="J170" i="32"/>
  <c r="K170" i="32"/>
  <c r="M170" i="32"/>
  <c r="N170" i="32"/>
  <c r="O170" i="32"/>
  <c r="P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B170" i="32"/>
  <c r="C170" i="32"/>
  <c r="B171" i="32"/>
  <c r="C171" i="32"/>
  <c r="B172" i="32"/>
  <c r="C172" i="32"/>
  <c r="B173" i="32"/>
  <c r="C173" i="32"/>
  <c r="B174" i="32"/>
  <c r="C174" i="32"/>
  <c r="B175" i="32"/>
  <c r="C175" i="32"/>
  <c r="B176" i="32"/>
  <c r="C176" i="32"/>
  <c r="B177" i="32"/>
  <c r="C177" i="32"/>
  <c r="B178" i="32"/>
  <c r="C178" i="32"/>
  <c r="B179" i="32"/>
  <c r="C179" i="32"/>
  <c r="B180" i="32"/>
  <c r="C180" i="32"/>
  <c r="B181" i="32"/>
  <c r="C181" i="32"/>
  <c r="B182" i="32"/>
  <c r="C182" i="32"/>
  <c r="B183" i="32"/>
  <c r="C183" i="32"/>
  <c r="B184" i="32"/>
  <c r="C184" i="32"/>
  <c r="B185" i="32"/>
  <c r="C185" i="32"/>
  <c r="B186" i="32"/>
  <c r="C186" i="32"/>
  <c r="B187" i="32"/>
  <c r="C187" i="32"/>
  <c r="B188" i="32"/>
  <c r="C188" i="32"/>
  <c r="B189" i="32"/>
  <c r="C189" i="32"/>
  <c r="B190" i="32"/>
  <c r="C190" i="32"/>
  <c r="B191" i="32"/>
  <c r="C191" i="32"/>
  <c r="B192" i="32"/>
  <c r="C192" i="32"/>
  <c r="L147" i="32"/>
  <c r="L146" i="32"/>
  <c r="G147" i="32"/>
  <c r="H147" i="32"/>
  <c r="I147" i="32"/>
  <c r="J147" i="32"/>
  <c r="K147" i="32"/>
  <c r="M147" i="32"/>
  <c r="N147" i="32"/>
  <c r="O147" i="32"/>
  <c r="P147" i="32"/>
  <c r="Q147" i="32"/>
  <c r="L148" i="32"/>
  <c r="G148" i="32"/>
  <c r="H148" i="32"/>
  <c r="I148" i="32"/>
  <c r="J148" i="32"/>
  <c r="K148" i="32"/>
  <c r="M148" i="32"/>
  <c r="N148" i="32"/>
  <c r="O148" i="32"/>
  <c r="P148" i="32"/>
  <c r="Q148" i="32"/>
  <c r="L149" i="32"/>
  <c r="G149" i="32"/>
  <c r="H149" i="32"/>
  <c r="I149" i="32"/>
  <c r="J149" i="32"/>
  <c r="K149" i="32"/>
  <c r="M149" i="32"/>
  <c r="N149" i="32"/>
  <c r="O149" i="32"/>
  <c r="P149" i="32"/>
  <c r="Q149" i="32"/>
  <c r="L150" i="32"/>
  <c r="G150" i="32"/>
  <c r="H150" i="32"/>
  <c r="I150" i="32"/>
  <c r="J150" i="32"/>
  <c r="K150" i="32"/>
  <c r="M150" i="32"/>
  <c r="N150" i="32"/>
  <c r="O150" i="32"/>
  <c r="P150" i="32"/>
  <c r="Q150" i="32"/>
  <c r="L151" i="32"/>
  <c r="G151" i="32"/>
  <c r="H151" i="32"/>
  <c r="I151" i="32"/>
  <c r="J151" i="32"/>
  <c r="K151" i="32"/>
  <c r="M151" i="32"/>
  <c r="N151" i="32"/>
  <c r="O151" i="32"/>
  <c r="P151" i="32"/>
  <c r="Q151" i="32"/>
  <c r="L152" i="32"/>
  <c r="G152" i="32"/>
  <c r="H152" i="32"/>
  <c r="I152" i="32"/>
  <c r="J152" i="32"/>
  <c r="K152" i="32"/>
  <c r="M152" i="32"/>
  <c r="N152" i="32"/>
  <c r="O152" i="32"/>
  <c r="P152" i="32"/>
  <c r="Q152" i="32"/>
  <c r="L153" i="32"/>
  <c r="G153" i="32"/>
  <c r="H153" i="32"/>
  <c r="I153" i="32"/>
  <c r="J153" i="32"/>
  <c r="K153" i="32"/>
  <c r="M153" i="32"/>
  <c r="N153" i="32"/>
  <c r="O153" i="32"/>
  <c r="P153" i="32"/>
  <c r="Q153" i="32"/>
  <c r="L154" i="32"/>
  <c r="G154" i="32"/>
  <c r="H154" i="32"/>
  <c r="I154" i="32"/>
  <c r="J154" i="32"/>
  <c r="K154" i="32"/>
  <c r="M154" i="32"/>
  <c r="N154" i="32"/>
  <c r="O154" i="32"/>
  <c r="P154" i="32"/>
  <c r="Q154" i="32"/>
  <c r="L155" i="32"/>
  <c r="G155" i="32"/>
  <c r="H155" i="32"/>
  <c r="I155" i="32"/>
  <c r="J155" i="32"/>
  <c r="K155" i="32"/>
  <c r="M155" i="32"/>
  <c r="N155" i="32"/>
  <c r="O155" i="32"/>
  <c r="P155" i="32"/>
  <c r="Q155" i="32"/>
  <c r="L156" i="32"/>
  <c r="G156" i="32"/>
  <c r="H156" i="32"/>
  <c r="I156" i="32"/>
  <c r="J156" i="32"/>
  <c r="K156" i="32"/>
  <c r="M156" i="32"/>
  <c r="N156" i="32"/>
  <c r="O156" i="32"/>
  <c r="P156" i="32"/>
  <c r="Q156" i="32"/>
  <c r="L157" i="32"/>
  <c r="G157" i="32"/>
  <c r="H157" i="32"/>
  <c r="I157" i="32"/>
  <c r="J157" i="32"/>
  <c r="K157" i="32"/>
  <c r="M157" i="32"/>
  <c r="N157" i="32"/>
  <c r="O157" i="32"/>
  <c r="P157" i="32"/>
  <c r="Q157" i="32"/>
  <c r="L158" i="32"/>
  <c r="G158" i="32"/>
  <c r="H158" i="32"/>
  <c r="I158" i="32"/>
  <c r="J158" i="32"/>
  <c r="K158" i="32"/>
  <c r="M158" i="32"/>
  <c r="N158" i="32"/>
  <c r="O158" i="32"/>
  <c r="P158" i="32"/>
  <c r="Q158" i="32"/>
  <c r="L159" i="32"/>
  <c r="G159" i="32"/>
  <c r="H159" i="32"/>
  <c r="I159" i="32"/>
  <c r="J159" i="32"/>
  <c r="K159" i="32"/>
  <c r="M159" i="32"/>
  <c r="N159" i="32"/>
  <c r="O159" i="32"/>
  <c r="P159" i="32"/>
  <c r="Q159" i="32"/>
  <c r="L160" i="32"/>
  <c r="G160" i="32"/>
  <c r="H160" i="32"/>
  <c r="I160" i="32"/>
  <c r="J160" i="32"/>
  <c r="K160" i="32"/>
  <c r="M160" i="32"/>
  <c r="N160" i="32"/>
  <c r="O160" i="32"/>
  <c r="P160" i="32"/>
  <c r="Q160" i="32"/>
  <c r="L161" i="32"/>
  <c r="G161" i="32"/>
  <c r="H161" i="32"/>
  <c r="I161" i="32"/>
  <c r="J161" i="32"/>
  <c r="K161" i="32"/>
  <c r="M161" i="32"/>
  <c r="N161" i="32"/>
  <c r="O161" i="32"/>
  <c r="P161" i="32"/>
  <c r="Q161" i="32"/>
  <c r="L162" i="32"/>
  <c r="G162" i="32"/>
  <c r="H162" i="32"/>
  <c r="I162" i="32"/>
  <c r="J162" i="32"/>
  <c r="K162" i="32"/>
  <c r="M162" i="32"/>
  <c r="N162" i="32"/>
  <c r="O162" i="32"/>
  <c r="P162" i="32"/>
  <c r="Q162" i="32"/>
  <c r="L163" i="32"/>
  <c r="G163" i="32"/>
  <c r="H163" i="32"/>
  <c r="I163" i="32"/>
  <c r="J163" i="32"/>
  <c r="K163" i="32"/>
  <c r="M163" i="32"/>
  <c r="N163" i="32"/>
  <c r="O163" i="32"/>
  <c r="P163" i="32"/>
  <c r="Q163" i="32"/>
  <c r="L164" i="32"/>
  <c r="G164" i="32"/>
  <c r="H164" i="32"/>
  <c r="I164" i="32"/>
  <c r="J164" i="32"/>
  <c r="K164" i="32"/>
  <c r="M164" i="32"/>
  <c r="N164" i="32"/>
  <c r="O164" i="32"/>
  <c r="P164" i="32"/>
  <c r="Q164" i="32"/>
  <c r="L165" i="32"/>
  <c r="G165" i="32"/>
  <c r="H165" i="32"/>
  <c r="I165" i="32"/>
  <c r="J165" i="32"/>
  <c r="K165" i="32"/>
  <c r="M165" i="32"/>
  <c r="N165" i="32"/>
  <c r="O165" i="32"/>
  <c r="P165" i="32"/>
  <c r="Q165" i="32"/>
  <c r="L166" i="32"/>
  <c r="G166" i="32"/>
  <c r="H166" i="32"/>
  <c r="I166" i="32"/>
  <c r="J166" i="32"/>
  <c r="K166" i="32"/>
  <c r="M166" i="32"/>
  <c r="N166" i="32"/>
  <c r="O166" i="32"/>
  <c r="P166" i="32"/>
  <c r="Q166" i="32"/>
  <c r="L167" i="32"/>
  <c r="G167" i="32"/>
  <c r="H167" i="32"/>
  <c r="I167" i="32"/>
  <c r="J167" i="32"/>
  <c r="K167" i="32"/>
  <c r="M167" i="32"/>
  <c r="N167" i="32"/>
  <c r="O167" i="32"/>
  <c r="P167" i="32"/>
  <c r="Q167" i="32"/>
  <c r="G168" i="32"/>
  <c r="H168" i="32"/>
  <c r="I168" i="32"/>
  <c r="J168" i="32"/>
  <c r="K168" i="32"/>
  <c r="M168" i="32"/>
  <c r="N168" i="32"/>
  <c r="O168" i="32"/>
  <c r="P168" i="32"/>
  <c r="Q168" i="32"/>
  <c r="Q146" i="32"/>
  <c r="H146" i="32"/>
  <c r="G146" i="32"/>
  <c r="I146" i="32"/>
  <c r="J146" i="32"/>
  <c r="K146" i="32"/>
  <c r="M146" i="32"/>
  <c r="N146" i="32"/>
  <c r="O146" i="32"/>
  <c r="P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B146" i="32"/>
  <c r="C146" i="32"/>
  <c r="B147" i="32"/>
  <c r="C147" i="32"/>
  <c r="B148" i="32"/>
  <c r="C148" i="32"/>
  <c r="B149" i="32"/>
  <c r="C149" i="32"/>
  <c r="B150" i="32"/>
  <c r="C150" i="32"/>
  <c r="B151" i="32"/>
  <c r="C151" i="32"/>
  <c r="B152" i="32"/>
  <c r="C152" i="32"/>
  <c r="B153" i="32"/>
  <c r="C153" i="32"/>
  <c r="B154" i="32"/>
  <c r="C154" i="32"/>
  <c r="B155" i="32"/>
  <c r="C155" i="32"/>
  <c r="B156" i="32"/>
  <c r="C156" i="32"/>
  <c r="B157" i="32"/>
  <c r="C157" i="32"/>
  <c r="B158" i="32"/>
  <c r="C158" i="32"/>
  <c r="B159" i="32"/>
  <c r="C159" i="32"/>
  <c r="B160" i="32"/>
  <c r="C160" i="32"/>
  <c r="B161" i="32"/>
  <c r="C161" i="32"/>
  <c r="B162" i="32"/>
  <c r="C162" i="32"/>
  <c r="B163" i="32"/>
  <c r="C163" i="32"/>
  <c r="B164" i="32"/>
  <c r="C164" i="32"/>
  <c r="B165" i="32"/>
  <c r="C165" i="32"/>
  <c r="B166" i="32"/>
  <c r="C166" i="32"/>
  <c r="B167" i="32"/>
  <c r="C167" i="32"/>
  <c r="B168" i="32"/>
  <c r="C168" i="32"/>
  <c r="L123" i="32"/>
  <c r="L122" i="32"/>
  <c r="G123" i="32"/>
  <c r="H123" i="32"/>
  <c r="I123" i="32"/>
  <c r="J123" i="32"/>
  <c r="K123" i="32"/>
  <c r="M123" i="32"/>
  <c r="N123" i="32"/>
  <c r="O123" i="32"/>
  <c r="P123" i="32"/>
  <c r="Q123" i="32"/>
  <c r="L124" i="32"/>
  <c r="G124" i="32"/>
  <c r="H124" i="32"/>
  <c r="I124" i="32"/>
  <c r="J124" i="32"/>
  <c r="K124" i="32"/>
  <c r="M124" i="32"/>
  <c r="N124" i="32"/>
  <c r="O124" i="32"/>
  <c r="P124" i="32"/>
  <c r="Q124" i="32"/>
  <c r="L125" i="32"/>
  <c r="G125" i="32"/>
  <c r="H125" i="32"/>
  <c r="I125" i="32"/>
  <c r="J125" i="32"/>
  <c r="K125" i="32"/>
  <c r="M125" i="32"/>
  <c r="N125" i="32"/>
  <c r="O125" i="32"/>
  <c r="P125" i="32"/>
  <c r="Q125" i="32"/>
  <c r="L126" i="32"/>
  <c r="G126" i="32"/>
  <c r="H126" i="32"/>
  <c r="I126" i="32"/>
  <c r="J126" i="32"/>
  <c r="K126" i="32"/>
  <c r="M126" i="32"/>
  <c r="N126" i="32"/>
  <c r="O126" i="32"/>
  <c r="P126" i="32"/>
  <c r="Q126" i="32"/>
  <c r="L127" i="32"/>
  <c r="G127" i="32"/>
  <c r="H127" i="32"/>
  <c r="I127" i="32"/>
  <c r="J127" i="32"/>
  <c r="K127" i="32"/>
  <c r="M127" i="32"/>
  <c r="N127" i="32"/>
  <c r="O127" i="32"/>
  <c r="P127" i="32"/>
  <c r="Q127" i="32"/>
  <c r="L128" i="32"/>
  <c r="G128" i="32"/>
  <c r="H128" i="32"/>
  <c r="I128" i="32"/>
  <c r="J128" i="32"/>
  <c r="K128" i="32"/>
  <c r="M128" i="32"/>
  <c r="N128" i="32"/>
  <c r="O128" i="32"/>
  <c r="P128" i="32"/>
  <c r="Q128" i="32"/>
  <c r="L129" i="32"/>
  <c r="G129" i="32"/>
  <c r="H129" i="32"/>
  <c r="I129" i="32"/>
  <c r="J129" i="32"/>
  <c r="K129" i="32"/>
  <c r="M129" i="32"/>
  <c r="N129" i="32"/>
  <c r="O129" i="32"/>
  <c r="P129" i="32"/>
  <c r="Q129" i="32"/>
  <c r="L130" i="32"/>
  <c r="G130" i="32"/>
  <c r="H130" i="32"/>
  <c r="I130" i="32"/>
  <c r="J130" i="32"/>
  <c r="K130" i="32"/>
  <c r="M130" i="32"/>
  <c r="N130" i="32"/>
  <c r="O130" i="32"/>
  <c r="P130" i="32"/>
  <c r="Q130" i="32"/>
  <c r="L131" i="32"/>
  <c r="G131" i="32"/>
  <c r="H131" i="32"/>
  <c r="I131" i="32"/>
  <c r="J131" i="32"/>
  <c r="K131" i="32"/>
  <c r="M131" i="32"/>
  <c r="N131" i="32"/>
  <c r="O131" i="32"/>
  <c r="P131" i="32"/>
  <c r="Q131" i="32"/>
  <c r="L132" i="32"/>
  <c r="G132" i="32"/>
  <c r="H132" i="32"/>
  <c r="I132" i="32"/>
  <c r="J132" i="32"/>
  <c r="K132" i="32"/>
  <c r="M132" i="32"/>
  <c r="N132" i="32"/>
  <c r="O132" i="32"/>
  <c r="P132" i="32"/>
  <c r="Q132" i="32"/>
  <c r="L133" i="32"/>
  <c r="G133" i="32"/>
  <c r="H133" i="32"/>
  <c r="I133" i="32"/>
  <c r="J133" i="32"/>
  <c r="K133" i="32"/>
  <c r="M133" i="32"/>
  <c r="N133" i="32"/>
  <c r="O133" i="32"/>
  <c r="P133" i="32"/>
  <c r="Q133" i="32"/>
  <c r="L134" i="32"/>
  <c r="G134" i="32"/>
  <c r="H134" i="32"/>
  <c r="I134" i="32"/>
  <c r="J134" i="32"/>
  <c r="K134" i="32"/>
  <c r="M134" i="32"/>
  <c r="N134" i="32"/>
  <c r="O134" i="32"/>
  <c r="P134" i="32"/>
  <c r="Q134" i="32"/>
  <c r="L135" i="32"/>
  <c r="G135" i="32"/>
  <c r="H135" i="32"/>
  <c r="I135" i="32"/>
  <c r="J135" i="32"/>
  <c r="K135" i="32"/>
  <c r="M135" i="32"/>
  <c r="N135" i="32"/>
  <c r="O135" i="32"/>
  <c r="P135" i="32"/>
  <c r="Q135" i="32"/>
  <c r="L136" i="32"/>
  <c r="G136" i="32"/>
  <c r="H136" i="32"/>
  <c r="I136" i="32"/>
  <c r="J136" i="32"/>
  <c r="K136" i="32"/>
  <c r="M136" i="32"/>
  <c r="N136" i="32"/>
  <c r="O136" i="32"/>
  <c r="P136" i="32"/>
  <c r="Q136" i="32"/>
  <c r="L137" i="32"/>
  <c r="G137" i="32"/>
  <c r="H137" i="32"/>
  <c r="I137" i="32"/>
  <c r="J137" i="32"/>
  <c r="K137" i="32"/>
  <c r="M137" i="32"/>
  <c r="N137" i="32"/>
  <c r="O137" i="32"/>
  <c r="P137" i="32"/>
  <c r="Q137" i="32"/>
  <c r="L138" i="32"/>
  <c r="G138" i="32"/>
  <c r="H138" i="32"/>
  <c r="I138" i="32"/>
  <c r="J138" i="32"/>
  <c r="K138" i="32"/>
  <c r="M138" i="32"/>
  <c r="N138" i="32"/>
  <c r="O138" i="32"/>
  <c r="P138" i="32"/>
  <c r="Q138" i="32"/>
  <c r="L139" i="32"/>
  <c r="G139" i="32"/>
  <c r="H139" i="32"/>
  <c r="I139" i="32"/>
  <c r="J139" i="32"/>
  <c r="K139" i="32"/>
  <c r="M139" i="32"/>
  <c r="N139" i="32"/>
  <c r="O139" i="32"/>
  <c r="P139" i="32"/>
  <c r="Q139" i="32"/>
  <c r="L140" i="32"/>
  <c r="G140" i="32"/>
  <c r="H140" i="32"/>
  <c r="I140" i="32"/>
  <c r="J140" i="32"/>
  <c r="K140" i="32"/>
  <c r="M140" i="32"/>
  <c r="N140" i="32"/>
  <c r="O140" i="32"/>
  <c r="P140" i="32"/>
  <c r="Q140" i="32"/>
  <c r="L141" i="32"/>
  <c r="G141" i="32"/>
  <c r="H141" i="32"/>
  <c r="I141" i="32"/>
  <c r="J141" i="32"/>
  <c r="K141" i="32"/>
  <c r="M141" i="32"/>
  <c r="N141" i="32"/>
  <c r="O141" i="32"/>
  <c r="P141" i="32"/>
  <c r="Q141" i="32"/>
  <c r="L142" i="32"/>
  <c r="G142" i="32"/>
  <c r="H142" i="32"/>
  <c r="I142" i="32"/>
  <c r="J142" i="32"/>
  <c r="K142" i="32"/>
  <c r="M142" i="32"/>
  <c r="N142" i="32"/>
  <c r="O142" i="32"/>
  <c r="P142" i="32"/>
  <c r="Q142" i="32"/>
  <c r="L143" i="32"/>
  <c r="G143" i="32"/>
  <c r="H143" i="32"/>
  <c r="I143" i="32"/>
  <c r="J143" i="32"/>
  <c r="K143" i="32"/>
  <c r="M143" i="32"/>
  <c r="N143" i="32"/>
  <c r="O143" i="32"/>
  <c r="P143" i="32"/>
  <c r="Q143" i="32"/>
  <c r="G144" i="32"/>
  <c r="H144" i="32"/>
  <c r="I144" i="32"/>
  <c r="J144" i="32"/>
  <c r="K144" i="32"/>
  <c r="M144" i="32"/>
  <c r="N144" i="32"/>
  <c r="O144" i="32"/>
  <c r="P144" i="32"/>
  <c r="Q144" i="32"/>
  <c r="G122" i="32"/>
  <c r="Q122" i="32"/>
  <c r="H122" i="32"/>
  <c r="I122" i="32"/>
  <c r="J122" i="32"/>
  <c r="K122" i="32"/>
  <c r="M122" i="32"/>
  <c r="N122" i="32"/>
  <c r="O122" i="32"/>
  <c r="P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B122" i="32"/>
  <c r="C122" i="32"/>
  <c r="B123" i="32"/>
  <c r="C123" i="32"/>
  <c r="B124" i="32"/>
  <c r="C124" i="32"/>
  <c r="B125" i="32"/>
  <c r="C125" i="32"/>
  <c r="B126" i="32"/>
  <c r="C126" i="32"/>
  <c r="B127" i="32"/>
  <c r="C127" i="32"/>
  <c r="B128" i="32"/>
  <c r="C128" i="32"/>
  <c r="B129" i="32"/>
  <c r="C129" i="32"/>
  <c r="B130" i="32"/>
  <c r="C130" i="32"/>
  <c r="B131" i="32"/>
  <c r="C131" i="32"/>
  <c r="B132" i="32"/>
  <c r="C132" i="32"/>
  <c r="B133" i="32"/>
  <c r="C133" i="32"/>
  <c r="B134" i="32"/>
  <c r="C134" i="32"/>
  <c r="B135" i="32"/>
  <c r="C135" i="32"/>
  <c r="B136" i="32"/>
  <c r="C136" i="32"/>
  <c r="B137" i="32"/>
  <c r="C137" i="32"/>
  <c r="B138" i="32"/>
  <c r="C138" i="32"/>
  <c r="B139" i="32"/>
  <c r="C139" i="32"/>
  <c r="B140" i="32"/>
  <c r="C140" i="32"/>
  <c r="B141" i="32"/>
  <c r="C141" i="32"/>
  <c r="B142" i="32"/>
  <c r="C142" i="32"/>
  <c r="B143" i="32"/>
  <c r="C143" i="32"/>
  <c r="B144" i="32"/>
  <c r="C144" i="32"/>
  <c r="L99" i="32"/>
  <c r="M99" i="32"/>
  <c r="N99" i="32"/>
  <c r="O99" i="32"/>
  <c r="H99" i="32"/>
  <c r="P99" i="32"/>
  <c r="Q99" i="32"/>
  <c r="L100" i="32"/>
  <c r="M100" i="32"/>
  <c r="N100" i="32"/>
  <c r="O100" i="32"/>
  <c r="H100" i="32"/>
  <c r="P100" i="32"/>
  <c r="Q100" i="32"/>
  <c r="L101" i="32"/>
  <c r="M101" i="32"/>
  <c r="N101" i="32"/>
  <c r="O101" i="32"/>
  <c r="H101" i="32"/>
  <c r="P101" i="32"/>
  <c r="Q101" i="32"/>
  <c r="L102" i="32"/>
  <c r="M102" i="32"/>
  <c r="N102" i="32"/>
  <c r="O102" i="32"/>
  <c r="H102" i="32"/>
  <c r="P102" i="32"/>
  <c r="Q102" i="32"/>
  <c r="L103" i="32"/>
  <c r="M103" i="32"/>
  <c r="N103" i="32"/>
  <c r="O103" i="32"/>
  <c r="H103" i="32"/>
  <c r="P103" i="32"/>
  <c r="Q103" i="32"/>
  <c r="L104" i="32"/>
  <c r="M104" i="32"/>
  <c r="N104" i="32"/>
  <c r="O104" i="32"/>
  <c r="H104" i="32"/>
  <c r="P104" i="32"/>
  <c r="Q104" i="32"/>
  <c r="L105" i="32"/>
  <c r="M105" i="32"/>
  <c r="N105" i="32"/>
  <c r="O105" i="32"/>
  <c r="H105" i="32"/>
  <c r="P105" i="32"/>
  <c r="Q105" i="32"/>
  <c r="L106" i="32"/>
  <c r="M106" i="32"/>
  <c r="N106" i="32"/>
  <c r="O106" i="32"/>
  <c r="H106" i="32"/>
  <c r="P106" i="32"/>
  <c r="Q106" i="32"/>
  <c r="L107" i="32"/>
  <c r="M107" i="32"/>
  <c r="N107" i="32"/>
  <c r="O107" i="32"/>
  <c r="H107" i="32"/>
  <c r="P107" i="32"/>
  <c r="Q107" i="32"/>
  <c r="L108" i="32"/>
  <c r="M108" i="32"/>
  <c r="N108" i="32"/>
  <c r="O108" i="32"/>
  <c r="H108" i="32"/>
  <c r="P108" i="32"/>
  <c r="Q108" i="32"/>
  <c r="L109" i="32"/>
  <c r="M109" i="32"/>
  <c r="N109" i="32"/>
  <c r="O109" i="32"/>
  <c r="H109" i="32"/>
  <c r="P109" i="32"/>
  <c r="Q109" i="32"/>
  <c r="L110" i="32"/>
  <c r="M110" i="32"/>
  <c r="N110" i="32"/>
  <c r="O110" i="32"/>
  <c r="H110" i="32"/>
  <c r="P110" i="32"/>
  <c r="Q110" i="32"/>
  <c r="L111" i="32"/>
  <c r="M111" i="32"/>
  <c r="N111" i="32"/>
  <c r="O111" i="32"/>
  <c r="H111" i="32"/>
  <c r="P111" i="32"/>
  <c r="Q111" i="32"/>
  <c r="L112" i="32"/>
  <c r="M112" i="32"/>
  <c r="N112" i="32"/>
  <c r="O112" i="32"/>
  <c r="H112" i="32"/>
  <c r="P112" i="32"/>
  <c r="Q112" i="32"/>
  <c r="L113" i="32"/>
  <c r="M113" i="32"/>
  <c r="N113" i="32"/>
  <c r="O113" i="32"/>
  <c r="H113" i="32"/>
  <c r="P113" i="32"/>
  <c r="Q113" i="32"/>
  <c r="L114" i="32"/>
  <c r="M114" i="32"/>
  <c r="N114" i="32"/>
  <c r="O114" i="32"/>
  <c r="H114" i="32"/>
  <c r="P114" i="32"/>
  <c r="Q114" i="32"/>
  <c r="L115" i="32"/>
  <c r="M115" i="32"/>
  <c r="N115" i="32"/>
  <c r="O115" i="32"/>
  <c r="H115" i="32"/>
  <c r="P115" i="32"/>
  <c r="Q115" i="32"/>
  <c r="L116" i="32"/>
  <c r="M116" i="32"/>
  <c r="N116" i="32"/>
  <c r="O116" i="32"/>
  <c r="H116" i="32"/>
  <c r="P116" i="32"/>
  <c r="Q116" i="32"/>
  <c r="L117" i="32"/>
  <c r="M117" i="32"/>
  <c r="N117" i="32"/>
  <c r="O117" i="32"/>
  <c r="H117" i="32"/>
  <c r="P117" i="32"/>
  <c r="Q117" i="32"/>
  <c r="L118" i="32"/>
  <c r="M118" i="32"/>
  <c r="N118" i="32"/>
  <c r="O118" i="32"/>
  <c r="H118" i="32"/>
  <c r="P118" i="32"/>
  <c r="Q118" i="32"/>
  <c r="L119" i="32"/>
  <c r="M119" i="32"/>
  <c r="N119" i="32"/>
  <c r="O119" i="32"/>
  <c r="H119" i="32"/>
  <c r="P119" i="32"/>
  <c r="Q119" i="32"/>
  <c r="M120" i="32"/>
  <c r="N120" i="32"/>
  <c r="O120" i="32"/>
  <c r="H120" i="32"/>
  <c r="P120" i="32"/>
  <c r="Q120" i="32"/>
  <c r="Q98" i="32"/>
  <c r="I99" i="32"/>
  <c r="J99" i="32"/>
  <c r="K99" i="32"/>
  <c r="I100" i="32"/>
  <c r="J100" i="32"/>
  <c r="K100" i="32"/>
  <c r="I101" i="32"/>
  <c r="J101" i="32"/>
  <c r="K101" i="32"/>
  <c r="I102" i="32"/>
  <c r="J102" i="32"/>
  <c r="K102" i="32"/>
  <c r="I103" i="32"/>
  <c r="J103" i="32"/>
  <c r="K103" i="32"/>
  <c r="I104" i="32"/>
  <c r="J104" i="32"/>
  <c r="K104" i="32"/>
  <c r="I105" i="32"/>
  <c r="J105" i="32"/>
  <c r="K105" i="32"/>
  <c r="I106" i="32"/>
  <c r="J106" i="32"/>
  <c r="K106" i="32"/>
  <c r="I107" i="32"/>
  <c r="J107" i="32"/>
  <c r="K107" i="32"/>
  <c r="I108" i="32"/>
  <c r="J108" i="32"/>
  <c r="K108" i="32"/>
  <c r="I109" i="32"/>
  <c r="J109" i="32"/>
  <c r="K109" i="32"/>
  <c r="I110" i="32"/>
  <c r="J110" i="32"/>
  <c r="K110" i="32"/>
  <c r="I111" i="32"/>
  <c r="J111" i="32"/>
  <c r="K111" i="32"/>
  <c r="I112" i="32"/>
  <c r="J112" i="32"/>
  <c r="K112" i="32"/>
  <c r="I113" i="32"/>
  <c r="J113" i="32"/>
  <c r="K113" i="32"/>
  <c r="I114" i="32"/>
  <c r="J114" i="32"/>
  <c r="K114" i="32"/>
  <c r="I115" i="32"/>
  <c r="J115" i="32"/>
  <c r="K115" i="32"/>
  <c r="I116" i="32"/>
  <c r="J116" i="32"/>
  <c r="K116" i="32"/>
  <c r="I117" i="32"/>
  <c r="J117" i="32"/>
  <c r="K117" i="32"/>
  <c r="I118" i="32"/>
  <c r="J118" i="32"/>
  <c r="K118" i="32"/>
  <c r="I119" i="32"/>
  <c r="J119" i="32"/>
  <c r="K119" i="32"/>
  <c r="I120" i="32"/>
  <c r="J120" i="32"/>
  <c r="K120" i="32"/>
  <c r="L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H98" i="32"/>
  <c r="G98" i="32"/>
  <c r="I98" i="32"/>
  <c r="J98" i="32"/>
  <c r="K98" i="32"/>
  <c r="M98" i="32"/>
  <c r="N98" i="32"/>
  <c r="O98" i="32"/>
  <c r="P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B98" i="32"/>
  <c r="C98" i="32"/>
  <c r="B99" i="32"/>
  <c r="C99" i="32"/>
  <c r="B100" i="32"/>
  <c r="C100" i="32"/>
  <c r="B101" i="32"/>
  <c r="C101" i="32"/>
  <c r="B102" i="32"/>
  <c r="C102" i="32"/>
  <c r="B103" i="32"/>
  <c r="C103" i="32"/>
  <c r="B104" i="32"/>
  <c r="C104" i="32"/>
  <c r="B105" i="32"/>
  <c r="C105" i="32"/>
  <c r="B106" i="32"/>
  <c r="C106" i="32"/>
  <c r="B107" i="32"/>
  <c r="C107" i="32"/>
  <c r="B108" i="32"/>
  <c r="C108" i="32"/>
  <c r="B109" i="32"/>
  <c r="C109" i="32"/>
  <c r="B110" i="32"/>
  <c r="C110" i="32"/>
  <c r="B111" i="32"/>
  <c r="C111" i="32"/>
  <c r="B112" i="32"/>
  <c r="C112" i="32"/>
  <c r="B113" i="32"/>
  <c r="C113" i="32"/>
  <c r="B114" i="32"/>
  <c r="C114" i="32"/>
  <c r="B115" i="32"/>
  <c r="C115" i="32"/>
  <c r="B116" i="32"/>
  <c r="C116" i="32"/>
  <c r="B117" i="32"/>
  <c r="C117" i="32"/>
  <c r="B118" i="32"/>
  <c r="C118" i="32"/>
  <c r="B119" i="32"/>
  <c r="C119" i="32"/>
  <c r="B120" i="32"/>
  <c r="C120" i="32"/>
  <c r="Q50" i="32"/>
  <c r="H75" i="32"/>
  <c r="I75" i="32"/>
  <c r="J75" i="32"/>
  <c r="K75" i="32"/>
  <c r="L75" i="32"/>
  <c r="M75" i="32"/>
  <c r="N75" i="32"/>
  <c r="O75" i="32"/>
  <c r="P75" i="32"/>
  <c r="Q75" i="32"/>
  <c r="H76" i="32"/>
  <c r="I76" i="32"/>
  <c r="J76" i="32"/>
  <c r="K76" i="32"/>
  <c r="L76" i="32"/>
  <c r="M76" i="32"/>
  <c r="N76" i="32"/>
  <c r="O76" i="32"/>
  <c r="P76" i="32"/>
  <c r="Q76" i="32"/>
  <c r="H77" i="32"/>
  <c r="I77" i="32"/>
  <c r="J77" i="32"/>
  <c r="K77" i="32"/>
  <c r="L77" i="32"/>
  <c r="M77" i="32"/>
  <c r="N77" i="32"/>
  <c r="O77" i="32"/>
  <c r="P77" i="32"/>
  <c r="Q77" i="32"/>
  <c r="H78" i="32"/>
  <c r="I78" i="32"/>
  <c r="J78" i="32"/>
  <c r="K78" i="32"/>
  <c r="L78" i="32"/>
  <c r="M78" i="32"/>
  <c r="N78" i="32"/>
  <c r="O78" i="32"/>
  <c r="P78" i="32"/>
  <c r="Q78" i="32"/>
  <c r="H79" i="32"/>
  <c r="I79" i="32"/>
  <c r="J79" i="32"/>
  <c r="K79" i="32"/>
  <c r="L79" i="32"/>
  <c r="M79" i="32"/>
  <c r="N79" i="32"/>
  <c r="O79" i="32"/>
  <c r="P79" i="32"/>
  <c r="Q79" i="32"/>
  <c r="H80" i="32"/>
  <c r="I80" i="32"/>
  <c r="J80" i="32"/>
  <c r="K80" i="32"/>
  <c r="L80" i="32"/>
  <c r="M80" i="32"/>
  <c r="N80" i="32"/>
  <c r="O80" i="32"/>
  <c r="P80" i="32"/>
  <c r="Q80" i="32"/>
  <c r="H81" i="32"/>
  <c r="I81" i="32"/>
  <c r="J81" i="32"/>
  <c r="K81" i="32"/>
  <c r="L81" i="32"/>
  <c r="M81" i="32"/>
  <c r="N81" i="32"/>
  <c r="O81" i="32"/>
  <c r="P81" i="32"/>
  <c r="Q81" i="32"/>
  <c r="H82" i="32"/>
  <c r="I82" i="32"/>
  <c r="J82" i="32"/>
  <c r="K82" i="32"/>
  <c r="L82" i="32"/>
  <c r="M82" i="32"/>
  <c r="N82" i="32"/>
  <c r="O82" i="32"/>
  <c r="P82" i="32"/>
  <c r="Q82" i="32"/>
  <c r="H83" i="32"/>
  <c r="I83" i="32"/>
  <c r="J83" i="32"/>
  <c r="K83" i="32"/>
  <c r="L83" i="32"/>
  <c r="M83" i="32"/>
  <c r="N83" i="32"/>
  <c r="O83" i="32"/>
  <c r="P83" i="32"/>
  <c r="Q83" i="32"/>
  <c r="H84" i="32"/>
  <c r="I84" i="32"/>
  <c r="J84" i="32"/>
  <c r="K84" i="32"/>
  <c r="L84" i="32"/>
  <c r="M84" i="32"/>
  <c r="N84" i="32"/>
  <c r="O84" i="32"/>
  <c r="P84" i="32"/>
  <c r="Q84" i="32"/>
  <c r="H85" i="32"/>
  <c r="I85" i="32"/>
  <c r="J85" i="32"/>
  <c r="K85" i="32"/>
  <c r="L85" i="32"/>
  <c r="M85" i="32"/>
  <c r="N85" i="32"/>
  <c r="O85" i="32"/>
  <c r="P85" i="32"/>
  <c r="Q85" i="32"/>
  <c r="H86" i="32"/>
  <c r="I86" i="32"/>
  <c r="J86" i="32"/>
  <c r="K86" i="32"/>
  <c r="L86" i="32"/>
  <c r="M86" i="32"/>
  <c r="N86" i="32"/>
  <c r="O86" i="32"/>
  <c r="P86" i="32"/>
  <c r="Q86" i="32"/>
  <c r="H87" i="32"/>
  <c r="I87" i="32"/>
  <c r="J87" i="32"/>
  <c r="K87" i="32"/>
  <c r="L87" i="32"/>
  <c r="M87" i="32"/>
  <c r="N87" i="32"/>
  <c r="O87" i="32"/>
  <c r="P87" i="32"/>
  <c r="Q87" i="32"/>
  <c r="H88" i="32"/>
  <c r="I88" i="32"/>
  <c r="J88" i="32"/>
  <c r="K88" i="32"/>
  <c r="L88" i="32"/>
  <c r="M88" i="32"/>
  <c r="N88" i="32"/>
  <c r="O88" i="32"/>
  <c r="P88" i="32"/>
  <c r="Q88" i="32"/>
  <c r="H89" i="32"/>
  <c r="I89" i="32"/>
  <c r="J89" i="32"/>
  <c r="K89" i="32"/>
  <c r="L89" i="32"/>
  <c r="M89" i="32"/>
  <c r="N89" i="32"/>
  <c r="O89" i="32"/>
  <c r="P89" i="32"/>
  <c r="Q89" i="32"/>
  <c r="H90" i="32"/>
  <c r="I90" i="32"/>
  <c r="J90" i="32"/>
  <c r="K90" i="32"/>
  <c r="L90" i="32"/>
  <c r="M90" i="32"/>
  <c r="N90" i="32"/>
  <c r="O90" i="32"/>
  <c r="P90" i="32"/>
  <c r="Q90" i="32"/>
  <c r="H91" i="32"/>
  <c r="I91" i="32"/>
  <c r="J91" i="32"/>
  <c r="K91" i="32"/>
  <c r="L91" i="32"/>
  <c r="M91" i="32"/>
  <c r="N91" i="32"/>
  <c r="O91" i="32"/>
  <c r="P91" i="32"/>
  <c r="Q91" i="32"/>
  <c r="H92" i="32"/>
  <c r="I92" i="32"/>
  <c r="J92" i="32"/>
  <c r="K92" i="32"/>
  <c r="L92" i="32"/>
  <c r="M92" i="32"/>
  <c r="N92" i="32"/>
  <c r="O92" i="32"/>
  <c r="P92" i="32"/>
  <c r="Q92" i="32"/>
  <c r="H93" i="32"/>
  <c r="I93" i="32"/>
  <c r="J93" i="32"/>
  <c r="K93" i="32"/>
  <c r="L93" i="32"/>
  <c r="M93" i="32"/>
  <c r="N93" i="32"/>
  <c r="O93" i="32"/>
  <c r="P93" i="32"/>
  <c r="Q93" i="32"/>
  <c r="H94" i="32"/>
  <c r="I94" i="32"/>
  <c r="J94" i="32"/>
  <c r="K94" i="32"/>
  <c r="L94" i="32"/>
  <c r="M94" i="32"/>
  <c r="N94" i="32"/>
  <c r="O94" i="32"/>
  <c r="P94" i="32"/>
  <c r="Q94" i="32"/>
  <c r="H95" i="32"/>
  <c r="I95" i="32"/>
  <c r="J95" i="32"/>
  <c r="K95" i="32"/>
  <c r="L95" i="32"/>
  <c r="M95" i="32"/>
  <c r="N95" i="32"/>
  <c r="O95" i="32"/>
  <c r="P95" i="32"/>
  <c r="Q95" i="32"/>
  <c r="H96" i="32"/>
  <c r="I96" i="32"/>
  <c r="J96" i="32"/>
  <c r="K96" i="32"/>
  <c r="M96" i="32"/>
  <c r="N96" i="32"/>
  <c r="O96" i="32"/>
  <c r="P96" i="32"/>
  <c r="Q96" i="32"/>
  <c r="Q74" i="32"/>
  <c r="L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H74" i="32"/>
  <c r="P74" i="32"/>
  <c r="O74" i="32"/>
  <c r="N74" i="32"/>
  <c r="M74" i="32"/>
  <c r="K74" i="32"/>
  <c r="J74" i="32"/>
  <c r="I74" i="32"/>
  <c r="G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B75" i="32"/>
  <c r="C75" i="32"/>
  <c r="B76" i="32"/>
  <c r="C76" i="32"/>
  <c r="B77" i="32"/>
  <c r="C77" i="32"/>
  <c r="B78" i="32"/>
  <c r="C78" i="32"/>
  <c r="B79" i="32"/>
  <c r="C79" i="32"/>
  <c r="B80" i="32"/>
  <c r="C80" i="32"/>
  <c r="B81" i="32"/>
  <c r="C81" i="32"/>
  <c r="B82" i="32"/>
  <c r="C82" i="32"/>
  <c r="B83" i="32"/>
  <c r="C83" i="32"/>
  <c r="B84" i="32"/>
  <c r="C84" i="32"/>
  <c r="B85" i="32"/>
  <c r="C85" i="32"/>
  <c r="B86" i="32"/>
  <c r="C86" i="32"/>
  <c r="B87" i="32"/>
  <c r="C87" i="32"/>
  <c r="B88" i="32"/>
  <c r="C88" i="32"/>
  <c r="B89" i="32"/>
  <c r="C89" i="32"/>
  <c r="B90" i="32"/>
  <c r="C90" i="32"/>
  <c r="B91" i="32"/>
  <c r="C91" i="32"/>
  <c r="B92" i="32"/>
  <c r="C92" i="32"/>
  <c r="B93" i="32"/>
  <c r="C93" i="32"/>
  <c r="B94" i="32"/>
  <c r="C94" i="32"/>
  <c r="B95" i="32"/>
  <c r="C95" i="32"/>
  <c r="B96" i="32"/>
  <c r="C96" i="32"/>
  <c r="B74" i="32"/>
  <c r="C74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Q68" i="32"/>
  <c r="Q69" i="32"/>
  <c r="Q70" i="32"/>
  <c r="Q71" i="32"/>
  <c r="Q72" i="32"/>
  <c r="L50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26" i="32"/>
  <c r="L26" i="32"/>
  <c r="A3" i="32"/>
  <c r="Q3" i="32"/>
  <c r="A4" i="32"/>
  <c r="Q4" i="32"/>
  <c r="A5" i="32"/>
  <c r="Q5" i="32"/>
  <c r="A6" i="32"/>
  <c r="Q6" i="32"/>
  <c r="A7" i="32"/>
  <c r="Q7" i="32"/>
  <c r="A8" i="32"/>
  <c r="Q8" i="32"/>
  <c r="A9" i="32"/>
  <c r="Q9" i="32"/>
  <c r="A10" i="32"/>
  <c r="Q10" i="32"/>
  <c r="A11" i="32"/>
  <c r="Q11" i="32"/>
  <c r="A12" i="32"/>
  <c r="Q12" i="32"/>
  <c r="A13" i="32"/>
  <c r="Q13" i="32"/>
  <c r="A14" i="32"/>
  <c r="Q14" i="32"/>
  <c r="A15" i="32"/>
  <c r="Q15" i="32"/>
  <c r="A16" i="32"/>
  <c r="Q16" i="32"/>
  <c r="A17" i="32"/>
  <c r="Q17" i="32"/>
  <c r="A18" i="32"/>
  <c r="Q18" i="32"/>
  <c r="A19" i="32"/>
  <c r="Q19" i="32"/>
  <c r="A20" i="32"/>
  <c r="Q20" i="32"/>
  <c r="A21" i="32"/>
  <c r="Q21" i="32"/>
  <c r="A22" i="32"/>
  <c r="Q22" i="32"/>
  <c r="A23" i="32"/>
  <c r="Q23" i="32"/>
  <c r="Q24" i="32"/>
  <c r="A2" i="32"/>
  <c r="Q2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50" i="32"/>
  <c r="G50" i="32"/>
  <c r="I50" i="32"/>
  <c r="J50" i="32"/>
  <c r="K50" i="32"/>
  <c r="M50" i="32"/>
  <c r="N50" i="32"/>
  <c r="O50" i="32"/>
  <c r="P50" i="32"/>
  <c r="G51" i="32"/>
  <c r="I51" i="32"/>
  <c r="J51" i="32"/>
  <c r="K51" i="32"/>
  <c r="M51" i="32"/>
  <c r="N51" i="32"/>
  <c r="O51" i="32"/>
  <c r="P51" i="32"/>
  <c r="G52" i="32"/>
  <c r="I52" i="32"/>
  <c r="J52" i="32"/>
  <c r="K52" i="32"/>
  <c r="M52" i="32"/>
  <c r="N52" i="32"/>
  <c r="O52" i="32"/>
  <c r="P52" i="32"/>
  <c r="G53" i="32"/>
  <c r="I53" i="32"/>
  <c r="J53" i="32"/>
  <c r="K53" i="32"/>
  <c r="M53" i="32"/>
  <c r="N53" i="32"/>
  <c r="O53" i="32"/>
  <c r="P53" i="32"/>
  <c r="G54" i="32"/>
  <c r="I54" i="32"/>
  <c r="J54" i="32"/>
  <c r="K54" i="32"/>
  <c r="M54" i="32"/>
  <c r="N54" i="32"/>
  <c r="O54" i="32"/>
  <c r="P54" i="32"/>
  <c r="G55" i="32"/>
  <c r="I55" i="32"/>
  <c r="J55" i="32"/>
  <c r="K55" i="32"/>
  <c r="M55" i="32"/>
  <c r="N55" i="32"/>
  <c r="O55" i="32"/>
  <c r="P55" i="32"/>
  <c r="G56" i="32"/>
  <c r="I56" i="32"/>
  <c r="J56" i="32"/>
  <c r="K56" i="32"/>
  <c r="M56" i="32"/>
  <c r="N56" i="32"/>
  <c r="O56" i="32"/>
  <c r="P56" i="32"/>
  <c r="G57" i="32"/>
  <c r="I57" i="32"/>
  <c r="J57" i="32"/>
  <c r="K57" i="32"/>
  <c r="M57" i="32"/>
  <c r="N57" i="32"/>
  <c r="O57" i="32"/>
  <c r="P57" i="32"/>
  <c r="G58" i="32"/>
  <c r="I58" i="32"/>
  <c r="J58" i="32"/>
  <c r="K58" i="32"/>
  <c r="M58" i="32"/>
  <c r="N58" i="32"/>
  <c r="O58" i="32"/>
  <c r="P58" i="32"/>
  <c r="G59" i="32"/>
  <c r="I59" i="32"/>
  <c r="J59" i="32"/>
  <c r="K59" i="32"/>
  <c r="M59" i="32"/>
  <c r="N59" i="32"/>
  <c r="O59" i="32"/>
  <c r="P59" i="32"/>
  <c r="G60" i="32"/>
  <c r="I60" i="32"/>
  <c r="J60" i="32"/>
  <c r="K60" i="32"/>
  <c r="M60" i="32"/>
  <c r="N60" i="32"/>
  <c r="O60" i="32"/>
  <c r="P60" i="32"/>
  <c r="G61" i="32"/>
  <c r="I61" i="32"/>
  <c r="J61" i="32"/>
  <c r="K61" i="32"/>
  <c r="M61" i="32"/>
  <c r="N61" i="32"/>
  <c r="O61" i="32"/>
  <c r="P61" i="32"/>
  <c r="G62" i="32"/>
  <c r="I62" i="32"/>
  <c r="J62" i="32"/>
  <c r="K62" i="32"/>
  <c r="M62" i="32"/>
  <c r="N62" i="32"/>
  <c r="O62" i="32"/>
  <c r="P62" i="32"/>
  <c r="G63" i="32"/>
  <c r="I63" i="32"/>
  <c r="J63" i="32"/>
  <c r="K63" i="32"/>
  <c r="M63" i="32"/>
  <c r="N63" i="32"/>
  <c r="O63" i="32"/>
  <c r="P63" i="32"/>
  <c r="G64" i="32"/>
  <c r="I64" i="32"/>
  <c r="J64" i="32"/>
  <c r="K64" i="32"/>
  <c r="M64" i="32"/>
  <c r="N64" i="32"/>
  <c r="O64" i="32"/>
  <c r="P64" i="32"/>
  <c r="G65" i="32"/>
  <c r="I65" i="32"/>
  <c r="J65" i="32"/>
  <c r="K65" i="32"/>
  <c r="M65" i="32"/>
  <c r="N65" i="32"/>
  <c r="O65" i="32"/>
  <c r="P65" i="32"/>
  <c r="G66" i="32"/>
  <c r="I66" i="32"/>
  <c r="J66" i="32"/>
  <c r="K66" i="32"/>
  <c r="M66" i="32"/>
  <c r="N66" i="32"/>
  <c r="O66" i="32"/>
  <c r="P66" i="32"/>
  <c r="G67" i="32"/>
  <c r="I67" i="32"/>
  <c r="J67" i="32"/>
  <c r="K67" i="32"/>
  <c r="M67" i="32"/>
  <c r="N67" i="32"/>
  <c r="O67" i="32"/>
  <c r="P67" i="32"/>
  <c r="G68" i="32"/>
  <c r="I68" i="32"/>
  <c r="J68" i="32"/>
  <c r="K68" i="32"/>
  <c r="M68" i="32"/>
  <c r="N68" i="32"/>
  <c r="O68" i="32"/>
  <c r="P68" i="32"/>
  <c r="G69" i="32"/>
  <c r="I69" i="32"/>
  <c r="J69" i="32"/>
  <c r="K69" i="32"/>
  <c r="M69" i="32"/>
  <c r="N69" i="32"/>
  <c r="O69" i="32"/>
  <c r="P69" i="32"/>
  <c r="G70" i="32"/>
  <c r="I70" i="32"/>
  <c r="J70" i="32"/>
  <c r="K70" i="32"/>
  <c r="M70" i="32"/>
  <c r="N70" i="32"/>
  <c r="O70" i="32"/>
  <c r="P70" i="32"/>
  <c r="G71" i="32"/>
  <c r="I71" i="32"/>
  <c r="J71" i="32"/>
  <c r="K71" i="32"/>
  <c r="M71" i="32"/>
  <c r="N71" i="32"/>
  <c r="O71" i="32"/>
  <c r="P71" i="32"/>
  <c r="G72" i="32"/>
  <c r="I72" i="32"/>
  <c r="J72" i="32"/>
  <c r="K72" i="32"/>
  <c r="M72" i="32"/>
  <c r="N72" i="32"/>
  <c r="O72" i="32"/>
  <c r="P72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B50" i="32"/>
  <c r="C50" i="32"/>
  <c r="B51" i="32"/>
  <c r="C51" i="32"/>
  <c r="B52" i="32"/>
  <c r="C52" i="32"/>
  <c r="B53" i="32"/>
  <c r="C53" i="32"/>
  <c r="B54" i="32"/>
  <c r="C54" i="32"/>
  <c r="B55" i="32"/>
  <c r="C55" i="32"/>
  <c r="B56" i="32"/>
  <c r="C56" i="32"/>
  <c r="B57" i="32"/>
  <c r="C57" i="32"/>
  <c r="B58" i="32"/>
  <c r="C58" i="32"/>
  <c r="B59" i="32"/>
  <c r="C59" i="32"/>
  <c r="B60" i="32"/>
  <c r="C60" i="32"/>
  <c r="B61" i="32"/>
  <c r="C61" i="32"/>
  <c r="B62" i="32"/>
  <c r="C62" i="32"/>
  <c r="B63" i="32"/>
  <c r="C63" i="32"/>
  <c r="B64" i="32"/>
  <c r="C64" i="32"/>
  <c r="B65" i="32"/>
  <c r="C65" i="32"/>
  <c r="B66" i="32"/>
  <c r="C66" i="32"/>
  <c r="B67" i="32"/>
  <c r="C67" i="32"/>
  <c r="B68" i="32"/>
  <c r="C68" i="32"/>
  <c r="B69" i="32"/>
  <c r="C69" i="32"/>
  <c r="B70" i="32"/>
  <c r="C70" i="32"/>
  <c r="B71" i="32"/>
  <c r="C71" i="32"/>
  <c r="B72" i="32"/>
  <c r="C72" i="32"/>
  <c r="H27" i="32"/>
  <c r="I27" i="32"/>
  <c r="J27" i="32"/>
  <c r="K27" i="32"/>
  <c r="L27" i="32"/>
  <c r="M27" i="32"/>
  <c r="N27" i="32"/>
  <c r="O27" i="32"/>
  <c r="P27" i="32"/>
  <c r="H28" i="32"/>
  <c r="I28" i="32"/>
  <c r="J28" i="32"/>
  <c r="K28" i="32"/>
  <c r="L28" i="32"/>
  <c r="M28" i="32"/>
  <c r="N28" i="32"/>
  <c r="O28" i="32"/>
  <c r="P28" i="32"/>
  <c r="H29" i="32"/>
  <c r="I29" i="32"/>
  <c r="J29" i="32"/>
  <c r="K29" i="32"/>
  <c r="L29" i="32"/>
  <c r="M29" i="32"/>
  <c r="N29" i="32"/>
  <c r="O29" i="32"/>
  <c r="P29" i="32"/>
  <c r="H30" i="32"/>
  <c r="I30" i="32"/>
  <c r="J30" i="32"/>
  <c r="K30" i="32"/>
  <c r="L30" i="32"/>
  <c r="M30" i="32"/>
  <c r="N30" i="32"/>
  <c r="O30" i="32"/>
  <c r="P30" i="32"/>
  <c r="H31" i="32"/>
  <c r="I31" i="32"/>
  <c r="J31" i="32"/>
  <c r="K31" i="32"/>
  <c r="L31" i="32"/>
  <c r="M31" i="32"/>
  <c r="N31" i="32"/>
  <c r="O31" i="32"/>
  <c r="P31" i="32"/>
  <c r="H32" i="32"/>
  <c r="I32" i="32"/>
  <c r="J32" i="32"/>
  <c r="K32" i="32"/>
  <c r="L32" i="32"/>
  <c r="M32" i="32"/>
  <c r="N32" i="32"/>
  <c r="O32" i="32"/>
  <c r="P32" i="32"/>
  <c r="H33" i="32"/>
  <c r="I33" i="32"/>
  <c r="J33" i="32"/>
  <c r="K33" i="32"/>
  <c r="L33" i="32"/>
  <c r="M33" i="32"/>
  <c r="N33" i="32"/>
  <c r="O33" i="32"/>
  <c r="P33" i="32"/>
  <c r="H34" i="32"/>
  <c r="I34" i="32"/>
  <c r="J34" i="32"/>
  <c r="K34" i="32"/>
  <c r="L34" i="32"/>
  <c r="M34" i="32"/>
  <c r="N34" i="32"/>
  <c r="O34" i="32"/>
  <c r="P34" i="32"/>
  <c r="H35" i="32"/>
  <c r="I35" i="32"/>
  <c r="J35" i="32"/>
  <c r="K35" i="32"/>
  <c r="L35" i="32"/>
  <c r="M35" i="32"/>
  <c r="N35" i="32"/>
  <c r="O35" i="32"/>
  <c r="P35" i="32"/>
  <c r="H36" i="32"/>
  <c r="I36" i="32"/>
  <c r="J36" i="32"/>
  <c r="K36" i="32"/>
  <c r="L36" i="32"/>
  <c r="M36" i="32"/>
  <c r="N36" i="32"/>
  <c r="O36" i="32"/>
  <c r="P36" i="32"/>
  <c r="H37" i="32"/>
  <c r="I37" i="32"/>
  <c r="J37" i="32"/>
  <c r="K37" i="32"/>
  <c r="L37" i="32"/>
  <c r="M37" i="32"/>
  <c r="N37" i="32"/>
  <c r="O37" i="32"/>
  <c r="P37" i="32"/>
  <c r="H38" i="32"/>
  <c r="I38" i="32"/>
  <c r="J38" i="32"/>
  <c r="K38" i="32"/>
  <c r="L38" i="32"/>
  <c r="M38" i="32"/>
  <c r="N38" i="32"/>
  <c r="O38" i="32"/>
  <c r="P38" i="32"/>
  <c r="H39" i="32"/>
  <c r="I39" i="32"/>
  <c r="J39" i="32"/>
  <c r="K39" i="32"/>
  <c r="L39" i="32"/>
  <c r="M39" i="32"/>
  <c r="N39" i="32"/>
  <c r="O39" i="32"/>
  <c r="P39" i="32"/>
  <c r="H40" i="32"/>
  <c r="I40" i="32"/>
  <c r="J40" i="32"/>
  <c r="K40" i="32"/>
  <c r="L40" i="32"/>
  <c r="M40" i="32"/>
  <c r="N40" i="32"/>
  <c r="O40" i="32"/>
  <c r="P40" i="32"/>
  <c r="H41" i="32"/>
  <c r="I41" i="32"/>
  <c r="J41" i="32"/>
  <c r="K41" i="32"/>
  <c r="L41" i="32"/>
  <c r="M41" i="32"/>
  <c r="N41" i="32"/>
  <c r="O41" i="32"/>
  <c r="P41" i="32"/>
  <c r="H42" i="32"/>
  <c r="I42" i="32"/>
  <c r="J42" i="32"/>
  <c r="K42" i="32"/>
  <c r="L42" i="32"/>
  <c r="M42" i="32"/>
  <c r="N42" i="32"/>
  <c r="O42" i="32"/>
  <c r="P42" i="32"/>
  <c r="H43" i="32"/>
  <c r="I43" i="32"/>
  <c r="J43" i="32"/>
  <c r="K43" i="32"/>
  <c r="L43" i="32"/>
  <c r="M43" i="32"/>
  <c r="N43" i="32"/>
  <c r="O43" i="32"/>
  <c r="P43" i="32"/>
  <c r="H44" i="32"/>
  <c r="I44" i="32"/>
  <c r="J44" i="32"/>
  <c r="K44" i="32"/>
  <c r="L44" i="32"/>
  <c r="M44" i="32"/>
  <c r="N44" i="32"/>
  <c r="O44" i="32"/>
  <c r="P44" i="32"/>
  <c r="H45" i="32"/>
  <c r="I45" i="32"/>
  <c r="J45" i="32"/>
  <c r="K45" i="32"/>
  <c r="L45" i="32"/>
  <c r="M45" i="32"/>
  <c r="N45" i="32"/>
  <c r="O45" i="32"/>
  <c r="P45" i="32"/>
  <c r="H46" i="32"/>
  <c r="I46" i="32"/>
  <c r="J46" i="32"/>
  <c r="K46" i="32"/>
  <c r="L46" i="32"/>
  <c r="M46" i="32"/>
  <c r="N46" i="32"/>
  <c r="O46" i="32"/>
  <c r="P46" i="32"/>
  <c r="H47" i="32"/>
  <c r="I47" i="32"/>
  <c r="J47" i="32"/>
  <c r="K47" i="32"/>
  <c r="L47" i="32"/>
  <c r="M47" i="32"/>
  <c r="N47" i="32"/>
  <c r="O47" i="32"/>
  <c r="P47" i="32"/>
  <c r="H48" i="32"/>
  <c r="I48" i="32"/>
  <c r="J48" i="32"/>
  <c r="K48" i="32"/>
  <c r="M48" i="32"/>
  <c r="N48" i="32"/>
  <c r="O48" i="32"/>
  <c r="P48" i="32"/>
  <c r="H26" i="32"/>
  <c r="I26" i="32"/>
  <c r="J26" i="32"/>
  <c r="K26" i="32"/>
  <c r="M26" i="32"/>
  <c r="N26" i="32"/>
  <c r="O26" i="32"/>
  <c r="P26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L3" i="32"/>
  <c r="L2" i="32"/>
  <c r="G3" i="32"/>
  <c r="L4" i="32"/>
  <c r="G4" i="32"/>
  <c r="L5" i="32"/>
  <c r="G5" i="32"/>
  <c r="L6" i="32"/>
  <c r="G6" i="32"/>
  <c r="L7" i="32"/>
  <c r="G7" i="32"/>
  <c r="L8" i="32"/>
  <c r="G8" i="32"/>
  <c r="L9" i="32"/>
  <c r="G9" i="32"/>
  <c r="L10" i="32"/>
  <c r="G10" i="32"/>
  <c r="L11" i="32"/>
  <c r="G11" i="32"/>
  <c r="L12" i="32"/>
  <c r="G12" i="32"/>
  <c r="L13" i="32"/>
  <c r="G13" i="32"/>
  <c r="L14" i="32"/>
  <c r="G14" i="32"/>
  <c r="L15" i="32"/>
  <c r="G15" i="32"/>
  <c r="L16" i="32"/>
  <c r="G16" i="32"/>
  <c r="L17" i="32"/>
  <c r="G17" i="32"/>
  <c r="L18" i="32"/>
  <c r="G18" i="32"/>
  <c r="L19" i="32"/>
  <c r="G19" i="32"/>
  <c r="L20" i="32"/>
  <c r="G20" i="32"/>
  <c r="L21" i="32"/>
  <c r="G21" i="32"/>
  <c r="L22" i="32"/>
  <c r="G22" i="32"/>
  <c r="L23" i="32"/>
  <c r="G23" i="32"/>
  <c r="G24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B26" i="32"/>
  <c r="C26" i="32"/>
  <c r="B27" i="32"/>
  <c r="C27" i="32"/>
  <c r="B28" i="32"/>
  <c r="C28" i="32"/>
  <c r="B29" i="32"/>
  <c r="C29" i="32"/>
  <c r="B30" i="32"/>
  <c r="C30" i="32"/>
  <c r="B31" i="32"/>
  <c r="C31" i="32"/>
  <c r="B32" i="32"/>
  <c r="C32" i="32"/>
  <c r="B33" i="32"/>
  <c r="C33" i="32"/>
  <c r="B34" i="32"/>
  <c r="C34" i="32"/>
  <c r="B35" i="32"/>
  <c r="C35" i="32"/>
  <c r="B36" i="32"/>
  <c r="C36" i="32"/>
  <c r="B37" i="32"/>
  <c r="C37" i="32"/>
  <c r="B38" i="32"/>
  <c r="C38" i="32"/>
  <c r="B39" i="32"/>
  <c r="C39" i="32"/>
  <c r="B40" i="32"/>
  <c r="C40" i="32"/>
  <c r="B41" i="32"/>
  <c r="C41" i="32"/>
  <c r="B42" i="32"/>
  <c r="C42" i="32"/>
  <c r="B43" i="32"/>
  <c r="C43" i="32"/>
  <c r="B44" i="32"/>
  <c r="C44" i="32"/>
  <c r="B45" i="32"/>
  <c r="C45" i="32"/>
  <c r="B46" i="32"/>
  <c r="C46" i="32"/>
  <c r="B47" i="32"/>
  <c r="C47" i="32"/>
  <c r="B48" i="32"/>
  <c r="C48" i="32"/>
  <c r="H3" i="32"/>
  <c r="I3" i="32"/>
  <c r="J3" i="32"/>
  <c r="K3" i="32"/>
  <c r="M3" i="32"/>
  <c r="N3" i="32"/>
  <c r="O3" i="32"/>
  <c r="P3" i="32"/>
  <c r="H4" i="32"/>
  <c r="I4" i="32"/>
  <c r="J4" i="32"/>
  <c r="K4" i="32"/>
  <c r="M4" i="32"/>
  <c r="N4" i="32"/>
  <c r="O4" i="32"/>
  <c r="P4" i="32"/>
  <c r="H5" i="32"/>
  <c r="I5" i="32"/>
  <c r="J5" i="32"/>
  <c r="K5" i="32"/>
  <c r="M5" i="32"/>
  <c r="N5" i="32"/>
  <c r="O5" i="32"/>
  <c r="P5" i="32"/>
  <c r="H6" i="32"/>
  <c r="I6" i="32"/>
  <c r="J6" i="32"/>
  <c r="K6" i="32"/>
  <c r="M6" i="32"/>
  <c r="N6" i="32"/>
  <c r="O6" i="32"/>
  <c r="P6" i="32"/>
  <c r="H7" i="32"/>
  <c r="I7" i="32"/>
  <c r="J7" i="32"/>
  <c r="K7" i="32"/>
  <c r="M7" i="32"/>
  <c r="N7" i="32"/>
  <c r="O7" i="32"/>
  <c r="P7" i="32"/>
  <c r="H8" i="32"/>
  <c r="I8" i="32"/>
  <c r="J8" i="32"/>
  <c r="K8" i="32"/>
  <c r="M8" i="32"/>
  <c r="N8" i="32"/>
  <c r="O8" i="32"/>
  <c r="P8" i="32"/>
  <c r="H9" i="32"/>
  <c r="I9" i="32"/>
  <c r="J9" i="32"/>
  <c r="K9" i="32"/>
  <c r="M9" i="32"/>
  <c r="N9" i="32"/>
  <c r="O9" i="32"/>
  <c r="P9" i="32"/>
  <c r="H10" i="32"/>
  <c r="I10" i="32"/>
  <c r="J10" i="32"/>
  <c r="K10" i="32"/>
  <c r="M10" i="32"/>
  <c r="N10" i="32"/>
  <c r="O10" i="32"/>
  <c r="P10" i="32"/>
  <c r="H11" i="32"/>
  <c r="I11" i="32"/>
  <c r="J11" i="32"/>
  <c r="K11" i="32"/>
  <c r="M11" i="32"/>
  <c r="N11" i="32"/>
  <c r="O11" i="32"/>
  <c r="P11" i="32"/>
  <c r="H12" i="32"/>
  <c r="I12" i="32"/>
  <c r="J12" i="32"/>
  <c r="K12" i="32"/>
  <c r="M12" i="32"/>
  <c r="N12" i="32"/>
  <c r="O12" i="32"/>
  <c r="P12" i="32"/>
  <c r="H13" i="32"/>
  <c r="I13" i="32"/>
  <c r="J13" i="32"/>
  <c r="K13" i="32"/>
  <c r="M13" i="32"/>
  <c r="N13" i="32"/>
  <c r="O13" i="32"/>
  <c r="P13" i="32"/>
  <c r="H14" i="32"/>
  <c r="I14" i="32"/>
  <c r="J14" i="32"/>
  <c r="K14" i="32"/>
  <c r="M14" i="32"/>
  <c r="N14" i="32"/>
  <c r="O14" i="32"/>
  <c r="P14" i="32"/>
  <c r="H15" i="32"/>
  <c r="I15" i="32"/>
  <c r="J15" i="32"/>
  <c r="K15" i="32"/>
  <c r="M15" i="32"/>
  <c r="N15" i="32"/>
  <c r="O15" i="32"/>
  <c r="P15" i="32"/>
  <c r="H16" i="32"/>
  <c r="I16" i="32"/>
  <c r="J16" i="32"/>
  <c r="K16" i="32"/>
  <c r="M16" i="32"/>
  <c r="N16" i="32"/>
  <c r="O16" i="32"/>
  <c r="P16" i="32"/>
  <c r="H17" i="32"/>
  <c r="I17" i="32"/>
  <c r="J17" i="32"/>
  <c r="K17" i="32"/>
  <c r="M17" i="32"/>
  <c r="N17" i="32"/>
  <c r="O17" i="32"/>
  <c r="P17" i="32"/>
  <c r="H18" i="32"/>
  <c r="I18" i="32"/>
  <c r="J18" i="32"/>
  <c r="K18" i="32"/>
  <c r="M18" i="32"/>
  <c r="N18" i="32"/>
  <c r="O18" i="32"/>
  <c r="P18" i="32"/>
  <c r="H19" i="32"/>
  <c r="I19" i="32"/>
  <c r="J19" i="32"/>
  <c r="K19" i="32"/>
  <c r="M19" i="32"/>
  <c r="N19" i="32"/>
  <c r="O19" i="32"/>
  <c r="P19" i="32"/>
  <c r="H20" i="32"/>
  <c r="I20" i="32"/>
  <c r="J20" i="32"/>
  <c r="K20" i="32"/>
  <c r="M20" i="32"/>
  <c r="N20" i="32"/>
  <c r="O20" i="32"/>
  <c r="P20" i="32"/>
  <c r="H21" i="32"/>
  <c r="I21" i="32"/>
  <c r="J21" i="32"/>
  <c r="K21" i="32"/>
  <c r="M21" i="32"/>
  <c r="N21" i="32"/>
  <c r="O21" i="32"/>
  <c r="P21" i="32"/>
  <c r="H22" i="32"/>
  <c r="I22" i="32"/>
  <c r="J22" i="32"/>
  <c r="K22" i="32"/>
  <c r="M22" i="32"/>
  <c r="N22" i="32"/>
  <c r="O22" i="32"/>
  <c r="P22" i="32"/>
  <c r="H23" i="32"/>
  <c r="I23" i="32"/>
  <c r="J23" i="32"/>
  <c r="K23" i="32"/>
  <c r="M23" i="32"/>
  <c r="N23" i="32"/>
  <c r="O23" i="32"/>
  <c r="P23" i="32"/>
  <c r="H24" i="32"/>
  <c r="I24" i="32"/>
  <c r="J24" i="32"/>
  <c r="K24" i="32"/>
  <c r="M24" i="32"/>
  <c r="N24" i="32"/>
  <c r="O24" i="32"/>
  <c r="P24" i="32"/>
  <c r="H2" i="32"/>
  <c r="B2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9" i="32"/>
  <c r="B20" i="32"/>
  <c r="B21" i="32"/>
  <c r="B22" i="32"/>
  <c r="B23" i="32"/>
  <c r="B24" i="32"/>
  <c r="B18" i="32"/>
  <c r="G2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3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" i="32"/>
  <c r="P2" i="32"/>
  <c r="O2" i="32"/>
  <c r="N2" i="32"/>
  <c r="M2" i="32"/>
  <c r="K2" i="32"/>
  <c r="J2" i="32"/>
  <c r="I2" i="32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3" i="20"/>
  <c r="S33" i="30"/>
  <c r="S32" i="30"/>
  <c r="S27" i="30"/>
  <c r="S26" i="30"/>
  <c r="S21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18" i="30"/>
  <c r="R41" i="28"/>
  <c r="L41" i="28"/>
  <c r="B41" i="28"/>
  <c r="I41" i="28"/>
  <c r="J41" i="28"/>
  <c r="K41" i="28"/>
  <c r="R40" i="28"/>
  <c r="L40" i="28"/>
  <c r="B40" i="28"/>
  <c r="I40" i="28"/>
  <c r="J40" i="28"/>
  <c r="K40" i="28"/>
  <c r="R39" i="28"/>
  <c r="L39" i="28"/>
  <c r="B39" i="28"/>
  <c r="I39" i="28"/>
  <c r="J39" i="28"/>
  <c r="K39" i="28"/>
  <c r="R38" i="28"/>
  <c r="L38" i="28"/>
  <c r="B38" i="28"/>
  <c r="I38" i="28"/>
  <c r="J38" i="28"/>
  <c r="K38" i="28"/>
  <c r="R37" i="28"/>
  <c r="L37" i="28"/>
  <c r="B37" i="28"/>
  <c r="I37" i="28"/>
  <c r="J37" i="28"/>
  <c r="K37" i="28"/>
  <c r="R36" i="28"/>
  <c r="L36" i="28"/>
  <c r="B36" i="28"/>
  <c r="I36" i="28"/>
  <c r="J36" i="28"/>
  <c r="K36" i="28"/>
  <c r="R35" i="28"/>
  <c r="L35" i="28"/>
  <c r="B35" i="28"/>
  <c r="I35" i="28"/>
  <c r="J35" i="28"/>
  <c r="K35" i="28"/>
  <c r="R34" i="28"/>
  <c r="L34" i="28"/>
  <c r="B34" i="28"/>
  <c r="I34" i="28"/>
  <c r="J34" i="28"/>
  <c r="K34" i="28"/>
  <c r="R33" i="28"/>
  <c r="L33" i="28"/>
  <c r="B33" i="28"/>
  <c r="I33" i="28"/>
  <c r="J33" i="28"/>
  <c r="K33" i="28"/>
  <c r="R32" i="28"/>
  <c r="L32" i="28"/>
  <c r="B32" i="28"/>
  <c r="I32" i="28"/>
  <c r="J32" i="28"/>
  <c r="K32" i="28"/>
  <c r="R31" i="28"/>
  <c r="L31" i="28"/>
  <c r="B31" i="28"/>
  <c r="I31" i="28"/>
  <c r="J31" i="28"/>
  <c r="K31" i="28"/>
  <c r="R30" i="28"/>
  <c r="L30" i="28"/>
  <c r="B30" i="28"/>
  <c r="I30" i="28"/>
  <c r="J30" i="28"/>
  <c r="K30" i="28"/>
  <c r="R29" i="28"/>
  <c r="L29" i="28"/>
  <c r="B29" i="28"/>
  <c r="I29" i="28"/>
  <c r="J29" i="28"/>
  <c r="K29" i="28"/>
  <c r="R28" i="28"/>
  <c r="L28" i="28"/>
  <c r="B28" i="28"/>
  <c r="I28" i="28"/>
  <c r="J28" i="28"/>
  <c r="K28" i="28"/>
  <c r="R27" i="28"/>
  <c r="L27" i="28"/>
  <c r="B27" i="28"/>
  <c r="I27" i="28"/>
  <c r="J27" i="28"/>
  <c r="K27" i="28"/>
  <c r="R26" i="28"/>
  <c r="L26" i="28"/>
  <c r="B26" i="28"/>
  <c r="I26" i="28"/>
  <c r="J26" i="28"/>
  <c r="K26" i="28"/>
  <c r="R25" i="28"/>
  <c r="L25" i="28"/>
  <c r="B25" i="28"/>
  <c r="I25" i="28"/>
  <c r="J25" i="28"/>
  <c r="K25" i="28"/>
  <c r="R24" i="28"/>
  <c r="L24" i="28"/>
  <c r="B24" i="28"/>
  <c r="I24" i="28"/>
  <c r="J24" i="28"/>
  <c r="K24" i="28"/>
  <c r="R23" i="28"/>
  <c r="L23" i="28"/>
  <c r="B23" i="28"/>
  <c r="I23" i="28"/>
  <c r="J23" i="28"/>
  <c r="K23" i="28"/>
  <c r="R22" i="28"/>
  <c r="L22" i="28"/>
  <c r="B22" i="28"/>
  <c r="I22" i="28"/>
  <c r="J22" i="28"/>
  <c r="K22" i="28"/>
  <c r="R21" i="28"/>
  <c r="L21" i="28"/>
  <c r="B21" i="28"/>
  <c r="I21" i="28"/>
  <c r="J21" i="28"/>
  <c r="K21" i="28"/>
  <c r="R20" i="28"/>
  <c r="L20" i="28"/>
  <c r="B20" i="28"/>
  <c r="I20" i="28"/>
  <c r="J20" i="28"/>
  <c r="K20" i="28"/>
  <c r="R19" i="28"/>
  <c r="L19" i="28"/>
  <c r="B19" i="28"/>
  <c r="I19" i="28"/>
  <c r="J19" i="28"/>
  <c r="K19" i="28"/>
  <c r="R18" i="28"/>
  <c r="L18" i="28"/>
  <c r="B18" i="28"/>
  <c r="I18" i="28"/>
  <c r="J18" i="28"/>
  <c r="K18" i="28"/>
  <c r="F15" i="28"/>
  <c r="F14" i="28"/>
  <c r="F3" i="28"/>
  <c r="F4" i="28"/>
  <c r="F5" i="28"/>
  <c r="F6" i="28"/>
  <c r="F7" i="28"/>
  <c r="F8" i="28"/>
  <c r="F9" i="28"/>
  <c r="F10" i="28"/>
  <c r="F11" i="28"/>
  <c r="F12" i="28"/>
  <c r="F13" i="28"/>
  <c r="I13" i="28"/>
  <c r="I10" i="28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3" i="20"/>
  <c r="K2" i="20"/>
  <c r="R41" i="27"/>
  <c r="L41" i="27"/>
  <c r="B41" i="27"/>
  <c r="I41" i="27"/>
  <c r="J41" i="27"/>
  <c r="K41" i="27"/>
  <c r="R40" i="27"/>
  <c r="L40" i="27"/>
  <c r="B40" i="27"/>
  <c r="I40" i="27"/>
  <c r="J40" i="27"/>
  <c r="K40" i="27"/>
  <c r="R39" i="27"/>
  <c r="L39" i="27"/>
  <c r="B39" i="27"/>
  <c r="I39" i="27"/>
  <c r="J39" i="27"/>
  <c r="K39" i="27"/>
  <c r="R38" i="27"/>
  <c r="L38" i="27"/>
  <c r="B38" i="27"/>
  <c r="I38" i="27"/>
  <c r="J38" i="27"/>
  <c r="K38" i="27"/>
  <c r="R37" i="27"/>
  <c r="L37" i="27"/>
  <c r="B37" i="27"/>
  <c r="I37" i="27"/>
  <c r="J37" i="27"/>
  <c r="K37" i="27"/>
  <c r="R36" i="27"/>
  <c r="L36" i="27"/>
  <c r="B36" i="27"/>
  <c r="I36" i="27"/>
  <c r="J36" i="27"/>
  <c r="K36" i="27"/>
  <c r="R35" i="27"/>
  <c r="L35" i="27"/>
  <c r="B35" i="27"/>
  <c r="I35" i="27"/>
  <c r="J35" i="27"/>
  <c r="K35" i="27"/>
  <c r="R34" i="27"/>
  <c r="L34" i="27"/>
  <c r="B34" i="27"/>
  <c r="I34" i="27"/>
  <c r="J34" i="27"/>
  <c r="K34" i="27"/>
  <c r="R33" i="27"/>
  <c r="L33" i="27"/>
  <c r="B33" i="27"/>
  <c r="I33" i="27"/>
  <c r="J33" i="27"/>
  <c r="K33" i="27"/>
  <c r="R32" i="27"/>
  <c r="L32" i="27"/>
  <c r="B32" i="27"/>
  <c r="I32" i="27"/>
  <c r="J32" i="27"/>
  <c r="K32" i="27"/>
  <c r="R31" i="27"/>
  <c r="L31" i="27"/>
  <c r="B31" i="27"/>
  <c r="I31" i="27"/>
  <c r="J31" i="27"/>
  <c r="K31" i="27"/>
  <c r="R30" i="27"/>
  <c r="L30" i="27"/>
  <c r="B30" i="27"/>
  <c r="I30" i="27"/>
  <c r="J30" i="27"/>
  <c r="K30" i="27"/>
  <c r="R29" i="27"/>
  <c r="L29" i="27"/>
  <c r="B29" i="27"/>
  <c r="I29" i="27"/>
  <c r="J29" i="27"/>
  <c r="K29" i="27"/>
  <c r="R28" i="27"/>
  <c r="L28" i="27"/>
  <c r="B28" i="27"/>
  <c r="I28" i="27"/>
  <c r="J28" i="27"/>
  <c r="K28" i="27"/>
  <c r="R27" i="27"/>
  <c r="L27" i="27"/>
  <c r="B27" i="27"/>
  <c r="I27" i="27"/>
  <c r="J27" i="27"/>
  <c r="K27" i="27"/>
  <c r="R26" i="27"/>
  <c r="L26" i="27"/>
  <c r="B26" i="27"/>
  <c r="I26" i="27"/>
  <c r="J26" i="27"/>
  <c r="K26" i="27"/>
  <c r="R25" i="27"/>
  <c r="L25" i="27"/>
  <c r="B25" i="27"/>
  <c r="I25" i="27"/>
  <c r="J25" i="27"/>
  <c r="K25" i="27"/>
  <c r="R24" i="27"/>
  <c r="L24" i="27"/>
  <c r="B24" i="27"/>
  <c r="I24" i="27"/>
  <c r="J24" i="27"/>
  <c r="K24" i="27"/>
  <c r="R23" i="27"/>
  <c r="L23" i="27"/>
  <c r="B23" i="27"/>
  <c r="I23" i="27"/>
  <c r="J23" i="27"/>
  <c r="K23" i="27"/>
  <c r="R22" i="27"/>
  <c r="L22" i="27"/>
  <c r="B22" i="27"/>
  <c r="I22" i="27"/>
  <c r="J22" i="27"/>
  <c r="K22" i="27"/>
  <c r="R21" i="27"/>
  <c r="L21" i="27"/>
  <c r="B21" i="27"/>
  <c r="I21" i="27"/>
  <c r="J21" i="27"/>
  <c r="K21" i="27"/>
  <c r="R20" i="27"/>
  <c r="L20" i="27"/>
  <c r="B20" i="27"/>
  <c r="I20" i="27"/>
  <c r="J20" i="27"/>
  <c r="K20" i="27"/>
  <c r="R19" i="27"/>
  <c r="L19" i="27"/>
  <c r="B19" i="27"/>
  <c r="I19" i="27"/>
  <c r="J19" i="27"/>
  <c r="K19" i="27"/>
  <c r="R18" i="27"/>
  <c r="L18" i="27"/>
  <c r="B18" i="27"/>
  <c r="I18" i="27"/>
  <c r="J18" i="27"/>
  <c r="K18" i="27"/>
  <c r="F15" i="27"/>
  <c r="F14" i="27"/>
  <c r="F3" i="27"/>
  <c r="F4" i="27"/>
  <c r="F5" i="27"/>
  <c r="F6" i="27"/>
  <c r="F7" i="27"/>
  <c r="F8" i="27"/>
  <c r="F9" i="27"/>
  <c r="F10" i="27"/>
  <c r="F11" i="27"/>
  <c r="F12" i="27"/>
  <c r="F13" i="27"/>
  <c r="I13" i="27"/>
  <c r="I10" i="27"/>
  <c r="R38" i="31"/>
  <c r="S38" i="31"/>
  <c r="Q38" i="3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18" i="21"/>
  <c r="R20" i="21"/>
  <c r="R41" i="22"/>
  <c r="R41" i="31"/>
  <c r="L41" i="22"/>
  <c r="M41" i="22"/>
  <c r="N41" i="22"/>
  <c r="O41" i="22"/>
  <c r="P41" i="22"/>
  <c r="S41" i="22"/>
  <c r="S41" i="31"/>
  <c r="R40" i="31"/>
  <c r="L40" i="22"/>
  <c r="M40" i="22"/>
  <c r="N40" i="22"/>
  <c r="O40" i="22"/>
  <c r="P40" i="22"/>
  <c r="S40" i="22"/>
  <c r="S40" i="31"/>
  <c r="R39" i="31"/>
  <c r="L39" i="22"/>
  <c r="M39" i="22"/>
  <c r="N39" i="22"/>
  <c r="O39" i="22"/>
  <c r="P39" i="22"/>
  <c r="S39" i="22"/>
  <c r="S39" i="31"/>
  <c r="Q41" i="31"/>
  <c r="Q40" i="31"/>
  <c r="Q39" i="31"/>
  <c r="R37" i="31"/>
  <c r="S37" i="31"/>
  <c r="Q37" i="31"/>
  <c r="R36" i="31"/>
  <c r="S36" i="31"/>
  <c r="Q36" i="31"/>
  <c r="R35" i="31"/>
  <c r="S35" i="21"/>
  <c r="S35" i="31"/>
  <c r="R34" i="31"/>
  <c r="S34" i="21"/>
  <c r="S34" i="31"/>
  <c r="Q35" i="31"/>
  <c r="Q34" i="31"/>
  <c r="R31" i="31"/>
  <c r="S31" i="31"/>
  <c r="R30" i="31"/>
  <c r="S30" i="31"/>
  <c r="Q31" i="31"/>
  <c r="Q30" i="31"/>
  <c r="R29" i="31"/>
  <c r="S29" i="31"/>
  <c r="R28" i="31"/>
  <c r="S28" i="31"/>
  <c r="Q29" i="31"/>
  <c r="Q28" i="31"/>
  <c r="R25" i="22"/>
  <c r="R25" i="31"/>
  <c r="L25" i="22"/>
  <c r="M25" i="22"/>
  <c r="N25" i="22"/>
  <c r="O25" i="22"/>
  <c r="P25" i="22"/>
  <c r="S25" i="22"/>
  <c r="S25" i="31"/>
  <c r="Q25" i="31"/>
  <c r="R24" i="31"/>
  <c r="S24" i="31"/>
  <c r="Q24" i="31"/>
  <c r="R23" i="31"/>
  <c r="S23" i="31"/>
  <c r="Q23" i="31"/>
  <c r="R22" i="31"/>
  <c r="S22" i="31"/>
  <c r="Q22" i="31"/>
  <c r="R19" i="31"/>
  <c r="S19" i="31"/>
  <c r="Q19" i="31"/>
  <c r="Q20" i="31"/>
  <c r="R20" i="31"/>
  <c r="S20" i="31"/>
  <c r="Q21" i="31"/>
  <c r="R21" i="31"/>
  <c r="S21" i="31"/>
  <c r="Q26" i="31"/>
  <c r="R26" i="31"/>
  <c r="S26" i="31"/>
  <c r="Q27" i="31"/>
  <c r="R27" i="31"/>
  <c r="S27" i="31"/>
  <c r="Q32" i="31"/>
  <c r="R32" i="31"/>
  <c r="S32" i="31"/>
  <c r="Q33" i="31"/>
  <c r="R33" i="31"/>
  <c r="S33" i="31"/>
  <c r="S18" i="31"/>
  <c r="R18" i="31"/>
  <c r="Q18" i="31"/>
  <c r="F41" i="31"/>
  <c r="T41" i="31"/>
  <c r="L41" i="31"/>
  <c r="M41" i="31"/>
  <c r="N41" i="31"/>
  <c r="O41" i="31"/>
  <c r="P41" i="31"/>
  <c r="B41" i="31"/>
  <c r="I41" i="31"/>
  <c r="J41" i="31"/>
  <c r="K41" i="31"/>
  <c r="G41" i="31"/>
  <c r="F40" i="31"/>
  <c r="T40" i="31"/>
  <c r="L40" i="31"/>
  <c r="M40" i="31"/>
  <c r="N40" i="31"/>
  <c r="O40" i="31"/>
  <c r="P40" i="31"/>
  <c r="B40" i="31"/>
  <c r="I40" i="31"/>
  <c r="J40" i="31"/>
  <c r="K40" i="31"/>
  <c r="G40" i="31"/>
  <c r="F39" i="31"/>
  <c r="T39" i="31"/>
  <c r="L39" i="31"/>
  <c r="M39" i="31"/>
  <c r="N39" i="31"/>
  <c r="O39" i="31"/>
  <c r="P39" i="31"/>
  <c r="B39" i="31"/>
  <c r="I39" i="31"/>
  <c r="J39" i="31"/>
  <c r="K39" i="31"/>
  <c r="G39" i="31"/>
  <c r="F38" i="31"/>
  <c r="T38" i="31"/>
  <c r="L38" i="31"/>
  <c r="M38" i="31"/>
  <c r="N38" i="31"/>
  <c r="O38" i="31"/>
  <c r="P38" i="31"/>
  <c r="B38" i="31"/>
  <c r="I38" i="31"/>
  <c r="J38" i="31"/>
  <c r="K38" i="31"/>
  <c r="G38" i="31"/>
  <c r="F37" i="31"/>
  <c r="T37" i="31"/>
  <c r="L37" i="31"/>
  <c r="M37" i="31"/>
  <c r="N37" i="31"/>
  <c r="O37" i="31"/>
  <c r="P37" i="31"/>
  <c r="B37" i="31"/>
  <c r="I37" i="31"/>
  <c r="J37" i="31"/>
  <c r="K37" i="31"/>
  <c r="G37" i="31"/>
  <c r="F36" i="31"/>
  <c r="T36" i="31"/>
  <c r="L36" i="31"/>
  <c r="M36" i="31"/>
  <c r="N36" i="31"/>
  <c r="O36" i="31"/>
  <c r="P36" i="31"/>
  <c r="B36" i="31"/>
  <c r="I36" i="31"/>
  <c r="J36" i="31"/>
  <c r="K36" i="31"/>
  <c r="G36" i="31"/>
  <c r="F35" i="31"/>
  <c r="T35" i="31"/>
  <c r="L35" i="31"/>
  <c r="M35" i="31"/>
  <c r="N35" i="31"/>
  <c r="O35" i="31"/>
  <c r="P35" i="31"/>
  <c r="B35" i="31"/>
  <c r="I35" i="31"/>
  <c r="J35" i="31"/>
  <c r="K35" i="31"/>
  <c r="G35" i="31"/>
  <c r="F34" i="31"/>
  <c r="T34" i="31"/>
  <c r="L34" i="31"/>
  <c r="M34" i="31"/>
  <c r="N34" i="31"/>
  <c r="O34" i="31"/>
  <c r="P34" i="31"/>
  <c r="B34" i="31"/>
  <c r="I34" i="31"/>
  <c r="J34" i="31"/>
  <c r="K34" i="31"/>
  <c r="G34" i="31"/>
  <c r="F33" i="31"/>
  <c r="T33" i="31"/>
  <c r="L33" i="31"/>
  <c r="M33" i="31"/>
  <c r="N33" i="31"/>
  <c r="O33" i="31"/>
  <c r="P33" i="31"/>
  <c r="B33" i="31"/>
  <c r="I33" i="31"/>
  <c r="J33" i="31"/>
  <c r="K33" i="31"/>
  <c r="G33" i="31"/>
  <c r="F32" i="31"/>
  <c r="T32" i="31"/>
  <c r="L32" i="31"/>
  <c r="M32" i="31"/>
  <c r="N32" i="31"/>
  <c r="O32" i="31"/>
  <c r="P32" i="31"/>
  <c r="B32" i="31"/>
  <c r="I32" i="31"/>
  <c r="J32" i="31"/>
  <c r="K32" i="31"/>
  <c r="G32" i="31"/>
  <c r="F31" i="31"/>
  <c r="T31" i="31"/>
  <c r="L31" i="31"/>
  <c r="M31" i="31"/>
  <c r="N31" i="31"/>
  <c r="O31" i="31"/>
  <c r="P31" i="31"/>
  <c r="B31" i="31"/>
  <c r="I31" i="31"/>
  <c r="J31" i="31"/>
  <c r="K31" i="31"/>
  <c r="G31" i="31"/>
  <c r="F30" i="31"/>
  <c r="T30" i="31"/>
  <c r="L30" i="31"/>
  <c r="M30" i="31"/>
  <c r="N30" i="31"/>
  <c r="O30" i="31"/>
  <c r="P30" i="31"/>
  <c r="B30" i="31"/>
  <c r="I30" i="31"/>
  <c r="J30" i="31"/>
  <c r="K30" i="31"/>
  <c r="G30" i="31"/>
  <c r="F29" i="31"/>
  <c r="T29" i="31"/>
  <c r="L29" i="31"/>
  <c r="M29" i="31"/>
  <c r="N29" i="31"/>
  <c r="O29" i="31"/>
  <c r="P29" i="31"/>
  <c r="B29" i="31"/>
  <c r="I29" i="31"/>
  <c r="J29" i="31"/>
  <c r="K29" i="31"/>
  <c r="G29" i="31"/>
  <c r="F28" i="31"/>
  <c r="T28" i="31"/>
  <c r="L28" i="31"/>
  <c r="M28" i="31"/>
  <c r="N28" i="31"/>
  <c r="O28" i="31"/>
  <c r="P28" i="31"/>
  <c r="B28" i="31"/>
  <c r="I28" i="31"/>
  <c r="J28" i="31"/>
  <c r="K28" i="31"/>
  <c r="G28" i="31"/>
  <c r="F27" i="31"/>
  <c r="T27" i="31"/>
  <c r="L27" i="31"/>
  <c r="M27" i="31"/>
  <c r="N27" i="31"/>
  <c r="O27" i="31"/>
  <c r="P27" i="31"/>
  <c r="B27" i="31"/>
  <c r="I27" i="31"/>
  <c r="J27" i="31"/>
  <c r="K27" i="31"/>
  <c r="G27" i="31"/>
  <c r="F26" i="31"/>
  <c r="T26" i="31"/>
  <c r="L26" i="31"/>
  <c r="M26" i="31"/>
  <c r="N26" i="31"/>
  <c r="O26" i="31"/>
  <c r="P26" i="31"/>
  <c r="B26" i="31"/>
  <c r="I26" i="31"/>
  <c r="J26" i="31"/>
  <c r="K26" i="31"/>
  <c r="G26" i="31"/>
  <c r="F25" i="31"/>
  <c r="T25" i="31"/>
  <c r="L25" i="31"/>
  <c r="M25" i="31"/>
  <c r="N25" i="31"/>
  <c r="O25" i="31"/>
  <c r="P25" i="31"/>
  <c r="B25" i="31"/>
  <c r="I25" i="31"/>
  <c r="J25" i="31"/>
  <c r="K25" i="31"/>
  <c r="G25" i="31"/>
  <c r="F24" i="31"/>
  <c r="T24" i="31"/>
  <c r="L24" i="31"/>
  <c r="M24" i="31"/>
  <c r="N24" i="31"/>
  <c r="O24" i="31"/>
  <c r="P24" i="31"/>
  <c r="B24" i="31"/>
  <c r="I24" i="31"/>
  <c r="J24" i="31"/>
  <c r="K24" i="31"/>
  <c r="G24" i="31"/>
  <c r="F23" i="31"/>
  <c r="T23" i="31"/>
  <c r="L23" i="31"/>
  <c r="M23" i="31"/>
  <c r="N23" i="31"/>
  <c r="O23" i="31"/>
  <c r="P23" i="31"/>
  <c r="B23" i="31"/>
  <c r="I23" i="31"/>
  <c r="J23" i="31"/>
  <c r="K23" i="31"/>
  <c r="G23" i="31"/>
  <c r="F22" i="31"/>
  <c r="T22" i="31"/>
  <c r="L22" i="31"/>
  <c r="M22" i="31"/>
  <c r="N22" i="31"/>
  <c r="O22" i="31"/>
  <c r="P22" i="31"/>
  <c r="B22" i="31"/>
  <c r="I22" i="31"/>
  <c r="J22" i="31"/>
  <c r="K22" i="31"/>
  <c r="G22" i="31"/>
  <c r="F21" i="31"/>
  <c r="T21" i="31"/>
  <c r="L21" i="31"/>
  <c r="M21" i="31"/>
  <c r="N21" i="31"/>
  <c r="O21" i="31"/>
  <c r="P21" i="31"/>
  <c r="B21" i="31"/>
  <c r="I21" i="31"/>
  <c r="J21" i="31"/>
  <c r="K21" i="31"/>
  <c r="G21" i="31"/>
  <c r="F20" i="31"/>
  <c r="T20" i="31"/>
  <c r="L20" i="31"/>
  <c r="M20" i="31"/>
  <c r="N20" i="31"/>
  <c r="O20" i="31"/>
  <c r="P20" i="31"/>
  <c r="B20" i="31"/>
  <c r="I20" i="31"/>
  <c r="J20" i="31"/>
  <c r="K20" i="31"/>
  <c r="G20" i="31"/>
  <c r="F19" i="31"/>
  <c r="T19" i="31"/>
  <c r="L19" i="31"/>
  <c r="M19" i="31"/>
  <c r="N19" i="31"/>
  <c r="O19" i="31"/>
  <c r="P19" i="31"/>
  <c r="B19" i="31"/>
  <c r="I19" i="31"/>
  <c r="J19" i="31"/>
  <c r="K19" i="31"/>
  <c r="G19" i="31"/>
  <c r="F18" i="31"/>
  <c r="T18" i="31"/>
  <c r="L18" i="31"/>
  <c r="M18" i="31"/>
  <c r="N18" i="31"/>
  <c r="O18" i="31"/>
  <c r="P18" i="31"/>
  <c r="B18" i="31"/>
  <c r="I18" i="31"/>
  <c r="J18" i="31"/>
  <c r="K18" i="31"/>
  <c r="G18" i="31"/>
  <c r="R19" i="21"/>
  <c r="S38" i="26"/>
  <c r="S36" i="26"/>
  <c r="S24" i="26"/>
  <c r="S31" i="17"/>
  <c r="S30" i="17"/>
  <c r="S37" i="17"/>
  <c r="S36" i="17"/>
  <c r="L30" i="17"/>
  <c r="R22" i="22"/>
  <c r="R21" i="22"/>
  <c r="R19" i="22"/>
  <c r="R20" i="22"/>
  <c r="R23" i="22"/>
  <c r="R24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18" i="22"/>
  <c r="L26" i="5"/>
  <c r="G26" i="5"/>
  <c r="H26" i="5"/>
  <c r="AD41" i="22"/>
  <c r="L25" i="5"/>
  <c r="G25" i="5"/>
  <c r="H25" i="5"/>
  <c r="AD40" i="22"/>
  <c r="L24" i="5"/>
  <c r="G24" i="5"/>
  <c r="H24" i="5"/>
  <c r="AD39" i="22"/>
  <c r="L23" i="5"/>
  <c r="G23" i="5"/>
  <c r="H23" i="5"/>
  <c r="L38" i="22"/>
  <c r="AD38" i="22"/>
  <c r="L22" i="5"/>
  <c r="G22" i="5"/>
  <c r="H22" i="5"/>
  <c r="L37" i="22"/>
  <c r="AD37" i="22"/>
  <c r="L21" i="5"/>
  <c r="G21" i="5"/>
  <c r="H21" i="5"/>
  <c r="L36" i="22"/>
  <c r="AD36" i="22"/>
  <c r="L20" i="5"/>
  <c r="G20" i="5"/>
  <c r="H20" i="5"/>
  <c r="L35" i="22"/>
  <c r="AD35" i="22"/>
  <c r="L19" i="5"/>
  <c r="G19" i="5"/>
  <c r="H19" i="5"/>
  <c r="L34" i="22"/>
  <c r="AD34" i="22"/>
  <c r="L18" i="5"/>
  <c r="G18" i="5"/>
  <c r="H18" i="5"/>
  <c r="L33" i="22"/>
  <c r="AD33" i="22"/>
  <c r="L17" i="5"/>
  <c r="G17" i="5"/>
  <c r="H17" i="5"/>
  <c r="L32" i="22"/>
  <c r="AD32" i="22"/>
  <c r="L16" i="5"/>
  <c r="G16" i="5"/>
  <c r="H16" i="5"/>
  <c r="L31" i="22"/>
  <c r="AD31" i="22"/>
  <c r="L15" i="5"/>
  <c r="G15" i="5"/>
  <c r="H15" i="5"/>
  <c r="L30" i="22"/>
  <c r="AD30" i="22"/>
  <c r="L14" i="5"/>
  <c r="G14" i="5"/>
  <c r="H14" i="5"/>
  <c r="L29" i="22"/>
  <c r="AD29" i="22"/>
  <c r="L13" i="5"/>
  <c r="G13" i="5"/>
  <c r="H13" i="5"/>
  <c r="L28" i="22"/>
  <c r="AD28" i="22"/>
  <c r="L12" i="5"/>
  <c r="G12" i="5"/>
  <c r="H12" i="5"/>
  <c r="L27" i="22"/>
  <c r="AD27" i="22"/>
  <c r="L11" i="5"/>
  <c r="G11" i="5"/>
  <c r="H11" i="5"/>
  <c r="L26" i="22"/>
  <c r="AD26" i="22"/>
  <c r="L10" i="5"/>
  <c r="G10" i="5"/>
  <c r="H10" i="5"/>
  <c r="AD25" i="22"/>
  <c r="L9" i="5"/>
  <c r="G9" i="5"/>
  <c r="H9" i="5"/>
  <c r="L24" i="22"/>
  <c r="AD24" i="22"/>
  <c r="L8" i="5"/>
  <c r="G8" i="5"/>
  <c r="H8" i="5"/>
  <c r="L23" i="22"/>
  <c r="AD23" i="22"/>
  <c r="L7" i="5"/>
  <c r="G7" i="5"/>
  <c r="H7" i="5"/>
  <c r="L22" i="22"/>
  <c r="AD22" i="22"/>
  <c r="L6" i="5"/>
  <c r="G6" i="5"/>
  <c r="H6" i="5"/>
  <c r="L21" i="22"/>
  <c r="AD21" i="22"/>
  <c r="L5" i="5"/>
  <c r="G5" i="5"/>
  <c r="H5" i="5"/>
  <c r="L20" i="22"/>
  <c r="AD20" i="22"/>
  <c r="L4" i="5"/>
  <c r="G4" i="5"/>
  <c r="H4" i="5"/>
  <c r="L19" i="22"/>
  <c r="AD19" i="22"/>
  <c r="L3" i="5"/>
  <c r="G3" i="5"/>
  <c r="H3" i="5"/>
  <c r="L18" i="22"/>
  <c r="AD18" i="22"/>
  <c r="AC18" i="21"/>
  <c r="L18" i="21"/>
  <c r="AD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AC19" i="21"/>
  <c r="AD19" i="21"/>
  <c r="AC20" i="21"/>
  <c r="AD20" i="21"/>
  <c r="AC21" i="21"/>
  <c r="AD21" i="21"/>
  <c r="AC22" i="21"/>
  <c r="AD22" i="21"/>
  <c r="AC23" i="21"/>
  <c r="AD23" i="21"/>
  <c r="AC24" i="21"/>
  <c r="AD24" i="21"/>
  <c r="AC25" i="21"/>
  <c r="AD25" i="21"/>
  <c r="AC26" i="21"/>
  <c r="AD26" i="21"/>
  <c r="AC27" i="21"/>
  <c r="AD27" i="21"/>
  <c r="AC28" i="21"/>
  <c r="AD28" i="21"/>
  <c r="AC29" i="21"/>
  <c r="AD29" i="21"/>
  <c r="AC30" i="21"/>
  <c r="AD30" i="21"/>
  <c r="AC31" i="21"/>
  <c r="AD31" i="21"/>
  <c r="AC32" i="21"/>
  <c r="AD32" i="21"/>
  <c r="AC33" i="21"/>
  <c r="AD33" i="21"/>
  <c r="AC34" i="21"/>
  <c r="AD34" i="21"/>
  <c r="AC35" i="21"/>
  <c r="AD35" i="21"/>
  <c r="AC36" i="21"/>
  <c r="AD36" i="21"/>
  <c r="AC37" i="21"/>
  <c r="AD37" i="21"/>
  <c r="AC38" i="21"/>
  <c r="AD38" i="21"/>
  <c r="AC39" i="21"/>
  <c r="AD39" i="21"/>
  <c r="AC40" i="21"/>
  <c r="AD40" i="21"/>
  <c r="AC41" i="21"/>
  <c r="AD41" i="21"/>
  <c r="O5" i="4"/>
  <c r="D5" i="4"/>
  <c r="I5" i="4"/>
  <c r="M5" i="4"/>
  <c r="Q5" i="4"/>
  <c r="B18" i="21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18" i="16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18" i="15"/>
  <c r="P87" i="4"/>
  <c r="H87" i="4"/>
  <c r="I87" i="4"/>
  <c r="E87" i="4"/>
  <c r="J87" i="4"/>
  <c r="N87" i="4"/>
  <c r="P85" i="4"/>
  <c r="H85" i="4"/>
  <c r="I85" i="4"/>
  <c r="E85" i="4"/>
  <c r="J85" i="4"/>
  <c r="N85" i="4"/>
  <c r="P83" i="4"/>
  <c r="H83" i="4"/>
  <c r="I83" i="4"/>
  <c r="E83" i="4"/>
  <c r="J83" i="4"/>
  <c r="N83" i="4"/>
  <c r="P81" i="4"/>
  <c r="H81" i="4"/>
  <c r="I81" i="4"/>
  <c r="E81" i="4"/>
  <c r="J81" i="4"/>
  <c r="N81" i="4"/>
  <c r="P79" i="4"/>
  <c r="H79" i="4"/>
  <c r="I79" i="4"/>
  <c r="E79" i="4"/>
  <c r="J79" i="4"/>
  <c r="N79" i="4"/>
  <c r="P77" i="4"/>
  <c r="H77" i="4"/>
  <c r="I77" i="4"/>
  <c r="E77" i="4"/>
  <c r="J77" i="4"/>
  <c r="N77" i="4"/>
  <c r="P75" i="4"/>
  <c r="H75" i="4"/>
  <c r="I75" i="4"/>
  <c r="E75" i="4"/>
  <c r="J75" i="4"/>
  <c r="N75" i="4"/>
  <c r="P73" i="4"/>
  <c r="H73" i="4"/>
  <c r="I73" i="4"/>
  <c r="E73" i="4"/>
  <c r="J73" i="4"/>
  <c r="N73" i="4"/>
  <c r="P71" i="4"/>
  <c r="H71" i="4"/>
  <c r="I71" i="4"/>
  <c r="E71" i="4"/>
  <c r="J71" i="4"/>
  <c r="N71" i="4"/>
  <c r="P69" i="4"/>
  <c r="H69" i="4"/>
  <c r="I69" i="4"/>
  <c r="E69" i="4"/>
  <c r="J69" i="4"/>
  <c r="N69" i="4"/>
  <c r="P67" i="4"/>
  <c r="H67" i="4"/>
  <c r="I67" i="4"/>
  <c r="E67" i="4"/>
  <c r="J67" i="4"/>
  <c r="N67" i="4"/>
  <c r="P65" i="4"/>
  <c r="H65" i="4"/>
  <c r="I65" i="4"/>
  <c r="E65" i="4"/>
  <c r="J65" i="4"/>
  <c r="N65" i="4"/>
  <c r="P62" i="4"/>
  <c r="H62" i="4"/>
  <c r="I62" i="4"/>
  <c r="E62" i="4"/>
  <c r="J62" i="4"/>
  <c r="N62" i="4"/>
  <c r="P60" i="4"/>
  <c r="H60" i="4"/>
  <c r="I60" i="4"/>
  <c r="E60" i="4"/>
  <c r="J60" i="4"/>
  <c r="N60" i="4"/>
  <c r="P58" i="4"/>
  <c r="H58" i="4"/>
  <c r="I58" i="4"/>
  <c r="E58" i="4"/>
  <c r="J58" i="4"/>
  <c r="N58" i="4"/>
  <c r="P56" i="4"/>
  <c r="H56" i="4"/>
  <c r="I56" i="4"/>
  <c r="E56" i="4"/>
  <c r="J56" i="4"/>
  <c r="N56" i="4"/>
  <c r="P54" i="4"/>
  <c r="H54" i="4"/>
  <c r="I54" i="4"/>
  <c r="E54" i="4"/>
  <c r="J54" i="4"/>
  <c r="N54" i="4"/>
  <c r="P52" i="4"/>
  <c r="H52" i="4"/>
  <c r="I52" i="4"/>
  <c r="E52" i="4"/>
  <c r="J52" i="4"/>
  <c r="N52" i="4"/>
  <c r="P50" i="4"/>
  <c r="H50" i="4"/>
  <c r="I50" i="4"/>
  <c r="E50" i="4"/>
  <c r="J50" i="4"/>
  <c r="N50" i="4"/>
  <c r="P48" i="4"/>
  <c r="H48" i="4"/>
  <c r="I48" i="4"/>
  <c r="E48" i="4"/>
  <c r="J48" i="4"/>
  <c r="N48" i="4"/>
  <c r="P46" i="4"/>
  <c r="H46" i="4"/>
  <c r="I46" i="4"/>
  <c r="E46" i="4"/>
  <c r="J46" i="4"/>
  <c r="N46" i="4"/>
  <c r="P44" i="4"/>
  <c r="H44" i="4"/>
  <c r="I44" i="4"/>
  <c r="E44" i="4"/>
  <c r="J44" i="4"/>
  <c r="N44" i="4"/>
  <c r="P42" i="4"/>
  <c r="H42" i="4"/>
  <c r="I42" i="4"/>
  <c r="E42" i="4"/>
  <c r="J42" i="4"/>
  <c r="N42" i="4"/>
  <c r="P40" i="4"/>
  <c r="H40" i="4"/>
  <c r="I40" i="4"/>
  <c r="E40" i="4"/>
  <c r="J40" i="4"/>
  <c r="N40" i="4"/>
  <c r="P38" i="4"/>
  <c r="H38" i="4"/>
  <c r="I38" i="4"/>
  <c r="E38" i="4"/>
  <c r="J38" i="4"/>
  <c r="N38" i="4"/>
  <c r="P36" i="4"/>
  <c r="H36" i="4"/>
  <c r="I36" i="4"/>
  <c r="E36" i="4"/>
  <c r="J36" i="4"/>
  <c r="N36" i="4"/>
  <c r="P34" i="4"/>
  <c r="H34" i="4"/>
  <c r="I34" i="4"/>
  <c r="E34" i="4"/>
  <c r="J34" i="4"/>
  <c r="N34" i="4"/>
  <c r="Q48" i="4"/>
  <c r="Q42" i="4"/>
  <c r="Q65" i="4"/>
  <c r="Q40" i="4"/>
  <c r="Q58" i="4"/>
  <c r="Q75" i="4"/>
  <c r="Q83" i="4"/>
  <c r="Q34" i="4"/>
  <c r="Q50" i="4"/>
  <c r="Q56" i="4"/>
  <c r="R67" i="4"/>
  <c r="Q73" i="4"/>
  <c r="Q81" i="4"/>
  <c r="R73" i="4"/>
  <c r="R58" i="4"/>
  <c r="R34" i="4"/>
  <c r="R42" i="4"/>
  <c r="R50" i="4"/>
  <c r="Q67" i="4"/>
  <c r="Q44" i="4"/>
  <c r="R44" i="4"/>
  <c r="R79" i="4"/>
  <c r="Q79" i="4"/>
  <c r="Q38" i="4"/>
  <c r="R38" i="4"/>
  <c r="R46" i="4"/>
  <c r="Q46" i="4"/>
  <c r="R54" i="4"/>
  <c r="Q54" i="4"/>
  <c r="R65" i="4"/>
  <c r="R71" i="4"/>
  <c r="Q71" i="4"/>
  <c r="R85" i="4"/>
  <c r="Q85" i="4"/>
  <c r="R40" i="4"/>
  <c r="R48" i="4"/>
  <c r="R56" i="4"/>
  <c r="R62" i="4"/>
  <c r="Q62" i="4"/>
  <c r="R77" i="4"/>
  <c r="Q77" i="4"/>
  <c r="R83" i="4"/>
  <c r="R69" i="4"/>
  <c r="Q69" i="4"/>
  <c r="R75" i="4"/>
  <c r="R81" i="4"/>
  <c r="R87" i="4"/>
  <c r="Q87" i="4"/>
  <c r="Q36" i="4"/>
  <c r="R36" i="4"/>
  <c r="R52" i="4"/>
  <c r="Q52" i="4"/>
  <c r="R60" i="4"/>
  <c r="Q60" i="4"/>
  <c r="M2" i="20"/>
  <c r="R41" i="30"/>
  <c r="B41" i="30"/>
  <c r="R40" i="30"/>
  <c r="B40" i="30"/>
  <c r="R39" i="30"/>
  <c r="B39" i="30"/>
  <c r="R38" i="30"/>
  <c r="B38" i="30"/>
  <c r="R37" i="30"/>
  <c r="B37" i="30"/>
  <c r="R36" i="30"/>
  <c r="B36" i="30"/>
  <c r="R35" i="30"/>
  <c r="B35" i="30"/>
  <c r="R34" i="30"/>
  <c r="B34" i="30"/>
  <c r="R33" i="30"/>
  <c r="B33" i="30"/>
  <c r="R32" i="30"/>
  <c r="B32" i="30"/>
  <c r="R31" i="30"/>
  <c r="B31" i="30"/>
  <c r="R30" i="30"/>
  <c r="B30" i="30"/>
  <c r="R29" i="30"/>
  <c r="B29" i="30"/>
  <c r="R28" i="30"/>
  <c r="B28" i="30"/>
  <c r="R27" i="30"/>
  <c r="B27" i="30"/>
  <c r="R26" i="30"/>
  <c r="B26" i="30"/>
  <c r="R25" i="30"/>
  <c r="B25" i="30"/>
  <c r="R24" i="30"/>
  <c r="B24" i="30"/>
  <c r="R23" i="30"/>
  <c r="B23" i="30"/>
  <c r="R22" i="30"/>
  <c r="B22" i="30"/>
  <c r="R21" i="30"/>
  <c r="B21" i="30"/>
  <c r="R20" i="30"/>
  <c r="B20" i="30"/>
  <c r="R19" i="30"/>
  <c r="B19" i="30"/>
  <c r="R18" i="30"/>
  <c r="B18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I12" i="30"/>
  <c r="J18" i="30"/>
  <c r="J19" i="30"/>
  <c r="K19" i="30"/>
  <c r="J20" i="30"/>
  <c r="K20" i="30"/>
  <c r="J21" i="30"/>
  <c r="K21" i="30"/>
  <c r="J22" i="30"/>
  <c r="K22" i="30"/>
  <c r="J23" i="30"/>
  <c r="K23" i="30"/>
  <c r="J24" i="30"/>
  <c r="K24" i="30"/>
  <c r="J25" i="30"/>
  <c r="K25" i="30"/>
  <c r="J26" i="30"/>
  <c r="K26" i="30"/>
  <c r="J27" i="30"/>
  <c r="K27" i="30"/>
  <c r="J30" i="30"/>
  <c r="K30" i="30"/>
  <c r="J34" i="30"/>
  <c r="K34" i="30"/>
  <c r="J35" i="30"/>
  <c r="K35" i="30"/>
  <c r="J36" i="30"/>
  <c r="K36" i="30"/>
  <c r="J37" i="30"/>
  <c r="K37" i="30"/>
  <c r="J38" i="30"/>
  <c r="K38" i="30"/>
  <c r="J39" i="30"/>
  <c r="K39" i="30"/>
  <c r="J40" i="30"/>
  <c r="K40" i="30"/>
  <c r="J41" i="30"/>
  <c r="K41" i="30"/>
  <c r="I13" i="30"/>
  <c r="G24" i="30"/>
  <c r="I10" i="30"/>
  <c r="J32" i="30"/>
  <c r="K32" i="30"/>
  <c r="G41" i="30"/>
  <c r="J28" i="30"/>
  <c r="K28" i="30"/>
  <c r="I9" i="30"/>
  <c r="J29" i="30"/>
  <c r="K29" i="30"/>
  <c r="J31" i="30"/>
  <c r="K31" i="30"/>
  <c r="J33" i="30"/>
  <c r="K33" i="30"/>
  <c r="L2" i="20"/>
  <c r="R41" i="29"/>
  <c r="I41" i="29"/>
  <c r="B41" i="29"/>
  <c r="R40" i="29"/>
  <c r="I40" i="29"/>
  <c r="B40" i="29"/>
  <c r="R39" i="29"/>
  <c r="I39" i="29"/>
  <c r="B39" i="29"/>
  <c r="R38" i="29"/>
  <c r="I38" i="29"/>
  <c r="B38" i="29"/>
  <c r="R37" i="29"/>
  <c r="I37" i="29"/>
  <c r="B37" i="29"/>
  <c r="R36" i="29"/>
  <c r="I36" i="29"/>
  <c r="B36" i="29"/>
  <c r="R35" i="29"/>
  <c r="I35" i="29"/>
  <c r="B35" i="29"/>
  <c r="R34" i="29"/>
  <c r="I34" i="29"/>
  <c r="B34" i="29"/>
  <c r="R33" i="29"/>
  <c r="I33" i="29"/>
  <c r="B33" i="29"/>
  <c r="R32" i="29"/>
  <c r="I32" i="29"/>
  <c r="B32" i="29"/>
  <c r="J32" i="29"/>
  <c r="K32" i="29"/>
  <c r="R31" i="29"/>
  <c r="I31" i="29"/>
  <c r="B31" i="29"/>
  <c r="R30" i="29"/>
  <c r="I30" i="29"/>
  <c r="B30" i="29"/>
  <c r="R29" i="29"/>
  <c r="I29" i="29"/>
  <c r="B29" i="29"/>
  <c r="R28" i="29"/>
  <c r="I28" i="29"/>
  <c r="B28" i="29"/>
  <c r="R27" i="29"/>
  <c r="I27" i="29"/>
  <c r="B27" i="29"/>
  <c r="J27" i="29"/>
  <c r="K27" i="29"/>
  <c r="R26" i="29"/>
  <c r="I26" i="29"/>
  <c r="B26" i="29"/>
  <c r="R25" i="29"/>
  <c r="I25" i="29"/>
  <c r="B25" i="29"/>
  <c r="R24" i="29"/>
  <c r="I24" i="29"/>
  <c r="B24" i="29"/>
  <c r="R23" i="29"/>
  <c r="I23" i="29"/>
  <c r="B23" i="29"/>
  <c r="J23" i="29"/>
  <c r="K23" i="29"/>
  <c r="R22" i="29"/>
  <c r="I22" i="29"/>
  <c r="B22" i="29"/>
  <c r="R21" i="29"/>
  <c r="I21" i="29"/>
  <c r="B21" i="29"/>
  <c r="R20" i="29"/>
  <c r="I20" i="29"/>
  <c r="B20" i="29"/>
  <c r="R19" i="29"/>
  <c r="I19" i="29"/>
  <c r="B19" i="29"/>
  <c r="J19" i="29"/>
  <c r="K19" i="29"/>
  <c r="R18" i="29"/>
  <c r="I18" i="29"/>
  <c r="B18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J21" i="29"/>
  <c r="K21" i="29"/>
  <c r="J25" i="29"/>
  <c r="K25" i="29"/>
  <c r="J29" i="29"/>
  <c r="K29" i="29"/>
  <c r="J33" i="29"/>
  <c r="K33" i="29"/>
  <c r="I9" i="29"/>
  <c r="J20" i="29"/>
  <c r="K20" i="29"/>
  <c r="J24" i="29"/>
  <c r="K24" i="29"/>
  <c r="J28" i="29"/>
  <c r="K28" i="29"/>
  <c r="J31" i="29"/>
  <c r="K31" i="29"/>
  <c r="J18" i="29"/>
  <c r="K18" i="29"/>
  <c r="J22" i="29"/>
  <c r="K22" i="29"/>
  <c r="J26" i="29"/>
  <c r="K26" i="29"/>
  <c r="J30" i="29"/>
  <c r="K30" i="29"/>
  <c r="J34" i="29"/>
  <c r="K34" i="29"/>
  <c r="J35" i="29"/>
  <c r="K35" i="29"/>
  <c r="J36" i="29"/>
  <c r="K36" i="29"/>
  <c r="J37" i="29"/>
  <c r="K37" i="29"/>
  <c r="J38" i="29"/>
  <c r="K38" i="29"/>
  <c r="J39" i="29"/>
  <c r="K39" i="29"/>
  <c r="J40" i="29"/>
  <c r="K40" i="29"/>
  <c r="J41" i="29"/>
  <c r="K41" i="29"/>
  <c r="K18" i="30"/>
  <c r="M1" i="20"/>
  <c r="G34" i="30"/>
  <c r="G18" i="30"/>
  <c r="G39" i="30"/>
  <c r="G21" i="30"/>
  <c r="G31" i="30"/>
  <c r="G25" i="30"/>
  <c r="G22" i="30"/>
  <c r="G35" i="30"/>
  <c r="G27" i="30"/>
  <c r="G29" i="30"/>
  <c r="G38" i="30"/>
  <c r="G26" i="30"/>
  <c r="G19" i="30"/>
  <c r="G23" i="30"/>
  <c r="G32" i="30"/>
  <c r="G36" i="30"/>
  <c r="G40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G30" i="30"/>
  <c r="G20" i="30"/>
  <c r="G28" i="30"/>
  <c r="G33" i="30"/>
  <c r="G37" i="30"/>
  <c r="L1" i="20"/>
  <c r="I12" i="29"/>
  <c r="I10" i="29"/>
  <c r="F41" i="29"/>
  <c r="I13" i="29"/>
  <c r="M18" i="30"/>
  <c r="T18" i="30"/>
  <c r="T22" i="30"/>
  <c r="T26" i="30"/>
  <c r="T30" i="30"/>
  <c r="T34" i="30"/>
  <c r="T38" i="30"/>
  <c r="M19" i="30"/>
  <c r="T19" i="30"/>
  <c r="T23" i="30"/>
  <c r="T27" i="30"/>
  <c r="T31" i="30"/>
  <c r="T35" i="30"/>
  <c r="T39" i="30"/>
  <c r="T20" i="30"/>
  <c r="T24" i="30"/>
  <c r="T28" i="30"/>
  <c r="T32" i="30"/>
  <c r="T36" i="30"/>
  <c r="T40" i="30"/>
  <c r="T21" i="30"/>
  <c r="T25" i="30"/>
  <c r="T29" i="30"/>
  <c r="T33" i="30"/>
  <c r="T37" i="30"/>
  <c r="T41" i="30"/>
  <c r="T41" i="29"/>
  <c r="F21" i="29"/>
  <c r="F29" i="29"/>
  <c r="F33" i="29"/>
  <c r="F37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1" i="29"/>
  <c r="G20" i="29"/>
  <c r="G19" i="29"/>
  <c r="G18" i="29"/>
  <c r="G23" i="29"/>
  <c r="G22" i="29"/>
  <c r="F18" i="29"/>
  <c r="F22" i="29"/>
  <c r="F26" i="29"/>
  <c r="F30" i="29"/>
  <c r="F34" i="29"/>
  <c r="F38" i="29"/>
  <c r="F19" i="29"/>
  <c r="F23" i="29"/>
  <c r="F27" i="29"/>
  <c r="F31" i="29"/>
  <c r="F35" i="29"/>
  <c r="F39" i="29"/>
  <c r="F20" i="29"/>
  <c r="F24" i="29"/>
  <c r="F28" i="29"/>
  <c r="F32" i="29"/>
  <c r="F36" i="29"/>
  <c r="F40" i="29"/>
  <c r="F25" i="29"/>
  <c r="J2" i="20"/>
  <c r="I2" i="20"/>
  <c r="H2" i="20"/>
  <c r="G2" i="20"/>
  <c r="F2" i="20"/>
  <c r="E2" i="20"/>
  <c r="D2" i="20"/>
  <c r="C2" i="20"/>
  <c r="B2" i="20"/>
  <c r="K1" i="20"/>
  <c r="U19" i="30"/>
  <c r="N19" i="30"/>
  <c r="O19" i="30"/>
  <c r="U18" i="30"/>
  <c r="N18" i="30"/>
  <c r="O18" i="30"/>
  <c r="T25" i="29"/>
  <c r="T23" i="29"/>
  <c r="T40" i="29"/>
  <c r="T19" i="29"/>
  <c r="T33" i="29"/>
  <c r="T36" i="29"/>
  <c r="T20" i="29"/>
  <c r="T31" i="29"/>
  <c r="T26" i="29"/>
  <c r="T29" i="29"/>
  <c r="T32" i="29"/>
  <c r="T27" i="29"/>
  <c r="T38" i="29"/>
  <c r="T22" i="29"/>
  <c r="T21" i="29"/>
  <c r="T28" i="29"/>
  <c r="T18" i="29"/>
  <c r="T37" i="29"/>
  <c r="T39" i="29"/>
  <c r="T24" i="29"/>
  <c r="T30" i="29"/>
  <c r="T34" i="29"/>
  <c r="T35" i="29"/>
  <c r="V18" i="30"/>
  <c r="P18" i="30"/>
  <c r="S18" i="30"/>
  <c r="V19" i="30"/>
  <c r="P19" i="30"/>
  <c r="S19" i="30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R41" i="26"/>
  <c r="I41" i="26"/>
  <c r="B41" i="26"/>
  <c r="R40" i="26"/>
  <c r="I40" i="26"/>
  <c r="B40" i="26"/>
  <c r="R39" i="26"/>
  <c r="I39" i="26"/>
  <c r="B39" i="26"/>
  <c r="R38" i="26"/>
  <c r="I38" i="26"/>
  <c r="B38" i="26"/>
  <c r="R37" i="26"/>
  <c r="I37" i="26"/>
  <c r="B37" i="26"/>
  <c r="R36" i="26"/>
  <c r="I36" i="26"/>
  <c r="B36" i="26"/>
  <c r="R35" i="26"/>
  <c r="I35" i="26"/>
  <c r="B35" i="26"/>
  <c r="R34" i="26"/>
  <c r="I34" i="26"/>
  <c r="B34" i="26"/>
  <c r="R33" i="26"/>
  <c r="I33" i="26"/>
  <c r="B33" i="26"/>
  <c r="R32" i="26"/>
  <c r="I32" i="26"/>
  <c r="B32" i="26"/>
  <c r="R31" i="26"/>
  <c r="I31" i="26"/>
  <c r="B31" i="26"/>
  <c r="R30" i="26"/>
  <c r="I30" i="26"/>
  <c r="B30" i="26"/>
  <c r="R29" i="26"/>
  <c r="I29" i="26"/>
  <c r="B29" i="26"/>
  <c r="R28" i="26"/>
  <c r="I28" i="26"/>
  <c r="B28" i="26"/>
  <c r="R27" i="26"/>
  <c r="I27" i="26"/>
  <c r="B27" i="26"/>
  <c r="R26" i="26"/>
  <c r="I26" i="26"/>
  <c r="B26" i="26"/>
  <c r="R25" i="26"/>
  <c r="I25" i="26"/>
  <c r="B25" i="26"/>
  <c r="R24" i="26"/>
  <c r="I24" i="26"/>
  <c r="B24" i="26"/>
  <c r="R23" i="26"/>
  <c r="I23" i="26"/>
  <c r="B23" i="26"/>
  <c r="R22" i="26"/>
  <c r="I22" i="26"/>
  <c r="B22" i="26"/>
  <c r="R21" i="26"/>
  <c r="I21" i="26"/>
  <c r="B21" i="26"/>
  <c r="R20" i="26"/>
  <c r="I20" i="26"/>
  <c r="B20" i="26"/>
  <c r="R19" i="26"/>
  <c r="I19" i="26"/>
  <c r="B19" i="26"/>
  <c r="R18" i="26"/>
  <c r="I18" i="26"/>
  <c r="B18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I10" i="26"/>
  <c r="I13" i="26"/>
  <c r="I9" i="26"/>
  <c r="F37" i="26"/>
  <c r="J26" i="26"/>
  <c r="K26" i="26"/>
  <c r="J30" i="26"/>
  <c r="K30" i="26"/>
  <c r="J34" i="26"/>
  <c r="K34" i="26"/>
  <c r="J38" i="26"/>
  <c r="K38" i="26"/>
  <c r="J25" i="26"/>
  <c r="K25" i="26"/>
  <c r="J29" i="26"/>
  <c r="K29" i="26"/>
  <c r="J33" i="26"/>
  <c r="K33" i="26"/>
  <c r="J37" i="26"/>
  <c r="K37" i="26"/>
  <c r="J41" i="26"/>
  <c r="K41" i="26"/>
  <c r="J18" i="26"/>
  <c r="K18" i="26"/>
  <c r="J24" i="26"/>
  <c r="K24" i="26"/>
  <c r="J28" i="26"/>
  <c r="K28" i="26"/>
  <c r="J32" i="26"/>
  <c r="K32" i="26"/>
  <c r="J36" i="26"/>
  <c r="K36" i="26"/>
  <c r="J40" i="26"/>
  <c r="K40" i="26"/>
  <c r="J1" i="20"/>
  <c r="J19" i="26"/>
  <c r="K19" i="26"/>
  <c r="J27" i="26"/>
  <c r="K27" i="26"/>
  <c r="J31" i="26"/>
  <c r="K31" i="26"/>
  <c r="J35" i="26"/>
  <c r="K35" i="26"/>
  <c r="J39" i="26"/>
  <c r="K39" i="26"/>
  <c r="J20" i="26"/>
  <c r="K20" i="26"/>
  <c r="J21" i="26"/>
  <c r="K21" i="26"/>
  <c r="J22" i="26"/>
  <c r="K22" i="26"/>
  <c r="J23" i="26"/>
  <c r="K23" i="26"/>
  <c r="I12" i="26"/>
  <c r="R41" i="24"/>
  <c r="I41" i="24"/>
  <c r="B41" i="24"/>
  <c r="R40" i="24"/>
  <c r="I40" i="24"/>
  <c r="B40" i="24"/>
  <c r="J40" i="24"/>
  <c r="K40" i="24"/>
  <c r="R39" i="24"/>
  <c r="I39" i="24"/>
  <c r="B39" i="24"/>
  <c r="R38" i="24"/>
  <c r="I38" i="24"/>
  <c r="B38" i="24"/>
  <c r="R37" i="24"/>
  <c r="I37" i="24"/>
  <c r="B37" i="24"/>
  <c r="R36" i="24"/>
  <c r="I36" i="24"/>
  <c r="B36" i="24"/>
  <c r="J36" i="24"/>
  <c r="K36" i="24"/>
  <c r="R35" i="24"/>
  <c r="I35" i="24"/>
  <c r="B35" i="24"/>
  <c r="R34" i="24"/>
  <c r="I34" i="24"/>
  <c r="B34" i="24"/>
  <c r="R33" i="24"/>
  <c r="I33" i="24"/>
  <c r="B33" i="24"/>
  <c r="R32" i="24"/>
  <c r="I32" i="24"/>
  <c r="B32" i="24"/>
  <c r="J32" i="24"/>
  <c r="K32" i="24"/>
  <c r="R31" i="24"/>
  <c r="I31" i="24"/>
  <c r="B31" i="24"/>
  <c r="R30" i="24"/>
  <c r="I30" i="24"/>
  <c r="B30" i="24"/>
  <c r="R29" i="24"/>
  <c r="I29" i="24"/>
  <c r="B29" i="24"/>
  <c r="R28" i="24"/>
  <c r="I28" i="24"/>
  <c r="B28" i="24"/>
  <c r="R27" i="24"/>
  <c r="I27" i="24"/>
  <c r="B27" i="24"/>
  <c r="R26" i="24"/>
  <c r="I26" i="24"/>
  <c r="B26" i="24"/>
  <c r="R25" i="24"/>
  <c r="I25" i="24"/>
  <c r="B25" i="24"/>
  <c r="R24" i="24"/>
  <c r="I24" i="24"/>
  <c r="B24" i="24"/>
  <c r="J24" i="24"/>
  <c r="K24" i="24"/>
  <c r="R23" i="24"/>
  <c r="I23" i="24"/>
  <c r="B23" i="24"/>
  <c r="R22" i="24"/>
  <c r="I22" i="24"/>
  <c r="B22" i="24"/>
  <c r="R21" i="24"/>
  <c r="I21" i="24"/>
  <c r="B21" i="24"/>
  <c r="R20" i="24"/>
  <c r="I20" i="24"/>
  <c r="B20" i="24"/>
  <c r="J20" i="24"/>
  <c r="K20" i="24"/>
  <c r="R19" i="24"/>
  <c r="I19" i="24"/>
  <c r="B19" i="24"/>
  <c r="R18" i="24"/>
  <c r="I18" i="24"/>
  <c r="B18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I13" i="24"/>
  <c r="F31" i="26"/>
  <c r="T31" i="26"/>
  <c r="I42" i="20"/>
  <c r="F32" i="26"/>
  <c r="T32" i="26"/>
  <c r="I43" i="20"/>
  <c r="F24" i="26"/>
  <c r="T24" i="26"/>
  <c r="I35" i="20"/>
  <c r="F36" i="26"/>
  <c r="F19" i="26"/>
  <c r="F40" i="26"/>
  <c r="F25" i="26"/>
  <c r="F20" i="26"/>
  <c r="F33" i="26"/>
  <c r="F41" i="26"/>
  <c r="T41" i="26"/>
  <c r="I52" i="20"/>
  <c r="F21" i="26"/>
  <c r="F29" i="26"/>
  <c r="T29" i="26"/>
  <c r="I40" i="20"/>
  <c r="F27" i="26"/>
  <c r="T27" i="26"/>
  <c r="I38" i="20"/>
  <c r="F26" i="26"/>
  <c r="F34" i="26"/>
  <c r="F38" i="26"/>
  <c r="F18" i="26"/>
  <c r="F28" i="26"/>
  <c r="T28" i="26"/>
  <c r="I39" i="20"/>
  <c r="F23" i="26"/>
  <c r="T23" i="26"/>
  <c r="I34" i="20"/>
  <c r="F22" i="26"/>
  <c r="T22" i="26"/>
  <c r="I33" i="20"/>
  <c r="F35" i="26"/>
  <c r="F39" i="26"/>
  <c r="F30" i="26"/>
  <c r="J19" i="24"/>
  <c r="K19" i="24"/>
  <c r="J23" i="24"/>
  <c r="K23" i="24"/>
  <c r="J27" i="24"/>
  <c r="K27" i="24"/>
  <c r="J31" i="24"/>
  <c r="K31" i="24"/>
  <c r="J35" i="24"/>
  <c r="K35" i="24"/>
  <c r="J39" i="24"/>
  <c r="K39" i="24"/>
  <c r="J21" i="24"/>
  <c r="K21" i="24"/>
  <c r="J29" i="24"/>
  <c r="K29" i="24"/>
  <c r="J33" i="24"/>
  <c r="K33" i="24"/>
  <c r="J37" i="24"/>
  <c r="K37" i="24"/>
  <c r="J41" i="24"/>
  <c r="K41" i="24"/>
  <c r="I1" i="20"/>
  <c r="H1" i="20"/>
  <c r="J18" i="24"/>
  <c r="K18" i="24"/>
  <c r="J22" i="24"/>
  <c r="K22" i="24"/>
  <c r="J26" i="24"/>
  <c r="K26" i="24"/>
  <c r="J34" i="24"/>
  <c r="K34" i="24"/>
  <c r="J38" i="24"/>
  <c r="K38" i="24"/>
  <c r="T34" i="26"/>
  <c r="I45" i="20"/>
  <c r="T38" i="26"/>
  <c r="I49" i="20"/>
  <c r="T21" i="26"/>
  <c r="I32" i="20"/>
  <c r="T20" i="26"/>
  <c r="I31" i="20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T35" i="26"/>
  <c r="I46" i="20"/>
  <c r="T39" i="26"/>
  <c r="I50" i="20"/>
  <c r="T26" i="26"/>
  <c r="I37" i="20"/>
  <c r="T36" i="26"/>
  <c r="I47" i="20"/>
  <c r="T40" i="26"/>
  <c r="I51" i="20"/>
  <c r="T25" i="26"/>
  <c r="I36" i="20"/>
  <c r="T18" i="26"/>
  <c r="I29" i="20"/>
  <c r="T30" i="26"/>
  <c r="I41" i="20"/>
  <c r="T19" i="26"/>
  <c r="I30" i="20"/>
  <c r="T33" i="26"/>
  <c r="I44" i="20"/>
  <c r="T37" i="26"/>
  <c r="I48" i="20"/>
  <c r="J25" i="24"/>
  <c r="K25" i="24"/>
  <c r="I12" i="24"/>
  <c r="I10" i="24"/>
  <c r="I9" i="24"/>
  <c r="J28" i="24"/>
  <c r="K28" i="24"/>
  <c r="J30" i="24"/>
  <c r="K30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5" i="24"/>
  <c r="G23" i="24"/>
  <c r="G26" i="24"/>
  <c r="G22" i="24"/>
  <c r="G21" i="24"/>
  <c r="G20" i="24"/>
  <c r="G19" i="24"/>
  <c r="G18" i="24"/>
  <c r="G24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1" i="24"/>
  <c r="F19" i="24"/>
  <c r="F22" i="24"/>
  <c r="F20" i="24"/>
  <c r="F18" i="24"/>
  <c r="R41" i="23"/>
  <c r="I41" i="23"/>
  <c r="B41" i="23"/>
  <c r="R40" i="23"/>
  <c r="I40" i="23"/>
  <c r="B40" i="23"/>
  <c r="R39" i="23"/>
  <c r="I39" i="23"/>
  <c r="B39" i="23"/>
  <c r="R38" i="23"/>
  <c r="I38" i="23"/>
  <c r="B38" i="23"/>
  <c r="R37" i="23"/>
  <c r="I37" i="23"/>
  <c r="B37" i="23"/>
  <c r="R36" i="23"/>
  <c r="I36" i="23"/>
  <c r="B36" i="23"/>
  <c r="R35" i="23"/>
  <c r="I35" i="23"/>
  <c r="B35" i="23"/>
  <c r="R34" i="23"/>
  <c r="I34" i="23"/>
  <c r="B34" i="23"/>
  <c r="R33" i="23"/>
  <c r="I33" i="23"/>
  <c r="B33" i="23"/>
  <c r="R32" i="23"/>
  <c r="I32" i="23"/>
  <c r="B32" i="23"/>
  <c r="J32" i="23"/>
  <c r="K32" i="23"/>
  <c r="R31" i="23"/>
  <c r="I31" i="23"/>
  <c r="B31" i="23"/>
  <c r="R30" i="23"/>
  <c r="I30" i="23"/>
  <c r="B30" i="23"/>
  <c r="R29" i="23"/>
  <c r="I29" i="23"/>
  <c r="B29" i="23"/>
  <c r="R28" i="23"/>
  <c r="I28" i="23"/>
  <c r="B28" i="23"/>
  <c r="J28" i="23"/>
  <c r="K28" i="23"/>
  <c r="R27" i="23"/>
  <c r="I27" i="23"/>
  <c r="B27" i="23"/>
  <c r="R26" i="23"/>
  <c r="I26" i="23"/>
  <c r="B26" i="23"/>
  <c r="R25" i="23"/>
  <c r="I25" i="23"/>
  <c r="B25" i="23"/>
  <c r="R24" i="23"/>
  <c r="I24" i="23"/>
  <c r="B24" i="23"/>
  <c r="R23" i="23"/>
  <c r="I23" i="23"/>
  <c r="B23" i="23"/>
  <c r="R22" i="23"/>
  <c r="I22" i="23"/>
  <c r="B22" i="23"/>
  <c r="R21" i="23"/>
  <c r="I21" i="23"/>
  <c r="B21" i="23"/>
  <c r="R20" i="23"/>
  <c r="I20" i="23"/>
  <c r="B20" i="23"/>
  <c r="R19" i="23"/>
  <c r="I19" i="23"/>
  <c r="B19" i="23"/>
  <c r="R18" i="23"/>
  <c r="I18" i="23"/>
  <c r="B18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I12" i="23"/>
  <c r="J40" i="23"/>
  <c r="K40" i="23"/>
  <c r="J20" i="23"/>
  <c r="K20" i="23"/>
  <c r="J36" i="23"/>
  <c r="K36" i="23"/>
  <c r="J19" i="23"/>
  <c r="K19" i="23"/>
  <c r="J27" i="23"/>
  <c r="K27" i="23"/>
  <c r="J31" i="23"/>
  <c r="K31" i="23"/>
  <c r="J35" i="23"/>
  <c r="K35" i="23"/>
  <c r="J39" i="23"/>
  <c r="K39" i="23"/>
  <c r="J18" i="23"/>
  <c r="K18" i="23"/>
  <c r="J22" i="23"/>
  <c r="K22" i="23"/>
  <c r="J26" i="23"/>
  <c r="K26" i="23"/>
  <c r="J30" i="23"/>
  <c r="K30" i="23"/>
  <c r="J34" i="23"/>
  <c r="K34" i="23"/>
  <c r="J38" i="23"/>
  <c r="K38" i="23"/>
  <c r="J21" i="23"/>
  <c r="K21" i="23"/>
  <c r="J25" i="23"/>
  <c r="K25" i="23"/>
  <c r="J29" i="23"/>
  <c r="K29" i="23"/>
  <c r="J33" i="23"/>
  <c r="K33" i="23"/>
  <c r="J37" i="23"/>
  <c r="K37" i="23"/>
  <c r="J41" i="23"/>
  <c r="K41" i="23"/>
  <c r="T22" i="24"/>
  <c r="H33" i="20"/>
  <c r="T23" i="24"/>
  <c r="H34" i="20"/>
  <c r="T31" i="24"/>
  <c r="H42" i="20"/>
  <c r="T35" i="24"/>
  <c r="H46" i="20"/>
  <c r="T24" i="24"/>
  <c r="H35" i="20"/>
  <c r="T28" i="24"/>
  <c r="H39" i="20"/>
  <c r="T32" i="24"/>
  <c r="H43" i="20"/>
  <c r="T36" i="24"/>
  <c r="H47" i="20"/>
  <c r="T40" i="24"/>
  <c r="H51" i="20"/>
  <c r="T18" i="24"/>
  <c r="H29" i="20"/>
  <c r="T19" i="24"/>
  <c r="H30" i="20"/>
  <c r="T25" i="24"/>
  <c r="H36" i="20"/>
  <c r="T29" i="24"/>
  <c r="H40" i="20"/>
  <c r="T33" i="24"/>
  <c r="H44" i="20"/>
  <c r="T37" i="24"/>
  <c r="H48" i="20"/>
  <c r="T41" i="24"/>
  <c r="H52" i="20"/>
  <c r="T20" i="24"/>
  <c r="H31" i="20"/>
  <c r="T21" i="24"/>
  <c r="H32" i="20"/>
  <c r="T26" i="24"/>
  <c r="H37" i="20"/>
  <c r="T30" i="24"/>
  <c r="H41" i="20"/>
  <c r="T34" i="24"/>
  <c r="H45" i="20"/>
  <c r="T38" i="24"/>
  <c r="H49" i="20"/>
  <c r="T27" i="24"/>
  <c r="H38" i="20"/>
  <c r="T39" i="24"/>
  <c r="H50" i="20"/>
  <c r="I10" i="23"/>
  <c r="J23" i="23"/>
  <c r="K23" i="23"/>
  <c r="I13" i="23"/>
  <c r="G39" i="23"/>
  <c r="I9" i="23"/>
  <c r="J24" i="23"/>
  <c r="K24" i="23"/>
  <c r="I41" i="22"/>
  <c r="B41" i="22"/>
  <c r="I40" i="22"/>
  <c r="B40" i="22"/>
  <c r="I39" i="22"/>
  <c r="B39" i="22"/>
  <c r="I38" i="22"/>
  <c r="B38" i="22"/>
  <c r="I37" i="22"/>
  <c r="B37" i="22"/>
  <c r="I36" i="22"/>
  <c r="B36" i="22"/>
  <c r="I35" i="22"/>
  <c r="B35" i="22"/>
  <c r="I34" i="22"/>
  <c r="B34" i="22"/>
  <c r="I33" i="22"/>
  <c r="B33" i="22"/>
  <c r="I32" i="22"/>
  <c r="B32" i="22"/>
  <c r="I31" i="22"/>
  <c r="B31" i="22"/>
  <c r="I30" i="22"/>
  <c r="B30" i="22"/>
  <c r="I29" i="22"/>
  <c r="B29" i="22"/>
  <c r="I28" i="22"/>
  <c r="B28" i="22"/>
  <c r="I27" i="22"/>
  <c r="B27" i="22"/>
  <c r="I26" i="22"/>
  <c r="B26" i="22"/>
  <c r="I25" i="22"/>
  <c r="B25" i="22"/>
  <c r="I24" i="22"/>
  <c r="B24" i="22"/>
  <c r="I23" i="22"/>
  <c r="B23" i="22"/>
  <c r="I22" i="22"/>
  <c r="B22" i="22"/>
  <c r="I21" i="22"/>
  <c r="B21" i="22"/>
  <c r="I20" i="22"/>
  <c r="B20" i="22"/>
  <c r="I19" i="22"/>
  <c r="B19" i="22"/>
  <c r="R18" i="22"/>
  <c r="I18" i="22"/>
  <c r="B18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I10" i="22"/>
  <c r="G1" i="20"/>
  <c r="G24" i="23"/>
  <c r="J18" i="22"/>
  <c r="K18" i="22"/>
  <c r="J19" i="22"/>
  <c r="K19" i="22"/>
  <c r="J20" i="22"/>
  <c r="K20" i="22"/>
  <c r="J21" i="22"/>
  <c r="K21" i="22"/>
  <c r="J22" i="22"/>
  <c r="K22" i="22"/>
  <c r="J23" i="22"/>
  <c r="K23" i="22"/>
  <c r="J24" i="22"/>
  <c r="K24" i="22"/>
  <c r="J25" i="22"/>
  <c r="K25" i="22"/>
  <c r="J26" i="22"/>
  <c r="K26" i="22"/>
  <c r="J27" i="22"/>
  <c r="K27" i="22"/>
  <c r="J28" i="22"/>
  <c r="K28" i="22"/>
  <c r="J29" i="22"/>
  <c r="K29" i="22"/>
  <c r="J30" i="22"/>
  <c r="K30" i="22"/>
  <c r="J31" i="22"/>
  <c r="K31" i="22"/>
  <c r="J32" i="22"/>
  <c r="K32" i="22"/>
  <c r="J33" i="22"/>
  <c r="K33" i="22"/>
  <c r="J34" i="22"/>
  <c r="K34" i="22"/>
  <c r="J35" i="22"/>
  <c r="K35" i="22"/>
  <c r="J36" i="22"/>
  <c r="K36" i="22"/>
  <c r="J37" i="22"/>
  <c r="K37" i="22"/>
  <c r="J38" i="22"/>
  <c r="K38" i="22"/>
  <c r="J39" i="22"/>
  <c r="K39" i="22"/>
  <c r="J40" i="22"/>
  <c r="K40" i="22"/>
  <c r="J41" i="22"/>
  <c r="K41" i="22"/>
  <c r="G32" i="23"/>
  <c r="G36" i="23"/>
  <c r="G21" i="23"/>
  <c r="G40" i="23"/>
  <c r="G28" i="23"/>
  <c r="G26" i="23"/>
  <c r="G18" i="23"/>
  <c r="G22" i="23"/>
  <c r="G29" i="23"/>
  <c r="G33" i="23"/>
  <c r="G37" i="23"/>
  <c r="G41" i="23"/>
  <c r="G23" i="23"/>
  <c r="G19" i="23"/>
  <c r="G25" i="23"/>
  <c r="G30" i="23"/>
  <c r="G34" i="23"/>
  <c r="G38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G20" i="23"/>
  <c r="G27" i="23"/>
  <c r="G31" i="23"/>
  <c r="G35" i="23"/>
  <c r="I13" i="22"/>
  <c r="I12" i="22"/>
  <c r="I41" i="21"/>
  <c r="B41" i="21"/>
  <c r="I40" i="21"/>
  <c r="B40" i="21"/>
  <c r="I39" i="21"/>
  <c r="B39" i="21"/>
  <c r="I38" i="21"/>
  <c r="B38" i="21"/>
  <c r="I37" i="21"/>
  <c r="B37" i="21"/>
  <c r="I36" i="21"/>
  <c r="B36" i="21"/>
  <c r="J36" i="21"/>
  <c r="K36" i="21"/>
  <c r="I35" i="21"/>
  <c r="B35" i="21"/>
  <c r="I34" i="21"/>
  <c r="B34" i="21"/>
  <c r="I33" i="21"/>
  <c r="B33" i="21"/>
  <c r="I32" i="21"/>
  <c r="B32" i="21"/>
  <c r="I31" i="21"/>
  <c r="B31" i="21"/>
  <c r="I30" i="21"/>
  <c r="B30" i="21"/>
  <c r="I29" i="21"/>
  <c r="B29" i="21"/>
  <c r="I28" i="21"/>
  <c r="B28" i="21"/>
  <c r="I27" i="21"/>
  <c r="B27" i="21"/>
  <c r="I26" i="21"/>
  <c r="B26" i="21"/>
  <c r="I25" i="21"/>
  <c r="B25" i="21"/>
  <c r="I24" i="21"/>
  <c r="B24" i="21"/>
  <c r="I23" i="21"/>
  <c r="B23" i="21"/>
  <c r="I22" i="21"/>
  <c r="B22" i="21"/>
  <c r="I21" i="21"/>
  <c r="B21" i="21"/>
  <c r="I20" i="21"/>
  <c r="B20" i="21"/>
  <c r="I19" i="21"/>
  <c r="B19" i="21"/>
  <c r="I18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I12" i="21"/>
  <c r="J40" i="21"/>
  <c r="K40" i="21"/>
  <c r="J23" i="21"/>
  <c r="K23" i="21"/>
  <c r="J20" i="21"/>
  <c r="K20" i="21"/>
  <c r="J24" i="21"/>
  <c r="K24" i="21"/>
  <c r="J28" i="21"/>
  <c r="K28" i="21"/>
  <c r="J32" i="21"/>
  <c r="K32" i="21"/>
  <c r="F1" i="20"/>
  <c r="J21" i="21"/>
  <c r="K21" i="21"/>
  <c r="J25" i="21"/>
  <c r="K25" i="21"/>
  <c r="J37" i="21"/>
  <c r="K37" i="21"/>
  <c r="J19" i="21"/>
  <c r="K19" i="21"/>
  <c r="J31" i="21"/>
  <c r="K31" i="21"/>
  <c r="J35" i="21"/>
  <c r="K35" i="21"/>
  <c r="J18" i="21"/>
  <c r="K18" i="21"/>
  <c r="J22" i="21"/>
  <c r="K22" i="21"/>
  <c r="J26" i="21"/>
  <c r="K26" i="21"/>
  <c r="J30" i="21"/>
  <c r="K30" i="21"/>
  <c r="J34" i="21"/>
  <c r="K34" i="21"/>
  <c r="J38" i="21"/>
  <c r="K38" i="21"/>
  <c r="J39" i="21"/>
  <c r="K39" i="21"/>
  <c r="T18" i="23"/>
  <c r="G29" i="20"/>
  <c r="T22" i="23"/>
  <c r="G33" i="20"/>
  <c r="T26" i="23"/>
  <c r="G37" i="20"/>
  <c r="T30" i="23"/>
  <c r="G41" i="20"/>
  <c r="T34" i="23"/>
  <c r="G45" i="20"/>
  <c r="T38" i="23"/>
  <c r="G49" i="20"/>
  <c r="T19" i="23"/>
  <c r="G30" i="20"/>
  <c r="T23" i="23"/>
  <c r="G34" i="20"/>
  <c r="T27" i="23"/>
  <c r="G38" i="20"/>
  <c r="T31" i="23"/>
  <c r="G42" i="20"/>
  <c r="T35" i="23"/>
  <c r="G46" i="20"/>
  <c r="T39" i="23"/>
  <c r="G50" i="20"/>
  <c r="T20" i="23"/>
  <c r="G31" i="20"/>
  <c r="T24" i="23"/>
  <c r="G35" i="20"/>
  <c r="T28" i="23"/>
  <c r="G39" i="20"/>
  <c r="T32" i="23"/>
  <c r="G43" i="20"/>
  <c r="T36" i="23"/>
  <c r="G47" i="20"/>
  <c r="T40" i="23"/>
  <c r="G51" i="20"/>
  <c r="T21" i="23"/>
  <c r="G32" i="20"/>
  <c r="T25" i="23"/>
  <c r="G36" i="20"/>
  <c r="T29" i="23"/>
  <c r="G40" i="20"/>
  <c r="T33" i="23"/>
  <c r="G44" i="20"/>
  <c r="T37" i="23"/>
  <c r="G48" i="20"/>
  <c r="T41" i="23"/>
  <c r="G52" i="20"/>
  <c r="J27" i="21"/>
  <c r="K27" i="21"/>
  <c r="J29" i="21"/>
  <c r="K29" i="21"/>
  <c r="J33" i="21"/>
  <c r="K33" i="21"/>
  <c r="J41" i="21"/>
  <c r="K41" i="21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4" i="22"/>
  <c r="G22" i="22"/>
  <c r="G21" i="22"/>
  <c r="G20" i="22"/>
  <c r="G19" i="22"/>
  <c r="G18" i="22"/>
  <c r="G25" i="22"/>
  <c r="G23" i="22"/>
  <c r="I10" i="21"/>
  <c r="I13" i="21"/>
  <c r="G22" i="21"/>
  <c r="E1" i="20"/>
  <c r="G19" i="21"/>
  <c r="G29" i="21"/>
  <c r="G18" i="21"/>
  <c r="G26" i="21"/>
  <c r="G30" i="21"/>
  <c r="G38" i="21"/>
  <c r="G21" i="21"/>
  <c r="G24" i="21"/>
  <c r="G27" i="21"/>
  <c r="G31" i="21"/>
  <c r="G35" i="21"/>
  <c r="G39" i="21"/>
  <c r="G20" i="21"/>
  <c r="G28" i="21"/>
  <c r="G32" i="21"/>
  <c r="G36" i="21"/>
  <c r="G40" i="21"/>
  <c r="G25" i="21"/>
  <c r="G37" i="21"/>
  <c r="G34" i="21"/>
  <c r="G23" i="21"/>
  <c r="G33" i="21"/>
  <c r="G41" i="21"/>
  <c r="R41" i="17"/>
  <c r="I41" i="17"/>
  <c r="B41" i="17"/>
  <c r="R40" i="17"/>
  <c r="I40" i="17"/>
  <c r="B40" i="17"/>
  <c r="R39" i="17"/>
  <c r="I39" i="17"/>
  <c r="B39" i="17"/>
  <c r="R38" i="17"/>
  <c r="I38" i="17"/>
  <c r="B38" i="17"/>
  <c r="R37" i="17"/>
  <c r="I37" i="17"/>
  <c r="B37" i="17"/>
  <c r="R36" i="17"/>
  <c r="I36" i="17"/>
  <c r="B36" i="17"/>
  <c r="R35" i="17"/>
  <c r="I35" i="17"/>
  <c r="B35" i="17"/>
  <c r="R34" i="17"/>
  <c r="I34" i="17"/>
  <c r="B34" i="17"/>
  <c r="R33" i="17"/>
  <c r="I33" i="17"/>
  <c r="B33" i="17"/>
  <c r="R32" i="17"/>
  <c r="I32" i="17"/>
  <c r="B32" i="17"/>
  <c r="R31" i="17"/>
  <c r="I31" i="17"/>
  <c r="B31" i="17"/>
  <c r="R30" i="17"/>
  <c r="I30" i="17"/>
  <c r="B30" i="17"/>
  <c r="R29" i="17"/>
  <c r="I29" i="17"/>
  <c r="B29" i="17"/>
  <c r="R28" i="17"/>
  <c r="I28" i="17"/>
  <c r="B28" i="17"/>
  <c r="R27" i="17"/>
  <c r="I27" i="17"/>
  <c r="B27" i="17"/>
  <c r="R26" i="17"/>
  <c r="I26" i="17"/>
  <c r="B26" i="17"/>
  <c r="R25" i="17"/>
  <c r="I25" i="17"/>
  <c r="B25" i="17"/>
  <c r="R24" i="17"/>
  <c r="I24" i="17"/>
  <c r="B24" i="17"/>
  <c r="R23" i="17"/>
  <c r="I23" i="17"/>
  <c r="B23" i="17"/>
  <c r="R22" i="17"/>
  <c r="I22" i="17"/>
  <c r="B22" i="17"/>
  <c r="R21" i="17"/>
  <c r="I21" i="17"/>
  <c r="B21" i="17"/>
  <c r="R20" i="17"/>
  <c r="I20" i="17"/>
  <c r="B20" i="17"/>
  <c r="R19" i="17"/>
  <c r="I19" i="17"/>
  <c r="B19" i="17"/>
  <c r="R18" i="17"/>
  <c r="I18" i="17"/>
  <c r="B18" i="17"/>
  <c r="F15" i="17"/>
  <c r="F14" i="17"/>
  <c r="F13" i="17"/>
  <c r="F12" i="17"/>
  <c r="F11" i="17"/>
  <c r="F10" i="17"/>
  <c r="F3" i="17"/>
  <c r="F4" i="17"/>
  <c r="F5" i="17"/>
  <c r="F6" i="17"/>
  <c r="F7" i="17"/>
  <c r="F8" i="17"/>
  <c r="F9" i="17"/>
  <c r="I9" i="17"/>
  <c r="I10" i="17"/>
  <c r="F22" i="17"/>
  <c r="T22" i="17"/>
  <c r="D33" i="20"/>
  <c r="J18" i="17"/>
  <c r="K18" i="17"/>
  <c r="J19" i="17"/>
  <c r="K19" i="17"/>
  <c r="J20" i="17"/>
  <c r="K20" i="17"/>
  <c r="J21" i="17"/>
  <c r="K21" i="17"/>
  <c r="J22" i="17"/>
  <c r="K22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I13" i="17"/>
  <c r="F21" i="17"/>
  <c r="I12" i="17"/>
  <c r="J24" i="17"/>
  <c r="K24" i="17"/>
  <c r="F40" i="17"/>
  <c r="F39" i="17"/>
  <c r="F38" i="17"/>
  <c r="F35" i="17"/>
  <c r="F34" i="17"/>
  <c r="F32" i="17"/>
  <c r="F31" i="17"/>
  <c r="F30" i="17"/>
  <c r="F28" i="17"/>
  <c r="F27" i="17"/>
  <c r="F26" i="17"/>
  <c r="F24" i="17"/>
  <c r="F23" i="17"/>
  <c r="J23" i="17"/>
  <c r="K23" i="17"/>
  <c r="R41" i="16"/>
  <c r="I41" i="16"/>
  <c r="B41" i="16"/>
  <c r="R40" i="16"/>
  <c r="I40" i="16"/>
  <c r="B40" i="16"/>
  <c r="R39" i="16"/>
  <c r="I39" i="16"/>
  <c r="B39" i="16"/>
  <c r="R38" i="16"/>
  <c r="I38" i="16"/>
  <c r="B38" i="16"/>
  <c r="R37" i="16"/>
  <c r="I37" i="16"/>
  <c r="B37" i="16"/>
  <c r="R36" i="16"/>
  <c r="I36" i="16"/>
  <c r="B36" i="16"/>
  <c r="R35" i="16"/>
  <c r="I35" i="16"/>
  <c r="B35" i="16"/>
  <c r="R34" i="16"/>
  <c r="I34" i="16"/>
  <c r="B34" i="16"/>
  <c r="R33" i="16"/>
  <c r="I33" i="16"/>
  <c r="B33" i="16"/>
  <c r="R32" i="16"/>
  <c r="I32" i="16"/>
  <c r="B32" i="16"/>
  <c r="R31" i="16"/>
  <c r="I31" i="16"/>
  <c r="B31" i="16"/>
  <c r="R30" i="16"/>
  <c r="I30" i="16"/>
  <c r="B30" i="16"/>
  <c r="R29" i="16"/>
  <c r="I29" i="16"/>
  <c r="B29" i="16"/>
  <c r="R28" i="16"/>
  <c r="I28" i="16"/>
  <c r="B28" i="16"/>
  <c r="R27" i="16"/>
  <c r="I27" i="16"/>
  <c r="B27" i="16"/>
  <c r="R26" i="16"/>
  <c r="I26" i="16"/>
  <c r="B26" i="16"/>
  <c r="R25" i="16"/>
  <c r="I25" i="16"/>
  <c r="B25" i="16"/>
  <c r="R24" i="16"/>
  <c r="I24" i="16"/>
  <c r="B24" i="16"/>
  <c r="R23" i="16"/>
  <c r="I23" i="16"/>
  <c r="B23" i="16"/>
  <c r="R22" i="16"/>
  <c r="I22" i="16"/>
  <c r="B22" i="16"/>
  <c r="R21" i="16"/>
  <c r="I21" i="16"/>
  <c r="B21" i="16"/>
  <c r="R20" i="16"/>
  <c r="I20" i="16"/>
  <c r="B20" i="16"/>
  <c r="R19" i="16"/>
  <c r="I19" i="16"/>
  <c r="B19" i="16"/>
  <c r="R18" i="16"/>
  <c r="I18" i="16"/>
  <c r="B18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I12" i="16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I18" i="15"/>
  <c r="R18" i="15"/>
  <c r="I19" i="15"/>
  <c r="R19" i="15"/>
  <c r="I20" i="15"/>
  <c r="R20" i="15"/>
  <c r="I21" i="15"/>
  <c r="R21" i="15"/>
  <c r="I22" i="15"/>
  <c r="J22" i="15"/>
  <c r="K22" i="15"/>
  <c r="R22" i="15"/>
  <c r="I23" i="15"/>
  <c r="R23" i="15"/>
  <c r="I24" i="15"/>
  <c r="R24" i="15"/>
  <c r="I25" i="15"/>
  <c r="R25" i="15"/>
  <c r="I26" i="15"/>
  <c r="J26" i="15"/>
  <c r="K26" i="15"/>
  <c r="R26" i="15"/>
  <c r="I27" i="15"/>
  <c r="R27" i="15"/>
  <c r="I28" i="15"/>
  <c r="R28" i="15"/>
  <c r="I29" i="15"/>
  <c r="R29" i="15"/>
  <c r="I30" i="15"/>
  <c r="R30" i="15"/>
  <c r="I31" i="15"/>
  <c r="R31" i="15"/>
  <c r="I32" i="15"/>
  <c r="R32" i="15"/>
  <c r="I33" i="15"/>
  <c r="R33" i="15"/>
  <c r="I34" i="15"/>
  <c r="R34" i="15"/>
  <c r="I35" i="15"/>
  <c r="R35" i="15"/>
  <c r="I36" i="15"/>
  <c r="R36" i="15"/>
  <c r="I37" i="15"/>
  <c r="R37" i="15"/>
  <c r="I38" i="15"/>
  <c r="R38" i="15"/>
  <c r="I39" i="15"/>
  <c r="R39" i="15"/>
  <c r="I40" i="15"/>
  <c r="R40" i="15"/>
  <c r="I41" i="15"/>
  <c r="R41" i="15"/>
  <c r="J40" i="15"/>
  <c r="K40" i="15"/>
  <c r="J32" i="15"/>
  <c r="K32" i="15"/>
  <c r="J28" i="15"/>
  <c r="K28" i="15"/>
  <c r="J24" i="15"/>
  <c r="K24" i="15"/>
  <c r="J20" i="15"/>
  <c r="K20" i="15"/>
  <c r="F36" i="17"/>
  <c r="F25" i="17"/>
  <c r="F29" i="17"/>
  <c r="F33" i="17"/>
  <c r="F37" i="17"/>
  <c r="F41" i="17"/>
  <c r="F20" i="17"/>
  <c r="T20" i="17"/>
  <c r="D31" i="20"/>
  <c r="F19" i="17"/>
  <c r="T19" i="17"/>
  <c r="D30" i="20"/>
  <c r="F18" i="17"/>
  <c r="J18" i="15"/>
  <c r="K18" i="15"/>
  <c r="J28" i="16"/>
  <c r="K28" i="16"/>
  <c r="L39" i="16"/>
  <c r="M41" i="30"/>
  <c r="L39" i="29"/>
  <c r="M39" i="29"/>
  <c r="L31" i="16"/>
  <c r="M33" i="30"/>
  <c r="L31" i="29"/>
  <c r="M31" i="29"/>
  <c r="M40" i="30"/>
  <c r="L38" i="29"/>
  <c r="M38" i="29"/>
  <c r="M32" i="30"/>
  <c r="L30" i="29"/>
  <c r="M30" i="29"/>
  <c r="L41" i="16"/>
  <c r="L41" i="29"/>
  <c r="M41" i="29"/>
  <c r="L33" i="16"/>
  <c r="M35" i="30"/>
  <c r="L33" i="29"/>
  <c r="M33" i="29"/>
  <c r="L40" i="16"/>
  <c r="L40" i="29"/>
  <c r="M40" i="29"/>
  <c r="L36" i="16"/>
  <c r="M38" i="30"/>
  <c r="L36" i="29"/>
  <c r="M36" i="29"/>
  <c r="L32" i="16"/>
  <c r="M34" i="30"/>
  <c r="L32" i="29"/>
  <c r="M32" i="29"/>
  <c r="L28" i="16"/>
  <c r="M30" i="30"/>
  <c r="L28" i="29"/>
  <c r="M28" i="29"/>
  <c r="L35" i="16"/>
  <c r="M37" i="30"/>
  <c r="L35" i="29"/>
  <c r="M35" i="29"/>
  <c r="M36" i="30"/>
  <c r="L34" i="29"/>
  <c r="M34" i="29"/>
  <c r="D1" i="20"/>
  <c r="L37" i="16"/>
  <c r="M39" i="30"/>
  <c r="L37" i="29"/>
  <c r="M37" i="29"/>
  <c r="L29" i="15"/>
  <c r="M31" i="30"/>
  <c r="L29" i="29"/>
  <c r="M29" i="29"/>
  <c r="C1" i="20"/>
  <c r="J37" i="15"/>
  <c r="K37" i="15"/>
  <c r="J21" i="15"/>
  <c r="K21" i="15"/>
  <c r="J24" i="16"/>
  <c r="K24" i="16"/>
  <c r="J23" i="16"/>
  <c r="K23" i="16"/>
  <c r="J27" i="16"/>
  <c r="K27" i="16"/>
  <c r="J26" i="16"/>
  <c r="K26" i="16"/>
  <c r="J25" i="16"/>
  <c r="K25" i="16"/>
  <c r="J35" i="15"/>
  <c r="K35" i="15"/>
  <c r="L30" i="26"/>
  <c r="M30" i="26"/>
  <c r="L30" i="24"/>
  <c r="M30" i="24"/>
  <c r="L30" i="23"/>
  <c r="M30" i="23"/>
  <c r="M30" i="17"/>
  <c r="L30" i="15"/>
  <c r="L30" i="16"/>
  <c r="L38" i="26"/>
  <c r="M38" i="26"/>
  <c r="L38" i="24"/>
  <c r="M38" i="24"/>
  <c r="L38" i="23"/>
  <c r="M38" i="23"/>
  <c r="L38" i="17"/>
  <c r="M38" i="17"/>
  <c r="L34" i="26"/>
  <c r="M34" i="26"/>
  <c r="L34" i="24"/>
  <c r="M34" i="24"/>
  <c r="L34" i="23"/>
  <c r="M34" i="23"/>
  <c r="L34" i="17"/>
  <c r="M34" i="17"/>
  <c r="L41" i="15"/>
  <c r="L36" i="15"/>
  <c r="L32" i="15"/>
  <c r="L28" i="15"/>
  <c r="L29" i="16"/>
  <c r="L34" i="16"/>
  <c r="L38" i="16"/>
  <c r="L41" i="26"/>
  <c r="M41" i="26"/>
  <c r="L41" i="24"/>
  <c r="M41" i="24"/>
  <c r="L41" i="23"/>
  <c r="M41" i="23"/>
  <c r="L41" i="17"/>
  <c r="M41" i="17"/>
  <c r="L37" i="26"/>
  <c r="M37" i="26"/>
  <c r="L37" i="24"/>
  <c r="M37" i="24"/>
  <c r="L37" i="23"/>
  <c r="M37" i="23"/>
  <c r="L37" i="17"/>
  <c r="M37" i="17"/>
  <c r="L33" i="26"/>
  <c r="M33" i="26"/>
  <c r="L33" i="24"/>
  <c r="M33" i="24"/>
  <c r="L33" i="23"/>
  <c r="M33" i="23"/>
  <c r="L33" i="17"/>
  <c r="L37" i="15"/>
  <c r="L33" i="15"/>
  <c r="L40" i="26"/>
  <c r="M40" i="26"/>
  <c r="L40" i="24"/>
  <c r="M40" i="24"/>
  <c r="L40" i="23"/>
  <c r="M40" i="23"/>
  <c r="L40" i="17"/>
  <c r="L36" i="26"/>
  <c r="M36" i="26"/>
  <c r="L36" i="24"/>
  <c r="M36" i="24"/>
  <c r="L36" i="23"/>
  <c r="M36" i="23"/>
  <c r="L36" i="17"/>
  <c r="M36" i="17"/>
  <c r="L32" i="26"/>
  <c r="M32" i="26"/>
  <c r="L32" i="24"/>
  <c r="M32" i="24"/>
  <c r="L32" i="23"/>
  <c r="M32" i="23"/>
  <c r="L32" i="17"/>
  <c r="M32" i="17"/>
  <c r="L29" i="26"/>
  <c r="M29" i="26"/>
  <c r="L29" i="24"/>
  <c r="M29" i="24"/>
  <c r="L29" i="23"/>
  <c r="M29" i="23"/>
  <c r="L29" i="17"/>
  <c r="M29" i="17"/>
  <c r="L38" i="15"/>
  <c r="L34" i="15"/>
  <c r="L39" i="26"/>
  <c r="M39" i="26"/>
  <c r="L39" i="24"/>
  <c r="M39" i="24"/>
  <c r="L39" i="23"/>
  <c r="M39" i="23"/>
  <c r="L39" i="17"/>
  <c r="M39" i="17"/>
  <c r="L35" i="26"/>
  <c r="M35" i="26"/>
  <c r="L35" i="24"/>
  <c r="M35" i="24"/>
  <c r="L35" i="23"/>
  <c r="M35" i="23"/>
  <c r="L35" i="17"/>
  <c r="M35" i="17"/>
  <c r="L31" i="26"/>
  <c r="M31" i="26"/>
  <c r="L31" i="24"/>
  <c r="M31" i="24"/>
  <c r="L31" i="23"/>
  <c r="M31" i="23"/>
  <c r="L31" i="17"/>
  <c r="M31" i="17"/>
  <c r="L28" i="26"/>
  <c r="M28" i="26"/>
  <c r="L28" i="24"/>
  <c r="M28" i="24"/>
  <c r="L28" i="23"/>
  <c r="M28" i="23"/>
  <c r="L28" i="17"/>
  <c r="M28" i="17"/>
  <c r="L40" i="15"/>
  <c r="L39" i="15"/>
  <c r="L35" i="15"/>
  <c r="L31" i="15"/>
  <c r="J18" i="16"/>
  <c r="K18" i="16"/>
  <c r="J19" i="16"/>
  <c r="K19" i="16"/>
  <c r="J20" i="16"/>
  <c r="K20" i="16"/>
  <c r="J21" i="16"/>
  <c r="K21" i="16"/>
  <c r="J22" i="16"/>
  <c r="K22" i="16"/>
  <c r="J33" i="15"/>
  <c r="K33" i="15"/>
  <c r="J29" i="15"/>
  <c r="K29" i="15"/>
  <c r="J34" i="16"/>
  <c r="K34" i="16"/>
  <c r="J35" i="16"/>
  <c r="K35" i="16"/>
  <c r="J36" i="16"/>
  <c r="K36" i="16"/>
  <c r="J37" i="16"/>
  <c r="K37" i="16"/>
  <c r="J38" i="16"/>
  <c r="K38" i="16"/>
  <c r="J39" i="16"/>
  <c r="K39" i="16"/>
  <c r="J40" i="16"/>
  <c r="K40" i="16"/>
  <c r="J41" i="16"/>
  <c r="K41" i="16"/>
  <c r="J29" i="16"/>
  <c r="K29" i="16"/>
  <c r="J32" i="16"/>
  <c r="K32" i="16"/>
  <c r="J33" i="16"/>
  <c r="K33" i="16"/>
  <c r="J38" i="15"/>
  <c r="K38" i="15"/>
  <c r="J30" i="16"/>
  <c r="K30" i="16"/>
  <c r="J31" i="16"/>
  <c r="K31" i="16"/>
  <c r="T26" i="17"/>
  <c r="D37" i="20"/>
  <c r="T34" i="17"/>
  <c r="D45" i="20"/>
  <c r="T21" i="17"/>
  <c r="D32" i="20"/>
  <c r="T23" i="17"/>
  <c r="D34" i="20"/>
  <c r="T27" i="17"/>
  <c r="D38" i="20"/>
  <c r="T31" i="17"/>
  <c r="D42" i="20"/>
  <c r="T35" i="17"/>
  <c r="D46" i="20"/>
  <c r="T39" i="17"/>
  <c r="D50" i="20"/>
  <c r="T24" i="17"/>
  <c r="D35" i="20"/>
  <c r="T28" i="17"/>
  <c r="D39" i="20"/>
  <c r="T32" i="17"/>
  <c r="D43" i="20"/>
  <c r="T36" i="17"/>
  <c r="D47" i="20"/>
  <c r="M40" i="17"/>
  <c r="T40" i="17"/>
  <c r="D51" i="20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2" i="17"/>
  <c r="G21" i="17"/>
  <c r="G20" i="17"/>
  <c r="G19" i="17"/>
  <c r="G18" i="17"/>
  <c r="G23" i="17"/>
  <c r="T25" i="17"/>
  <c r="D36" i="20"/>
  <c r="T29" i="17"/>
  <c r="D40" i="20"/>
  <c r="T33" i="17"/>
  <c r="D44" i="20"/>
  <c r="T37" i="17"/>
  <c r="D48" i="20"/>
  <c r="T41" i="17"/>
  <c r="D52" i="20"/>
  <c r="T18" i="17"/>
  <c r="D29" i="20"/>
  <c r="T30" i="17"/>
  <c r="D41" i="20"/>
  <c r="T38" i="17"/>
  <c r="D49" i="20"/>
  <c r="I10" i="16"/>
  <c r="I13" i="16"/>
  <c r="G39" i="16"/>
  <c r="J41" i="15"/>
  <c r="K41" i="15"/>
  <c r="J25" i="15"/>
  <c r="K25" i="15"/>
  <c r="J39" i="15"/>
  <c r="K39" i="15"/>
  <c r="J27" i="15"/>
  <c r="K27" i="15"/>
  <c r="J19" i="15"/>
  <c r="K19" i="15"/>
  <c r="J23" i="15"/>
  <c r="K23" i="15"/>
  <c r="J34" i="15"/>
  <c r="K34" i="15"/>
  <c r="J30" i="15"/>
  <c r="K30" i="15"/>
  <c r="J36" i="15"/>
  <c r="K36" i="15"/>
  <c r="D17" i="4"/>
  <c r="I17" i="4"/>
  <c r="M17" i="4"/>
  <c r="O17" i="4"/>
  <c r="P17" i="4"/>
  <c r="G17" i="4"/>
  <c r="H17" i="4"/>
  <c r="D18" i="4"/>
  <c r="I18" i="4"/>
  <c r="M18" i="4"/>
  <c r="G18" i="4"/>
  <c r="H18" i="4"/>
  <c r="O18" i="4"/>
  <c r="D19" i="4"/>
  <c r="I19" i="4"/>
  <c r="M19" i="4"/>
  <c r="G19" i="4"/>
  <c r="H19" i="4"/>
  <c r="O19" i="4"/>
  <c r="D20" i="4"/>
  <c r="I20" i="4"/>
  <c r="M20" i="4"/>
  <c r="G20" i="4"/>
  <c r="H20" i="4"/>
  <c r="O20" i="4"/>
  <c r="D21" i="4"/>
  <c r="I21" i="4"/>
  <c r="M21" i="4"/>
  <c r="G21" i="4"/>
  <c r="H21" i="4"/>
  <c r="O21" i="4"/>
  <c r="D22" i="4"/>
  <c r="I22" i="4"/>
  <c r="M22" i="4"/>
  <c r="G22" i="4"/>
  <c r="H22" i="4"/>
  <c r="O22" i="4"/>
  <c r="D23" i="4"/>
  <c r="I23" i="4"/>
  <c r="M23" i="4"/>
  <c r="G23" i="4"/>
  <c r="H23" i="4"/>
  <c r="O23" i="4"/>
  <c r="D24" i="4"/>
  <c r="I24" i="4"/>
  <c r="M24" i="4"/>
  <c r="G24" i="4"/>
  <c r="H24" i="4"/>
  <c r="O24" i="4"/>
  <c r="D25" i="4"/>
  <c r="I25" i="4"/>
  <c r="M25" i="4"/>
  <c r="G25" i="4"/>
  <c r="H25" i="4"/>
  <c r="O25" i="4"/>
  <c r="D26" i="4"/>
  <c r="I26" i="4"/>
  <c r="M26" i="4"/>
  <c r="G26" i="4"/>
  <c r="H26" i="4"/>
  <c r="O26" i="4"/>
  <c r="D27" i="4"/>
  <c r="I27" i="4"/>
  <c r="M27" i="4"/>
  <c r="G27" i="4"/>
  <c r="H27" i="4"/>
  <c r="O27" i="4"/>
  <c r="D28" i="4"/>
  <c r="I28" i="4"/>
  <c r="M28" i="4"/>
  <c r="G28" i="4"/>
  <c r="H28" i="4"/>
  <c r="O28" i="4"/>
  <c r="D29" i="4"/>
  <c r="I29" i="4"/>
  <c r="M29" i="4"/>
  <c r="G29" i="4"/>
  <c r="H29" i="4"/>
  <c r="O29" i="4"/>
  <c r="D30" i="4"/>
  <c r="I30" i="4"/>
  <c r="M30" i="4"/>
  <c r="G30" i="4"/>
  <c r="H30" i="4"/>
  <c r="O30" i="4"/>
  <c r="D31" i="4"/>
  <c r="I31" i="4"/>
  <c r="M31" i="4"/>
  <c r="G31" i="4"/>
  <c r="H31" i="4"/>
  <c r="O31" i="4"/>
  <c r="E21" i="2"/>
  <c r="I21" i="2"/>
  <c r="G21" i="2"/>
  <c r="H21" i="2"/>
  <c r="Q21" i="2"/>
  <c r="R21" i="2"/>
  <c r="L21" i="2"/>
  <c r="M21" i="2"/>
  <c r="E22" i="2"/>
  <c r="G22" i="2"/>
  <c r="H22" i="2"/>
  <c r="Q22" i="2"/>
  <c r="R22" i="2"/>
  <c r="I22" i="2"/>
  <c r="L22" i="2"/>
  <c r="M22" i="2"/>
  <c r="N22" i="2"/>
  <c r="O22" i="2"/>
  <c r="S22" i="2"/>
  <c r="E23" i="2"/>
  <c r="I23" i="2"/>
  <c r="G23" i="2"/>
  <c r="H23" i="2"/>
  <c r="L23" i="2"/>
  <c r="M23" i="2"/>
  <c r="N23" i="2"/>
  <c r="O23" i="2"/>
  <c r="Q23" i="2"/>
  <c r="R23" i="2"/>
  <c r="E24" i="2"/>
  <c r="I24" i="2"/>
  <c r="G24" i="2"/>
  <c r="H24" i="2"/>
  <c r="Q24" i="2"/>
  <c r="R24" i="2"/>
  <c r="L24" i="2"/>
  <c r="M24" i="2"/>
  <c r="N24" i="2"/>
  <c r="O24" i="2"/>
  <c r="S24" i="2"/>
  <c r="E25" i="2"/>
  <c r="I25" i="2"/>
  <c r="G25" i="2"/>
  <c r="H25" i="2"/>
  <c r="Q25" i="2"/>
  <c r="R25" i="2"/>
  <c r="L25" i="2"/>
  <c r="M25" i="2"/>
  <c r="N25" i="2"/>
  <c r="O25" i="2"/>
  <c r="E26" i="2"/>
  <c r="G26" i="2"/>
  <c r="H26" i="2"/>
  <c r="M26" i="2"/>
  <c r="N26" i="2"/>
  <c r="O26" i="2"/>
  <c r="I26" i="2"/>
  <c r="L26" i="2"/>
  <c r="E27" i="2"/>
  <c r="I27" i="2"/>
  <c r="G27" i="2"/>
  <c r="H27" i="2"/>
  <c r="L27" i="2"/>
  <c r="M27" i="2"/>
  <c r="N27" i="2"/>
  <c r="O27" i="2"/>
  <c r="Q27" i="2"/>
  <c r="R27" i="2"/>
  <c r="E28" i="2"/>
  <c r="I28" i="2"/>
  <c r="G28" i="2"/>
  <c r="H28" i="2"/>
  <c r="Q28" i="2"/>
  <c r="R28" i="2"/>
  <c r="L28" i="2"/>
  <c r="M28" i="2"/>
  <c r="N28" i="2"/>
  <c r="O28" i="2"/>
  <c r="S28" i="2"/>
  <c r="M33" i="17"/>
  <c r="U33" i="17"/>
  <c r="U31" i="30"/>
  <c r="N31" i="30"/>
  <c r="O31" i="30"/>
  <c r="U39" i="30"/>
  <c r="N39" i="30"/>
  <c r="O39" i="30"/>
  <c r="U37" i="30"/>
  <c r="N37" i="30"/>
  <c r="O37" i="30"/>
  <c r="U30" i="30"/>
  <c r="N30" i="30"/>
  <c r="O30" i="30"/>
  <c r="U34" i="30"/>
  <c r="N34" i="30"/>
  <c r="O34" i="30"/>
  <c r="U38" i="30"/>
  <c r="N38" i="30"/>
  <c r="O38" i="30"/>
  <c r="U35" i="30"/>
  <c r="N35" i="30"/>
  <c r="O35" i="30"/>
  <c r="N32" i="30"/>
  <c r="O32" i="30"/>
  <c r="U32" i="30"/>
  <c r="U34" i="29"/>
  <c r="N34" i="29"/>
  <c r="O34" i="29"/>
  <c r="U31" i="29"/>
  <c r="N31" i="29"/>
  <c r="O31" i="29"/>
  <c r="U39" i="29"/>
  <c r="N39" i="29"/>
  <c r="O39" i="29"/>
  <c r="U36" i="30"/>
  <c r="N36" i="30"/>
  <c r="O36" i="30"/>
  <c r="U38" i="29"/>
  <c r="N38" i="29"/>
  <c r="O38" i="29"/>
  <c r="U33" i="30"/>
  <c r="N33" i="30"/>
  <c r="O33" i="30"/>
  <c r="U41" i="30"/>
  <c r="N41" i="30"/>
  <c r="O41" i="30"/>
  <c r="U29" i="29"/>
  <c r="N29" i="29"/>
  <c r="O29" i="29"/>
  <c r="U37" i="29"/>
  <c r="N37" i="29"/>
  <c r="O37" i="29"/>
  <c r="U35" i="29"/>
  <c r="N35" i="29"/>
  <c r="O35" i="29"/>
  <c r="U28" i="29"/>
  <c r="N28" i="29"/>
  <c r="O28" i="29"/>
  <c r="U32" i="29"/>
  <c r="N32" i="29"/>
  <c r="O32" i="29"/>
  <c r="U36" i="29"/>
  <c r="N36" i="29"/>
  <c r="O36" i="29"/>
  <c r="U40" i="29"/>
  <c r="N40" i="29"/>
  <c r="O40" i="29"/>
  <c r="U33" i="29"/>
  <c r="N33" i="29"/>
  <c r="O33" i="29"/>
  <c r="U41" i="29"/>
  <c r="N41" i="29"/>
  <c r="O41" i="29"/>
  <c r="U30" i="29"/>
  <c r="N30" i="29"/>
  <c r="O30" i="29"/>
  <c r="U40" i="30"/>
  <c r="N40" i="30"/>
  <c r="O40" i="30"/>
  <c r="Q30" i="4"/>
  <c r="T30" i="4"/>
  <c r="U28" i="24"/>
  <c r="N28" i="24"/>
  <c r="O28" i="24"/>
  <c r="U29" i="24"/>
  <c r="N29" i="24"/>
  <c r="O29" i="24"/>
  <c r="U32" i="24"/>
  <c r="N32" i="24"/>
  <c r="O32" i="24"/>
  <c r="U36" i="24"/>
  <c r="N36" i="24"/>
  <c r="O36" i="24"/>
  <c r="U40" i="24"/>
  <c r="N40" i="24"/>
  <c r="O40" i="24"/>
  <c r="U33" i="26"/>
  <c r="N33" i="26"/>
  <c r="O33" i="26"/>
  <c r="U37" i="26"/>
  <c r="N37" i="26"/>
  <c r="O37" i="26"/>
  <c r="N41" i="26"/>
  <c r="O41" i="26"/>
  <c r="U41" i="26"/>
  <c r="U34" i="26"/>
  <c r="N34" i="26"/>
  <c r="O34" i="26"/>
  <c r="U38" i="26"/>
  <c r="N38" i="26"/>
  <c r="O38" i="26"/>
  <c r="U30" i="23"/>
  <c r="N30" i="23"/>
  <c r="O30" i="23"/>
  <c r="U28" i="23"/>
  <c r="N28" i="23"/>
  <c r="O28" i="23"/>
  <c r="U31" i="23"/>
  <c r="N31" i="23"/>
  <c r="O31" i="23"/>
  <c r="U35" i="23"/>
  <c r="N35" i="23"/>
  <c r="O35" i="23"/>
  <c r="U39" i="23"/>
  <c r="N39" i="23"/>
  <c r="O39" i="23"/>
  <c r="U29" i="26"/>
  <c r="N29" i="26"/>
  <c r="O29" i="26"/>
  <c r="U32" i="26"/>
  <c r="N32" i="26"/>
  <c r="O32" i="26"/>
  <c r="U36" i="26"/>
  <c r="N36" i="26"/>
  <c r="O36" i="26"/>
  <c r="U40" i="26"/>
  <c r="N40" i="26"/>
  <c r="O40" i="26"/>
  <c r="U30" i="24"/>
  <c r="N30" i="24"/>
  <c r="O30" i="24"/>
  <c r="U31" i="24"/>
  <c r="N31" i="24"/>
  <c r="O31" i="24"/>
  <c r="U35" i="24"/>
  <c r="N35" i="24"/>
  <c r="O35" i="24"/>
  <c r="U39" i="24"/>
  <c r="N39" i="24"/>
  <c r="O39" i="24"/>
  <c r="U33" i="23"/>
  <c r="N33" i="23"/>
  <c r="O33" i="23"/>
  <c r="U37" i="23"/>
  <c r="N37" i="23"/>
  <c r="O37" i="23"/>
  <c r="U41" i="23"/>
  <c r="N41" i="23"/>
  <c r="O41" i="23"/>
  <c r="U34" i="23"/>
  <c r="N34" i="23"/>
  <c r="O34" i="23"/>
  <c r="U38" i="23"/>
  <c r="N38" i="23"/>
  <c r="O38" i="23"/>
  <c r="U30" i="26"/>
  <c r="N30" i="26"/>
  <c r="O30" i="26"/>
  <c r="N28" i="26"/>
  <c r="O28" i="26"/>
  <c r="U28" i="26"/>
  <c r="U31" i="26"/>
  <c r="N31" i="26"/>
  <c r="O31" i="26"/>
  <c r="N35" i="26"/>
  <c r="O35" i="26"/>
  <c r="U35" i="26"/>
  <c r="U39" i="26"/>
  <c r="N39" i="26"/>
  <c r="O39" i="26"/>
  <c r="U29" i="23"/>
  <c r="N29" i="23"/>
  <c r="O29" i="23"/>
  <c r="U32" i="23"/>
  <c r="N32" i="23"/>
  <c r="O32" i="23"/>
  <c r="U36" i="23"/>
  <c r="N36" i="23"/>
  <c r="O36" i="23"/>
  <c r="U40" i="23"/>
  <c r="N40" i="23"/>
  <c r="O40" i="23"/>
  <c r="U33" i="24"/>
  <c r="N33" i="24"/>
  <c r="O33" i="24"/>
  <c r="U37" i="24"/>
  <c r="N37" i="24"/>
  <c r="O37" i="24"/>
  <c r="U41" i="24"/>
  <c r="N41" i="24"/>
  <c r="O41" i="24"/>
  <c r="U34" i="24"/>
  <c r="N34" i="24"/>
  <c r="O34" i="24"/>
  <c r="U38" i="24"/>
  <c r="N38" i="24"/>
  <c r="O38" i="24"/>
  <c r="G33" i="16"/>
  <c r="G25" i="16"/>
  <c r="G32" i="16"/>
  <c r="G38" i="16"/>
  <c r="G20" i="16"/>
  <c r="G41" i="16"/>
  <c r="G21" i="16"/>
  <c r="G28" i="16"/>
  <c r="G36" i="16"/>
  <c r="G26" i="16"/>
  <c r="G22" i="16"/>
  <c r="G30" i="16"/>
  <c r="G37" i="16"/>
  <c r="G18" i="16"/>
  <c r="G24" i="16"/>
  <c r="G29" i="16"/>
  <c r="G34" i="16"/>
  <c r="G40" i="16"/>
  <c r="U38" i="17"/>
  <c r="N38" i="17"/>
  <c r="O38" i="17"/>
  <c r="D23" i="20"/>
  <c r="U40" i="17"/>
  <c r="N40" i="17"/>
  <c r="O40" i="17"/>
  <c r="D25" i="20"/>
  <c r="U32" i="17"/>
  <c r="N32" i="17"/>
  <c r="O32" i="17"/>
  <c r="D17" i="20"/>
  <c r="U35" i="17"/>
  <c r="N35" i="17"/>
  <c r="O35" i="17"/>
  <c r="D20" i="20"/>
  <c r="U30" i="17"/>
  <c r="N30" i="17"/>
  <c r="O30" i="17"/>
  <c r="D15" i="20"/>
  <c r="U41" i="17"/>
  <c r="N41" i="17"/>
  <c r="O41" i="17"/>
  <c r="D26" i="20"/>
  <c r="N33" i="17"/>
  <c r="O33" i="17"/>
  <c r="D18" i="20"/>
  <c r="U36" i="17"/>
  <c r="N36" i="17"/>
  <c r="O36" i="17"/>
  <c r="D21" i="20"/>
  <c r="U28" i="17"/>
  <c r="N28" i="17"/>
  <c r="O28" i="17"/>
  <c r="D13" i="20"/>
  <c r="U39" i="17"/>
  <c r="N39" i="17"/>
  <c r="O39" i="17"/>
  <c r="D24" i="20"/>
  <c r="U31" i="17"/>
  <c r="N31" i="17"/>
  <c r="O31" i="17"/>
  <c r="D16" i="20"/>
  <c r="U34" i="17"/>
  <c r="N34" i="17"/>
  <c r="O34" i="17"/>
  <c r="D19" i="20"/>
  <c r="U37" i="17"/>
  <c r="N37" i="17"/>
  <c r="O37" i="17"/>
  <c r="D22" i="20"/>
  <c r="U29" i="17"/>
  <c r="N29" i="17"/>
  <c r="O29" i="17"/>
  <c r="D14" i="20"/>
  <c r="G19" i="16"/>
  <c r="G23" i="16"/>
  <c r="G27" i="16"/>
  <c r="G31" i="16"/>
  <c r="G35" i="16"/>
  <c r="P21" i="4"/>
  <c r="P18" i="4"/>
  <c r="Q26" i="4"/>
  <c r="T26" i="4"/>
  <c r="Q25" i="4"/>
  <c r="T25" i="4"/>
  <c r="P30" i="4"/>
  <c r="P29" i="4"/>
  <c r="P26" i="4"/>
  <c r="P25" i="4"/>
  <c r="Q22" i="4"/>
  <c r="T22" i="4"/>
  <c r="P22" i="4"/>
  <c r="Q18" i="4"/>
  <c r="T18" i="4"/>
  <c r="Q29" i="4"/>
  <c r="T29" i="4"/>
  <c r="Q21" i="4"/>
  <c r="T21" i="4"/>
  <c r="Q17" i="4"/>
  <c r="T17" i="4"/>
  <c r="Q31" i="4"/>
  <c r="T31" i="4"/>
  <c r="P31" i="4"/>
  <c r="P27" i="4"/>
  <c r="Q27" i="4"/>
  <c r="T27" i="4"/>
  <c r="Q23" i="4"/>
  <c r="T23" i="4"/>
  <c r="P23" i="4"/>
  <c r="P19" i="4"/>
  <c r="Q19" i="4"/>
  <c r="T19" i="4"/>
  <c r="P28" i="4"/>
  <c r="Q28" i="4"/>
  <c r="T28" i="4"/>
  <c r="P24" i="4"/>
  <c r="Q24" i="4"/>
  <c r="T24" i="4"/>
  <c r="Q20" i="4"/>
  <c r="T20" i="4"/>
  <c r="P20" i="4"/>
  <c r="S27" i="2"/>
  <c r="S23" i="2"/>
  <c r="S25" i="2"/>
  <c r="N21" i="2"/>
  <c r="O21" i="2"/>
  <c r="S21" i="2"/>
  <c r="Q26" i="2"/>
  <c r="R26" i="2"/>
  <c r="S26" i="2"/>
  <c r="L15" i="20"/>
  <c r="V30" i="29"/>
  <c r="P30" i="29"/>
  <c r="S30" i="29"/>
  <c r="L18" i="20"/>
  <c r="P33" i="29"/>
  <c r="S33" i="29"/>
  <c r="V33" i="29"/>
  <c r="L21" i="20"/>
  <c r="V36" i="29"/>
  <c r="P36" i="29"/>
  <c r="S36" i="29"/>
  <c r="L13" i="20"/>
  <c r="V28" i="29"/>
  <c r="P28" i="29"/>
  <c r="S28" i="29"/>
  <c r="L14" i="20"/>
  <c r="V29" i="29"/>
  <c r="P29" i="29"/>
  <c r="S29" i="29"/>
  <c r="P33" i="30"/>
  <c r="V33" i="30"/>
  <c r="V36" i="30"/>
  <c r="P36" i="30"/>
  <c r="S36" i="30"/>
  <c r="L16" i="20"/>
  <c r="V31" i="29"/>
  <c r="P31" i="29"/>
  <c r="S31" i="29"/>
  <c r="V35" i="30"/>
  <c r="P35" i="30"/>
  <c r="S35" i="30"/>
  <c r="P38" i="30"/>
  <c r="S38" i="30"/>
  <c r="V38" i="30"/>
  <c r="P30" i="30"/>
  <c r="S30" i="30"/>
  <c r="V30" i="30"/>
  <c r="V39" i="30"/>
  <c r="P39" i="30"/>
  <c r="S39" i="30"/>
  <c r="P32" i="30"/>
  <c r="V32" i="30"/>
  <c r="P40" i="30"/>
  <c r="S40" i="30"/>
  <c r="V40" i="30"/>
  <c r="L26" i="20"/>
  <c r="V41" i="29"/>
  <c r="P41" i="29"/>
  <c r="S41" i="29"/>
  <c r="L25" i="20"/>
  <c r="V40" i="29"/>
  <c r="P40" i="29"/>
  <c r="S40" i="29"/>
  <c r="L17" i="20"/>
  <c r="V32" i="29"/>
  <c r="P32" i="29"/>
  <c r="S32" i="29"/>
  <c r="L20" i="20"/>
  <c r="V35" i="29"/>
  <c r="P35" i="29"/>
  <c r="S35" i="29"/>
  <c r="L22" i="20"/>
  <c r="V37" i="29"/>
  <c r="P37" i="29"/>
  <c r="S37" i="29"/>
  <c r="V41" i="30"/>
  <c r="P41" i="30"/>
  <c r="S41" i="30"/>
  <c r="L23" i="20"/>
  <c r="V38" i="29"/>
  <c r="S38" i="29"/>
  <c r="P38" i="29"/>
  <c r="L24" i="20"/>
  <c r="S39" i="29"/>
  <c r="P39" i="29"/>
  <c r="V39" i="29"/>
  <c r="L19" i="20"/>
  <c r="V34" i="29"/>
  <c r="P34" i="29"/>
  <c r="S34" i="29"/>
  <c r="V34" i="30"/>
  <c r="P34" i="30"/>
  <c r="S34" i="30"/>
  <c r="V37" i="30"/>
  <c r="P37" i="30"/>
  <c r="S37" i="30"/>
  <c r="P31" i="30"/>
  <c r="S31" i="30"/>
  <c r="V31" i="30"/>
  <c r="H19" i="20"/>
  <c r="P34" i="24"/>
  <c r="S34" i="24"/>
  <c r="V34" i="24"/>
  <c r="H22" i="20"/>
  <c r="V37" i="24"/>
  <c r="P37" i="24"/>
  <c r="S37" i="24"/>
  <c r="G25" i="20"/>
  <c r="V40" i="23"/>
  <c r="P40" i="23"/>
  <c r="S40" i="23"/>
  <c r="G17" i="20"/>
  <c r="V32" i="23"/>
  <c r="P32" i="23"/>
  <c r="S32" i="23"/>
  <c r="I24" i="20"/>
  <c r="V39" i="26"/>
  <c r="P39" i="26"/>
  <c r="S39" i="26"/>
  <c r="I16" i="20"/>
  <c r="V31" i="26"/>
  <c r="P31" i="26"/>
  <c r="S31" i="26"/>
  <c r="G23" i="20"/>
  <c r="V38" i="23"/>
  <c r="P38" i="23"/>
  <c r="S38" i="23"/>
  <c r="G26" i="20"/>
  <c r="V41" i="23"/>
  <c r="P41" i="23"/>
  <c r="S41" i="23"/>
  <c r="G18" i="20"/>
  <c r="V33" i="23"/>
  <c r="P33" i="23"/>
  <c r="S33" i="23"/>
  <c r="H20" i="20"/>
  <c r="V35" i="24"/>
  <c r="P35" i="24"/>
  <c r="S35" i="24"/>
  <c r="H15" i="20"/>
  <c r="P30" i="24"/>
  <c r="S30" i="24"/>
  <c r="V30" i="24"/>
  <c r="G20" i="20"/>
  <c r="V35" i="23"/>
  <c r="P35" i="23"/>
  <c r="S35" i="23"/>
  <c r="G13" i="20"/>
  <c r="V28" i="23"/>
  <c r="P28" i="23"/>
  <c r="S28" i="23"/>
  <c r="I23" i="20"/>
  <c r="V38" i="26"/>
  <c r="P38" i="26"/>
  <c r="I19" i="20"/>
  <c r="V34" i="26"/>
  <c r="P34" i="26"/>
  <c r="S34" i="26"/>
  <c r="I22" i="20"/>
  <c r="V37" i="26"/>
  <c r="P37" i="26"/>
  <c r="S37" i="26"/>
  <c r="I18" i="20"/>
  <c r="V33" i="26"/>
  <c r="P33" i="26"/>
  <c r="S33" i="26"/>
  <c r="H25" i="20"/>
  <c r="P40" i="24"/>
  <c r="S40" i="24"/>
  <c r="V40" i="24"/>
  <c r="H17" i="20"/>
  <c r="V32" i="24"/>
  <c r="P32" i="24"/>
  <c r="S32" i="24"/>
  <c r="I20" i="20"/>
  <c r="V35" i="26"/>
  <c r="P35" i="26"/>
  <c r="S35" i="26"/>
  <c r="I26" i="20"/>
  <c r="V41" i="26"/>
  <c r="P41" i="26"/>
  <c r="S41" i="26"/>
  <c r="H23" i="20"/>
  <c r="P38" i="24"/>
  <c r="S38" i="24"/>
  <c r="V38" i="24"/>
  <c r="H26" i="20"/>
  <c r="V41" i="24"/>
  <c r="P41" i="24"/>
  <c r="S41" i="24"/>
  <c r="H18" i="20"/>
  <c r="V33" i="24"/>
  <c r="P33" i="24"/>
  <c r="S33" i="24"/>
  <c r="G21" i="20"/>
  <c r="V36" i="23"/>
  <c r="P36" i="23"/>
  <c r="S36" i="23"/>
  <c r="G14" i="20"/>
  <c r="V29" i="23"/>
  <c r="P29" i="23"/>
  <c r="S29" i="23"/>
  <c r="I15" i="20"/>
  <c r="V30" i="26"/>
  <c r="P30" i="26"/>
  <c r="S30" i="26"/>
  <c r="G19" i="20"/>
  <c r="V34" i="23"/>
  <c r="P34" i="23"/>
  <c r="S34" i="23"/>
  <c r="G22" i="20"/>
  <c r="V37" i="23"/>
  <c r="P37" i="23"/>
  <c r="S37" i="23"/>
  <c r="H24" i="20"/>
  <c r="V39" i="24"/>
  <c r="P39" i="24"/>
  <c r="S39" i="24"/>
  <c r="H16" i="20"/>
  <c r="V31" i="24"/>
  <c r="P31" i="24"/>
  <c r="S31" i="24"/>
  <c r="I25" i="20"/>
  <c r="V40" i="26"/>
  <c r="P40" i="26"/>
  <c r="S40" i="26"/>
  <c r="I21" i="20"/>
  <c r="V36" i="26"/>
  <c r="P36" i="26"/>
  <c r="I17" i="20"/>
  <c r="V32" i="26"/>
  <c r="P32" i="26"/>
  <c r="S32" i="26"/>
  <c r="I14" i="20"/>
  <c r="V29" i="26"/>
  <c r="P29" i="26"/>
  <c r="S29" i="26"/>
  <c r="G24" i="20"/>
  <c r="V39" i="23"/>
  <c r="P39" i="23"/>
  <c r="S39" i="23"/>
  <c r="G16" i="20"/>
  <c r="V31" i="23"/>
  <c r="P31" i="23"/>
  <c r="S31" i="23"/>
  <c r="G15" i="20"/>
  <c r="V30" i="23"/>
  <c r="P30" i="23"/>
  <c r="S30" i="23"/>
  <c r="H21" i="20"/>
  <c r="P36" i="24"/>
  <c r="S36" i="24"/>
  <c r="V36" i="24"/>
  <c r="H14" i="20"/>
  <c r="V29" i="24"/>
  <c r="P29" i="24"/>
  <c r="S29" i="24"/>
  <c r="H13" i="20"/>
  <c r="V28" i="24"/>
  <c r="P28" i="24"/>
  <c r="S28" i="24"/>
  <c r="I13" i="20"/>
  <c r="V28" i="26"/>
  <c r="P28" i="26"/>
  <c r="S28" i="26"/>
  <c r="V29" i="17"/>
  <c r="P29" i="17"/>
  <c r="S29" i="17"/>
  <c r="V37" i="17"/>
  <c r="P37" i="17"/>
  <c r="V34" i="17"/>
  <c r="P34" i="17"/>
  <c r="S34" i="17"/>
  <c r="V39" i="17"/>
  <c r="P39" i="17"/>
  <c r="S39" i="17"/>
  <c r="V28" i="17"/>
  <c r="P28" i="17"/>
  <c r="S28" i="17"/>
  <c r="V33" i="17"/>
  <c r="P33" i="17"/>
  <c r="S33" i="17"/>
  <c r="V30" i="17"/>
  <c r="P30" i="17"/>
  <c r="V35" i="17"/>
  <c r="P35" i="17"/>
  <c r="S35" i="17"/>
  <c r="V32" i="17"/>
  <c r="P32" i="17"/>
  <c r="S32" i="17"/>
  <c r="V38" i="17"/>
  <c r="P38" i="17"/>
  <c r="S38" i="17"/>
  <c r="V31" i="17"/>
  <c r="P31" i="17"/>
  <c r="V36" i="17"/>
  <c r="P36" i="17"/>
  <c r="V41" i="17"/>
  <c r="P41" i="17"/>
  <c r="S41" i="17"/>
  <c r="V40" i="17"/>
  <c r="P40" i="17"/>
  <c r="S40" i="17"/>
  <c r="F15" i="15"/>
  <c r="J31" i="15"/>
  <c r="K31" i="15"/>
  <c r="F14" i="15"/>
  <c r="F13" i="15"/>
  <c r="F12" i="15"/>
  <c r="F11" i="15"/>
  <c r="F10" i="15"/>
  <c r="F9" i="15"/>
  <c r="F8" i="15"/>
  <c r="F7" i="15"/>
  <c r="F6" i="15"/>
  <c r="F5" i="15"/>
  <c r="F4" i="15"/>
  <c r="F3" i="15"/>
  <c r="D6" i="4"/>
  <c r="I6" i="4"/>
  <c r="D7" i="4"/>
  <c r="I7" i="4"/>
  <c r="D8" i="4"/>
  <c r="I8" i="4"/>
  <c r="D9" i="4"/>
  <c r="I9" i="4"/>
  <c r="D10" i="4"/>
  <c r="I10" i="4"/>
  <c r="D11" i="4"/>
  <c r="I11" i="4"/>
  <c r="M11" i="4"/>
  <c r="D12" i="4"/>
  <c r="I12" i="4"/>
  <c r="M12" i="4"/>
  <c r="D13" i="4"/>
  <c r="I13" i="4"/>
  <c r="M13" i="4"/>
  <c r="D14" i="4"/>
  <c r="I14" i="4"/>
  <c r="M14" i="4"/>
  <c r="D15" i="4"/>
  <c r="I15" i="4"/>
  <c r="M15" i="4"/>
  <c r="D16" i="4"/>
  <c r="I16" i="4"/>
  <c r="M16" i="4"/>
  <c r="X4" i="4"/>
  <c r="G5" i="4"/>
  <c r="H5" i="4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5" i="2"/>
  <c r="I8" i="2"/>
  <c r="I9" i="2"/>
  <c r="I12" i="2"/>
  <c r="I16" i="2"/>
  <c r="I20" i="2"/>
  <c r="G9" i="4"/>
  <c r="H9" i="4"/>
  <c r="G10" i="4"/>
  <c r="H10" i="4"/>
  <c r="G12" i="4"/>
  <c r="H12" i="4"/>
  <c r="G16" i="4"/>
  <c r="H16" i="4"/>
  <c r="O16" i="4"/>
  <c r="O15" i="4"/>
  <c r="O14" i="4"/>
  <c r="O13" i="4"/>
  <c r="O12" i="4"/>
  <c r="O11" i="4"/>
  <c r="G11" i="4"/>
  <c r="H11" i="4"/>
  <c r="O10" i="4"/>
  <c r="O9" i="4"/>
  <c r="O8" i="4"/>
  <c r="O7" i="4"/>
  <c r="O6" i="4"/>
  <c r="G7" i="4"/>
  <c r="H7" i="4"/>
  <c r="G13" i="4"/>
  <c r="H13" i="4"/>
  <c r="G14" i="4"/>
  <c r="H14" i="4"/>
  <c r="G6" i="4"/>
  <c r="H6" i="4"/>
  <c r="G8" i="4"/>
  <c r="H8" i="4"/>
  <c r="G15" i="4"/>
  <c r="H15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M28" i="30"/>
  <c r="L26" i="29"/>
  <c r="M26" i="29"/>
  <c r="M21" i="30"/>
  <c r="L19" i="29"/>
  <c r="M19" i="29"/>
  <c r="M27" i="30"/>
  <c r="L25" i="29"/>
  <c r="M25" i="29"/>
  <c r="M22" i="30"/>
  <c r="L20" i="29"/>
  <c r="M20" i="29"/>
  <c r="M26" i="30"/>
  <c r="L24" i="29"/>
  <c r="M24" i="29"/>
  <c r="M23" i="30"/>
  <c r="L21" i="29"/>
  <c r="M21" i="29"/>
  <c r="M29" i="30"/>
  <c r="L27" i="29"/>
  <c r="M27" i="29"/>
  <c r="M24" i="30"/>
  <c r="L22" i="29"/>
  <c r="M22" i="29"/>
  <c r="M20" i="30"/>
  <c r="L18" i="29"/>
  <c r="M18" i="29"/>
  <c r="M25" i="30"/>
  <c r="L23" i="29"/>
  <c r="M23" i="29"/>
  <c r="L20" i="26"/>
  <c r="M20" i="26"/>
  <c r="L20" i="24"/>
  <c r="M20" i="24"/>
  <c r="L20" i="23"/>
  <c r="M20" i="23"/>
  <c r="L20" i="17"/>
  <c r="M20" i="17"/>
  <c r="L20" i="16"/>
  <c r="L20" i="15"/>
  <c r="L24" i="26"/>
  <c r="M24" i="26"/>
  <c r="L24" i="24"/>
  <c r="M24" i="24"/>
  <c r="L24" i="23"/>
  <c r="M24" i="23"/>
  <c r="L24" i="17"/>
  <c r="M24" i="17"/>
  <c r="L24" i="16"/>
  <c r="L24" i="15"/>
  <c r="L27" i="26"/>
  <c r="M27" i="26"/>
  <c r="L27" i="24"/>
  <c r="M27" i="24"/>
  <c r="L27" i="23"/>
  <c r="M27" i="23"/>
  <c r="L27" i="17"/>
  <c r="M27" i="17"/>
  <c r="L27" i="16"/>
  <c r="L27" i="15"/>
  <c r="L21" i="26"/>
  <c r="M21" i="26"/>
  <c r="L21" i="24"/>
  <c r="M21" i="24"/>
  <c r="L21" i="23"/>
  <c r="M21" i="23"/>
  <c r="L21" i="17"/>
  <c r="M21" i="17"/>
  <c r="L21" i="16"/>
  <c r="L21" i="15"/>
  <c r="L18" i="26"/>
  <c r="M18" i="26"/>
  <c r="L18" i="24"/>
  <c r="M18" i="24"/>
  <c r="L18" i="23"/>
  <c r="M18" i="23"/>
  <c r="L18" i="17"/>
  <c r="M18" i="17"/>
  <c r="L18" i="16"/>
  <c r="L18" i="15"/>
  <c r="L22" i="26"/>
  <c r="M22" i="26"/>
  <c r="L22" i="24"/>
  <c r="M22" i="24"/>
  <c r="L22" i="23"/>
  <c r="M22" i="23"/>
  <c r="L22" i="17"/>
  <c r="M22" i="17"/>
  <c r="L22" i="16"/>
  <c r="L22" i="15"/>
  <c r="L26" i="26"/>
  <c r="M26" i="26"/>
  <c r="L26" i="24"/>
  <c r="M26" i="24"/>
  <c r="L26" i="23"/>
  <c r="M26" i="23"/>
  <c r="L26" i="17"/>
  <c r="M26" i="17"/>
  <c r="L26" i="16"/>
  <c r="L26" i="15"/>
  <c r="L19" i="26"/>
  <c r="M19" i="26"/>
  <c r="L19" i="24"/>
  <c r="M19" i="24"/>
  <c r="L19" i="23"/>
  <c r="M19" i="23"/>
  <c r="L19" i="17"/>
  <c r="M19" i="17"/>
  <c r="L19" i="16"/>
  <c r="L19" i="15"/>
  <c r="L23" i="26"/>
  <c r="M23" i="26"/>
  <c r="L23" i="24"/>
  <c r="M23" i="24"/>
  <c r="L23" i="23"/>
  <c r="M23" i="23"/>
  <c r="L23" i="17"/>
  <c r="M23" i="17"/>
  <c r="L23" i="16"/>
  <c r="L23" i="15"/>
  <c r="L25" i="26"/>
  <c r="M25" i="26"/>
  <c r="L25" i="24"/>
  <c r="M25" i="24"/>
  <c r="L25" i="23"/>
  <c r="M25" i="23"/>
  <c r="L25" i="17"/>
  <c r="M25" i="17"/>
  <c r="L25" i="16"/>
  <c r="L25" i="15"/>
  <c r="I10" i="15"/>
  <c r="I13" i="15"/>
  <c r="I12" i="15"/>
  <c r="X6" i="4"/>
  <c r="M7" i="4"/>
  <c r="M10" i="4"/>
  <c r="X9" i="4"/>
  <c r="M6" i="4"/>
  <c r="X5" i="4"/>
  <c r="M9" i="4"/>
  <c r="X8" i="4"/>
  <c r="X7" i="4"/>
  <c r="M8" i="4"/>
  <c r="P13" i="4"/>
  <c r="Q13" i="4"/>
  <c r="T13" i="4"/>
  <c r="P12" i="4"/>
  <c r="Q12" i="4"/>
  <c r="T12" i="4"/>
  <c r="P16" i="4"/>
  <c r="Q16" i="4"/>
  <c r="T16" i="4"/>
  <c r="P15" i="4"/>
  <c r="Q15" i="4"/>
  <c r="T15" i="4"/>
  <c r="P14" i="4"/>
  <c r="Q14" i="4"/>
  <c r="T14" i="4"/>
  <c r="P11" i="4"/>
  <c r="Q11" i="4"/>
  <c r="T11" i="4"/>
  <c r="U25" i="30"/>
  <c r="N25" i="30"/>
  <c r="O25" i="30"/>
  <c r="U27" i="29"/>
  <c r="N27" i="29"/>
  <c r="O27" i="29"/>
  <c r="U23" i="30"/>
  <c r="N23" i="30"/>
  <c r="O23" i="30"/>
  <c r="U25" i="29"/>
  <c r="N25" i="29"/>
  <c r="O25" i="29"/>
  <c r="U21" i="30"/>
  <c r="N21" i="30"/>
  <c r="O21" i="30"/>
  <c r="N22" i="29"/>
  <c r="O22" i="29"/>
  <c r="U22" i="29"/>
  <c r="N29" i="30"/>
  <c r="O29" i="30"/>
  <c r="U29" i="30"/>
  <c r="U20" i="29"/>
  <c r="N20" i="29"/>
  <c r="O20" i="29"/>
  <c r="N27" i="30"/>
  <c r="O27" i="30"/>
  <c r="U27" i="30"/>
  <c r="U18" i="29"/>
  <c r="N18" i="29"/>
  <c r="O18" i="29"/>
  <c r="U24" i="30"/>
  <c r="N24" i="30"/>
  <c r="O24" i="30"/>
  <c r="U24" i="29"/>
  <c r="N24" i="29"/>
  <c r="O24" i="29"/>
  <c r="U22" i="30"/>
  <c r="N22" i="30"/>
  <c r="O22" i="30"/>
  <c r="U26" i="29"/>
  <c r="N26" i="29"/>
  <c r="O26" i="29"/>
  <c r="B1" i="20"/>
  <c r="U23" i="29"/>
  <c r="N23" i="29"/>
  <c r="O23" i="29"/>
  <c r="U20" i="30"/>
  <c r="N20" i="30"/>
  <c r="O20" i="30"/>
  <c r="U21" i="29"/>
  <c r="N21" i="29"/>
  <c r="O21" i="29"/>
  <c r="N26" i="30"/>
  <c r="O26" i="30"/>
  <c r="U26" i="30"/>
  <c r="U19" i="29"/>
  <c r="N19" i="29"/>
  <c r="O19" i="29"/>
  <c r="N28" i="30"/>
  <c r="O28" i="30"/>
  <c r="U28" i="30"/>
  <c r="N23" i="23"/>
  <c r="O23" i="23"/>
  <c r="U23" i="23"/>
  <c r="U25" i="24"/>
  <c r="N25" i="24"/>
  <c r="O25" i="24"/>
  <c r="U19" i="24"/>
  <c r="N19" i="24"/>
  <c r="O19" i="24"/>
  <c r="U26" i="24"/>
  <c r="N26" i="24"/>
  <c r="O26" i="24"/>
  <c r="U18" i="24"/>
  <c r="N18" i="24"/>
  <c r="O18" i="24"/>
  <c r="U27" i="24"/>
  <c r="N27" i="24"/>
  <c r="O27" i="24"/>
  <c r="U20" i="24"/>
  <c r="N20" i="24"/>
  <c r="O20" i="24"/>
  <c r="U23" i="17"/>
  <c r="N23" i="17"/>
  <c r="O23" i="17"/>
  <c r="N19" i="26"/>
  <c r="O19" i="26"/>
  <c r="U19" i="26"/>
  <c r="N26" i="26"/>
  <c r="O26" i="26"/>
  <c r="U26" i="26"/>
  <c r="U22" i="17"/>
  <c r="N22" i="17"/>
  <c r="O22" i="17"/>
  <c r="U22" i="23"/>
  <c r="N22" i="23"/>
  <c r="O22" i="23"/>
  <c r="N18" i="26"/>
  <c r="O18" i="26"/>
  <c r="U18" i="26"/>
  <c r="U21" i="23"/>
  <c r="N21" i="23"/>
  <c r="O21" i="23"/>
  <c r="U27" i="26"/>
  <c r="N27" i="26"/>
  <c r="O27" i="26"/>
  <c r="U24" i="17"/>
  <c r="N24" i="17"/>
  <c r="O24" i="17"/>
  <c r="N24" i="23"/>
  <c r="O24" i="23"/>
  <c r="U24" i="23"/>
  <c r="U20" i="26"/>
  <c r="N20" i="26"/>
  <c r="O20" i="26"/>
  <c r="U25" i="26"/>
  <c r="N25" i="26"/>
  <c r="O25" i="26"/>
  <c r="U23" i="24"/>
  <c r="N23" i="24"/>
  <c r="O23" i="24"/>
  <c r="U22" i="24"/>
  <c r="N22" i="24"/>
  <c r="O22" i="24"/>
  <c r="U21" i="17"/>
  <c r="N21" i="17"/>
  <c r="O21" i="17"/>
  <c r="U21" i="24"/>
  <c r="N21" i="24"/>
  <c r="O21" i="24"/>
  <c r="N24" i="24"/>
  <c r="O24" i="24"/>
  <c r="U24" i="24"/>
  <c r="U25" i="17"/>
  <c r="N25" i="17"/>
  <c r="O25" i="17"/>
  <c r="N25" i="23"/>
  <c r="O25" i="23"/>
  <c r="U25" i="23"/>
  <c r="U23" i="26"/>
  <c r="N23" i="26"/>
  <c r="O23" i="26"/>
  <c r="U19" i="17"/>
  <c r="N19" i="17"/>
  <c r="O19" i="17"/>
  <c r="U19" i="23"/>
  <c r="N19" i="23"/>
  <c r="O19" i="23"/>
  <c r="U26" i="17"/>
  <c r="N26" i="17"/>
  <c r="O26" i="17"/>
  <c r="U26" i="23"/>
  <c r="N26" i="23"/>
  <c r="O26" i="23"/>
  <c r="U22" i="26"/>
  <c r="N22" i="26"/>
  <c r="O22" i="26"/>
  <c r="N18" i="17"/>
  <c r="O18" i="17"/>
  <c r="U18" i="17"/>
  <c r="U18" i="23"/>
  <c r="N18" i="23"/>
  <c r="O18" i="23"/>
  <c r="U21" i="26"/>
  <c r="N21" i="26"/>
  <c r="O21" i="26"/>
  <c r="U27" i="17"/>
  <c r="N27" i="17"/>
  <c r="O27" i="17"/>
  <c r="U27" i="23"/>
  <c r="N27" i="23"/>
  <c r="O27" i="23"/>
  <c r="U24" i="26"/>
  <c r="N24" i="26"/>
  <c r="O24" i="26"/>
  <c r="N20" i="17"/>
  <c r="O20" i="17"/>
  <c r="U20" i="17"/>
  <c r="U20" i="23"/>
  <c r="N20" i="23"/>
  <c r="O20" i="23"/>
  <c r="G35" i="15"/>
  <c r="G20" i="15"/>
  <c r="G24" i="15"/>
  <c r="G28" i="15"/>
  <c r="G21" i="15"/>
  <c r="G25" i="15"/>
  <c r="G29" i="15"/>
  <c r="G39" i="15"/>
  <c r="G40" i="15"/>
  <c r="G41" i="15"/>
  <c r="G18" i="15"/>
  <c r="G22" i="15"/>
  <c r="G26" i="15"/>
  <c r="G37" i="15"/>
  <c r="G38" i="15"/>
  <c r="G19" i="15"/>
  <c r="G23" i="15"/>
  <c r="G27" i="15"/>
  <c r="G31" i="15"/>
  <c r="G32" i="15"/>
  <c r="G33" i="15"/>
  <c r="G34" i="15"/>
  <c r="G36" i="15"/>
  <c r="G30" i="15"/>
  <c r="Q9" i="4"/>
  <c r="T9" i="4"/>
  <c r="P9" i="4"/>
  <c r="Q6" i="4"/>
  <c r="T6" i="4"/>
  <c r="P6" i="4"/>
  <c r="P8" i="4"/>
  <c r="Q8" i="4"/>
  <c r="T8" i="4"/>
  <c r="P5" i="4"/>
  <c r="T5" i="4"/>
  <c r="P10" i="4"/>
  <c r="Q10" i="4"/>
  <c r="T10" i="4"/>
  <c r="Q7" i="4"/>
  <c r="T7" i="4"/>
  <c r="P7" i="4"/>
  <c r="L4" i="20"/>
  <c r="V19" i="29"/>
  <c r="P19" i="29"/>
  <c r="S19" i="29"/>
  <c r="L8" i="20"/>
  <c r="P23" i="29"/>
  <c r="S23" i="29"/>
  <c r="V23" i="29"/>
  <c r="L11" i="20"/>
  <c r="V26" i="29"/>
  <c r="P26" i="29"/>
  <c r="S26" i="29"/>
  <c r="V22" i="30"/>
  <c r="P22" i="30"/>
  <c r="S22" i="30"/>
  <c r="L3" i="20"/>
  <c r="V18" i="29"/>
  <c r="S18" i="29"/>
  <c r="P18" i="29"/>
  <c r="L5" i="20"/>
  <c r="S20" i="29"/>
  <c r="P20" i="29"/>
  <c r="V20" i="29"/>
  <c r="L10" i="20"/>
  <c r="P25" i="29"/>
  <c r="S25" i="29"/>
  <c r="V25" i="29"/>
  <c r="P23" i="30"/>
  <c r="S23" i="30"/>
  <c r="V23" i="30"/>
  <c r="V26" i="30"/>
  <c r="P26" i="30"/>
  <c r="P29" i="30"/>
  <c r="S29" i="30"/>
  <c r="V29" i="30"/>
  <c r="L6" i="20"/>
  <c r="P21" i="29"/>
  <c r="S21" i="29"/>
  <c r="V21" i="29"/>
  <c r="S20" i="30"/>
  <c r="V20" i="30"/>
  <c r="P20" i="30"/>
  <c r="L9" i="20"/>
  <c r="V24" i="29"/>
  <c r="P24" i="29"/>
  <c r="S24" i="29"/>
  <c r="V24" i="30"/>
  <c r="P24" i="30"/>
  <c r="S24" i="30"/>
  <c r="V21" i="30"/>
  <c r="P21" i="30"/>
  <c r="L12" i="20"/>
  <c r="V27" i="29"/>
  <c r="P27" i="29"/>
  <c r="S27" i="29"/>
  <c r="V25" i="30"/>
  <c r="P25" i="30"/>
  <c r="S25" i="30"/>
  <c r="P28" i="30"/>
  <c r="S28" i="30"/>
  <c r="V28" i="30"/>
  <c r="P27" i="30"/>
  <c r="V27" i="30"/>
  <c r="L7" i="20"/>
  <c r="V22" i="29"/>
  <c r="P22" i="29"/>
  <c r="S22" i="29"/>
  <c r="D12" i="20"/>
  <c r="V27" i="17"/>
  <c r="P27" i="17"/>
  <c r="S27" i="17"/>
  <c r="D11" i="20"/>
  <c r="V26" i="17"/>
  <c r="P26" i="17"/>
  <c r="S26" i="17"/>
  <c r="D4" i="20"/>
  <c r="P19" i="17"/>
  <c r="S19" i="17"/>
  <c r="V19" i="17"/>
  <c r="D10" i="20"/>
  <c r="P25" i="17"/>
  <c r="S25" i="17"/>
  <c r="V25" i="17"/>
  <c r="H6" i="20"/>
  <c r="P21" i="24"/>
  <c r="S21" i="24"/>
  <c r="V21" i="24"/>
  <c r="I10" i="20"/>
  <c r="V25" i="26"/>
  <c r="P25" i="26"/>
  <c r="S25" i="26"/>
  <c r="I5" i="20"/>
  <c r="V20" i="26"/>
  <c r="P20" i="26"/>
  <c r="S20" i="26"/>
  <c r="I12" i="20"/>
  <c r="V27" i="26"/>
  <c r="P27" i="26"/>
  <c r="S27" i="26"/>
  <c r="G6" i="20"/>
  <c r="V21" i="23"/>
  <c r="P21" i="23"/>
  <c r="S21" i="23"/>
  <c r="D7" i="20"/>
  <c r="P22" i="17"/>
  <c r="S22" i="17"/>
  <c r="V22" i="17"/>
  <c r="D8" i="20"/>
  <c r="V23" i="17"/>
  <c r="P23" i="17"/>
  <c r="S23" i="17"/>
  <c r="H9" i="20"/>
  <c r="V24" i="24"/>
  <c r="P24" i="24"/>
  <c r="S24" i="24"/>
  <c r="G9" i="20"/>
  <c r="V24" i="23"/>
  <c r="P24" i="23"/>
  <c r="S24" i="23"/>
  <c r="G5" i="20"/>
  <c r="V20" i="23"/>
  <c r="P20" i="23"/>
  <c r="S20" i="23"/>
  <c r="I9" i="20"/>
  <c r="V24" i="26"/>
  <c r="P24" i="26"/>
  <c r="G12" i="20"/>
  <c r="V27" i="23"/>
  <c r="P27" i="23"/>
  <c r="S27" i="23"/>
  <c r="I6" i="20"/>
  <c r="V21" i="26"/>
  <c r="P21" i="26"/>
  <c r="S21" i="26"/>
  <c r="G3" i="20"/>
  <c r="V18" i="23"/>
  <c r="P18" i="23"/>
  <c r="S18" i="23"/>
  <c r="I7" i="20"/>
  <c r="V22" i="26"/>
  <c r="P22" i="26"/>
  <c r="S22" i="26"/>
  <c r="G11" i="20"/>
  <c r="V26" i="23"/>
  <c r="P26" i="23"/>
  <c r="S26" i="23"/>
  <c r="G4" i="20"/>
  <c r="V19" i="23"/>
  <c r="P19" i="23"/>
  <c r="S19" i="23"/>
  <c r="I8" i="20"/>
  <c r="V23" i="26"/>
  <c r="P23" i="26"/>
  <c r="S23" i="26"/>
  <c r="D6" i="20"/>
  <c r="V21" i="17"/>
  <c r="P21" i="17"/>
  <c r="S21" i="17"/>
  <c r="H7" i="20"/>
  <c r="P22" i="24"/>
  <c r="S22" i="24"/>
  <c r="V22" i="24"/>
  <c r="H8" i="20"/>
  <c r="P23" i="24"/>
  <c r="S23" i="24"/>
  <c r="V23" i="24"/>
  <c r="D9" i="20"/>
  <c r="V24" i="17"/>
  <c r="P24" i="17"/>
  <c r="S24" i="17"/>
  <c r="G7" i="20"/>
  <c r="V22" i="23"/>
  <c r="P22" i="23"/>
  <c r="S22" i="23"/>
  <c r="H5" i="20"/>
  <c r="V20" i="24"/>
  <c r="P20" i="24"/>
  <c r="S20" i="24"/>
  <c r="H12" i="20"/>
  <c r="V27" i="24"/>
  <c r="P27" i="24"/>
  <c r="S27" i="24"/>
  <c r="H3" i="20"/>
  <c r="P18" i="24"/>
  <c r="S18" i="24"/>
  <c r="V18" i="24"/>
  <c r="H11" i="20"/>
  <c r="P26" i="24"/>
  <c r="S26" i="24"/>
  <c r="V26" i="24"/>
  <c r="H4" i="20"/>
  <c r="P19" i="24"/>
  <c r="S19" i="24"/>
  <c r="V19" i="24"/>
  <c r="H10" i="20"/>
  <c r="P25" i="24"/>
  <c r="S25" i="24"/>
  <c r="V25" i="24"/>
  <c r="D5" i="20"/>
  <c r="V20" i="17"/>
  <c r="P20" i="17"/>
  <c r="S20" i="17"/>
  <c r="D3" i="20"/>
  <c r="P18" i="17"/>
  <c r="S18" i="17"/>
  <c r="V18" i="17"/>
  <c r="G10" i="20"/>
  <c r="V25" i="23"/>
  <c r="P25" i="23"/>
  <c r="S25" i="23"/>
  <c r="I3" i="20"/>
  <c r="V18" i="26"/>
  <c r="P18" i="26"/>
  <c r="S18" i="26"/>
  <c r="I11" i="20"/>
  <c r="V26" i="26"/>
  <c r="P26" i="26"/>
  <c r="S26" i="26"/>
  <c r="I4" i="20"/>
  <c r="V19" i="26"/>
  <c r="P19" i="26"/>
  <c r="S19" i="26"/>
  <c r="G8" i="20"/>
  <c r="P23" i="23"/>
  <c r="S23" i="23"/>
  <c r="V23" i="23"/>
  <c r="W18" i="26"/>
  <c r="Y18" i="26"/>
  <c r="X18" i="26"/>
  <c r="Z18" i="26"/>
  <c r="W26" i="26"/>
  <c r="Y26" i="26"/>
  <c r="X26" i="26"/>
  <c r="Z26" i="26"/>
  <c r="X18" i="24"/>
  <c r="Z18" i="24"/>
  <c r="W18" i="24"/>
  <c r="Y18" i="24"/>
  <c r="X27" i="24"/>
  <c r="Z27" i="24"/>
  <c r="W27" i="24"/>
  <c r="Y27" i="24"/>
  <c r="X26" i="23"/>
  <c r="Z26" i="23"/>
  <c r="W26" i="23"/>
  <c r="Y26" i="23"/>
  <c r="X27" i="23"/>
  <c r="Z27" i="23"/>
  <c r="W27" i="23"/>
  <c r="Y27" i="23"/>
  <c r="W19" i="26"/>
  <c r="Y19" i="26"/>
  <c r="X19" i="26"/>
  <c r="Z19" i="26"/>
  <c r="X26" i="24"/>
  <c r="Z26" i="24"/>
  <c r="W26" i="24"/>
  <c r="Y26" i="24"/>
  <c r="X22" i="23"/>
  <c r="Z22" i="23"/>
  <c r="W22" i="23"/>
  <c r="Y22" i="23"/>
  <c r="X19" i="23"/>
  <c r="Z19" i="23"/>
  <c r="W19" i="23"/>
  <c r="Y19" i="23"/>
  <c r="W21" i="26"/>
  <c r="Y21" i="26"/>
  <c r="X21" i="26"/>
  <c r="Z21" i="26"/>
  <c r="W20" i="26"/>
  <c r="Y20" i="26"/>
  <c r="X20" i="26"/>
  <c r="Z20" i="26"/>
  <c r="W19" i="17"/>
  <c r="Y19" i="17"/>
  <c r="X19" i="17"/>
  <c r="Z19" i="17"/>
  <c r="X27" i="17"/>
  <c r="Z27" i="17"/>
  <c r="W27" i="17"/>
  <c r="Y27" i="17"/>
  <c r="X23" i="23"/>
  <c r="Z23" i="23"/>
  <c r="W23" i="23"/>
  <c r="Y23" i="23"/>
  <c r="X25" i="23"/>
  <c r="Z25" i="23"/>
  <c r="W25" i="23"/>
  <c r="Y25" i="23"/>
  <c r="W18" i="17"/>
  <c r="Y18" i="17"/>
  <c r="X18" i="17"/>
  <c r="Z18" i="17"/>
  <c r="W20" i="17"/>
  <c r="Y20" i="17"/>
  <c r="X20" i="17"/>
  <c r="Z20" i="17"/>
  <c r="X19" i="24"/>
  <c r="Z19" i="24"/>
  <c r="W19" i="24"/>
  <c r="Y19" i="24"/>
  <c r="X23" i="24"/>
  <c r="Z23" i="24"/>
  <c r="W23" i="24"/>
  <c r="Y23" i="24"/>
  <c r="W23" i="26"/>
  <c r="Y23" i="26"/>
  <c r="X23" i="26"/>
  <c r="Z23" i="26"/>
  <c r="X18" i="23"/>
  <c r="Z18" i="23"/>
  <c r="W18" i="23"/>
  <c r="Y18" i="23"/>
  <c r="X20" i="23"/>
  <c r="Z20" i="23"/>
  <c r="W20" i="23"/>
  <c r="Y20" i="23"/>
  <c r="X24" i="24"/>
  <c r="Z24" i="24"/>
  <c r="W24" i="24"/>
  <c r="Y24" i="24"/>
  <c r="X23" i="17"/>
  <c r="Z23" i="17"/>
  <c r="W23" i="17"/>
  <c r="Y23" i="17"/>
  <c r="W27" i="26"/>
  <c r="Y27" i="26"/>
  <c r="X27" i="26"/>
  <c r="Z27" i="26"/>
  <c r="X25" i="24"/>
  <c r="Z25" i="24"/>
  <c r="W25" i="24"/>
  <c r="Y25" i="24"/>
  <c r="X20" i="24"/>
  <c r="Z20" i="24"/>
  <c r="W20" i="24"/>
  <c r="Y20" i="24"/>
  <c r="X24" i="17"/>
  <c r="Z24" i="17"/>
  <c r="W24" i="17"/>
  <c r="Y24" i="17"/>
  <c r="X22" i="24"/>
  <c r="Z22" i="24"/>
  <c r="W22" i="24"/>
  <c r="Y22" i="24"/>
  <c r="W21" i="17"/>
  <c r="Y21" i="17"/>
  <c r="X21" i="17"/>
  <c r="Z21" i="17"/>
  <c r="W22" i="26"/>
  <c r="Y22" i="26"/>
  <c r="X22" i="26"/>
  <c r="Z22" i="26"/>
  <c r="W24" i="26"/>
  <c r="Y24" i="26"/>
  <c r="X24" i="26"/>
  <c r="Z24" i="26"/>
  <c r="X24" i="23"/>
  <c r="Z24" i="23"/>
  <c r="W24" i="23"/>
  <c r="Y24" i="23"/>
  <c r="X22" i="17"/>
  <c r="Z22" i="17"/>
  <c r="W22" i="17"/>
  <c r="Y22" i="17"/>
  <c r="X21" i="23"/>
  <c r="Z21" i="23"/>
  <c r="W21" i="23"/>
  <c r="Y21" i="23"/>
  <c r="X21" i="24"/>
  <c r="Z21" i="24"/>
  <c r="W21" i="24"/>
  <c r="Y21" i="24"/>
  <c r="X25" i="17"/>
  <c r="Z25" i="17"/>
  <c r="W25" i="17"/>
  <c r="Y25" i="17"/>
  <c r="W25" i="26"/>
  <c r="Y25" i="26"/>
  <c r="X25" i="26"/>
  <c r="Z25" i="26"/>
  <c r="X26" i="17"/>
  <c r="Z26" i="17"/>
  <c r="W26" i="17"/>
  <c r="Y26" i="17"/>
  <c r="I9" i="15"/>
  <c r="F36" i="15"/>
  <c r="M36" i="15"/>
  <c r="N36" i="15"/>
  <c r="O36" i="15"/>
  <c r="V36" i="15"/>
  <c r="W36" i="15"/>
  <c r="Y36" i="15"/>
  <c r="X36" i="15"/>
  <c r="Z36" i="15"/>
  <c r="F39" i="15"/>
  <c r="M39" i="15"/>
  <c r="N39" i="15"/>
  <c r="O39" i="15"/>
  <c r="V39" i="15"/>
  <c r="X39" i="15"/>
  <c r="Z39" i="15"/>
  <c r="W39" i="15"/>
  <c r="Y39" i="15"/>
  <c r="F35" i="15"/>
  <c r="M35" i="15"/>
  <c r="N35" i="15"/>
  <c r="O35" i="15"/>
  <c r="V35" i="15"/>
  <c r="X35" i="15"/>
  <c r="Z35" i="15"/>
  <c r="W35" i="15"/>
  <c r="Y35" i="15"/>
  <c r="F34" i="15"/>
  <c r="M34" i="15"/>
  <c r="N34" i="15"/>
  <c r="O34" i="15"/>
  <c r="V34" i="15"/>
  <c r="W34" i="15"/>
  <c r="Y34" i="15"/>
  <c r="X34" i="15"/>
  <c r="Z34" i="15"/>
  <c r="F40" i="15"/>
  <c r="M40" i="15"/>
  <c r="N40" i="15"/>
  <c r="O40" i="15"/>
  <c r="V40" i="15"/>
  <c r="W40" i="15"/>
  <c r="Y40" i="15"/>
  <c r="X40" i="15"/>
  <c r="Z40" i="15"/>
  <c r="F25" i="15"/>
  <c r="M25" i="15"/>
  <c r="N25" i="15"/>
  <c r="O25" i="15"/>
  <c r="V25" i="15"/>
  <c r="X25" i="15"/>
  <c r="Z25" i="15"/>
  <c r="W25" i="15"/>
  <c r="Y25" i="15"/>
  <c r="F24" i="15"/>
  <c r="M24" i="15"/>
  <c r="N24" i="15"/>
  <c r="O24" i="15"/>
  <c r="V24" i="15"/>
  <c r="W24" i="15"/>
  <c r="Y24" i="15"/>
  <c r="X24" i="15"/>
  <c r="Z24" i="15"/>
  <c r="F31" i="15"/>
  <c r="M31" i="15"/>
  <c r="N31" i="15"/>
  <c r="O31" i="15"/>
  <c r="V31" i="15"/>
  <c r="X31" i="15"/>
  <c r="Z31" i="15"/>
  <c r="W31" i="15"/>
  <c r="Y31" i="15"/>
  <c r="F41" i="15"/>
  <c r="M41" i="15"/>
  <c r="N41" i="15"/>
  <c r="O41" i="15"/>
  <c r="V41" i="15"/>
  <c r="X41" i="15"/>
  <c r="Z41" i="15"/>
  <c r="W41" i="15"/>
  <c r="Y41" i="15"/>
  <c r="F28" i="15"/>
  <c r="M28" i="15"/>
  <c r="N28" i="15"/>
  <c r="O28" i="15"/>
  <c r="V28" i="15"/>
  <c r="W28" i="15"/>
  <c r="Y28" i="15"/>
  <c r="X28" i="15"/>
  <c r="Z28" i="15"/>
  <c r="F32" i="15"/>
  <c r="M32" i="15"/>
  <c r="N32" i="15"/>
  <c r="O32" i="15"/>
  <c r="V32" i="15"/>
  <c r="W32" i="15"/>
  <c r="Y32" i="15"/>
  <c r="X32" i="15"/>
  <c r="Z32" i="15"/>
  <c r="F30" i="15"/>
  <c r="M30" i="15"/>
  <c r="N30" i="15"/>
  <c r="O30" i="15"/>
  <c r="V30" i="15"/>
  <c r="W30" i="15"/>
  <c r="Y30" i="15"/>
  <c r="X30" i="15"/>
  <c r="Z30" i="15"/>
  <c r="F38" i="15"/>
  <c r="M38" i="15"/>
  <c r="N38" i="15"/>
  <c r="O38" i="15"/>
  <c r="V38" i="15"/>
  <c r="W38" i="15"/>
  <c r="Y38" i="15"/>
  <c r="X38" i="15"/>
  <c r="Z38" i="15"/>
  <c r="F27" i="15"/>
  <c r="M27" i="15"/>
  <c r="N27" i="15"/>
  <c r="O27" i="15"/>
  <c r="V27" i="15"/>
  <c r="X27" i="15"/>
  <c r="Z27" i="15"/>
  <c r="W27" i="15"/>
  <c r="Y27" i="15"/>
  <c r="F29" i="15"/>
  <c r="M29" i="15"/>
  <c r="N29" i="15"/>
  <c r="O29" i="15"/>
  <c r="V29" i="15"/>
  <c r="X29" i="15"/>
  <c r="Z29" i="15"/>
  <c r="W29" i="15"/>
  <c r="Y29" i="15"/>
  <c r="F37" i="15"/>
  <c r="M37" i="15"/>
  <c r="N37" i="15"/>
  <c r="O37" i="15"/>
  <c r="V37" i="15"/>
  <c r="X37" i="15"/>
  <c r="Z37" i="15"/>
  <c r="W37" i="15"/>
  <c r="Y37" i="15"/>
  <c r="F21" i="15"/>
  <c r="M21" i="15"/>
  <c r="N21" i="15"/>
  <c r="O21" i="15"/>
  <c r="V21" i="15"/>
  <c r="X21" i="15"/>
  <c r="Z21" i="15"/>
  <c r="W21" i="15"/>
  <c r="Y21" i="15"/>
  <c r="F26" i="15"/>
  <c r="M26" i="15"/>
  <c r="N26" i="15"/>
  <c r="O26" i="15"/>
  <c r="V26" i="15"/>
  <c r="W26" i="15"/>
  <c r="Y26" i="15"/>
  <c r="X26" i="15"/>
  <c r="Z26" i="15"/>
  <c r="F20" i="15"/>
  <c r="M20" i="15"/>
  <c r="N20" i="15"/>
  <c r="O20" i="15"/>
  <c r="V20" i="15"/>
  <c r="W20" i="15"/>
  <c r="Y20" i="15"/>
  <c r="X20" i="15"/>
  <c r="Z20" i="15"/>
  <c r="F18" i="15"/>
  <c r="M18" i="15"/>
  <c r="N18" i="15"/>
  <c r="O18" i="15"/>
  <c r="V18" i="15"/>
  <c r="W18" i="15"/>
  <c r="Y18" i="15"/>
  <c r="X18" i="15"/>
  <c r="Z18" i="15"/>
  <c r="F19" i="15"/>
  <c r="M19" i="15"/>
  <c r="N19" i="15"/>
  <c r="O19" i="15"/>
  <c r="V19" i="15"/>
  <c r="X19" i="15"/>
  <c r="Z19" i="15"/>
  <c r="W19" i="15"/>
  <c r="Y19" i="15"/>
  <c r="F23" i="15"/>
  <c r="M23" i="15"/>
  <c r="N23" i="15"/>
  <c r="O23" i="15"/>
  <c r="V23" i="15"/>
  <c r="X23" i="15"/>
  <c r="Z23" i="15"/>
  <c r="W23" i="15"/>
  <c r="Y23" i="15"/>
  <c r="F33" i="15"/>
  <c r="M33" i="15"/>
  <c r="N33" i="15"/>
  <c r="O33" i="15"/>
  <c r="V33" i="15"/>
  <c r="X33" i="15"/>
  <c r="Z33" i="15"/>
  <c r="W33" i="15"/>
  <c r="Y33" i="15"/>
  <c r="F22" i="15"/>
  <c r="M22" i="15"/>
  <c r="N22" i="15"/>
  <c r="O22" i="15"/>
  <c r="V22" i="15"/>
  <c r="W22" i="15"/>
  <c r="Y22" i="15"/>
  <c r="X22" i="15"/>
  <c r="Z22" i="15"/>
  <c r="P31" i="15"/>
  <c r="S31" i="15"/>
  <c r="P26" i="15"/>
  <c r="S26" i="15"/>
  <c r="P24" i="15"/>
  <c r="S24" i="15"/>
  <c r="P41" i="15"/>
  <c r="S41" i="15"/>
  <c r="P25" i="15"/>
  <c r="S25" i="15"/>
  <c r="P37" i="15"/>
  <c r="S37" i="15"/>
  <c r="P22" i="15"/>
  <c r="S22" i="15"/>
  <c r="P28" i="15"/>
  <c r="S28" i="15"/>
  <c r="P32" i="15"/>
  <c r="S32" i="15"/>
  <c r="P29" i="15"/>
  <c r="S29" i="15"/>
  <c r="P20" i="15"/>
  <c r="S20" i="15"/>
  <c r="P21" i="15"/>
  <c r="S21" i="15"/>
  <c r="P40" i="15"/>
  <c r="S40" i="15"/>
  <c r="P34" i="15"/>
  <c r="S34" i="15"/>
  <c r="P27" i="15"/>
  <c r="S27" i="15"/>
  <c r="P35" i="15"/>
  <c r="S35" i="15"/>
  <c r="P19" i="15"/>
  <c r="S19" i="15"/>
  <c r="P33" i="15"/>
  <c r="S33" i="15"/>
  <c r="P38" i="15"/>
  <c r="S38" i="15"/>
  <c r="P39" i="15"/>
  <c r="S39" i="15"/>
  <c r="P30" i="15"/>
  <c r="S30" i="15"/>
  <c r="P23" i="15"/>
  <c r="S23" i="15"/>
  <c r="P18" i="15"/>
  <c r="S18" i="15"/>
  <c r="P36" i="15"/>
  <c r="S36" i="15"/>
  <c r="B18" i="20"/>
  <c r="U33" i="15"/>
  <c r="B22" i="20"/>
  <c r="U37" i="15"/>
  <c r="U40" i="15"/>
  <c r="B25" i="20"/>
  <c r="U36" i="15"/>
  <c r="B21" i="20"/>
  <c r="B4" i="20"/>
  <c r="U19" i="15"/>
  <c r="B10" i="20"/>
  <c r="U25" i="15"/>
  <c r="B20" i="20"/>
  <c r="U35" i="15"/>
  <c r="B26" i="20"/>
  <c r="U41" i="15"/>
  <c r="U21" i="15"/>
  <c r="B6" i="20"/>
  <c r="B9" i="20"/>
  <c r="U24" i="15"/>
  <c r="B12" i="20"/>
  <c r="U27" i="15"/>
  <c r="U18" i="15"/>
  <c r="B3" i="20"/>
  <c r="U20" i="15"/>
  <c r="B5" i="20"/>
  <c r="U23" i="15"/>
  <c r="B8" i="20"/>
  <c r="U29" i="15"/>
  <c r="B14" i="20"/>
  <c r="U30" i="15"/>
  <c r="B15" i="20"/>
  <c r="U32" i="15"/>
  <c r="B17" i="20"/>
  <c r="B11" i="20"/>
  <c r="U26" i="15"/>
  <c r="U28" i="15"/>
  <c r="B13" i="20"/>
  <c r="B16" i="20"/>
  <c r="U31" i="15"/>
  <c r="U22" i="15"/>
  <c r="B7" i="20"/>
  <c r="U39" i="15"/>
  <c r="B24" i="20"/>
  <c r="B19" i="20"/>
  <c r="U34" i="15"/>
  <c r="U38" i="15"/>
  <c r="B23" i="20"/>
  <c r="T18" i="15"/>
  <c r="B29" i="20"/>
  <c r="T38" i="15"/>
  <c r="B49" i="20"/>
  <c r="T27" i="15"/>
  <c r="B38" i="20"/>
  <c r="T34" i="15"/>
  <c r="B45" i="20"/>
  <c r="T24" i="15"/>
  <c r="B35" i="20"/>
  <c r="T39" i="15"/>
  <c r="B50" i="20"/>
  <c r="T21" i="15"/>
  <c r="B32" i="20"/>
  <c r="T22" i="15"/>
  <c r="B33" i="20"/>
  <c r="T41" i="15"/>
  <c r="B52" i="20"/>
  <c r="T31" i="15"/>
  <c r="B42" i="20"/>
  <c r="T35" i="15"/>
  <c r="B46" i="20"/>
  <c r="T28" i="15"/>
  <c r="B39" i="20"/>
  <c r="T25" i="15"/>
  <c r="B36" i="20"/>
  <c r="T26" i="15"/>
  <c r="B37" i="20"/>
  <c r="T19" i="15"/>
  <c r="B30" i="20"/>
  <c r="T32" i="15"/>
  <c r="B43" i="20"/>
  <c r="T36" i="15"/>
  <c r="B47" i="20"/>
  <c r="T30" i="15"/>
  <c r="B41" i="20"/>
  <c r="T40" i="15"/>
  <c r="B51" i="20"/>
  <c r="T29" i="15"/>
  <c r="B40" i="20"/>
  <c r="T37" i="15"/>
  <c r="B48" i="20"/>
  <c r="T23" i="15"/>
  <c r="B34" i="20"/>
  <c r="T33" i="15"/>
  <c r="B44" i="20"/>
  <c r="T20" i="15"/>
  <c r="B31" i="20"/>
  <c r="AB18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D18" i="15"/>
  <c r="AD41" i="15"/>
  <c r="AD40" i="15"/>
  <c r="AD39" i="15"/>
  <c r="AD38" i="15"/>
  <c r="AD37" i="15"/>
  <c r="AD36" i="15"/>
  <c r="AD35" i="15"/>
  <c r="AD34" i="15"/>
  <c r="AD33" i="15"/>
  <c r="AD32" i="15"/>
  <c r="AD31" i="15"/>
  <c r="AD30" i="15"/>
  <c r="AD29" i="15"/>
  <c r="AD28" i="15"/>
  <c r="AD27" i="15"/>
  <c r="AD26" i="15"/>
  <c r="AD25" i="15"/>
  <c r="AD24" i="15"/>
  <c r="AD23" i="15"/>
  <c r="AD22" i="15"/>
  <c r="AD21" i="15"/>
  <c r="AD20" i="15"/>
  <c r="AD19" i="15"/>
  <c r="I9" i="16"/>
  <c r="F24" i="16"/>
  <c r="M24" i="16"/>
  <c r="N24" i="16"/>
  <c r="O24" i="16"/>
  <c r="V24" i="16"/>
  <c r="X24" i="16"/>
  <c r="Z24" i="16"/>
  <c r="W24" i="16"/>
  <c r="Y24" i="16"/>
  <c r="F20" i="16"/>
  <c r="M20" i="16"/>
  <c r="N20" i="16"/>
  <c r="O20" i="16"/>
  <c r="V20" i="16"/>
  <c r="X20" i="16"/>
  <c r="Z20" i="16"/>
  <c r="W20" i="16"/>
  <c r="Y20" i="16"/>
  <c r="F26" i="16"/>
  <c r="M26" i="16"/>
  <c r="N26" i="16"/>
  <c r="O26" i="16"/>
  <c r="V26" i="16"/>
  <c r="X26" i="16"/>
  <c r="Z26" i="16"/>
  <c r="W26" i="16"/>
  <c r="Y26" i="16"/>
  <c r="F25" i="16"/>
  <c r="M25" i="16"/>
  <c r="N25" i="16"/>
  <c r="O25" i="16"/>
  <c r="V25" i="16"/>
  <c r="X25" i="16"/>
  <c r="Z25" i="16"/>
  <c r="W25" i="16"/>
  <c r="Y25" i="16"/>
  <c r="F23" i="16"/>
  <c r="M23" i="16"/>
  <c r="N23" i="16"/>
  <c r="O23" i="16"/>
  <c r="V23" i="16"/>
  <c r="W23" i="16"/>
  <c r="Y23" i="16"/>
  <c r="X23" i="16"/>
  <c r="Z23" i="16"/>
  <c r="F18" i="16"/>
  <c r="M18" i="16"/>
  <c r="N18" i="16"/>
  <c r="O18" i="16"/>
  <c r="V18" i="16"/>
  <c r="X18" i="16"/>
  <c r="Z18" i="16"/>
  <c r="W18" i="16"/>
  <c r="Y18" i="16"/>
  <c r="F19" i="16"/>
  <c r="M19" i="16"/>
  <c r="N19" i="16"/>
  <c r="O19" i="16"/>
  <c r="V19" i="16"/>
  <c r="X19" i="16"/>
  <c r="Z19" i="16"/>
  <c r="W19" i="16"/>
  <c r="Y19" i="16"/>
  <c r="F21" i="16"/>
  <c r="M21" i="16"/>
  <c r="N21" i="16"/>
  <c r="O21" i="16"/>
  <c r="V21" i="16"/>
  <c r="X21" i="16"/>
  <c r="Z21" i="16"/>
  <c r="W21" i="16"/>
  <c r="Y21" i="16"/>
  <c r="F27" i="16"/>
  <c r="M27" i="16"/>
  <c r="N27" i="16"/>
  <c r="O27" i="16"/>
  <c r="V27" i="16"/>
  <c r="X27" i="16"/>
  <c r="Z27" i="16"/>
  <c r="W27" i="16"/>
  <c r="Y27" i="16"/>
  <c r="F22" i="16"/>
  <c r="M22" i="16"/>
  <c r="N22" i="16"/>
  <c r="O22" i="16"/>
  <c r="V22" i="16"/>
  <c r="X22" i="16"/>
  <c r="Z22" i="16"/>
  <c r="W22" i="16"/>
  <c r="Y22" i="16"/>
  <c r="P27" i="16"/>
  <c r="S27" i="16"/>
  <c r="C12" i="20"/>
  <c r="P20" i="16"/>
  <c r="S20" i="16"/>
  <c r="C5" i="20"/>
  <c r="P23" i="16"/>
  <c r="S23" i="16"/>
  <c r="C8" i="20"/>
  <c r="P22" i="16"/>
  <c r="S22" i="16"/>
  <c r="C7" i="20"/>
  <c r="P21" i="16"/>
  <c r="S21" i="16"/>
  <c r="C6" i="20"/>
  <c r="P24" i="16"/>
  <c r="S24" i="16"/>
  <c r="C9" i="20"/>
  <c r="P25" i="16"/>
  <c r="S25" i="16"/>
  <c r="C10" i="20"/>
  <c r="P19" i="16"/>
  <c r="S19" i="16"/>
  <c r="C4" i="20"/>
  <c r="P26" i="16"/>
  <c r="S26" i="16"/>
  <c r="C11" i="20"/>
  <c r="P18" i="16"/>
  <c r="S18" i="16"/>
  <c r="C3" i="20"/>
  <c r="U20" i="16"/>
  <c r="U27" i="16"/>
  <c r="U18" i="16"/>
  <c r="U26" i="16"/>
  <c r="U19" i="16"/>
  <c r="U25" i="16"/>
  <c r="U24" i="16"/>
  <c r="U21" i="16"/>
  <c r="U22" i="16"/>
  <c r="U23" i="16"/>
  <c r="F30" i="16"/>
  <c r="M30" i="16"/>
  <c r="N30" i="16"/>
  <c r="O30" i="16"/>
  <c r="V30" i="16"/>
  <c r="X30" i="16"/>
  <c r="Z30" i="16"/>
  <c r="W30" i="16"/>
  <c r="Y30" i="16"/>
  <c r="F35" i="16"/>
  <c r="M35" i="16"/>
  <c r="N35" i="16"/>
  <c r="O35" i="16"/>
  <c r="V35" i="16"/>
  <c r="W35" i="16"/>
  <c r="Y35" i="16"/>
  <c r="X35" i="16"/>
  <c r="Z35" i="16"/>
  <c r="F29" i="16"/>
  <c r="M29" i="16"/>
  <c r="N29" i="16"/>
  <c r="O29" i="16"/>
  <c r="V29" i="16"/>
  <c r="X29" i="16"/>
  <c r="Z29" i="16"/>
  <c r="W29" i="16"/>
  <c r="Y29" i="16"/>
  <c r="F34" i="16"/>
  <c r="M34" i="16"/>
  <c r="N34" i="16"/>
  <c r="O34" i="16"/>
  <c r="V34" i="16"/>
  <c r="X34" i="16"/>
  <c r="Z34" i="16"/>
  <c r="W34" i="16"/>
  <c r="Y34" i="16"/>
  <c r="F28" i="16"/>
  <c r="M28" i="16"/>
  <c r="N28" i="16"/>
  <c r="O28" i="16"/>
  <c r="V28" i="16"/>
  <c r="X28" i="16"/>
  <c r="Z28" i="16"/>
  <c r="W28" i="16"/>
  <c r="Y28" i="16"/>
  <c r="F33" i="16"/>
  <c r="M33" i="16"/>
  <c r="N33" i="16"/>
  <c r="O33" i="16"/>
  <c r="V33" i="16"/>
  <c r="W33" i="16"/>
  <c r="Y33" i="16"/>
  <c r="X33" i="16"/>
  <c r="Z33" i="16"/>
  <c r="F32" i="16"/>
  <c r="M32" i="16"/>
  <c r="N32" i="16"/>
  <c r="O32" i="16"/>
  <c r="V32" i="16"/>
  <c r="W32" i="16"/>
  <c r="Y32" i="16"/>
  <c r="X32" i="16"/>
  <c r="Z32" i="16"/>
  <c r="F37" i="16"/>
  <c r="M37" i="16"/>
  <c r="N37" i="16"/>
  <c r="O37" i="16"/>
  <c r="V37" i="16"/>
  <c r="X37" i="16"/>
  <c r="Z37" i="16"/>
  <c r="W37" i="16"/>
  <c r="Y37" i="16"/>
  <c r="F36" i="16"/>
  <c r="M36" i="16"/>
  <c r="N36" i="16"/>
  <c r="O36" i="16"/>
  <c r="V36" i="16"/>
  <c r="W36" i="16"/>
  <c r="Y36" i="16"/>
  <c r="X36" i="16"/>
  <c r="Z36" i="16"/>
  <c r="F41" i="16"/>
  <c r="M41" i="16"/>
  <c r="N41" i="16"/>
  <c r="O41" i="16"/>
  <c r="V41" i="16"/>
  <c r="X41" i="16"/>
  <c r="Z41" i="16"/>
  <c r="W41" i="16"/>
  <c r="Y41" i="16"/>
  <c r="F31" i="16"/>
  <c r="M31" i="16"/>
  <c r="N31" i="16"/>
  <c r="O31" i="16"/>
  <c r="V31" i="16"/>
  <c r="X31" i="16"/>
  <c r="Z31" i="16"/>
  <c r="W31" i="16"/>
  <c r="Y31" i="16"/>
  <c r="F40" i="16"/>
  <c r="M40" i="16"/>
  <c r="N40" i="16"/>
  <c r="O40" i="16"/>
  <c r="V40" i="16"/>
  <c r="W40" i="16"/>
  <c r="Y40" i="16"/>
  <c r="X40" i="16"/>
  <c r="Z40" i="16"/>
  <c r="F39" i="16"/>
  <c r="M39" i="16"/>
  <c r="N39" i="16"/>
  <c r="O39" i="16"/>
  <c r="V39" i="16"/>
  <c r="W39" i="16"/>
  <c r="Y39" i="16"/>
  <c r="X39" i="16"/>
  <c r="Z39" i="16"/>
  <c r="F38" i="16"/>
  <c r="M38" i="16"/>
  <c r="N38" i="16"/>
  <c r="O38" i="16"/>
  <c r="V38" i="16"/>
  <c r="X38" i="16"/>
  <c r="Z38" i="16"/>
  <c r="W38" i="16"/>
  <c r="Y38" i="16"/>
  <c r="P37" i="16"/>
  <c r="S37" i="16"/>
  <c r="P32" i="16"/>
  <c r="S32" i="16"/>
  <c r="P38" i="16"/>
  <c r="S38" i="16"/>
  <c r="P33" i="16"/>
  <c r="S33" i="16"/>
  <c r="P28" i="16"/>
  <c r="S28" i="16"/>
  <c r="P39" i="16"/>
  <c r="S39" i="16"/>
  <c r="P34" i="16"/>
  <c r="S34" i="16"/>
  <c r="P29" i="16"/>
  <c r="S29" i="16"/>
  <c r="P40" i="16"/>
  <c r="S40" i="16"/>
  <c r="P31" i="16"/>
  <c r="S31" i="16"/>
  <c r="P35" i="16"/>
  <c r="S35" i="16"/>
  <c r="P30" i="16"/>
  <c r="S30" i="16"/>
  <c r="P41" i="16"/>
  <c r="S41" i="16"/>
  <c r="P36" i="16"/>
  <c r="S36" i="16"/>
  <c r="C13" i="20"/>
  <c r="U28" i="16"/>
  <c r="C21" i="20"/>
  <c r="U36" i="16"/>
  <c r="C18" i="20"/>
  <c r="U33" i="16"/>
  <c r="C26" i="20"/>
  <c r="U41" i="16"/>
  <c r="C15" i="20"/>
  <c r="U30" i="16"/>
  <c r="C23" i="20"/>
  <c r="U38" i="16"/>
  <c r="C20" i="20"/>
  <c r="U35" i="16"/>
  <c r="C16" i="20"/>
  <c r="U31" i="16"/>
  <c r="C17" i="20"/>
  <c r="U32" i="16"/>
  <c r="C25" i="20"/>
  <c r="U40" i="16"/>
  <c r="C14" i="20"/>
  <c r="U29" i="16"/>
  <c r="C22" i="20"/>
  <c r="U37" i="16"/>
  <c r="C19" i="20"/>
  <c r="U34" i="16"/>
  <c r="C24" i="20"/>
  <c r="U39" i="16"/>
  <c r="T39" i="16"/>
  <c r="C50" i="20"/>
  <c r="T35" i="16"/>
  <c r="C46" i="20"/>
  <c r="T31" i="16"/>
  <c r="C42" i="20"/>
  <c r="T27" i="16"/>
  <c r="C38" i="20"/>
  <c r="T23" i="16"/>
  <c r="C34" i="20"/>
  <c r="T19" i="16"/>
  <c r="C30" i="20"/>
  <c r="T38" i="16"/>
  <c r="C49" i="20"/>
  <c r="T34" i="16"/>
  <c r="C45" i="20"/>
  <c r="T30" i="16"/>
  <c r="C41" i="20"/>
  <c r="T26" i="16"/>
  <c r="C37" i="20"/>
  <c r="T22" i="16"/>
  <c r="C33" i="20"/>
  <c r="T18" i="16"/>
  <c r="C29" i="20"/>
  <c r="T41" i="16"/>
  <c r="C52" i="20"/>
  <c r="T37" i="16"/>
  <c r="C48" i="20"/>
  <c r="T33" i="16"/>
  <c r="C44" i="20"/>
  <c r="T29" i="16"/>
  <c r="C40" i="20"/>
  <c r="T25" i="16"/>
  <c r="C36" i="20"/>
  <c r="T21" i="16"/>
  <c r="C32" i="20"/>
  <c r="T40" i="16"/>
  <c r="C51" i="20"/>
  <c r="T36" i="16"/>
  <c r="C47" i="20"/>
  <c r="T32" i="16"/>
  <c r="C43" i="20"/>
  <c r="T28" i="16"/>
  <c r="C39" i="20"/>
  <c r="T24" i="16"/>
  <c r="C35" i="20"/>
  <c r="T20" i="16"/>
  <c r="C31" i="20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D18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I9" i="21"/>
  <c r="F18" i="21"/>
  <c r="M18" i="21"/>
  <c r="N18" i="21"/>
  <c r="O18" i="21"/>
  <c r="V18" i="21"/>
  <c r="AE18" i="21"/>
  <c r="F19" i="21"/>
  <c r="M19" i="21"/>
  <c r="N19" i="21"/>
  <c r="O19" i="21"/>
  <c r="V19" i="21"/>
  <c r="AE19" i="21"/>
  <c r="F20" i="21"/>
  <c r="M20" i="21"/>
  <c r="N20" i="21"/>
  <c r="O20" i="21"/>
  <c r="V20" i="21"/>
  <c r="AE20" i="21"/>
  <c r="F21" i="21"/>
  <c r="M21" i="21"/>
  <c r="N21" i="21"/>
  <c r="O21" i="21"/>
  <c r="V21" i="21"/>
  <c r="AE21" i="21"/>
  <c r="F22" i="21"/>
  <c r="M22" i="21"/>
  <c r="N22" i="21"/>
  <c r="O22" i="21"/>
  <c r="V22" i="21"/>
  <c r="AE22" i="21"/>
  <c r="F23" i="21"/>
  <c r="M23" i="21"/>
  <c r="N23" i="21"/>
  <c r="O23" i="21"/>
  <c r="V23" i="21"/>
  <c r="AE23" i="21"/>
  <c r="F24" i="21"/>
  <c r="M24" i="21"/>
  <c r="N24" i="21"/>
  <c r="O24" i="21"/>
  <c r="V24" i="21"/>
  <c r="AE24" i="21"/>
  <c r="F25" i="21"/>
  <c r="M25" i="21"/>
  <c r="N25" i="21"/>
  <c r="O25" i="21"/>
  <c r="V25" i="21"/>
  <c r="AE25" i="21"/>
  <c r="F26" i="21"/>
  <c r="M26" i="21"/>
  <c r="N26" i="21"/>
  <c r="O26" i="21"/>
  <c r="V26" i="21"/>
  <c r="AE26" i="21"/>
  <c r="F27" i="21"/>
  <c r="M27" i="21"/>
  <c r="N27" i="21"/>
  <c r="O27" i="21"/>
  <c r="V27" i="21"/>
  <c r="AE27" i="21"/>
  <c r="F28" i="21"/>
  <c r="M28" i="21"/>
  <c r="N28" i="21"/>
  <c r="O28" i="21"/>
  <c r="V28" i="21"/>
  <c r="AE28" i="21"/>
  <c r="F29" i="21"/>
  <c r="M29" i="21"/>
  <c r="N29" i="21"/>
  <c r="O29" i="21"/>
  <c r="V29" i="21"/>
  <c r="AE29" i="21"/>
  <c r="F30" i="21"/>
  <c r="M30" i="21"/>
  <c r="N30" i="21"/>
  <c r="O30" i="21"/>
  <c r="V30" i="21"/>
  <c r="AE30" i="21"/>
  <c r="F31" i="21"/>
  <c r="M31" i="21"/>
  <c r="N31" i="21"/>
  <c r="O31" i="21"/>
  <c r="V31" i="21"/>
  <c r="AE31" i="21"/>
  <c r="F32" i="21"/>
  <c r="M32" i="21"/>
  <c r="N32" i="21"/>
  <c r="O32" i="21"/>
  <c r="V32" i="21"/>
  <c r="AE32" i="21"/>
  <c r="F33" i="21"/>
  <c r="M33" i="21"/>
  <c r="N33" i="21"/>
  <c r="O33" i="21"/>
  <c r="V33" i="21"/>
  <c r="AE33" i="21"/>
  <c r="F34" i="21"/>
  <c r="M34" i="21"/>
  <c r="N34" i="21"/>
  <c r="O34" i="21"/>
  <c r="V34" i="21"/>
  <c r="AE34" i="21"/>
  <c r="F35" i="21"/>
  <c r="M35" i="21"/>
  <c r="N35" i="21"/>
  <c r="O35" i="21"/>
  <c r="V35" i="21"/>
  <c r="AE35" i="21"/>
  <c r="F36" i="21"/>
  <c r="M36" i="21"/>
  <c r="N36" i="21"/>
  <c r="O36" i="21"/>
  <c r="V36" i="21"/>
  <c r="F37" i="21"/>
  <c r="M37" i="21"/>
  <c r="N37" i="21"/>
  <c r="O37" i="21"/>
  <c r="V37" i="21"/>
  <c r="AE37" i="21"/>
  <c r="F38" i="21"/>
  <c r="M38" i="21"/>
  <c r="N38" i="21"/>
  <c r="O38" i="21"/>
  <c r="V38" i="21"/>
  <c r="AE38" i="21"/>
  <c r="F39" i="21"/>
  <c r="M39" i="21"/>
  <c r="N39" i="21"/>
  <c r="O39" i="21"/>
  <c r="V39" i="21"/>
  <c r="AE39" i="21"/>
  <c r="F40" i="21"/>
  <c r="M40" i="21"/>
  <c r="N40" i="21"/>
  <c r="O40" i="21"/>
  <c r="V40" i="21"/>
  <c r="AE40" i="21"/>
  <c r="F41" i="21"/>
  <c r="M41" i="21"/>
  <c r="N41" i="21"/>
  <c r="O41" i="21"/>
  <c r="V41" i="21"/>
  <c r="AE41" i="21"/>
  <c r="T35" i="21"/>
  <c r="E46" i="20"/>
  <c r="T19" i="21"/>
  <c r="E30" i="20"/>
  <c r="T30" i="21"/>
  <c r="E41" i="20"/>
  <c r="T40" i="21"/>
  <c r="E51" i="20"/>
  <c r="T23" i="21"/>
  <c r="E34" i="20"/>
  <c r="T26" i="21"/>
  <c r="E37" i="20"/>
  <c r="T31" i="21"/>
  <c r="E42" i="20"/>
  <c r="T36" i="21"/>
  <c r="E47" i="20"/>
  <c r="T27" i="21"/>
  <c r="E38" i="20"/>
  <c r="T38" i="21"/>
  <c r="E49" i="20"/>
  <c r="T41" i="21"/>
  <c r="E52" i="20"/>
  <c r="T28" i="21"/>
  <c r="E39" i="20"/>
  <c r="T24" i="21"/>
  <c r="E35" i="20"/>
  <c r="T39" i="21"/>
  <c r="E50" i="20"/>
  <c r="T34" i="21"/>
  <c r="E45" i="20"/>
  <c r="T18" i="21"/>
  <c r="E29" i="20"/>
  <c r="T32" i="21"/>
  <c r="E43" i="20"/>
  <c r="T22" i="21"/>
  <c r="E33" i="20"/>
  <c r="T20" i="21"/>
  <c r="E31" i="20"/>
  <c r="T25" i="21"/>
  <c r="E36" i="20"/>
  <c r="T37" i="21"/>
  <c r="E48" i="20"/>
  <c r="T21" i="21"/>
  <c r="E32" i="20"/>
  <c r="T33" i="21"/>
  <c r="E44" i="20"/>
  <c r="T29" i="21"/>
  <c r="E40" i="20"/>
  <c r="U31" i="21"/>
  <c r="U33" i="21"/>
  <c r="U37" i="21"/>
  <c r="U41" i="21"/>
  <c r="U34" i="21"/>
  <c r="U38" i="21"/>
  <c r="U29" i="21"/>
  <c r="U32" i="21"/>
  <c r="U36" i="21"/>
  <c r="U40" i="21"/>
  <c r="U30" i="21"/>
  <c r="U28" i="21"/>
  <c r="U35" i="21"/>
  <c r="U39" i="21"/>
  <c r="E15" i="20"/>
  <c r="P30" i="21"/>
  <c r="S30" i="21"/>
  <c r="E21" i="20"/>
  <c r="P36" i="21"/>
  <c r="S36" i="21"/>
  <c r="E17" i="20"/>
  <c r="P32" i="21"/>
  <c r="S32" i="21"/>
  <c r="E14" i="20"/>
  <c r="P29" i="21"/>
  <c r="S29" i="21"/>
  <c r="E16" i="20"/>
  <c r="P31" i="21"/>
  <c r="S31" i="21"/>
  <c r="E13" i="20"/>
  <c r="P28" i="21"/>
  <c r="S28" i="21"/>
  <c r="E25" i="20"/>
  <c r="P40" i="21"/>
  <c r="S40" i="21"/>
  <c r="E24" i="20"/>
  <c r="P39" i="21"/>
  <c r="S39" i="21"/>
  <c r="E20" i="20"/>
  <c r="P35" i="21"/>
  <c r="E23" i="20"/>
  <c r="P38" i="21"/>
  <c r="S38" i="21"/>
  <c r="E19" i="20"/>
  <c r="P34" i="21"/>
  <c r="E22" i="20"/>
  <c r="P37" i="21"/>
  <c r="S37" i="21"/>
  <c r="E18" i="20"/>
  <c r="P33" i="21"/>
  <c r="S33" i="21"/>
  <c r="E26" i="20"/>
  <c r="P41" i="21"/>
  <c r="S41" i="21"/>
  <c r="U26" i="21"/>
  <c r="U18" i="21"/>
  <c r="U27" i="21"/>
  <c r="U20" i="21"/>
  <c r="U25" i="21"/>
  <c r="U19" i="21"/>
  <c r="U23" i="21"/>
  <c r="U22" i="21"/>
  <c r="U21" i="21"/>
  <c r="U24" i="21"/>
  <c r="E9" i="20"/>
  <c r="P24" i="21"/>
  <c r="S24" i="21"/>
  <c r="E6" i="20"/>
  <c r="P21" i="21"/>
  <c r="S21" i="21"/>
  <c r="E7" i="20"/>
  <c r="P22" i="21"/>
  <c r="S22" i="21"/>
  <c r="E8" i="20"/>
  <c r="P23" i="21"/>
  <c r="S23" i="21"/>
  <c r="E10" i="20"/>
  <c r="P25" i="21"/>
  <c r="S25" i="21"/>
  <c r="P26" i="21"/>
  <c r="S26" i="21"/>
  <c r="E11" i="20"/>
  <c r="E3" i="20"/>
  <c r="P18" i="21"/>
  <c r="S18" i="21"/>
  <c r="E4" i="20"/>
  <c r="P19" i="21"/>
  <c r="S19" i="21"/>
  <c r="E5" i="20"/>
  <c r="P20" i="21"/>
  <c r="S20" i="21"/>
  <c r="E12" i="20"/>
  <c r="P27" i="21"/>
  <c r="S27" i="21"/>
  <c r="X26" i="21"/>
  <c r="Z26" i="21"/>
  <c r="W26" i="21"/>
  <c r="Y26" i="21"/>
  <c r="X20" i="21"/>
  <c r="Z20" i="21"/>
  <c r="W20" i="21"/>
  <c r="Y20" i="21"/>
  <c r="W19" i="21"/>
  <c r="Y19" i="21"/>
  <c r="X19" i="21"/>
  <c r="Z19" i="21"/>
  <c r="X22" i="21"/>
  <c r="Z22" i="21"/>
  <c r="W22" i="21"/>
  <c r="Y22" i="21"/>
  <c r="X21" i="21"/>
  <c r="Z21" i="21"/>
  <c r="W21" i="21"/>
  <c r="Y21" i="21"/>
  <c r="W18" i="21"/>
  <c r="Y18" i="21"/>
  <c r="X18" i="21"/>
  <c r="Z18" i="21"/>
  <c r="X23" i="21"/>
  <c r="Z23" i="21"/>
  <c r="W23" i="21"/>
  <c r="Y23" i="21"/>
  <c r="X24" i="21"/>
  <c r="Z24" i="21"/>
  <c r="W24" i="21"/>
  <c r="Y24" i="21"/>
  <c r="X27" i="21"/>
  <c r="Z27" i="21"/>
  <c r="W27" i="21"/>
  <c r="Y27" i="21"/>
  <c r="X25" i="21"/>
  <c r="Z25" i="21"/>
  <c r="W25" i="21"/>
  <c r="Y25" i="21"/>
  <c r="AB18" i="21"/>
  <c r="AB41" i="21"/>
  <c r="AB40" i="21"/>
  <c r="AB39" i="21"/>
  <c r="AB38" i="21"/>
  <c r="AB37" i="21"/>
  <c r="AB35" i="21"/>
  <c r="AB34" i="21"/>
  <c r="AB33" i="21"/>
  <c r="AB32" i="21"/>
  <c r="AB31" i="21"/>
  <c r="AB30" i="21"/>
  <c r="AB29" i="21"/>
  <c r="AB28" i="21"/>
  <c r="AB27" i="21"/>
  <c r="AB26" i="21"/>
  <c r="AB25" i="21"/>
  <c r="AB24" i="21"/>
  <c r="AB23" i="21"/>
  <c r="AB22" i="21"/>
  <c r="AB21" i="21"/>
  <c r="AB20" i="21"/>
  <c r="AB19" i="21"/>
  <c r="AF18" i="21"/>
  <c r="AF41" i="21"/>
  <c r="AF40" i="21"/>
  <c r="AF39" i="21"/>
  <c r="AF38" i="21"/>
  <c r="AF35" i="21"/>
  <c r="AF34" i="21"/>
  <c r="AF33" i="21"/>
  <c r="AF32" i="21"/>
  <c r="AF27" i="21"/>
  <c r="AF26" i="21"/>
  <c r="AF25" i="21"/>
  <c r="AF24" i="21"/>
  <c r="AF21" i="21"/>
  <c r="AF20" i="21"/>
  <c r="AF19" i="21"/>
  <c r="I9" i="22"/>
  <c r="F41" i="22"/>
  <c r="AB41" i="22"/>
  <c r="F40" i="22"/>
  <c r="AB40" i="22"/>
  <c r="F39" i="22"/>
  <c r="AB39" i="22"/>
  <c r="F38" i="22"/>
  <c r="M38" i="22"/>
  <c r="N38" i="22"/>
  <c r="AB38" i="22"/>
  <c r="F37" i="22"/>
  <c r="M37" i="22"/>
  <c r="N37" i="22"/>
  <c r="AB37" i="22"/>
  <c r="F35" i="22"/>
  <c r="M35" i="22"/>
  <c r="N35" i="22"/>
  <c r="AB35" i="22"/>
  <c r="F34" i="22"/>
  <c r="M34" i="22"/>
  <c r="N34" i="22"/>
  <c r="AB34" i="22"/>
  <c r="F33" i="22"/>
  <c r="M33" i="22"/>
  <c r="N33" i="22"/>
  <c r="AB33" i="22"/>
  <c r="F32" i="22"/>
  <c r="M32" i="22"/>
  <c r="N32" i="22"/>
  <c r="AB32" i="22"/>
  <c r="F31" i="22"/>
  <c r="M31" i="22"/>
  <c r="N31" i="22"/>
  <c r="AB31" i="22"/>
  <c r="F30" i="22"/>
  <c r="M30" i="22"/>
  <c r="N30" i="22"/>
  <c r="AB30" i="22"/>
  <c r="F29" i="22"/>
  <c r="M29" i="22"/>
  <c r="N29" i="22"/>
  <c r="AB29" i="22"/>
  <c r="F28" i="22"/>
  <c r="M28" i="22"/>
  <c r="N28" i="22"/>
  <c r="AB28" i="22"/>
  <c r="F27" i="22"/>
  <c r="M27" i="22"/>
  <c r="N27" i="22"/>
  <c r="AB27" i="22"/>
  <c r="F26" i="22"/>
  <c r="M26" i="22"/>
  <c r="N26" i="22"/>
  <c r="AB26" i="22"/>
  <c r="F25" i="22"/>
  <c r="AB25" i="22"/>
  <c r="F24" i="22"/>
  <c r="M24" i="22"/>
  <c r="N24" i="22"/>
  <c r="AB24" i="22"/>
  <c r="F23" i="22"/>
  <c r="M23" i="22"/>
  <c r="N23" i="22"/>
  <c r="AB23" i="22"/>
  <c r="F22" i="22"/>
  <c r="M22" i="22"/>
  <c r="N22" i="22"/>
  <c r="AB22" i="22"/>
  <c r="F21" i="22"/>
  <c r="M21" i="22"/>
  <c r="N21" i="22"/>
  <c r="AB21" i="22"/>
  <c r="F20" i="22"/>
  <c r="M20" i="22"/>
  <c r="N20" i="22"/>
  <c r="AB20" i="22"/>
  <c r="F19" i="22"/>
  <c r="M19" i="22"/>
  <c r="N19" i="22"/>
  <c r="AB19" i="22"/>
  <c r="T19" i="22"/>
  <c r="F30" i="20"/>
  <c r="T23" i="22"/>
  <c r="F34" i="20"/>
  <c r="T27" i="22"/>
  <c r="F38" i="20"/>
  <c r="T31" i="22"/>
  <c r="F42" i="20"/>
  <c r="T35" i="22"/>
  <c r="F46" i="20"/>
  <c r="T39" i="22"/>
  <c r="F50" i="20"/>
  <c r="T20" i="22"/>
  <c r="F31" i="20"/>
  <c r="T24" i="22"/>
  <c r="F35" i="20"/>
  <c r="T28" i="22"/>
  <c r="F39" i="20"/>
  <c r="T32" i="22"/>
  <c r="F43" i="20"/>
  <c r="F36" i="22"/>
  <c r="T36" i="22"/>
  <c r="F47" i="20"/>
  <c r="T40" i="22"/>
  <c r="F51" i="20"/>
  <c r="T21" i="22"/>
  <c r="F32" i="20"/>
  <c r="T25" i="22"/>
  <c r="F36" i="20"/>
  <c r="T29" i="22"/>
  <c r="F40" i="20"/>
  <c r="T33" i="22"/>
  <c r="F44" i="20"/>
  <c r="T37" i="22"/>
  <c r="F48" i="20"/>
  <c r="T41" i="22"/>
  <c r="F52" i="20"/>
  <c r="F18" i="22"/>
  <c r="T18" i="22"/>
  <c r="F29" i="20"/>
  <c r="T22" i="22"/>
  <c r="F33" i="20"/>
  <c r="T26" i="22"/>
  <c r="F37" i="20"/>
  <c r="T30" i="22"/>
  <c r="F41" i="20"/>
  <c r="T34" i="22"/>
  <c r="F45" i="20"/>
  <c r="T38" i="22"/>
  <c r="F49" i="20"/>
  <c r="U28" i="22"/>
  <c r="U31" i="22"/>
  <c r="U35" i="22"/>
  <c r="U39" i="22"/>
  <c r="U33" i="22"/>
  <c r="U37" i="22"/>
  <c r="U41" i="22"/>
  <c r="U34" i="22"/>
  <c r="U38" i="22"/>
  <c r="U29" i="22"/>
  <c r="U32" i="22"/>
  <c r="M36" i="22"/>
  <c r="U36" i="22"/>
  <c r="U40" i="22"/>
  <c r="U30" i="22"/>
  <c r="F25" i="20"/>
  <c r="N36" i="22"/>
  <c r="O36" i="22"/>
  <c r="F21" i="20"/>
  <c r="P36" i="22"/>
  <c r="S36" i="22"/>
  <c r="O32" i="22"/>
  <c r="F17" i="20"/>
  <c r="P32" i="22"/>
  <c r="S32" i="22"/>
  <c r="O29" i="22"/>
  <c r="F14" i="20"/>
  <c r="P29" i="22"/>
  <c r="S29" i="22"/>
  <c r="O38" i="22"/>
  <c r="F23" i="20"/>
  <c r="P38" i="22"/>
  <c r="S38" i="22"/>
  <c r="O34" i="22"/>
  <c r="F19" i="20"/>
  <c r="P34" i="22"/>
  <c r="S34" i="22"/>
  <c r="F26" i="20"/>
  <c r="O37" i="22"/>
  <c r="F22" i="20"/>
  <c r="P37" i="22"/>
  <c r="S37" i="22"/>
  <c r="O33" i="22"/>
  <c r="F18" i="20"/>
  <c r="P33" i="22"/>
  <c r="S33" i="22"/>
  <c r="O30" i="22"/>
  <c r="F15" i="20"/>
  <c r="P30" i="22"/>
  <c r="S30" i="22"/>
  <c r="F24" i="20"/>
  <c r="O35" i="22"/>
  <c r="F20" i="20"/>
  <c r="P35" i="22"/>
  <c r="S35" i="22"/>
  <c r="O31" i="22"/>
  <c r="F16" i="20"/>
  <c r="P31" i="22"/>
  <c r="S31" i="22"/>
  <c r="O28" i="22"/>
  <c r="F13" i="20"/>
  <c r="P28" i="22"/>
  <c r="S28" i="22"/>
  <c r="U23" i="22"/>
  <c r="U22" i="22"/>
  <c r="U21" i="22"/>
  <c r="U24" i="22"/>
  <c r="U25" i="22"/>
  <c r="U19" i="22"/>
  <c r="U26" i="22"/>
  <c r="M18" i="22"/>
  <c r="U18" i="22"/>
  <c r="U27" i="22"/>
  <c r="U20" i="22"/>
  <c r="O27" i="22"/>
  <c r="F12" i="20"/>
  <c r="P27" i="22"/>
  <c r="S27" i="22"/>
  <c r="O20" i="22"/>
  <c r="F5" i="20"/>
  <c r="P20" i="22"/>
  <c r="S20" i="22"/>
  <c r="O26" i="22"/>
  <c r="F11" i="20"/>
  <c r="P26" i="22"/>
  <c r="S26" i="22"/>
  <c r="F10" i="20"/>
  <c r="N18" i="22"/>
  <c r="O18" i="22"/>
  <c r="F3" i="20"/>
  <c r="P18" i="22"/>
  <c r="S18" i="22"/>
  <c r="O19" i="22"/>
  <c r="F4" i="20"/>
  <c r="P19" i="22"/>
  <c r="S19" i="22"/>
  <c r="O24" i="22"/>
  <c r="F9" i="20"/>
  <c r="P24" i="22"/>
  <c r="S24" i="22"/>
  <c r="O21" i="22"/>
  <c r="F6" i="20"/>
  <c r="O22" i="22"/>
  <c r="F7" i="20"/>
  <c r="O23" i="22"/>
  <c r="F8" i="20"/>
  <c r="P23" i="22"/>
  <c r="S23" i="22"/>
  <c r="V22" i="22"/>
  <c r="W22" i="22"/>
  <c r="Y22" i="22"/>
  <c r="X22" i="22"/>
  <c r="Z22" i="22"/>
  <c r="V18" i="22"/>
  <c r="W18" i="22"/>
  <c r="Y18" i="22"/>
  <c r="X18" i="22"/>
  <c r="Z18" i="22"/>
  <c r="V19" i="22"/>
  <c r="W19" i="22"/>
  <c r="Y19" i="22"/>
  <c r="X19" i="22"/>
  <c r="Z19" i="22"/>
  <c r="V26" i="22"/>
  <c r="X26" i="22"/>
  <c r="Z26" i="22"/>
  <c r="W26" i="22"/>
  <c r="Y26" i="22"/>
  <c r="V20" i="22"/>
  <c r="X20" i="22"/>
  <c r="Z20" i="22"/>
  <c r="W20" i="22"/>
  <c r="Y20" i="22"/>
  <c r="V23" i="22"/>
  <c r="W23" i="22"/>
  <c r="Y23" i="22"/>
  <c r="X23" i="22"/>
  <c r="Z23" i="22"/>
  <c r="V24" i="22"/>
  <c r="X24" i="22"/>
  <c r="Z24" i="22"/>
  <c r="W24" i="22"/>
  <c r="Y24" i="22"/>
  <c r="V27" i="22"/>
  <c r="X27" i="22"/>
  <c r="Z27" i="22"/>
  <c r="W27" i="22"/>
  <c r="Y27" i="22"/>
  <c r="V21" i="22"/>
  <c r="W21" i="22"/>
  <c r="Y21" i="22"/>
  <c r="X21" i="22"/>
  <c r="Z21" i="22"/>
  <c r="V25" i="22"/>
  <c r="W25" i="22"/>
  <c r="Y25" i="22"/>
  <c r="X25" i="22"/>
  <c r="Z25" i="22"/>
  <c r="AB18" i="22"/>
  <c r="AE18" i="22"/>
  <c r="V41" i="22"/>
  <c r="AE41" i="22"/>
  <c r="V40" i="22"/>
  <c r="AE40" i="22"/>
  <c r="V39" i="22"/>
  <c r="AE39" i="22"/>
  <c r="V38" i="22"/>
  <c r="AE38" i="22"/>
  <c r="V37" i="22"/>
  <c r="AE37" i="22"/>
  <c r="V36" i="22"/>
  <c r="AE36" i="22"/>
  <c r="V35" i="22"/>
  <c r="AE35" i="22"/>
  <c r="V34" i="22"/>
  <c r="AE34" i="22"/>
  <c r="V33" i="22"/>
  <c r="AE33" i="22"/>
  <c r="V32" i="22"/>
  <c r="AE32" i="22"/>
  <c r="V31" i="22"/>
  <c r="AE31" i="22"/>
  <c r="V30" i="22"/>
  <c r="AE30" i="22"/>
  <c r="V29" i="22"/>
  <c r="AE29" i="22"/>
  <c r="V28" i="22"/>
  <c r="AE28" i="22"/>
  <c r="AE27" i="22"/>
  <c r="AE26" i="22"/>
  <c r="AE25" i="22"/>
  <c r="AE24" i="22"/>
  <c r="AE23" i="22"/>
  <c r="AE22" i="22"/>
  <c r="AE21" i="22"/>
  <c r="AE20" i="22"/>
  <c r="AE19" i="22"/>
  <c r="P21" i="22"/>
  <c r="S21" i="22"/>
  <c r="P22" i="22"/>
  <c r="S22" i="22"/>
  <c r="I9" i="27"/>
  <c r="F29" i="27"/>
  <c r="M29" i="27"/>
  <c r="N29" i="27"/>
  <c r="O29" i="27"/>
  <c r="F22" i="27"/>
  <c r="M22" i="27"/>
  <c r="N22" i="27"/>
  <c r="O22" i="27"/>
  <c r="F25" i="27"/>
  <c r="M25" i="27"/>
  <c r="N25" i="27"/>
  <c r="O25" i="27"/>
  <c r="F24" i="27"/>
  <c r="M24" i="27"/>
  <c r="N24" i="27"/>
  <c r="O24" i="27"/>
  <c r="F23" i="27"/>
  <c r="M23" i="27"/>
  <c r="N23" i="27"/>
  <c r="O23" i="27"/>
  <c r="F26" i="27"/>
  <c r="M26" i="27"/>
  <c r="N26" i="27"/>
  <c r="O26" i="27"/>
  <c r="F27" i="27"/>
  <c r="M27" i="27"/>
  <c r="N27" i="27"/>
  <c r="O27" i="27"/>
  <c r="F21" i="27"/>
  <c r="M21" i="27"/>
  <c r="N21" i="27"/>
  <c r="O21" i="27"/>
  <c r="F28" i="27"/>
  <c r="M28" i="27"/>
  <c r="N28" i="27"/>
  <c r="O28" i="27"/>
  <c r="F20" i="27"/>
  <c r="M20" i="27"/>
  <c r="N20" i="27"/>
  <c r="O20" i="27"/>
  <c r="F35" i="27"/>
  <c r="M35" i="27"/>
  <c r="N35" i="27"/>
  <c r="O35" i="27"/>
  <c r="F36" i="27"/>
  <c r="M36" i="27"/>
  <c r="N36" i="27"/>
  <c r="O36" i="27"/>
  <c r="F31" i="27"/>
  <c r="M31" i="27"/>
  <c r="N31" i="27"/>
  <c r="O31" i="27"/>
  <c r="F34" i="27"/>
  <c r="M34" i="27"/>
  <c r="N34" i="27"/>
  <c r="O34" i="27"/>
  <c r="F39" i="27"/>
  <c r="M39" i="27"/>
  <c r="N39" i="27"/>
  <c r="O39" i="27"/>
  <c r="F40" i="27"/>
  <c r="M40" i="27"/>
  <c r="N40" i="27"/>
  <c r="O40" i="27"/>
  <c r="F38" i="27"/>
  <c r="M38" i="27"/>
  <c r="N38" i="27"/>
  <c r="O38" i="27"/>
  <c r="F30" i="27"/>
  <c r="M30" i="27"/>
  <c r="N30" i="27"/>
  <c r="O30" i="27"/>
  <c r="F33" i="27"/>
  <c r="M33" i="27"/>
  <c r="N33" i="27"/>
  <c r="O33" i="27"/>
  <c r="F37" i="27"/>
  <c r="M37" i="27"/>
  <c r="N37" i="27"/>
  <c r="O37" i="27"/>
  <c r="F41" i="27"/>
  <c r="M41" i="27"/>
  <c r="N41" i="27"/>
  <c r="O41" i="27"/>
  <c r="F32" i="27"/>
  <c r="M32" i="27"/>
  <c r="N32" i="27"/>
  <c r="O32" i="27"/>
  <c r="T40" i="27"/>
  <c r="J49" i="20"/>
  <c r="T36" i="27"/>
  <c r="J45" i="20"/>
  <c r="T32" i="27"/>
  <c r="J41" i="20"/>
  <c r="T28" i="27"/>
  <c r="J37" i="20"/>
  <c r="T21" i="27"/>
  <c r="J30" i="20"/>
  <c r="T20" i="27"/>
  <c r="J29" i="20"/>
  <c r="J52" i="20"/>
  <c r="T39" i="27"/>
  <c r="J48" i="20"/>
  <c r="T35" i="27"/>
  <c r="J44" i="20"/>
  <c r="T31" i="27"/>
  <c r="J40" i="20"/>
  <c r="T27" i="27"/>
  <c r="J36" i="20"/>
  <c r="T24" i="27"/>
  <c r="J33" i="20"/>
  <c r="J51" i="20"/>
  <c r="T38" i="27"/>
  <c r="J47" i="20"/>
  <c r="T34" i="27"/>
  <c r="J43" i="20"/>
  <c r="T30" i="27"/>
  <c r="J39" i="20"/>
  <c r="T26" i="27"/>
  <c r="J35" i="20"/>
  <c r="T23" i="27"/>
  <c r="J32" i="20"/>
  <c r="T41" i="27"/>
  <c r="J50" i="20"/>
  <c r="T37" i="27"/>
  <c r="J46" i="20"/>
  <c r="T33" i="27"/>
  <c r="J42" i="20"/>
  <c r="T29" i="27"/>
  <c r="J38" i="20"/>
  <c r="T25" i="27"/>
  <c r="J34" i="20"/>
  <c r="T22" i="27"/>
  <c r="J31" i="20"/>
  <c r="I12" i="27"/>
  <c r="G18" i="27"/>
  <c r="F18" i="27"/>
  <c r="M18" i="27"/>
  <c r="N18" i="27"/>
  <c r="O18" i="27"/>
  <c r="P18" i="27"/>
  <c r="S18" i="27"/>
  <c r="T18" i="27"/>
  <c r="U18" i="27"/>
  <c r="V18" i="27"/>
  <c r="W18" i="27"/>
  <c r="Y18" i="27"/>
  <c r="X18" i="27"/>
  <c r="Z18" i="27"/>
  <c r="G19" i="27"/>
  <c r="F19" i="27"/>
  <c r="M19" i="27"/>
  <c r="N19" i="27"/>
  <c r="O19" i="27"/>
  <c r="P19" i="27"/>
  <c r="S19" i="27"/>
  <c r="T19" i="27"/>
  <c r="U19" i="27"/>
  <c r="V19" i="27"/>
  <c r="W19" i="27"/>
  <c r="Y19" i="27"/>
  <c r="X19" i="27"/>
  <c r="Z19" i="27"/>
  <c r="G20" i="27"/>
  <c r="P20" i="27"/>
  <c r="S20" i="27"/>
  <c r="U20" i="27"/>
  <c r="V20" i="27"/>
  <c r="W20" i="27"/>
  <c r="Y20" i="27"/>
  <c r="X20" i="27"/>
  <c r="Z20" i="27"/>
  <c r="G21" i="27"/>
  <c r="P21" i="27"/>
  <c r="S21" i="27"/>
  <c r="U21" i="27"/>
  <c r="V21" i="27"/>
  <c r="W21" i="27"/>
  <c r="Y21" i="27"/>
  <c r="X21" i="27"/>
  <c r="Z21" i="27"/>
  <c r="G22" i="27"/>
  <c r="P22" i="27"/>
  <c r="S22" i="27"/>
  <c r="U22" i="27"/>
  <c r="V22" i="27"/>
  <c r="W22" i="27"/>
  <c r="Y22" i="27"/>
  <c r="X22" i="27"/>
  <c r="Z22" i="27"/>
  <c r="G23" i="27"/>
  <c r="P23" i="27"/>
  <c r="S23" i="27"/>
  <c r="U23" i="27"/>
  <c r="V23" i="27"/>
  <c r="W23" i="27"/>
  <c r="Y23" i="27"/>
  <c r="X23" i="27"/>
  <c r="Z23" i="27"/>
  <c r="G24" i="27"/>
  <c r="P24" i="27"/>
  <c r="S24" i="27"/>
  <c r="U24" i="27"/>
  <c r="V24" i="27"/>
  <c r="W24" i="27"/>
  <c r="Y24" i="27"/>
  <c r="X24" i="27"/>
  <c r="Z24" i="27"/>
  <c r="G25" i="27"/>
  <c r="P25" i="27"/>
  <c r="S25" i="27"/>
  <c r="U25" i="27"/>
  <c r="V25" i="27"/>
  <c r="W25" i="27"/>
  <c r="Y25" i="27"/>
  <c r="X25" i="27"/>
  <c r="Z25" i="27"/>
  <c r="G26" i="27"/>
  <c r="P26" i="27"/>
  <c r="S26" i="27"/>
  <c r="U26" i="27"/>
  <c r="V26" i="27"/>
  <c r="W26" i="27"/>
  <c r="Y26" i="27"/>
  <c r="X26" i="27"/>
  <c r="Z26" i="27"/>
  <c r="G27" i="27"/>
  <c r="P27" i="27"/>
  <c r="S27" i="27"/>
  <c r="U27" i="27"/>
  <c r="V27" i="27"/>
  <c r="W27" i="27"/>
  <c r="Y27" i="27"/>
  <c r="X27" i="27"/>
  <c r="Z27" i="27"/>
  <c r="G28" i="27"/>
  <c r="P28" i="27"/>
  <c r="S28" i="27"/>
  <c r="U28" i="27"/>
  <c r="V28" i="27"/>
  <c r="G29" i="27"/>
  <c r="P29" i="27"/>
  <c r="S29" i="27"/>
  <c r="U29" i="27"/>
  <c r="V29" i="27"/>
  <c r="G30" i="27"/>
  <c r="P30" i="27"/>
  <c r="S30" i="27"/>
  <c r="U30" i="27"/>
  <c r="V30" i="27"/>
  <c r="G31" i="27"/>
  <c r="P31" i="27"/>
  <c r="S31" i="27"/>
  <c r="U31" i="27"/>
  <c r="V31" i="27"/>
  <c r="G32" i="27"/>
  <c r="P32" i="27"/>
  <c r="S32" i="27"/>
  <c r="U32" i="27"/>
  <c r="V32" i="27"/>
  <c r="G33" i="27"/>
  <c r="P33" i="27"/>
  <c r="S33" i="27"/>
  <c r="U33" i="27"/>
  <c r="V33" i="27"/>
  <c r="G34" i="27"/>
  <c r="P34" i="27"/>
  <c r="S34" i="27"/>
  <c r="U34" i="27"/>
  <c r="V34" i="27"/>
  <c r="G35" i="27"/>
  <c r="P35" i="27"/>
  <c r="S35" i="27"/>
  <c r="U35" i="27"/>
  <c r="V35" i="27"/>
  <c r="G36" i="27"/>
  <c r="P36" i="27"/>
  <c r="S36" i="27"/>
  <c r="U36" i="27"/>
  <c r="V36" i="27"/>
  <c r="G37" i="27"/>
  <c r="P37" i="27"/>
  <c r="S37" i="27"/>
  <c r="U37" i="27"/>
  <c r="V37" i="27"/>
  <c r="G38" i="27"/>
  <c r="P38" i="27"/>
  <c r="S38" i="27"/>
  <c r="U38" i="27"/>
  <c r="V38" i="27"/>
  <c r="G39" i="27"/>
  <c r="P39" i="27"/>
  <c r="S39" i="27"/>
  <c r="U39" i="27"/>
  <c r="V39" i="27"/>
  <c r="G40" i="27"/>
  <c r="P40" i="27"/>
  <c r="S40" i="27"/>
  <c r="U40" i="27"/>
  <c r="V40" i="27"/>
  <c r="G41" i="27"/>
  <c r="P41" i="27"/>
  <c r="S41" i="27"/>
  <c r="U41" i="27"/>
  <c r="V41" i="27"/>
  <c r="I9" i="28"/>
  <c r="I12" i="28"/>
  <c r="F18" i="28"/>
  <c r="M18" i="28"/>
  <c r="N18" i="28"/>
  <c r="O18" i="28"/>
  <c r="K3" i="20"/>
  <c r="F41" i="28"/>
  <c r="M41" i="28"/>
  <c r="N41" i="28"/>
  <c r="O41" i="28"/>
  <c r="K26" i="20"/>
  <c r="F40" i="28"/>
  <c r="M40" i="28"/>
  <c r="N40" i="28"/>
  <c r="O40" i="28"/>
  <c r="K25" i="20"/>
  <c r="F39" i="28"/>
  <c r="M39" i="28"/>
  <c r="N39" i="28"/>
  <c r="O39" i="28"/>
  <c r="K24" i="20"/>
  <c r="F38" i="28"/>
  <c r="M38" i="28"/>
  <c r="N38" i="28"/>
  <c r="O38" i="28"/>
  <c r="K23" i="20"/>
  <c r="F37" i="28"/>
  <c r="M37" i="28"/>
  <c r="N37" i="28"/>
  <c r="O37" i="28"/>
  <c r="K22" i="20"/>
  <c r="F36" i="28"/>
  <c r="M36" i="28"/>
  <c r="N36" i="28"/>
  <c r="O36" i="28"/>
  <c r="K21" i="20"/>
  <c r="F35" i="28"/>
  <c r="M35" i="28"/>
  <c r="N35" i="28"/>
  <c r="O35" i="28"/>
  <c r="K20" i="20"/>
  <c r="F34" i="28"/>
  <c r="M34" i="28"/>
  <c r="N34" i="28"/>
  <c r="O34" i="28"/>
  <c r="K19" i="20"/>
  <c r="F33" i="28"/>
  <c r="M33" i="28"/>
  <c r="N33" i="28"/>
  <c r="O33" i="28"/>
  <c r="K18" i="20"/>
  <c r="F32" i="28"/>
  <c r="M32" i="28"/>
  <c r="N32" i="28"/>
  <c r="O32" i="28"/>
  <c r="K17" i="20"/>
  <c r="F31" i="28"/>
  <c r="M31" i="28"/>
  <c r="N31" i="28"/>
  <c r="O31" i="28"/>
  <c r="K16" i="20"/>
  <c r="F30" i="28"/>
  <c r="M30" i="28"/>
  <c r="N30" i="28"/>
  <c r="O30" i="28"/>
  <c r="K15" i="20"/>
  <c r="F29" i="28"/>
  <c r="M29" i="28"/>
  <c r="N29" i="28"/>
  <c r="O29" i="28"/>
  <c r="K14" i="20"/>
  <c r="F28" i="28"/>
  <c r="M28" i="28"/>
  <c r="N28" i="28"/>
  <c r="O28" i="28"/>
  <c r="K13" i="20"/>
  <c r="F27" i="28"/>
  <c r="M27" i="28"/>
  <c r="N27" i="28"/>
  <c r="O27" i="28"/>
  <c r="K12" i="20"/>
  <c r="F26" i="28"/>
  <c r="M26" i="28"/>
  <c r="N26" i="28"/>
  <c r="O26" i="28"/>
  <c r="K11" i="20"/>
  <c r="F25" i="28"/>
  <c r="M25" i="28"/>
  <c r="N25" i="28"/>
  <c r="O25" i="28"/>
  <c r="K10" i="20"/>
  <c r="F24" i="28"/>
  <c r="M24" i="28"/>
  <c r="N24" i="28"/>
  <c r="O24" i="28"/>
  <c r="K9" i="20"/>
  <c r="F23" i="28"/>
  <c r="M23" i="28"/>
  <c r="N23" i="28"/>
  <c r="O23" i="28"/>
  <c r="K8" i="20"/>
  <c r="F22" i="28"/>
  <c r="M22" i="28"/>
  <c r="N22" i="28"/>
  <c r="O22" i="28"/>
  <c r="K7" i="20"/>
  <c r="F21" i="28"/>
  <c r="M21" i="28"/>
  <c r="N21" i="28"/>
  <c r="O21" i="28"/>
  <c r="K6" i="20"/>
  <c r="F20" i="28"/>
  <c r="M20" i="28"/>
  <c r="N20" i="28"/>
  <c r="O20" i="28"/>
  <c r="K5" i="20"/>
  <c r="F19" i="28"/>
  <c r="M19" i="28"/>
  <c r="N19" i="28"/>
  <c r="O19" i="28"/>
  <c r="K4" i="20"/>
  <c r="G18" i="28"/>
  <c r="P18" i="28"/>
  <c r="S18" i="28"/>
  <c r="T18" i="28"/>
  <c r="U18" i="28"/>
  <c r="V18" i="28"/>
  <c r="W18" i="28"/>
  <c r="Y18" i="28"/>
  <c r="X18" i="28"/>
  <c r="Z18" i="28"/>
  <c r="G19" i="28"/>
  <c r="P19" i="28"/>
  <c r="S19" i="28"/>
  <c r="T19" i="28"/>
  <c r="U19" i="28"/>
  <c r="V19" i="28"/>
  <c r="W19" i="28"/>
  <c r="Y19" i="28"/>
  <c r="X19" i="28"/>
  <c r="Z19" i="28"/>
  <c r="G20" i="28"/>
  <c r="P20" i="28"/>
  <c r="S20" i="28"/>
  <c r="T20" i="28"/>
  <c r="U20" i="28"/>
  <c r="V20" i="28"/>
  <c r="W20" i="28"/>
  <c r="Y20" i="28"/>
  <c r="X20" i="28"/>
  <c r="Z20" i="28"/>
  <c r="G21" i="28"/>
  <c r="P21" i="28"/>
  <c r="S21" i="28"/>
  <c r="T21" i="28"/>
  <c r="U21" i="28"/>
  <c r="V21" i="28"/>
  <c r="W21" i="28"/>
  <c r="Y21" i="28"/>
  <c r="X21" i="28"/>
  <c r="Z21" i="28"/>
  <c r="G22" i="28"/>
  <c r="P22" i="28"/>
  <c r="S22" i="28"/>
  <c r="T22" i="28"/>
  <c r="U22" i="28"/>
  <c r="V22" i="28"/>
  <c r="W22" i="28"/>
  <c r="Y22" i="28"/>
  <c r="X22" i="28"/>
  <c r="Z22" i="28"/>
  <c r="G23" i="28"/>
  <c r="P23" i="28"/>
  <c r="S23" i="28"/>
  <c r="T23" i="28"/>
  <c r="U23" i="28"/>
  <c r="V23" i="28"/>
  <c r="W23" i="28"/>
  <c r="Y23" i="28"/>
  <c r="X23" i="28"/>
  <c r="Z23" i="28"/>
  <c r="G24" i="28"/>
  <c r="P24" i="28"/>
  <c r="S24" i="28"/>
  <c r="T24" i="28"/>
  <c r="U24" i="28"/>
  <c r="V24" i="28"/>
  <c r="W24" i="28"/>
  <c r="Y24" i="28"/>
  <c r="X24" i="28"/>
  <c r="Z24" i="28"/>
  <c r="G25" i="28"/>
  <c r="P25" i="28"/>
  <c r="S25" i="28"/>
  <c r="T25" i="28"/>
  <c r="U25" i="28"/>
  <c r="V25" i="28"/>
  <c r="W25" i="28"/>
  <c r="Y25" i="28"/>
  <c r="X25" i="28"/>
  <c r="Z25" i="28"/>
  <c r="G26" i="28"/>
  <c r="P26" i="28"/>
  <c r="S26" i="28"/>
  <c r="T26" i="28"/>
  <c r="U26" i="28"/>
  <c r="V26" i="28"/>
  <c r="W26" i="28"/>
  <c r="Y26" i="28"/>
  <c r="X26" i="28"/>
  <c r="Z26" i="28"/>
  <c r="G27" i="28"/>
  <c r="P27" i="28"/>
  <c r="S27" i="28"/>
  <c r="T27" i="28"/>
  <c r="U27" i="28"/>
  <c r="V27" i="28"/>
  <c r="W27" i="28"/>
  <c r="Y27" i="28"/>
  <c r="X27" i="28"/>
  <c r="Z27" i="28"/>
  <c r="G28" i="28"/>
  <c r="P28" i="28"/>
  <c r="S28" i="28"/>
  <c r="T28" i="28"/>
  <c r="U28" i="28"/>
  <c r="V28" i="28"/>
  <c r="G29" i="28"/>
  <c r="P29" i="28"/>
  <c r="S29" i="28"/>
  <c r="T29" i="28"/>
  <c r="U29" i="28"/>
  <c r="V29" i="28"/>
  <c r="G30" i="28"/>
  <c r="P30" i="28"/>
  <c r="S30" i="28"/>
  <c r="T30" i="28"/>
  <c r="U30" i="28"/>
  <c r="V30" i="28"/>
  <c r="G31" i="28"/>
  <c r="P31" i="28"/>
  <c r="S31" i="28"/>
  <c r="T31" i="28"/>
  <c r="U31" i="28"/>
  <c r="V31" i="28"/>
  <c r="G32" i="28"/>
  <c r="P32" i="28"/>
  <c r="S32" i="28"/>
  <c r="T32" i="28"/>
  <c r="U32" i="28"/>
  <c r="V32" i="28"/>
  <c r="G33" i="28"/>
  <c r="P33" i="28"/>
  <c r="S33" i="28"/>
  <c r="T33" i="28"/>
  <c r="U33" i="28"/>
  <c r="V33" i="28"/>
  <c r="G34" i="28"/>
  <c r="P34" i="28"/>
  <c r="S34" i="28"/>
  <c r="T34" i="28"/>
  <c r="U34" i="28"/>
  <c r="V34" i="28"/>
  <c r="G35" i="28"/>
  <c r="P35" i="28"/>
  <c r="S35" i="28"/>
  <c r="T35" i="28"/>
  <c r="U35" i="28"/>
  <c r="V35" i="28"/>
  <c r="G36" i="28"/>
  <c r="P36" i="28"/>
  <c r="S36" i="28"/>
  <c r="T36" i="28"/>
  <c r="U36" i="28"/>
  <c r="V36" i="28"/>
  <c r="G37" i="28"/>
  <c r="P37" i="28"/>
  <c r="S37" i="28"/>
  <c r="T37" i="28"/>
  <c r="U37" i="28"/>
  <c r="V37" i="28"/>
  <c r="G38" i="28"/>
  <c r="P38" i="28"/>
  <c r="S38" i="28"/>
  <c r="T38" i="28"/>
  <c r="U38" i="28"/>
  <c r="V38" i="28"/>
  <c r="G39" i="28"/>
  <c r="P39" i="28"/>
  <c r="S39" i="28"/>
  <c r="T39" i="28"/>
  <c r="U39" i="28"/>
  <c r="V39" i="28"/>
  <c r="G40" i="28"/>
  <c r="P40" i="28"/>
  <c r="S40" i="28"/>
  <c r="T40" i="28"/>
  <c r="U40" i="28"/>
  <c r="V40" i="28"/>
  <c r="G41" i="28"/>
  <c r="P41" i="28"/>
  <c r="S41" i="28"/>
  <c r="T41" i="28"/>
  <c r="U41" i="28"/>
  <c r="V41" i="28"/>
</calcChain>
</file>

<file path=xl/sharedStrings.xml><?xml version="1.0" encoding="utf-8"?>
<sst xmlns="http://schemas.openxmlformats.org/spreadsheetml/2006/main" count="2209" uniqueCount="341">
  <si>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</si>
  <si>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</si>
  <si>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</si>
  <si>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</si>
  <si>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</si>
  <si>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</si>
  <si>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</si>
  <si>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</si>
  <si>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</si>
  <si>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</si>
  <si>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</si>
  <si>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</si>
  <si>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</si>
  <si>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</si>
  <si>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</si>
  <si>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</si>
  <si>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</si>
  <si>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</si>
  <si>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</si>
  <si>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</si>
  <si>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</si>
  <si>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</si>
  <si>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</si>
  <si>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</si>
  <si>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</si>
  <si>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</si>
  <si>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</si>
  <si>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</si>
  <si>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</si>
  <si>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</si>
  <si>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</si>
  <si>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</si>
  <si>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</si>
  <si>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</si>
  <si>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</si>
  <si>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</si>
  <si>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</si>
  <si>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</si>
  <si>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</si>
  <si>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</si>
  <si>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</si>
  <si>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</si>
  <si>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</si>
  <si>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</si>
  <si>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</si>
  <si>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</si>
  <si>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</si>
  <si>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</si>
  <si>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</si>
  <si>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</si>
  <si>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</si>
  <si>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</si>
  <si>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</si>
  <si>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</si>
  <si>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</si>
  <si>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</si>
  <si>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</si>
  <si>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</si>
  <si>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</si>
  <si>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</si>
  <si>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</si>
  <si>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</si>
  <si>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</si>
  <si>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</si>
  <si>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</si>
  <si>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</si>
  <si>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</si>
  <si>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</si>
  <si>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</si>
  <si>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</si>
  <si>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</si>
  <si>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</si>
  <si>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</si>
  <si>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</si>
  <si>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</si>
  <si>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</si>
  <si>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</si>
  <si>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</si>
  <si>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</si>
  <si>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</si>
  <si>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</si>
  <si>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</si>
  <si>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</si>
  <si>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</si>
  <si>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</si>
  <si>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</si>
  <si>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</si>
  <si>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</si>
  <si>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</si>
  <si>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</si>
  <si>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</si>
  <si>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</si>
  <si>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</si>
  <si>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</si>
  <si>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</si>
  <si>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</si>
  <si>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</si>
  <si>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</si>
  <si>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</si>
  <si>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</si>
  <si>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</si>
  <si>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</si>
  <si>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</si>
  <si>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</si>
  <si>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</si>
  <si>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</si>
  <si>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</si>
  <si>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</si>
  <si>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</si>
  <si>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</si>
  <si>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</si>
  <si>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</si>
  <si>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</si>
  <si>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</si>
  <si>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</si>
  <si>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#</t>
  </si>
  <si>
    <t>P_Jar</t>
  </si>
  <si>
    <t>Leakage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</si>
  <si>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</si>
  <si>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</si>
  <si>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</si>
  <si>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</si>
  <si>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</si>
  <si>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equivalent of dry soil approved by Jeff</t>
  </si>
  <si>
    <t>Composite</t>
  </si>
  <si>
    <t>WHC  Tube No.</t>
  </si>
  <si>
    <t>Tube empty</t>
  </si>
  <si>
    <t>Tube w soil</t>
  </si>
  <si>
    <t>Tube WHC</t>
  </si>
  <si>
    <t>No.</t>
  </si>
  <si>
    <t>H2O added</t>
  </si>
  <si>
    <t>3_GRrf_comp_20-30</t>
  </si>
  <si>
    <t>4_GRwf_comp_0-10</t>
  </si>
  <si>
    <t>5_GRwf_comp_10-20</t>
  </si>
  <si>
    <t>6_GRwf_comp_20-30</t>
  </si>
  <si>
    <t>7_GRpp_comp_0-10</t>
  </si>
  <si>
    <t>8_GRpp_comp_10-20</t>
  </si>
  <si>
    <t>9_GRpp_comp_20-30</t>
  </si>
  <si>
    <t>10_ANrf_comp_0-10</t>
  </si>
  <si>
    <t>11_ANrf_comp_10-20</t>
  </si>
  <si>
    <t>12_ANrf_comp_20-30</t>
  </si>
  <si>
    <t>13_ANwf_comp_0-10</t>
  </si>
  <si>
    <t>14_ANwf_comp_10-20</t>
  </si>
  <si>
    <t>15_ANwf_comp_20-30</t>
  </si>
  <si>
    <t>16_ANpp_comp_0-10</t>
  </si>
  <si>
    <t>17_ANpp_comp_10-20</t>
  </si>
  <si>
    <t>18_ANpp_comp_20-30</t>
  </si>
  <si>
    <t>19_BSrf_comp_0-10</t>
  </si>
  <si>
    <t>20_BSrf_comp_10-20</t>
  </si>
  <si>
    <t>21_BSrf_comp_20-30</t>
  </si>
  <si>
    <t>22_BSwf_comp_0-10</t>
  </si>
  <si>
    <t>23_BSwf_comp_10-20</t>
  </si>
  <si>
    <t>24_BSwf_comp_20-30</t>
  </si>
  <si>
    <t>25_BSpp_comp_0-10</t>
  </si>
  <si>
    <t>26_BSpp_comp_10-20</t>
  </si>
  <si>
    <t xml:space="preserve">Expected CO2 </t>
  </si>
  <si>
    <t>name of the sample (obligatoric)</t>
  </si>
  <si>
    <t>flask name                         (for gas samples only)</t>
  </si>
  <si>
    <t>origin of the sample</t>
  </si>
  <si>
    <t>year of sampling (integer numbers only)</t>
  </si>
  <si>
    <t>inorganic carbon content in %         (not for gas samples)</t>
  </si>
  <si>
    <t>filling pressure     (bar)              (for gas samples only)</t>
  </si>
  <si>
    <t>comment</t>
  </si>
  <si>
    <t>reserved for the number in the BGC-DB in a far future</t>
  </si>
  <si>
    <r>
      <t xml:space="preserve">latitude       </t>
    </r>
    <r>
      <rPr>
        <b/>
        <sz val="10"/>
        <rFont val="Arial"/>
        <family val="2"/>
      </rPr>
      <t>(in decimal notation)</t>
    </r>
  </si>
  <si>
    <r>
      <t xml:space="preserve">longitude </t>
    </r>
    <r>
      <rPr>
        <b/>
        <sz val="10"/>
        <rFont val="Arial"/>
        <family val="2"/>
      </rPr>
      <t>(in decimal notation)</t>
    </r>
  </si>
  <si>
    <r>
      <t>organic carbon content in %         (gas samples: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conc.in ppm )</t>
    </r>
  </si>
  <si>
    <t>1_GRrf_comp_0-10_2019_rep</t>
  </si>
  <si>
    <t>2_GRrf_comp_10-20_2019_rep</t>
  </si>
  <si>
    <t>3_GRrf_comp_20-30_2019_rep</t>
  </si>
  <si>
    <t>4_GRwf_comp_0-10_2019_rep</t>
  </si>
  <si>
    <t>5_GRwf_comp_10-20_2019_rep</t>
  </si>
  <si>
    <t>6_GRwf_comp_20-30_2019_rep</t>
  </si>
  <si>
    <t>7_GRpp_comp_0-10_2019_rep</t>
  </si>
  <si>
    <t>8_GRpp_comp_10-20_2019_rep</t>
  </si>
  <si>
    <t>9_GRpp_comp_20-30_2019_rep</t>
  </si>
  <si>
    <t>10_ANrf_comp_0-10_2019_rep</t>
  </si>
  <si>
    <t>11_ANrf_comp_10-20_2019_rep</t>
  </si>
  <si>
    <t>12_ANrf_comp_20-30_2019_rep</t>
  </si>
  <si>
    <t>13_ANwf_comp_0-10_2019_rep</t>
  </si>
  <si>
    <t>14_ANwf_comp_10-20_2019_rep</t>
  </si>
  <si>
    <t>15_ANwf_comp_20-30_2019_rep</t>
  </si>
  <si>
    <t>16_ANpp_comp_0-10_2019_rep</t>
  </si>
  <si>
    <t>17_ANpp_comp_10-20_2019_rep</t>
  </si>
  <si>
    <t>18_ANpp_comp_20-30_2019_rep</t>
  </si>
  <si>
    <t>19_BSrf_comp_0-10_2019_rep</t>
  </si>
  <si>
    <t>20_BSrf_comp_10-20_2019_rep</t>
  </si>
  <si>
    <t>21_BSrf_comp_20-30_2019_rep</t>
  </si>
  <si>
    <t>22_BSwf_comp_0-10_2019_rep</t>
  </si>
  <si>
    <t>23_BSwf_comp_10-20_2019_rep</t>
  </si>
  <si>
    <t>24_BSwf_comp_20-30_2019_rep</t>
  </si>
  <si>
    <t>25_BSpp_comp_0-10_2019_rep</t>
  </si>
  <si>
    <t>26_BSpp_comp_10-20_2019_rep</t>
  </si>
  <si>
    <t>27_BSpp_comp_20-30_2019_rep</t>
  </si>
  <si>
    <t>C/jar</t>
  </si>
  <si>
    <t>extracted</t>
  </si>
  <si>
    <t>Container</t>
  </si>
  <si>
    <t>12_ANrf_comp_20-30_2001_a</t>
  </si>
  <si>
    <t>12_ANrf_comp_20-30_2001_b</t>
  </si>
  <si>
    <t>22_BSwf_comp_0-10_2001_a</t>
  </si>
  <si>
    <t>22_BSwf_comp_0-10_2001_b</t>
  </si>
  <si>
    <t>1_GRrf_comp_0-3_2001_a</t>
  </si>
  <si>
    <t>1_GRrf_comp_0-3_2001_b</t>
  </si>
  <si>
    <t>2_GRrf_comp_3-8_2001_a</t>
  </si>
  <si>
    <t>2_GRrf_comp_3-8_2001_b</t>
  </si>
  <si>
    <t>3_GRrf_comp_8-27_2001_a</t>
  </si>
  <si>
    <t>3_GRrf_comp_8-27_2001_b</t>
  </si>
  <si>
    <t>4_GRwf_comp_0-4_2001_a</t>
  </si>
  <si>
    <t>4_GRwf_comp_0-4_2001_b</t>
  </si>
  <si>
    <t>5_GRwf_comp_4-13_2001_a</t>
  </si>
  <si>
    <t>5_GRwf_comp_4-13_2001_b</t>
  </si>
  <si>
    <t>6_GRwf_comp_13-28_2001_a</t>
  </si>
  <si>
    <t>6_GRwf_comp_13-28_2001_b</t>
  </si>
  <si>
    <t>7_GRpp_comp_0-7_2001_a</t>
  </si>
  <si>
    <t>7_GRpp_comp_0-7_2001_b</t>
  </si>
  <si>
    <t>8_GRpp_comp_7-15_2001_a</t>
  </si>
  <si>
    <t>8_GRpp_comp_7-15_2001_b</t>
  </si>
  <si>
    <t>9_GRpp_comp_15-27_2001_a</t>
  </si>
  <si>
    <t>9_GRpp_comp_15-27_2001_b</t>
  </si>
  <si>
    <t>10_ANrf_comp_0-11_2001_a</t>
  </si>
  <si>
    <t>10_ANrf_comp_0-11_2001_b</t>
  </si>
  <si>
    <t>11_ANrf_comp_11-32_2001_a</t>
  </si>
  <si>
    <t>11_ANrf_comp_11-32_2001_b</t>
  </si>
  <si>
    <t>10-20</t>
  </si>
  <si>
    <t>16_ANpp_comp_0-6_2001_a</t>
  </si>
  <si>
    <t>16_ANpp_comp_0-6_2001_b</t>
  </si>
  <si>
    <t>13_ANwf_comp_0-11_2001_a</t>
  </si>
  <si>
    <t>13_ANwf_comp_0-11_2001_b</t>
  </si>
  <si>
    <t>14_ANwf_comp_11-35_2001_a</t>
  </si>
  <si>
    <t>14_ANwf_comp_11-35_2001_b</t>
  </si>
  <si>
    <t>15_ANwf_comp_20-30_2019_a</t>
  </si>
  <si>
    <t>15_ANwf_comp_20-30_2019_b</t>
  </si>
  <si>
    <t>17_ANpp_comp_6-13_2001_a</t>
  </si>
  <si>
    <t>17_ANpp_comp_6-13_2001_b</t>
  </si>
  <si>
    <t>18_ANpp_comp_13-33_2001_a</t>
  </si>
  <si>
    <t>18_ANpp_comp_13-33_2001_b</t>
  </si>
  <si>
    <t>19_BSrf_comp_0-8_2001_a</t>
  </si>
  <si>
    <t>19_BSrf_comp_0-8_2001_b</t>
  </si>
  <si>
    <t>20_BSrf_comp_8-15_2001_a</t>
  </si>
  <si>
    <t>20_BSrf_comp_8-15_2001_b</t>
  </si>
  <si>
    <t>21_BSrf_comp_15-30_2001_a</t>
  </si>
  <si>
    <t>21_BSrf_comp_15-30_2001_b</t>
  </si>
  <si>
    <t>23_BSwf_comp_10-19_2001_a</t>
  </si>
  <si>
    <t>23_BSwf_comp_10-19_2001_b</t>
  </si>
  <si>
    <t>24_BSwf_comp_19-28_2001_a</t>
  </si>
  <si>
    <t>24_BSwf_comp_19-28_2001_b</t>
  </si>
  <si>
    <t>25_BSpp_comp_0-7_2001_a</t>
  </si>
  <si>
    <t>25_BSpp_comp_0-7_2001_b</t>
  </si>
  <si>
    <t>26_BSpp_comp_7-18_2001_a</t>
  </si>
  <si>
    <t>26_BSpp_comp_7-18_2001_b</t>
  </si>
  <si>
    <t>MV 3,3 ?</t>
  </si>
  <si>
    <t>1,8?</t>
  </si>
  <si>
    <t>2GRrf_comp_0-8_2001_a</t>
  </si>
  <si>
    <t>2GRrf_comp_0-8_2001_b</t>
  </si>
  <si>
    <t>2_GRrf_comp_0-8_2001_a</t>
  </si>
  <si>
    <t>2_GRrf_comp_0-8_2001_b</t>
  </si>
  <si>
    <t>Glass Number</t>
  </si>
  <si>
    <t>3_2_GRrf_comp_0-8_2001_a</t>
  </si>
  <si>
    <t>4_2_GRrf_comp_0-8_2001_b</t>
  </si>
  <si>
    <t>5_3_GRrf_comp_8-27_2001_a</t>
  </si>
  <si>
    <t>6_3_GRrf_comp_8-27_2001_b</t>
  </si>
  <si>
    <t>7_4_GRwf_comp_0-4_2001_a</t>
  </si>
  <si>
    <t>8_4_GRwf_comp_0-4_2001_b</t>
  </si>
  <si>
    <t>9_5_GRwf_comp_4-13_2001_a</t>
  </si>
  <si>
    <t>10_5_GRwf_comp_4-13_2001_b</t>
  </si>
  <si>
    <t>11_6_GRwf_comp_13-28_2001_a</t>
  </si>
  <si>
    <t>12_6_GRwf_comp_13-28_2001_b</t>
  </si>
  <si>
    <t>13_7_GRpp_comp_0-7_2001_a</t>
  </si>
  <si>
    <t>14_7_GRpp_comp_0-7_2001_b</t>
  </si>
  <si>
    <t>15_8_GRpp_comp_7-15_2001_a</t>
  </si>
  <si>
    <t>16_8_GRpp_comp_7-15_2001_b</t>
  </si>
  <si>
    <t>17_9_GRpp_comp_15-27_2001_a</t>
  </si>
  <si>
    <t>18_9_GRpp_comp_15-27_2001_b</t>
  </si>
  <si>
    <t>19_10_ANrf_comp_0-11_2001_a</t>
  </si>
  <si>
    <t>20_10_ANrf_comp_0-11_2001_b</t>
  </si>
  <si>
    <t>21_11_ANrf_comp_11-32_2001_a</t>
  </si>
  <si>
    <t>22_11_ANrf_comp_11-32_2001_b</t>
  </si>
  <si>
    <t>23_13_ANwf_comp_0-11_2001_a</t>
  </si>
  <si>
    <t>24_13_ANwf_comp_0-11_2001_b</t>
  </si>
  <si>
    <t>25_14_ANwf_comp_11-35_2001_a</t>
  </si>
  <si>
    <t>26_14_ANwf_comp_11-35_2001_b</t>
  </si>
  <si>
    <t xml:space="preserve"> not existent; 20-30</t>
  </si>
  <si>
    <t>not existent</t>
  </si>
  <si>
    <t>merged with 3-8cm</t>
  </si>
  <si>
    <t>Sierra Nevada 2001</t>
  </si>
  <si>
    <t>tgtCO2/jar</t>
  </si>
  <si>
    <t>mg CO2 remaining</t>
  </si>
  <si>
    <t>tgtC/jar</t>
  </si>
  <si>
    <t>estimated days to tgt</t>
  </si>
  <si>
    <t>Extraction date</t>
  </si>
  <si>
    <t>remaining days to tgt</t>
  </si>
  <si>
    <t>extrahiert 09.10.2020 13:40</t>
  </si>
  <si>
    <t>extrahiert 09.10.2020 13:41</t>
  </si>
  <si>
    <t>tgtC/container</t>
  </si>
  <si>
    <t>extraction date</t>
  </si>
  <si>
    <t>Notes</t>
  </si>
  <si>
    <t>No yield on vacuum line</t>
  </si>
  <si>
    <t>low yield on vacuum line</t>
  </si>
  <si>
    <t>forgot to evacuate N2, so blew off most of the sample...Starting pressure was ~840 mbar, reduced to 169 mbar</t>
  </si>
  <si>
    <t>27_BSpp_comp_18-28_2001_a</t>
  </si>
  <si>
    <t>27_BSpp_comp_18-28_2001_b</t>
  </si>
  <si>
    <t>very existent</t>
  </si>
  <si>
    <t>24_BSwf_comp_19-40_2001_a</t>
  </si>
  <si>
    <t>24_BSwf_comp_19-40_2001_b</t>
  </si>
  <si>
    <t>on-line</t>
  </si>
  <si>
    <t>online</t>
  </si>
  <si>
    <t>BEAKER</t>
  </si>
  <si>
    <t>Soil</t>
  </si>
  <si>
    <t>Water</t>
  </si>
  <si>
    <t>10.12.2020 on-line extraction</t>
  </si>
  <si>
    <t>P#</t>
  </si>
  <si>
    <t>yield good</t>
  </si>
  <si>
    <t>SampleName</t>
  </si>
  <si>
    <t>ID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</si>
  <si>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</si>
  <si>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</si>
  <si>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</si>
  <si>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</si>
  <si>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</si>
  <si>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</si>
  <si>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</si>
  <si>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</si>
  <si>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</si>
  <si>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</si>
  <si>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time_d</t>
  </si>
  <si>
    <t>mgCO2_jar</t>
  </si>
  <si>
    <t>PMeco</t>
  </si>
  <si>
    <t>sheet_name</t>
  </si>
  <si>
    <t>2001_Inc_06.10.20</t>
  </si>
  <si>
    <t>2001_Inc_08.10.20</t>
  </si>
  <si>
    <t>2001_Inc_09.10.20</t>
  </si>
  <si>
    <t>2001_Inc_12.10.20</t>
  </si>
  <si>
    <t>2001_Inc_15.10.20</t>
  </si>
  <si>
    <t>2001_Inc_19.10.20</t>
  </si>
  <si>
    <t>2001_Inc_26.10.20</t>
  </si>
  <si>
    <t>2001_Inc_29.10.20</t>
  </si>
  <si>
    <t>2001_Inc_02.11.20</t>
  </si>
  <si>
    <t>2001_Inc_19.11.20</t>
  </si>
  <si>
    <t>2001_IncRep_01.12.20</t>
  </si>
  <si>
    <t>2001_IncRep_07.12.20</t>
  </si>
  <si>
    <t>dw_g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</si>
</sst>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  <numFmt numFmtId="171" formatCode="m/d/yy\ h:mm;@"/>
  </numFmts>
  <fonts count="3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bscript"/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7">
    <xf numFmtId="0" fontId="0" fillId="0" borderId="0"/>
    <xf numFmtId="0" fontId="2" fillId="0" borderId="0"/>
    <xf numFmtId="0" fontId="16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2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2" borderId="0" xfId="0" applyNumberFormat="1" applyFill="1"/>
    <xf numFmtId="2" fontId="0" fillId="3" borderId="3" xfId="0" applyNumberFormat="1" applyFill="1" applyBorder="1"/>
    <xf numFmtId="2" fontId="0" fillId="0" borderId="0" xfId="0" applyNumberFormat="1"/>
    <xf numFmtId="2" fontId="0" fillId="3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2" borderId="0" xfId="0" applyNumberFormat="1" applyFill="1"/>
    <xf numFmtId="0" fontId="3" fillId="8" borderId="0" xfId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1" fontId="3" fillId="8" borderId="6" xfId="1" applyNumberFormat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2" fontId="3" fillId="9" borderId="6" xfId="1" applyNumberFormat="1" applyFont="1" applyFill="1" applyBorder="1" applyAlignment="1">
      <alignment horizontal="center"/>
    </xf>
    <xf numFmtId="0" fontId="3" fillId="10" borderId="0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2" borderId="2" xfId="1" applyFont="1" applyFill="1" applyBorder="1" applyAlignment="1">
      <alignment horizontal="center"/>
    </xf>
    <xf numFmtId="2" fontId="3" fillId="12" borderId="2" xfId="1" applyNumberFormat="1" applyFont="1" applyFill="1" applyBorder="1" applyAlignment="1">
      <alignment horizontal="center"/>
    </xf>
    <xf numFmtId="0" fontId="3" fillId="12" borderId="11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3" borderId="13" xfId="1" applyFont="1" applyFill="1" applyBorder="1" applyAlignment="1">
      <alignment horizontal="center"/>
    </xf>
    <xf numFmtId="0" fontId="4" fillId="13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3" borderId="15" xfId="1" applyFont="1" applyFill="1" applyBorder="1" applyAlignment="1">
      <alignment horizontal="center"/>
    </xf>
    <xf numFmtId="0" fontId="4" fillId="13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4" fontId="0" fillId="0" borderId="0" xfId="0" applyNumberFormat="1"/>
    <xf numFmtId="0" fontId="5" fillId="0" borderId="0" xfId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2" fontId="0" fillId="14" borderId="0" xfId="0" applyNumberFormat="1" applyFill="1"/>
    <xf numFmtId="2" fontId="4" fillId="14" borderId="0" xfId="1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9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Fill="1" applyBorder="1" applyAlignment="1">
      <alignment horizontal="right" vertical="center" wrapText="1"/>
    </xf>
    <xf numFmtId="167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" fillId="0" borderId="17" xfId="0" applyFont="1" applyBorder="1"/>
    <xf numFmtId="0" fontId="23" fillId="15" borderId="17" xfId="0" applyFont="1" applyFill="1" applyBorder="1" applyAlignment="1">
      <alignment horizontal="center" wrapText="1"/>
    </xf>
    <xf numFmtId="0" fontId="23" fillId="16" borderId="17" xfId="0" applyFont="1" applyFill="1" applyBorder="1" applyAlignment="1">
      <alignment horizontal="center" wrapText="1"/>
    </xf>
    <xf numFmtId="0" fontId="26" fillId="0" borderId="17" xfId="0" applyFont="1" applyBorder="1" applyAlignment="1">
      <alignment horizontal="center"/>
    </xf>
    <xf numFmtId="167" fontId="4" fillId="0" borderId="17" xfId="1" applyNumberFormat="1" applyFont="1" applyFill="1" applyBorder="1" applyAlignment="1">
      <alignment horizontal="center"/>
    </xf>
    <xf numFmtId="0" fontId="27" fillId="0" borderId="17" xfId="0" applyFont="1" applyBorder="1"/>
    <xf numFmtId="0" fontId="22" fillId="0" borderId="17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17" xfId="0" applyFont="1" applyFill="1" applyBorder="1" applyAlignment="1">
      <alignment horizontal="center"/>
    </xf>
    <xf numFmtId="166" fontId="28" fillId="0" borderId="17" xfId="0" applyNumberFormat="1" applyFont="1" applyFill="1" applyBorder="1" applyAlignment="1">
      <alignment horizontal="center" wrapText="1"/>
    </xf>
    <xf numFmtId="166" fontId="28" fillId="0" borderId="17" xfId="0" applyNumberFormat="1" applyFont="1" applyFill="1" applyBorder="1" applyAlignment="1">
      <alignment horizontal="center"/>
    </xf>
    <xf numFmtId="166" fontId="28" fillId="0" borderId="17" xfId="0" applyNumberFormat="1" applyFont="1" applyBorder="1" applyAlignment="1">
      <alignment horizontal="center"/>
    </xf>
    <xf numFmtId="2" fontId="0" fillId="17" borderId="0" xfId="0" applyNumberFormat="1" applyFill="1"/>
    <xf numFmtId="0" fontId="29" fillId="0" borderId="1" xfId="0" applyFont="1" applyBorder="1" applyAlignment="1">
      <alignment horizontal="center" vertical="center" wrapText="1"/>
    </xf>
    <xf numFmtId="167" fontId="0" fillId="0" borderId="0" xfId="0" applyNumberFormat="1" applyFill="1" applyAlignment="1">
      <alignment horizontal="center"/>
    </xf>
    <xf numFmtId="167" fontId="1" fillId="0" borderId="0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2" fontId="0" fillId="18" borderId="0" xfId="0" applyNumberFormat="1" applyFill="1"/>
    <xf numFmtId="0" fontId="3" fillId="12" borderId="0" xfId="1" applyFont="1" applyFill="1" applyBorder="1" applyAlignment="1">
      <alignment horizontal="center"/>
    </xf>
    <xf numFmtId="2" fontId="0" fillId="7" borderId="0" xfId="0" applyNumberFormat="1" applyFill="1"/>
    <xf numFmtId="2" fontId="0" fillId="8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19" borderId="0" xfId="0" applyFill="1"/>
    <xf numFmtId="0" fontId="0" fillId="17" borderId="0" xfId="0" applyFill="1"/>
    <xf numFmtId="49" fontId="0" fillId="0" borderId="17" xfId="0" applyNumberFormat="1" applyBorder="1" applyAlignment="1">
      <alignment horizontal="center"/>
    </xf>
    <xf numFmtId="0" fontId="0" fillId="20" borderId="17" xfId="0" applyFill="1" applyBorder="1" applyAlignment="1">
      <alignment horizontal="left"/>
    </xf>
    <xf numFmtId="0" fontId="0" fillId="20" borderId="17" xfId="0" applyFill="1" applyBorder="1"/>
    <xf numFmtId="0" fontId="0" fillId="0" borderId="17" xfId="0" applyFill="1" applyBorder="1"/>
    <xf numFmtId="167" fontId="1" fillId="17" borderId="0" xfId="0" applyNumberFormat="1" applyFont="1" applyFill="1" applyBorder="1" applyAlignment="1">
      <alignment horizontal="center" wrapText="1"/>
    </xf>
    <xf numFmtId="0" fontId="0" fillId="0" borderId="7" xfId="0" applyFill="1" applyBorder="1"/>
    <xf numFmtId="0" fontId="0" fillId="17" borderId="17" xfId="0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67" fontId="3" fillId="12" borderId="0" xfId="1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Fill="1"/>
    <xf numFmtId="171" fontId="0" fillId="0" borderId="0" xfId="0" applyNumberFormat="1" applyFill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19" borderId="0" xfId="0" applyNumberFormat="1" applyFill="1"/>
    <xf numFmtId="0" fontId="0" fillId="17" borderId="0" xfId="0" applyFill="1" applyAlignment="1">
      <alignment horizontal="left"/>
    </xf>
    <xf numFmtId="2" fontId="0" fillId="17" borderId="0" xfId="0" applyNumberFormat="1" applyFill="1" applyAlignment="1">
      <alignment horizontal="center" vertical="center"/>
    </xf>
    <xf numFmtId="2" fontId="32" fillId="17" borderId="0" xfId="0" applyNumberFormat="1" applyFont="1" applyFill="1"/>
    <xf numFmtId="0" fontId="0" fillId="0" borderId="0" xfId="0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/>
    <xf numFmtId="0" fontId="0" fillId="19" borderId="17" xfId="0" applyFill="1" applyBorder="1" applyAlignment="1">
      <alignment horizontal="center"/>
    </xf>
    <xf numFmtId="0" fontId="0" fillId="19" borderId="17" xfId="0" applyFill="1" applyBorder="1"/>
    <xf numFmtId="0" fontId="0" fillId="17" borderId="17" xfId="0" applyFill="1" applyBorder="1"/>
    <xf numFmtId="0" fontId="0" fillId="20" borderId="5" xfId="0" applyFill="1" applyBorder="1"/>
    <xf numFmtId="2" fontId="0" fillId="19" borderId="17" xfId="0" applyNumberFormat="1" applyFill="1" applyBorder="1" applyAlignment="1">
      <alignment horizontal="center"/>
    </xf>
    <xf numFmtId="168" fontId="0" fillId="19" borderId="17" xfId="0" applyNumberForma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9" fontId="0" fillId="19" borderId="17" xfId="0" applyNumberFormat="1" applyFill="1" applyBorder="1" applyAlignment="1">
      <alignment horizontal="center"/>
    </xf>
    <xf numFmtId="0" fontId="0" fillId="19" borderId="17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8" fontId="0" fillId="0" borderId="17" xfId="0" applyNumberFormat="1" applyFill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167" fontId="0" fillId="0" borderId="17" xfId="0" applyNumberFormat="1" applyFill="1" applyBorder="1" applyAlignment="1">
      <alignment horizontal="center"/>
    </xf>
    <xf numFmtId="167" fontId="1" fillId="0" borderId="17" xfId="0" applyNumberFormat="1" applyFont="1" applyFill="1" applyBorder="1" applyAlignment="1">
      <alignment horizontal="center" wrapText="1"/>
    </xf>
    <xf numFmtId="167" fontId="1" fillId="17" borderId="17" xfId="0" applyNumberFormat="1" applyFont="1" applyFill="1" applyBorder="1" applyAlignment="1">
      <alignment horizontal="center" wrapText="1"/>
    </xf>
    <xf numFmtId="167" fontId="0" fillId="0" borderId="17" xfId="0" applyNumberFormat="1" applyFill="1" applyBorder="1" applyAlignment="1">
      <alignment horizontal="left"/>
    </xf>
    <xf numFmtId="0" fontId="0" fillId="0" borderId="17" xfId="0" applyBorder="1" applyAlignment="1">
      <alignment horizontal="left"/>
    </xf>
    <xf numFmtId="167" fontId="1" fillId="0" borderId="17" xfId="0" applyNumberFormat="1" applyFont="1" applyFill="1" applyBorder="1" applyAlignment="1">
      <alignment horizontal="left" wrapText="1"/>
    </xf>
    <xf numFmtId="167" fontId="1" fillId="17" borderId="17" xfId="0" applyNumberFormat="1" applyFont="1" applyFill="1" applyBorder="1" applyAlignment="1">
      <alignment horizontal="left" wrapText="1"/>
    </xf>
    <xf numFmtId="0" fontId="0" fillId="22" borderId="0" xfId="0" applyFill="1"/>
    <xf numFmtId="0" fontId="0" fillId="20" borderId="0" xfId="0" applyFill="1"/>
    <xf numFmtId="2" fontId="0" fillId="19" borderId="0" xfId="0" applyNumberFormat="1" applyFill="1" applyAlignment="1">
      <alignment horizontal="center" vertical="center"/>
    </xf>
    <xf numFmtId="1" fontId="3" fillId="12" borderId="0" xfId="1" applyNumberFormat="1" applyFont="1" applyFill="1" applyBorder="1" applyAlignment="1">
      <alignment horizontal="center"/>
    </xf>
    <xf numFmtId="1" fontId="0" fillId="0" borderId="0" xfId="0" applyNumberFormat="1" applyFill="1"/>
    <xf numFmtId="0" fontId="0" fillId="0" borderId="22" xfId="0" applyBorder="1"/>
    <xf numFmtId="0" fontId="0" fillId="0" borderId="23" xfId="0" applyBorder="1"/>
    <xf numFmtId="0" fontId="0" fillId="17" borderId="23" xfId="0" applyFill="1" applyBorder="1"/>
    <xf numFmtId="0" fontId="0" fillId="0" borderId="12" xfId="0" applyBorder="1"/>
    <xf numFmtId="0" fontId="0" fillId="0" borderId="0" xfId="0" applyBorder="1"/>
    <xf numFmtId="0" fontId="0" fillId="17" borderId="0" xfId="0" applyFill="1" applyBorder="1"/>
    <xf numFmtId="0" fontId="0" fillId="0" borderId="11" xfId="0" applyBorder="1"/>
    <xf numFmtId="0" fontId="0" fillId="0" borderId="2" xfId="0" applyBorder="1"/>
    <xf numFmtId="0" fontId="0" fillId="17" borderId="2" xfId="0" applyFill="1" applyBorder="1"/>
    <xf numFmtId="167" fontId="0" fillId="0" borderId="23" xfId="0" applyNumberFormat="1" applyBorder="1"/>
    <xf numFmtId="167" fontId="0" fillId="0" borderId="0" xfId="0" applyNumberFormat="1" applyBorder="1"/>
    <xf numFmtId="167" fontId="0" fillId="0" borderId="2" xfId="0" applyNumberFormat="1" applyBorder="1"/>
    <xf numFmtId="2" fontId="0" fillId="17" borderId="24" xfId="0" applyNumberFormat="1" applyFill="1" applyBorder="1"/>
    <xf numFmtId="2" fontId="0" fillId="17" borderId="6" xfId="0" applyNumberFormat="1" applyFill="1" applyBorder="1"/>
    <xf numFmtId="2" fontId="0" fillId="17" borderId="25" xfId="0" applyNumberFormat="1" applyFill="1" applyBorder="1"/>
    <xf numFmtId="2" fontId="0" fillId="0" borderId="24" xfId="0" applyNumberFormat="1" applyBorder="1"/>
    <xf numFmtId="2" fontId="0" fillId="0" borderId="6" xfId="0" applyNumberFormat="1" applyBorder="1"/>
    <xf numFmtId="2" fontId="0" fillId="0" borderId="25" xfId="0" applyNumberFormat="1" applyBorder="1"/>
    <xf numFmtId="2" fontId="0" fillId="0" borderId="0" xfId="0" applyNumberFormat="1" applyBorder="1"/>
    <xf numFmtId="0" fontId="0" fillId="0" borderId="15" xfId="0" applyBorder="1"/>
    <xf numFmtId="0" fontId="0" fillId="0" borderId="24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17" borderId="27" xfId="0" applyFill="1" applyBorder="1"/>
    <xf numFmtId="167" fontId="0" fillId="0" borderId="27" xfId="0" applyNumberFormat="1" applyBorder="1"/>
    <xf numFmtId="2" fontId="0" fillId="17" borderId="28" xfId="0" applyNumberFormat="1" applyFill="1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2" xfId="0" applyNumberFormat="1" applyBorder="1"/>
  </cellXfs>
  <cellStyles count="18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  <cellStyle name="Standard 3" xfId="1"/>
    <cellStyle name="Standard_Au_Dataimport2003" xfId="2"/>
  </cellStyles>
  <dxfs count="3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'2001_Inc_06.10.20'!$D$3:$D$15</c:f>
              <c:numCache>
                <c:formatCode>0.00</c:formatCode>
                <c:ptCount val="13"/>
                <c:pt idx="0">
                  <c:v>1441.2</c:v>
                </c:pt>
                <c:pt idx="1">
                  <c:v>1287.1</c:v>
                </c:pt>
                <c:pt idx="2">
                  <c:v>1213.4</c:v>
                </c:pt>
                <c:pt idx="3">
                  <c:v>1031.9</c:v>
                </c:pt>
                <c:pt idx="4">
                  <c:v>922.8</c:v>
                </c:pt>
                <c:pt idx="5">
                  <c:v>728.05</c:v>
                </c:pt>
                <c:pt idx="6">
                  <c:v>637.38</c:v>
                </c:pt>
                <c:pt idx="7">
                  <c:v>432.92</c:v>
                </c:pt>
                <c:pt idx="8">
                  <c:v>304.66</c:v>
                </c:pt>
                <c:pt idx="9" formatCode="General">
                  <c:v>106.26</c:v>
                </c:pt>
                <c:pt idx="10" formatCode="General">
                  <c:v>51.114</c:v>
                </c:pt>
                <c:pt idx="11" formatCode="General">
                  <c:v>19.389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'2001_Inc_06.10.20'!$F$3:$F$15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02168"/>
        <c:axId val="-2114096744"/>
      </c:scatterChart>
      <c:valAx>
        <c:axId val="-211410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096744"/>
        <c:crosses val="autoZero"/>
        <c:crossBetween val="midCat"/>
      </c:valAx>
      <c:valAx>
        <c:axId val="-211409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102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93864"/>
        <c:axId val="-2121488360"/>
      </c:scatterChart>
      <c:valAx>
        <c:axId val="-212149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488360"/>
        <c:crosses val="autoZero"/>
        <c:crossBetween val="midCat"/>
      </c:valAx>
      <c:valAx>
        <c:axId val="-212148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493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'2001_Inc_09.10.20'!$D$3:$D$15</c:f>
              <c:numCache>
                <c:formatCode>0.00</c:formatCode>
                <c:ptCount val="13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'2001_Inc_09.10.20'!$F$3:$F$15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53688"/>
        <c:axId val="-2121448264"/>
      </c:scatterChart>
      <c:valAx>
        <c:axId val="-212145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448264"/>
        <c:crosses val="autoZero"/>
        <c:crossBetween val="midCat"/>
      </c:valAx>
      <c:valAx>
        <c:axId val="-212144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453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'2001_Inc_09.10.20'!$E$3:$E$15</c:f>
              <c:numCache>
                <c:formatCode>0.00</c:formatCode>
                <c:ptCount val="13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'2001_Inc_09.10.20'!$F$3:$F$15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16360"/>
        <c:axId val="-2121410856"/>
      </c:scatterChart>
      <c:valAx>
        <c:axId val="-212141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410856"/>
        <c:crosses val="autoZero"/>
        <c:crossBetween val="midCat"/>
      </c:valAx>
      <c:valAx>
        <c:axId val="-212141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41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347048"/>
        <c:axId val="-2121341624"/>
      </c:scatterChart>
      <c:valAx>
        <c:axId val="-212134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341624"/>
        <c:crosses val="autoZero"/>
        <c:crossBetween val="midCat"/>
      </c:valAx>
      <c:valAx>
        <c:axId val="-212134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34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309896"/>
        <c:axId val="-2121304392"/>
      </c:scatterChart>
      <c:valAx>
        <c:axId val="-21213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304392"/>
        <c:crosses val="autoZero"/>
        <c:crossBetween val="midCat"/>
      </c:valAx>
      <c:valAx>
        <c:axId val="-212130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309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69256"/>
        <c:axId val="-2121691864"/>
      </c:scatterChart>
      <c:valAx>
        <c:axId val="-212166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691864"/>
        <c:crosses val="autoZero"/>
        <c:crossBetween val="midCat"/>
      </c:valAx>
      <c:valAx>
        <c:axId val="-212169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66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20616"/>
        <c:axId val="-2121751112"/>
      </c:scatterChart>
      <c:valAx>
        <c:axId val="-212172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751112"/>
        <c:crosses val="autoZero"/>
        <c:crossBetween val="midCat"/>
      </c:valAx>
      <c:valAx>
        <c:axId val="-212175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72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'2001_Inc_12.10.20'!$D$3:$D$15</c:f>
              <c:numCache>
                <c:formatCode>0.00</c:formatCode>
                <c:ptCount val="13"/>
                <c:pt idx="0">
                  <c:v>1405.1</c:v>
                </c:pt>
                <c:pt idx="1">
                  <c:v>1240.1</c:v>
                </c:pt>
                <c:pt idx="2">
                  <c:v>1184.2</c:v>
                </c:pt>
                <c:pt idx="3">
                  <c:v>970.15</c:v>
                </c:pt>
                <c:pt idx="4">
                  <c:v>887.13</c:v>
                </c:pt>
                <c:pt idx="5">
                  <c:v>642.2</c:v>
                </c:pt>
                <c:pt idx="6">
                  <c:v>593.27</c:v>
                </c:pt>
                <c:pt idx="7">
                  <c:v>427.0</c:v>
                </c:pt>
                <c:pt idx="8">
                  <c:v>297.89</c:v>
                </c:pt>
                <c:pt idx="9" formatCode="General">
                  <c:v>57.095</c:v>
                </c:pt>
                <c:pt idx="10" formatCode="General">
                  <c:v>22.933</c:v>
                </c:pt>
                <c:pt idx="11" formatCode="General">
                  <c:v>4.014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'2001_Inc_12.10.20'!$F$3:$F$15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01720"/>
        <c:axId val="-2121812984"/>
      </c:scatterChart>
      <c:valAx>
        <c:axId val="-212180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812984"/>
        <c:crosses val="autoZero"/>
        <c:crossBetween val="midCat"/>
      </c:valAx>
      <c:valAx>
        <c:axId val="-212181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80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'2001_Inc_12.10.20'!$E$3:$E$15</c:f>
              <c:numCache>
                <c:formatCode>0.00</c:formatCode>
                <c:ptCount val="13"/>
                <c:pt idx="0">
                  <c:v>228.84</c:v>
                </c:pt>
                <c:pt idx="1">
                  <c:v>199.83</c:v>
                </c:pt>
                <c:pt idx="2">
                  <c:v>191.35</c:v>
                </c:pt>
                <c:pt idx="3">
                  <c:v>154.36</c:v>
                </c:pt>
                <c:pt idx="4">
                  <c:v>151.12</c:v>
                </c:pt>
                <c:pt idx="5">
                  <c:v>108.94</c:v>
                </c:pt>
                <c:pt idx="6">
                  <c:v>98.553</c:v>
                </c:pt>
                <c:pt idx="7">
                  <c:v>71.854</c:v>
                </c:pt>
                <c:pt idx="8">
                  <c:v>52.897</c:v>
                </c:pt>
                <c:pt idx="9" formatCode="General">
                  <c:v>12.896</c:v>
                </c:pt>
                <c:pt idx="10" formatCode="General">
                  <c:v>5.593</c:v>
                </c:pt>
                <c:pt idx="11" formatCode="General">
                  <c:v>1.74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'2001_Inc_12.10.20'!$F$3:$F$15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47800"/>
        <c:axId val="-2121842296"/>
      </c:scatterChart>
      <c:valAx>
        <c:axId val="-212184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842296"/>
        <c:crosses val="autoZero"/>
        <c:crossBetween val="midCat"/>
      </c:valAx>
      <c:valAx>
        <c:axId val="-212184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847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51608"/>
        <c:axId val="-2121961560"/>
      </c:scatterChart>
      <c:valAx>
        <c:axId val="-212195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961560"/>
        <c:crosses val="autoZero"/>
        <c:crossBetween val="midCat"/>
      </c:valAx>
      <c:valAx>
        <c:axId val="-212196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951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'2001_Inc_06.10.20'!$E$3:$E$15</c:f>
              <c:numCache>
                <c:formatCode>0.00</c:formatCode>
                <c:ptCount val="13"/>
                <c:pt idx="0">
                  <c:v>249.12</c:v>
                </c:pt>
                <c:pt idx="1">
                  <c:v>234.98</c:v>
                </c:pt>
                <c:pt idx="2">
                  <c:v>213.54</c:v>
                </c:pt>
                <c:pt idx="3">
                  <c:v>180.81</c:v>
                </c:pt>
                <c:pt idx="4">
                  <c:v>168.66</c:v>
                </c:pt>
                <c:pt idx="5">
                  <c:v>137.52</c:v>
                </c:pt>
                <c:pt idx="6">
                  <c:v>113.59</c:v>
                </c:pt>
                <c:pt idx="7">
                  <c:v>78.13</c:v>
                </c:pt>
                <c:pt idx="8">
                  <c:v>62.86</c:v>
                </c:pt>
                <c:pt idx="9" formatCode="General">
                  <c:v>23.696</c:v>
                </c:pt>
                <c:pt idx="10" formatCode="General">
                  <c:v>12.096</c:v>
                </c:pt>
                <c:pt idx="11" formatCode="General">
                  <c:v>6.363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'2001_Inc_06.10.20'!$F$3:$F$15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64360"/>
        <c:axId val="-2114059080"/>
      </c:scatterChart>
      <c:valAx>
        <c:axId val="-211406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059080"/>
        <c:crosses val="autoZero"/>
        <c:crossBetween val="midCat"/>
      </c:valAx>
      <c:valAx>
        <c:axId val="-2114059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06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317816"/>
        <c:axId val="-2122312424"/>
      </c:scatterChart>
      <c:valAx>
        <c:axId val="-212231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2312424"/>
        <c:crosses val="autoZero"/>
        <c:crossBetween val="midCat"/>
      </c:valAx>
      <c:valAx>
        <c:axId val="-212231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2317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04056"/>
        <c:axId val="2143592504"/>
      </c:scatterChart>
      <c:valAx>
        <c:axId val="214330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592504"/>
        <c:crosses val="autoZero"/>
        <c:crossBetween val="midCat"/>
      </c:valAx>
      <c:valAx>
        <c:axId val="2143592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30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88600"/>
        <c:axId val="2144320120"/>
      </c:scatterChart>
      <c:valAx>
        <c:axId val="-212198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320120"/>
        <c:crosses val="autoZero"/>
        <c:crossBetween val="midCat"/>
      </c:valAx>
      <c:valAx>
        <c:axId val="2144320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98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'2001_Inc_15.10.20'!$D$3:$D$15</c:f>
              <c:numCache>
                <c:formatCode>0.00</c:formatCode>
                <c:ptCount val="13"/>
                <c:pt idx="0">
                  <c:v>1324.5</c:v>
                </c:pt>
                <c:pt idx="1">
                  <c:v>1241.1</c:v>
                </c:pt>
                <c:pt idx="2">
                  <c:v>1139.7</c:v>
                </c:pt>
                <c:pt idx="3">
                  <c:v>981.85</c:v>
                </c:pt>
                <c:pt idx="4">
                  <c:v>862.25</c:v>
                </c:pt>
                <c:pt idx="5">
                  <c:v>717.0599999999999</c:v>
                </c:pt>
                <c:pt idx="6">
                  <c:v>583.29</c:v>
                </c:pt>
                <c:pt idx="7">
                  <c:v>416.65</c:v>
                </c:pt>
                <c:pt idx="8">
                  <c:v>302.8</c:v>
                </c:pt>
                <c:pt idx="9" formatCode="General">
                  <c:v>39.111</c:v>
                </c:pt>
                <c:pt idx="10" formatCode="General">
                  <c:v>20.751</c:v>
                </c:pt>
                <c:pt idx="11" formatCode="General">
                  <c:v>4.252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'2001_Inc_15.10.20'!$F$3:$F$15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12152"/>
        <c:axId val="2144286008"/>
      </c:scatterChart>
      <c:valAx>
        <c:axId val="214431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286008"/>
        <c:crosses val="autoZero"/>
        <c:crossBetween val="midCat"/>
      </c:valAx>
      <c:valAx>
        <c:axId val="2144286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31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'2001_Inc_15.10.20'!$E$3:$E$15</c:f>
              <c:numCache>
                <c:formatCode>0.00</c:formatCode>
                <c:ptCount val="13"/>
                <c:pt idx="0">
                  <c:v>223.55</c:v>
                </c:pt>
                <c:pt idx="1">
                  <c:v>214.6</c:v>
                </c:pt>
                <c:pt idx="2">
                  <c:v>188.7</c:v>
                </c:pt>
                <c:pt idx="3">
                  <c:v>163.2</c:v>
                </c:pt>
                <c:pt idx="4">
                  <c:v>154.77</c:v>
                </c:pt>
                <c:pt idx="5">
                  <c:v>127.69</c:v>
                </c:pt>
                <c:pt idx="6">
                  <c:v>106.51</c:v>
                </c:pt>
                <c:pt idx="7">
                  <c:v>75.415</c:v>
                </c:pt>
                <c:pt idx="8">
                  <c:v>59.556</c:v>
                </c:pt>
                <c:pt idx="9" formatCode="General">
                  <c:v>9.863</c:v>
                </c:pt>
                <c:pt idx="10" formatCode="General">
                  <c:v>5.947</c:v>
                </c:pt>
                <c:pt idx="11" formatCode="General">
                  <c:v>1.921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'2001_Inc_15.10.20'!$F$3:$F$15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9944"/>
        <c:axId val="2144145400"/>
      </c:scatterChart>
      <c:valAx>
        <c:axId val="214413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145400"/>
        <c:crosses val="autoZero"/>
        <c:crossBetween val="midCat"/>
      </c:valAx>
      <c:valAx>
        <c:axId val="214414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13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01864"/>
        <c:axId val="2144207272"/>
      </c:scatterChart>
      <c:valAx>
        <c:axId val="214420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207272"/>
        <c:crosses val="autoZero"/>
        <c:crossBetween val="midCat"/>
      </c:valAx>
      <c:valAx>
        <c:axId val="2144207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201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38648"/>
        <c:axId val="2144244104"/>
      </c:scatterChart>
      <c:valAx>
        <c:axId val="214423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244104"/>
        <c:crosses val="autoZero"/>
        <c:crossBetween val="midCat"/>
      </c:valAx>
      <c:valAx>
        <c:axId val="214424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23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11624"/>
        <c:axId val="-2124921448"/>
      </c:scatterChart>
      <c:valAx>
        <c:axId val="214691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921448"/>
        <c:crosses val="autoZero"/>
        <c:crossBetween val="midCat"/>
      </c:valAx>
      <c:valAx>
        <c:axId val="-212492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91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5320"/>
        <c:axId val="2146760824"/>
      </c:scatterChart>
      <c:valAx>
        <c:axId val="214675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760824"/>
        <c:crosses val="autoZero"/>
        <c:crossBetween val="midCat"/>
      </c:valAx>
      <c:valAx>
        <c:axId val="2146760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755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'2001_Inc_19.10.20'!$D$3:$D$15</c:f>
              <c:numCache>
                <c:formatCode>0.00</c:formatCode>
                <c:ptCount val="13"/>
                <c:pt idx="0">
                  <c:v>1361.2</c:v>
                </c:pt>
                <c:pt idx="1">
                  <c:v>1241.6</c:v>
                </c:pt>
                <c:pt idx="2">
                  <c:v>1145.2</c:v>
                </c:pt>
                <c:pt idx="3">
                  <c:v>1003.8</c:v>
                </c:pt>
                <c:pt idx="4">
                  <c:v>883.95</c:v>
                </c:pt>
                <c:pt idx="5">
                  <c:v>710.35</c:v>
                </c:pt>
                <c:pt idx="6">
                  <c:v>580.36</c:v>
                </c:pt>
                <c:pt idx="7">
                  <c:v>421.94</c:v>
                </c:pt>
                <c:pt idx="8">
                  <c:v>204.67</c:v>
                </c:pt>
                <c:pt idx="9" formatCode="General">
                  <c:v>64.407</c:v>
                </c:pt>
                <c:pt idx="10" formatCode="General">
                  <c:v>21.287</c:v>
                </c:pt>
                <c:pt idx="11" formatCode="General">
                  <c:v>5.029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'2001_Inc_19.10.20'!$F$3:$F$15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87480"/>
        <c:axId val="2146873144"/>
      </c:scatterChart>
      <c:valAx>
        <c:axId val="214688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873144"/>
        <c:crosses val="autoZero"/>
        <c:crossBetween val="midCat"/>
      </c:valAx>
      <c:valAx>
        <c:axId val="2146873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887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05320"/>
        <c:axId val="-2114000072"/>
      </c:scatterChart>
      <c:valAx>
        <c:axId val="-211400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000072"/>
        <c:crosses val="autoZero"/>
        <c:crossBetween val="midCat"/>
      </c:valAx>
      <c:valAx>
        <c:axId val="-211400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005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'2001_Inc_19.10.20'!$E$3:$E$15</c:f>
              <c:numCache>
                <c:formatCode>0.00</c:formatCode>
                <c:ptCount val="13"/>
                <c:pt idx="0">
                  <c:v>210.87</c:v>
                </c:pt>
                <c:pt idx="1">
                  <c:v>201.13</c:v>
                </c:pt>
                <c:pt idx="2">
                  <c:v>184.07</c:v>
                </c:pt>
                <c:pt idx="3">
                  <c:v>168.67</c:v>
                </c:pt>
                <c:pt idx="4">
                  <c:v>145.98</c:v>
                </c:pt>
                <c:pt idx="5">
                  <c:v>120.55</c:v>
                </c:pt>
                <c:pt idx="6">
                  <c:v>105.96</c:v>
                </c:pt>
                <c:pt idx="7">
                  <c:v>79.252</c:v>
                </c:pt>
                <c:pt idx="8">
                  <c:v>39.281</c:v>
                </c:pt>
                <c:pt idx="9" formatCode="General">
                  <c:v>14.214</c:v>
                </c:pt>
                <c:pt idx="10" formatCode="General">
                  <c:v>6.268</c:v>
                </c:pt>
                <c:pt idx="11" formatCode="General">
                  <c:v>1.937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'2001_Inc_19.10.20'!$F$3:$F$15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670632"/>
        <c:axId val="-2124665144"/>
      </c:scatterChart>
      <c:valAx>
        <c:axId val="-212467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665144"/>
        <c:crosses val="autoZero"/>
        <c:crossBetween val="midCat"/>
      </c:valAx>
      <c:valAx>
        <c:axId val="-2124665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67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601720"/>
        <c:axId val="-2124596296"/>
      </c:scatterChart>
      <c:valAx>
        <c:axId val="-212460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596296"/>
        <c:crosses val="autoZero"/>
        <c:crossBetween val="midCat"/>
      </c:valAx>
      <c:valAx>
        <c:axId val="-2124596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60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64392"/>
        <c:axId val="-2124558888"/>
      </c:scatterChart>
      <c:valAx>
        <c:axId val="-212456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558888"/>
        <c:crosses val="autoZero"/>
        <c:crossBetween val="midCat"/>
      </c:valAx>
      <c:valAx>
        <c:axId val="-212455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564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17608"/>
        <c:axId val="-2127525640"/>
      </c:scatterChart>
      <c:valAx>
        <c:axId val="214071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7525640"/>
        <c:crosses val="autoZero"/>
        <c:crossBetween val="midCat"/>
      </c:valAx>
      <c:valAx>
        <c:axId val="-212752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071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57272"/>
        <c:axId val="2141162728"/>
      </c:scatterChart>
      <c:valAx>
        <c:axId val="214115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1162728"/>
        <c:crosses val="autoZero"/>
        <c:crossBetween val="midCat"/>
      </c:valAx>
      <c:valAx>
        <c:axId val="214116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1157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'2001_Inc_26.10.20'!$D$3:$D$15</c:f>
              <c:numCache>
                <c:formatCode>0.00</c:formatCode>
                <c:ptCount val="13"/>
                <c:pt idx="0">
                  <c:v>1476.4</c:v>
                </c:pt>
                <c:pt idx="1">
                  <c:v>1294.5</c:v>
                </c:pt>
                <c:pt idx="2">
                  <c:v>1196.4</c:v>
                </c:pt>
                <c:pt idx="3">
                  <c:v>1039.6</c:v>
                </c:pt>
                <c:pt idx="4">
                  <c:v>891.17</c:v>
                </c:pt>
                <c:pt idx="5">
                  <c:v>750.3099999999999</c:v>
                </c:pt>
                <c:pt idx="6">
                  <c:v>631.51</c:v>
                </c:pt>
                <c:pt idx="7">
                  <c:v>443.55</c:v>
                </c:pt>
                <c:pt idx="8">
                  <c:v>302.24</c:v>
                </c:pt>
                <c:pt idx="9" formatCode="General">
                  <c:v>106.46</c:v>
                </c:pt>
                <c:pt idx="10" formatCode="General">
                  <c:v>47.234</c:v>
                </c:pt>
                <c:pt idx="11" formatCode="General">
                  <c:v>19.889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'2001_Inc_26.10.20'!$F$3:$F$15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40376"/>
        <c:axId val="-2117034968"/>
      </c:scatterChart>
      <c:valAx>
        <c:axId val="-211704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034968"/>
        <c:crosses val="autoZero"/>
        <c:crossBetween val="midCat"/>
      </c:valAx>
      <c:valAx>
        <c:axId val="-211703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04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'2001_Inc_26.10.20'!$E$3:$E$15</c:f>
              <c:numCache>
                <c:formatCode>0.00</c:formatCode>
                <c:ptCount val="13"/>
                <c:pt idx="0">
                  <c:v>266.73</c:v>
                </c:pt>
                <c:pt idx="1">
                  <c:v>235.82</c:v>
                </c:pt>
                <c:pt idx="2">
                  <c:v>220.72</c:v>
                </c:pt>
                <c:pt idx="3">
                  <c:v>189.9</c:v>
                </c:pt>
                <c:pt idx="4">
                  <c:v>169.43</c:v>
                </c:pt>
                <c:pt idx="5">
                  <c:v>130.15</c:v>
                </c:pt>
                <c:pt idx="6">
                  <c:v>120.1</c:v>
                </c:pt>
                <c:pt idx="7">
                  <c:v>81.222</c:v>
                </c:pt>
                <c:pt idx="8">
                  <c:v>60.623</c:v>
                </c:pt>
                <c:pt idx="9" formatCode="General">
                  <c:v>24.844</c:v>
                </c:pt>
                <c:pt idx="10" formatCode="General">
                  <c:v>12.253</c:v>
                </c:pt>
                <c:pt idx="11" formatCode="General">
                  <c:v>6.116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'2001_Inc_26.10.20'!$F$3:$F$15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10808"/>
        <c:axId val="-2116705352"/>
      </c:scatterChart>
      <c:valAx>
        <c:axId val="-211671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705352"/>
        <c:crosses val="autoZero"/>
        <c:crossBetween val="midCat"/>
      </c:valAx>
      <c:valAx>
        <c:axId val="-211670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71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68728"/>
        <c:axId val="-2116911816"/>
      </c:scatterChart>
      <c:valAx>
        <c:axId val="-211696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911816"/>
        <c:crosses val="autoZero"/>
        <c:crossBetween val="midCat"/>
      </c:valAx>
      <c:valAx>
        <c:axId val="-2116911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96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18840"/>
        <c:axId val="-2116113336"/>
      </c:scatterChart>
      <c:valAx>
        <c:axId val="-211611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113336"/>
        <c:crosses val="autoZero"/>
        <c:crossBetween val="midCat"/>
      </c:valAx>
      <c:valAx>
        <c:axId val="-211611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118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78728"/>
        <c:axId val="-2116073304"/>
      </c:scatterChart>
      <c:valAx>
        <c:axId val="-211607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073304"/>
        <c:crosses val="autoZero"/>
        <c:crossBetween val="midCat"/>
      </c:valAx>
      <c:valAx>
        <c:axId val="-211607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07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66968"/>
        <c:axId val="-2113961704"/>
      </c:scatterChart>
      <c:valAx>
        <c:axId val="-211396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3961704"/>
        <c:crosses val="autoZero"/>
        <c:crossBetween val="midCat"/>
      </c:valAx>
      <c:valAx>
        <c:axId val="-2113961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396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26456"/>
        <c:axId val="-2116220952"/>
      </c:scatterChart>
      <c:valAx>
        <c:axId val="-211622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220952"/>
        <c:crosses val="autoZero"/>
        <c:crossBetween val="midCat"/>
      </c:valAx>
      <c:valAx>
        <c:axId val="-211622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22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'2001_Inc_29.10.20'!$D$3:$D$15</c:f>
              <c:numCache>
                <c:formatCode>0.00</c:formatCode>
                <c:ptCount val="13"/>
                <c:pt idx="0">
                  <c:v>1484.7</c:v>
                </c:pt>
                <c:pt idx="1">
                  <c:v>1306.9</c:v>
                </c:pt>
                <c:pt idx="2">
                  <c:v>1225.5</c:v>
                </c:pt>
                <c:pt idx="3">
                  <c:v>1017.1</c:v>
                </c:pt>
                <c:pt idx="4">
                  <c:v>897.36</c:v>
                </c:pt>
                <c:pt idx="5">
                  <c:v>761.5599999999999</c:v>
                </c:pt>
                <c:pt idx="6">
                  <c:v>630.19</c:v>
                </c:pt>
                <c:pt idx="7">
                  <c:v>449.79</c:v>
                </c:pt>
                <c:pt idx="8">
                  <c:v>308.89</c:v>
                </c:pt>
                <c:pt idx="9" formatCode="General">
                  <c:v>111.05</c:v>
                </c:pt>
                <c:pt idx="10" formatCode="General">
                  <c:v>43.657</c:v>
                </c:pt>
                <c:pt idx="11" formatCode="General">
                  <c:v>20.158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'2001_Inc_29.10.20'!$F$3:$F$15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39464"/>
        <c:axId val="-2116959544"/>
      </c:scatterChart>
      <c:valAx>
        <c:axId val="-212733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959544"/>
        <c:crosses val="autoZero"/>
        <c:crossBetween val="midCat"/>
      </c:valAx>
      <c:valAx>
        <c:axId val="-211695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7339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'2001_Inc_29.10.20'!$E$3:$E$15</c:f>
              <c:numCache>
                <c:formatCode>0.00</c:formatCode>
                <c:ptCount val="13"/>
                <c:pt idx="0">
                  <c:v>257.75</c:v>
                </c:pt>
                <c:pt idx="1">
                  <c:v>228.81</c:v>
                </c:pt>
                <c:pt idx="2">
                  <c:v>215.25</c:v>
                </c:pt>
                <c:pt idx="3">
                  <c:v>186.19</c:v>
                </c:pt>
                <c:pt idx="4">
                  <c:v>163.49</c:v>
                </c:pt>
                <c:pt idx="5">
                  <c:v>136.21</c:v>
                </c:pt>
                <c:pt idx="6">
                  <c:v>115.97</c:v>
                </c:pt>
                <c:pt idx="7">
                  <c:v>82.992</c:v>
                </c:pt>
                <c:pt idx="8">
                  <c:v>64.123</c:v>
                </c:pt>
                <c:pt idx="9" formatCode="General">
                  <c:v>24.031</c:v>
                </c:pt>
                <c:pt idx="10" formatCode="General">
                  <c:v>11.426</c:v>
                </c:pt>
                <c:pt idx="11" formatCode="General">
                  <c:v>6.341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'2001_Inc_29.10.20'!$F$3:$F$15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23624"/>
        <c:axId val="-2116925304"/>
      </c:scatterChart>
      <c:valAx>
        <c:axId val="-211702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925304"/>
        <c:crosses val="autoZero"/>
        <c:crossBetween val="midCat"/>
      </c:valAx>
      <c:valAx>
        <c:axId val="-211692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023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34440"/>
        <c:axId val="-2117044424"/>
      </c:scatterChart>
      <c:valAx>
        <c:axId val="-211673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044424"/>
        <c:crosses val="autoZero"/>
        <c:crossBetween val="midCat"/>
      </c:valAx>
      <c:valAx>
        <c:axId val="-211704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734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79768"/>
        <c:axId val="-2116174264"/>
      </c:scatterChart>
      <c:valAx>
        <c:axId val="-211617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174264"/>
        <c:crosses val="autoZero"/>
        <c:crossBetween val="midCat"/>
      </c:valAx>
      <c:valAx>
        <c:axId val="-2116174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179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49032"/>
        <c:axId val="-2116843608"/>
      </c:scatterChart>
      <c:valAx>
        <c:axId val="-211684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843608"/>
        <c:crosses val="autoZero"/>
        <c:crossBetween val="midCat"/>
      </c:valAx>
      <c:valAx>
        <c:axId val="-211684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84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32168"/>
        <c:axId val="-2117021240"/>
      </c:scatterChart>
      <c:valAx>
        <c:axId val="-211703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021240"/>
        <c:crosses val="autoZero"/>
        <c:crossBetween val="midCat"/>
      </c:valAx>
      <c:valAx>
        <c:axId val="-211702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032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'2001_Inc_02.11.20'!$D$3:$D$15</c:f>
              <c:numCache>
                <c:formatCode>0.00</c:formatCode>
                <c:ptCount val="13"/>
                <c:pt idx="0">
                  <c:v>1470.7</c:v>
                </c:pt>
                <c:pt idx="1">
                  <c:v>1285.3</c:v>
                </c:pt>
                <c:pt idx="2">
                  <c:v>1227.2</c:v>
                </c:pt>
                <c:pt idx="3">
                  <c:v>1042.6</c:v>
                </c:pt>
                <c:pt idx="4">
                  <c:v>928.32</c:v>
                </c:pt>
                <c:pt idx="5">
                  <c:v>759.65</c:v>
                </c:pt>
                <c:pt idx="6">
                  <c:v>600.4400000000001</c:v>
                </c:pt>
                <c:pt idx="7">
                  <c:v>467.76</c:v>
                </c:pt>
                <c:pt idx="8">
                  <c:v>299.89</c:v>
                </c:pt>
                <c:pt idx="9" formatCode="General">
                  <c:v>89.25</c:v>
                </c:pt>
                <c:pt idx="10" formatCode="General">
                  <c:v>42.003</c:v>
                </c:pt>
                <c:pt idx="11" formatCode="General">
                  <c:v>12.854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'2001_Inc_02.11.20'!$F$3:$F$15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38168"/>
        <c:axId val="2145571480"/>
      </c:scatterChart>
      <c:valAx>
        <c:axId val="214613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5571480"/>
        <c:crosses val="autoZero"/>
        <c:crossBetween val="midCat"/>
      </c:valAx>
      <c:valAx>
        <c:axId val="2145571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13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'2001_Inc_02.11.20'!$E$3:$E$15</c:f>
              <c:numCache>
                <c:formatCode>0.00</c:formatCode>
                <c:ptCount val="13"/>
                <c:pt idx="0">
                  <c:v>257.0</c:v>
                </c:pt>
                <c:pt idx="1">
                  <c:v>231.23</c:v>
                </c:pt>
                <c:pt idx="2">
                  <c:v>216.01</c:v>
                </c:pt>
                <c:pt idx="3">
                  <c:v>189.73</c:v>
                </c:pt>
                <c:pt idx="4">
                  <c:v>172.88</c:v>
                </c:pt>
                <c:pt idx="5">
                  <c:v>139.48</c:v>
                </c:pt>
                <c:pt idx="6">
                  <c:v>117.68</c:v>
                </c:pt>
                <c:pt idx="7">
                  <c:v>87.685</c:v>
                </c:pt>
                <c:pt idx="8">
                  <c:v>62.631</c:v>
                </c:pt>
                <c:pt idx="9" formatCode="General">
                  <c:v>22.061</c:v>
                </c:pt>
                <c:pt idx="10" formatCode="General">
                  <c:v>11.846</c:v>
                </c:pt>
                <c:pt idx="11" formatCode="General">
                  <c:v>4.676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'2001_Inc_02.11.20'!$F$3:$F$15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69784"/>
        <c:axId val="2146375240"/>
      </c:scatterChart>
      <c:valAx>
        <c:axId val="214636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375240"/>
        <c:crosses val="autoZero"/>
        <c:crossBetween val="midCat"/>
      </c:valAx>
      <c:valAx>
        <c:axId val="214637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369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26008"/>
        <c:axId val="2146319016"/>
      </c:scatterChart>
      <c:valAx>
        <c:axId val="21463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319016"/>
        <c:crosses val="autoZero"/>
        <c:crossBetween val="midCat"/>
      </c:valAx>
      <c:valAx>
        <c:axId val="214631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326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'2001_Inc_08.10.20'!$D$3:$D$15</c:f>
              <c:numCache>
                <c:formatCode>0.00</c:formatCode>
                <c:ptCount val="13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'2001_Inc_08.10.20'!$F$3:$F$15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47720"/>
        <c:axId val="2146953128"/>
      </c:scatterChart>
      <c:valAx>
        <c:axId val="214694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953128"/>
        <c:crosses val="autoZero"/>
        <c:crossBetween val="midCat"/>
      </c:valAx>
      <c:valAx>
        <c:axId val="214695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947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77784"/>
        <c:axId val="2146283240"/>
      </c:scatterChart>
      <c:valAx>
        <c:axId val="214627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283240"/>
        <c:crosses val="autoZero"/>
        <c:crossBetween val="midCat"/>
      </c:valAx>
      <c:valAx>
        <c:axId val="2146283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27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37960"/>
        <c:axId val="2146231512"/>
      </c:scatterChart>
      <c:valAx>
        <c:axId val="214623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231512"/>
        <c:crosses val="autoZero"/>
        <c:crossBetween val="midCat"/>
      </c:valAx>
      <c:valAx>
        <c:axId val="2146231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23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88920"/>
        <c:axId val="2146194376"/>
      </c:scatterChart>
      <c:valAx>
        <c:axId val="214618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194376"/>
        <c:crosses val="autoZero"/>
        <c:crossBetween val="midCat"/>
      </c:valAx>
      <c:valAx>
        <c:axId val="2146194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188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'2001_Inc_02.11.20'!$D$3:$D$15</c:f>
              <c:numCache>
                <c:formatCode>0.00</c:formatCode>
                <c:ptCount val="13"/>
                <c:pt idx="0">
                  <c:v>1470.7</c:v>
                </c:pt>
                <c:pt idx="1">
                  <c:v>1285.3</c:v>
                </c:pt>
                <c:pt idx="2">
                  <c:v>1227.2</c:v>
                </c:pt>
                <c:pt idx="3">
                  <c:v>1042.6</c:v>
                </c:pt>
                <c:pt idx="4">
                  <c:v>928.32</c:v>
                </c:pt>
                <c:pt idx="5">
                  <c:v>759.65</c:v>
                </c:pt>
                <c:pt idx="6">
                  <c:v>600.4400000000001</c:v>
                </c:pt>
                <c:pt idx="7">
                  <c:v>467.76</c:v>
                </c:pt>
                <c:pt idx="8">
                  <c:v>299.89</c:v>
                </c:pt>
                <c:pt idx="9" formatCode="General">
                  <c:v>89.25</c:v>
                </c:pt>
                <c:pt idx="10" formatCode="General">
                  <c:v>42.003</c:v>
                </c:pt>
                <c:pt idx="11" formatCode="General">
                  <c:v>12.854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'2001_Inc_02.11.20'!$F$3:$F$15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40008"/>
        <c:axId val="2146139496"/>
      </c:scatterChart>
      <c:valAx>
        <c:axId val="214614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139496"/>
        <c:crosses val="autoZero"/>
        <c:crossBetween val="midCat"/>
      </c:valAx>
      <c:valAx>
        <c:axId val="2146139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140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'2001_Inc_02.11.20'!$E$3:$E$15</c:f>
              <c:numCache>
                <c:formatCode>0.00</c:formatCode>
                <c:ptCount val="13"/>
                <c:pt idx="0">
                  <c:v>257.0</c:v>
                </c:pt>
                <c:pt idx="1">
                  <c:v>231.23</c:v>
                </c:pt>
                <c:pt idx="2">
                  <c:v>216.01</c:v>
                </c:pt>
                <c:pt idx="3">
                  <c:v>189.73</c:v>
                </c:pt>
                <c:pt idx="4">
                  <c:v>172.88</c:v>
                </c:pt>
                <c:pt idx="5">
                  <c:v>139.48</c:v>
                </c:pt>
                <c:pt idx="6">
                  <c:v>117.68</c:v>
                </c:pt>
                <c:pt idx="7">
                  <c:v>87.685</c:v>
                </c:pt>
                <c:pt idx="8">
                  <c:v>62.631</c:v>
                </c:pt>
                <c:pt idx="9" formatCode="General">
                  <c:v>22.061</c:v>
                </c:pt>
                <c:pt idx="10" formatCode="General">
                  <c:v>11.846</c:v>
                </c:pt>
                <c:pt idx="11" formatCode="General">
                  <c:v>4.676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'2001_Inc_02.11.20'!$F$3:$F$15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93000"/>
        <c:axId val="2146098456"/>
      </c:scatterChart>
      <c:valAx>
        <c:axId val="214609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098456"/>
        <c:crosses val="autoZero"/>
        <c:crossBetween val="midCat"/>
      </c:valAx>
      <c:valAx>
        <c:axId val="214609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093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08936"/>
        <c:axId val="-2117315608"/>
      </c:scatterChart>
      <c:valAx>
        <c:axId val="-211720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315608"/>
        <c:crosses val="autoZero"/>
        <c:crossBetween val="midCat"/>
      </c:valAx>
      <c:valAx>
        <c:axId val="-211731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208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18504"/>
        <c:axId val="-2117413048"/>
      </c:scatterChart>
      <c:valAx>
        <c:axId val="-211741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413048"/>
        <c:crosses val="autoZero"/>
        <c:crossBetween val="midCat"/>
      </c:valAx>
      <c:valAx>
        <c:axId val="-2117413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418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78472"/>
        <c:axId val="-2117449272"/>
      </c:scatterChart>
      <c:valAx>
        <c:axId val="-211737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449272"/>
        <c:crosses val="autoZero"/>
        <c:crossBetween val="midCat"/>
      </c:valAx>
      <c:valAx>
        <c:axId val="-2117449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378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26568"/>
        <c:axId val="-2117194040"/>
      </c:scatterChart>
      <c:valAx>
        <c:axId val="-21180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194040"/>
        <c:crosses val="autoZero"/>
        <c:crossBetween val="midCat"/>
      </c:valAx>
      <c:valAx>
        <c:axId val="-2117194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802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'2001_Inc_19.11.20'!$D$3:$D$15</c:f>
              <c:numCache>
                <c:formatCode>0.00</c:formatCode>
                <c:ptCount val="13"/>
                <c:pt idx="0">
                  <c:v>1446.9</c:v>
                </c:pt>
                <c:pt idx="1">
                  <c:v>1246.9</c:v>
                </c:pt>
                <c:pt idx="2">
                  <c:v>1149.3</c:v>
                </c:pt>
                <c:pt idx="3">
                  <c:v>979.66</c:v>
                </c:pt>
                <c:pt idx="4">
                  <c:v>897.04</c:v>
                </c:pt>
                <c:pt idx="5">
                  <c:v>731.79</c:v>
                </c:pt>
                <c:pt idx="6">
                  <c:v>594.96</c:v>
                </c:pt>
                <c:pt idx="7">
                  <c:v>435.8</c:v>
                </c:pt>
                <c:pt idx="8">
                  <c:v>276.17</c:v>
                </c:pt>
                <c:pt idx="9" formatCode="General">
                  <c:v>93.102</c:v>
                </c:pt>
                <c:pt idx="10" formatCode="General">
                  <c:v>44.455</c:v>
                </c:pt>
                <c:pt idx="11" formatCode="General">
                  <c:v>16.701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'2001_Inc_19.11.20'!$F$3:$F$15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19976"/>
        <c:axId val="-2117840168"/>
      </c:scatterChart>
      <c:valAx>
        <c:axId val="-211781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840168"/>
        <c:crosses val="autoZero"/>
        <c:crossBetween val="midCat"/>
      </c:valAx>
      <c:valAx>
        <c:axId val="-211784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81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'2001_Inc_08.10.20'!$E$3:$E$15</c:f>
              <c:numCache>
                <c:formatCode>0.00</c:formatCode>
                <c:ptCount val="13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'2001_Inc_08.10.20'!$F$3:$F$15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95608"/>
        <c:axId val="-2113952312"/>
      </c:scatterChart>
      <c:valAx>
        <c:axId val="-21217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3952312"/>
        <c:crosses val="autoZero"/>
        <c:crossBetween val="midCat"/>
      </c:valAx>
      <c:valAx>
        <c:axId val="-2113952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79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'2001_Inc_19.11.20'!$E$3:$E$15</c:f>
              <c:numCache>
                <c:formatCode>0.00</c:formatCode>
                <c:ptCount val="13"/>
                <c:pt idx="0">
                  <c:v>259.04</c:v>
                </c:pt>
                <c:pt idx="1">
                  <c:v>232.69</c:v>
                </c:pt>
                <c:pt idx="2">
                  <c:v>214.62</c:v>
                </c:pt>
                <c:pt idx="3">
                  <c:v>189.01</c:v>
                </c:pt>
                <c:pt idx="4">
                  <c:v>161.72</c:v>
                </c:pt>
                <c:pt idx="5">
                  <c:v>133.74</c:v>
                </c:pt>
                <c:pt idx="6">
                  <c:v>118.23</c:v>
                </c:pt>
                <c:pt idx="7">
                  <c:v>82.591</c:v>
                </c:pt>
                <c:pt idx="8">
                  <c:v>60.346</c:v>
                </c:pt>
                <c:pt idx="9" formatCode="General">
                  <c:v>22.493</c:v>
                </c:pt>
                <c:pt idx="10" formatCode="General">
                  <c:v>12.077</c:v>
                </c:pt>
                <c:pt idx="11" formatCode="General">
                  <c:v>5.691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'2001_Inc_19.11.20'!$F$3:$F$15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4600"/>
        <c:axId val="-2117482584"/>
      </c:scatterChart>
      <c:valAx>
        <c:axId val="-211807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482584"/>
        <c:crosses val="autoZero"/>
        <c:crossBetween val="midCat"/>
      </c:valAx>
      <c:valAx>
        <c:axId val="-2117482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8074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55128"/>
        <c:axId val="-2117349704"/>
      </c:scatterChart>
      <c:valAx>
        <c:axId val="-211735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349704"/>
        <c:crosses val="autoZero"/>
        <c:crossBetween val="midCat"/>
      </c:valAx>
      <c:valAx>
        <c:axId val="-2117349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355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22088"/>
        <c:axId val="-2124516584"/>
      </c:scatterChart>
      <c:valAx>
        <c:axId val="-212452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516584"/>
        <c:crosses val="autoZero"/>
        <c:crossBetween val="midCat"/>
      </c:valAx>
      <c:valAx>
        <c:axId val="-2124516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52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81976"/>
        <c:axId val="-2124476552"/>
      </c:scatterChart>
      <c:valAx>
        <c:axId val="-212448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476552"/>
        <c:crosses val="autoZero"/>
        <c:crossBetween val="midCat"/>
      </c:valAx>
      <c:valAx>
        <c:axId val="-212447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48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43848"/>
        <c:axId val="2146625512"/>
      </c:scatterChart>
      <c:valAx>
        <c:axId val="-212444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625512"/>
        <c:crosses val="autoZero"/>
        <c:crossBetween val="midCat"/>
      </c:valAx>
      <c:valAx>
        <c:axId val="2146625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444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'2001_Inc_02.11.20'!$D$3:$D$15</c:f>
              <c:numCache>
                <c:formatCode>0.00</c:formatCode>
                <c:ptCount val="13"/>
                <c:pt idx="0">
                  <c:v>1470.7</c:v>
                </c:pt>
                <c:pt idx="1">
                  <c:v>1285.3</c:v>
                </c:pt>
                <c:pt idx="2">
                  <c:v>1227.2</c:v>
                </c:pt>
                <c:pt idx="3">
                  <c:v>1042.6</c:v>
                </c:pt>
                <c:pt idx="4">
                  <c:v>928.32</c:v>
                </c:pt>
                <c:pt idx="5">
                  <c:v>759.65</c:v>
                </c:pt>
                <c:pt idx="6">
                  <c:v>600.4400000000001</c:v>
                </c:pt>
                <c:pt idx="7">
                  <c:v>467.76</c:v>
                </c:pt>
                <c:pt idx="8">
                  <c:v>299.89</c:v>
                </c:pt>
                <c:pt idx="9" formatCode="General">
                  <c:v>89.25</c:v>
                </c:pt>
                <c:pt idx="10" formatCode="General">
                  <c:v>42.003</c:v>
                </c:pt>
                <c:pt idx="11" formatCode="General">
                  <c:v>12.854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'2001_Inc_02.11.20'!$F$3:$F$15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52920"/>
        <c:axId val="2147258344"/>
      </c:scatterChart>
      <c:valAx>
        <c:axId val="214725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7258344"/>
        <c:crosses val="autoZero"/>
        <c:crossBetween val="midCat"/>
      </c:valAx>
      <c:valAx>
        <c:axId val="214725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7252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'2001_Inc_02.11.20'!$E$3:$E$15</c:f>
              <c:numCache>
                <c:formatCode>0.00</c:formatCode>
                <c:ptCount val="13"/>
                <c:pt idx="0">
                  <c:v>257.0</c:v>
                </c:pt>
                <c:pt idx="1">
                  <c:v>231.23</c:v>
                </c:pt>
                <c:pt idx="2">
                  <c:v>216.01</c:v>
                </c:pt>
                <c:pt idx="3">
                  <c:v>189.73</c:v>
                </c:pt>
                <c:pt idx="4">
                  <c:v>172.88</c:v>
                </c:pt>
                <c:pt idx="5">
                  <c:v>139.48</c:v>
                </c:pt>
                <c:pt idx="6">
                  <c:v>117.68</c:v>
                </c:pt>
                <c:pt idx="7">
                  <c:v>87.685</c:v>
                </c:pt>
                <c:pt idx="8">
                  <c:v>62.631</c:v>
                </c:pt>
                <c:pt idx="9" formatCode="General">
                  <c:v>22.061</c:v>
                </c:pt>
                <c:pt idx="10" formatCode="General">
                  <c:v>11.846</c:v>
                </c:pt>
                <c:pt idx="11" formatCode="General">
                  <c:v>4.676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'2001_Inc_02.11.20'!$F$3:$F$15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59352"/>
        <c:axId val="2147164808"/>
      </c:scatterChart>
      <c:valAx>
        <c:axId val="214715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7164808"/>
        <c:crosses val="autoZero"/>
        <c:crossBetween val="midCat"/>
      </c:valAx>
      <c:valAx>
        <c:axId val="214716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7159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86664"/>
        <c:axId val="2147292088"/>
      </c:scatterChart>
      <c:valAx>
        <c:axId val="214728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7292088"/>
        <c:crosses val="autoZero"/>
        <c:crossBetween val="midCat"/>
      </c:valAx>
      <c:valAx>
        <c:axId val="2147292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7286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50584"/>
        <c:axId val="2146456072"/>
      </c:scatterChart>
      <c:valAx>
        <c:axId val="214645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456072"/>
        <c:crosses val="autoZero"/>
        <c:crossBetween val="midCat"/>
      </c:valAx>
      <c:valAx>
        <c:axId val="2146456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45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28376"/>
        <c:axId val="-2128591112"/>
      </c:scatterChart>
      <c:valAx>
        <c:axId val="214732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8591112"/>
        <c:crosses val="autoZero"/>
        <c:crossBetween val="midCat"/>
      </c:valAx>
      <c:valAx>
        <c:axId val="-212859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732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09256"/>
        <c:axId val="-2121603848"/>
      </c:scatterChart>
      <c:valAx>
        <c:axId val="-212160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603848"/>
        <c:crosses val="autoZero"/>
        <c:crossBetween val="midCat"/>
      </c:valAx>
      <c:valAx>
        <c:axId val="-2121603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60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10264"/>
        <c:axId val="2147215768"/>
      </c:scatterChart>
      <c:valAx>
        <c:axId val="214721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7215768"/>
        <c:crosses val="autoZero"/>
        <c:crossBetween val="midCat"/>
      </c:valAx>
      <c:valAx>
        <c:axId val="214721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721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'2001_Inc_19.11.20'!$F$3:$F$14</c:f>
              <c:strCache>
                <c:ptCount val="1"/>
                <c:pt idx="0">
                  <c:v>14.96000 13.16480 11.96800 10.17280 8.97600 7.18080 5.98400 4.18880 2.99200 1.19680 0.59840 0.29920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'2001_Inc_19.11.20'!$D$15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'2001_Inc_19.11.20'!$F$15</c:f>
              <c:numCache>
                <c:formatCode>0.00000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88632"/>
        <c:axId val="-2117341096"/>
      </c:scatterChart>
      <c:valAx>
        <c:axId val="-211808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341096"/>
        <c:crosses val="autoZero"/>
        <c:crossBetween val="midCat"/>
      </c:valAx>
      <c:valAx>
        <c:axId val="-211734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808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'2001_Inc_19.11.20'!$F$3:$F$14</c:f>
              <c:strCache>
                <c:ptCount val="1"/>
                <c:pt idx="0">
                  <c:v>14.96000 13.16480 11.96800 10.17280 8.97600 7.18080 5.98400 4.18880 2.99200 1.19680 0.59840 0.29920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'2001_Inc_19.11.20'!$E$15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'2001_Inc_19.11.20'!$F$15</c:f>
              <c:numCache>
                <c:formatCode>0.00000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86072"/>
        <c:axId val="-2117936616"/>
      </c:scatterChart>
      <c:valAx>
        <c:axId val="-211758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936616"/>
        <c:crosses val="autoZero"/>
        <c:crossBetween val="midCat"/>
      </c:valAx>
      <c:valAx>
        <c:axId val="-2117936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58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35240"/>
        <c:axId val="2096893320"/>
      </c:scatterChart>
      <c:valAx>
        <c:axId val="-212963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6893320"/>
        <c:crosses val="autoZero"/>
        <c:crossBetween val="midCat"/>
      </c:valAx>
      <c:valAx>
        <c:axId val="209689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9635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89288"/>
        <c:axId val="-2117183784"/>
      </c:scatterChart>
      <c:valAx>
        <c:axId val="-211718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183784"/>
        <c:crosses val="autoZero"/>
        <c:crossBetween val="midCat"/>
      </c:valAx>
      <c:valAx>
        <c:axId val="-2117183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189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48728"/>
        <c:axId val="-2117143304"/>
      </c:scatterChart>
      <c:valAx>
        <c:axId val="-211714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143304"/>
        <c:crosses val="autoZero"/>
        <c:crossBetween val="midCat"/>
      </c:valAx>
      <c:valAx>
        <c:axId val="-211714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14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10824"/>
        <c:axId val="-2117105320"/>
      </c:scatterChart>
      <c:valAx>
        <c:axId val="-211711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105320"/>
        <c:crosses val="autoZero"/>
        <c:crossBetween val="midCat"/>
      </c:valAx>
      <c:valAx>
        <c:axId val="-2117105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11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03561912355892"/>
                  <c:y val="-0.201268304487981"/>
                </c:manualLayout>
              </c:layout>
              <c:numFmt formatCode="General" sourceLinked="0"/>
            </c:trendlineLbl>
          </c:trendline>
          <c:xVal>
            <c:numRef>
              <c:f>'2001_IncRep_01.12.20'!$D$3:$D$15</c:f>
              <c:numCache>
                <c:formatCode>0.00</c:formatCode>
                <c:ptCount val="13"/>
                <c:pt idx="0">
                  <c:v>1471.3</c:v>
                </c:pt>
                <c:pt idx="1">
                  <c:v>1307.3</c:v>
                </c:pt>
                <c:pt idx="2">
                  <c:v>1170.08</c:v>
                </c:pt>
                <c:pt idx="3">
                  <c:v>995.5</c:v>
                </c:pt>
                <c:pt idx="4">
                  <c:v>874.24</c:v>
                </c:pt>
                <c:pt idx="5">
                  <c:v>722.08</c:v>
                </c:pt>
                <c:pt idx="6">
                  <c:v>598.87</c:v>
                </c:pt>
                <c:pt idx="7">
                  <c:v>420.7</c:v>
                </c:pt>
                <c:pt idx="8">
                  <c:v>316.52</c:v>
                </c:pt>
                <c:pt idx="9" formatCode="General">
                  <c:v>113.62</c:v>
                </c:pt>
                <c:pt idx="10" formatCode="General">
                  <c:v>49.05</c:v>
                </c:pt>
                <c:pt idx="11" formatCode="General">
                  <c:v>21.237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'2001_IncRep_01.12.20'!$F$3:$F$15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08232"/>
        <c:axId val="-2117502808"/>
      </c:scatterChart>
      <c:valAx>
        <c:axId val="-211750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502808"/>
        <c:crosses val="autoZero"/>
        <c:crossBetween val="midCat"/>
      </c:valAx>
      <c:valAx>
        <c:axId val="-211750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508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1134183448308"/>
                  <c:y val="-0.250636458546771"/>
                </c:manualLayout>
              </c:layout>
              <c:numFmt formatCode="General" sourceLinked="0"/>
            </c:trendlineLbl>
          </c:trendline>
          <c:xVal>
            <c:numRef>
              <c:f>'2001_IncRep_01.12.20'!$E$3:$E$15</c:f>
              <c:numCache>
                <c:formatCode>0.00</c:formatCode>
                <c:ptCount val="13"/>
                <c:pt idx="0">
                  <c:v>256.1</c:v>
                </c:pt>
                <c:pt idx="1">
                  <c:v>224.53</c:v>
                </c:pt>
                <c:pt idx="2">
                  <c:v>208.96</c:v>
                </c:pt>
                <c:pt idx="3">
                  <c:v>187.09</c:v>
                </c:pt>
                <c:pt idx="4">
                  <c:v>169.16</c:v>
                </c:pt>
                <c:pt idx="5">
                  <c:v>134.52</c:v>
                </c:pt>
                <c:pt idx="6">
                  <c:v>112.86</c:v>
                </c:pt>
                <c:pt idx="7">
                  <c:v>80.782</c:v>
                </c:pt>
                <c:pt idx="8">
                  <c:v>62.53</c:v>
                </c:pt>
                <c:pt idx="9" formatCode="General">
                  <c:v>26.337</c:v>
                </c:pt>
                <c:pt idx="10" formatCode="General">
                  <c:v>12.865</c:v>
                </c:pt>
                <c:pt idx="11" formatCode="General">
                  <c:v>6.311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'2001_IncRep_01.12.20'!$F$3:$F$15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52136"/>
        <c:axId val="2144257368"/>
      </c:scatterChart>
      <c:valAx>
        <c:axId val="214425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257368"/>
        <c:crosses val="autoZero"/>
        <c:crossBetween val="midCat"/>
      </c:valAx>
      <c:valAx>
        <c:axId val="214425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25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'2001_Inc_09.10.20'!$D$3:$D$14</c:f>
              <c:numCache>
                <c:formatCode>0.00</c:formatCode>
                <c:ptCount val="12"/>
                <c:pt idx="0">
                  <c:v>1468.7</c:v>
                </c:pt>
                <c:pt idx="1">
                  <c:v>1268.7</c:v>
                </c:pt>
                <c:pt idx="2">
                  <c:v>1138.7</c:v>
                </c:pt>
                <c:pt idx="3">
                  <c:v>1027.6</c:v>
                </c:pt>
                <c:pt idx="4">
                  <c:v>881.78</c:v>
                </c:pt>
                <c:pt idx="5">
                  <c:v>747.87</c:v>
                </c:pt>
                <c:pt idx="6">
                  <c:v>585.95</c:v>
                </c:pt>
                <c:pt idx="7">
                  <c:v>427.07</c:v>
                </c:pt>
                <c:pt idx="8">
                  <c:v>306.55</c:v>
                </c:pt>
                <c:pt idx="9" formatCode="General">
                  <c:v>103.56</c:v>
                </c:pt>
                <c:pt idx="10" formatCode="General">
                  <c:v>53.006</c:v>
                </c:pt>
                <c:pt idx="11" formatCode="General">
                  <c:v>22.207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14568"/>
        <c:axId val="2144019976"/>
      </c:scatterChart>
      <c:valAx>
        <c:axId val="214401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019976"/>
        <c:crosses val="autoZero"/>
        <c:crossBetween val="midCat"/>
      </c:valAx>
      <c:valAx>
        <c:axId val="214401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014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71816"/>
        <c:axId val="-2121566360"/>
      </c:scatterChart>
      <c:valAx>
        <c:axId val="-212157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566360"/>
        <c:crosses val="autoZero"/>
        <c:crossBetween val="midCat"/>
      </c:valAx>
      <c:valAx>
        <c:axId val="-2121566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571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'2001_Inc_09.10.20'!$E$3:$E$14</c:f>
              <c:numCache>
                <c:formatCode>0.00</c:formatCode>
                <c:ptCount val="12"/>
                <c:pt idx="0">
                  <c:v>251.51</c:v>
                </c:pt>
                <c:pt idx="1">
                  <c:v>236.18</c:v>
                </c:pt>
                <c:pt idx="2">
                  <c:v>212.57</c:v>
                </c:pt>
                <c:pt idx="3">
                  <c:v>188.3</c:v>
                </c:pt>
                <c:pt idx="4">
                  <c:v>170.13</c:v>
                </c:pt>
                <c:pt idx="5">
                  <c:v>134.07</c:v>
                </c:pt>
                <c:pt idx="6">
                  <c:v>119.17</c:v>
                </c:pt>
                <c:pt idx="7">
                  <c:v>79.608</c:v>
                </c:pt>
                <c:pt idx="8">
                  <c:v>61.425</c:v>
                </c:pt>
                <c:pt idx="9" formatCode="General">
                  <c:v>25.117</c:v>
                </c:pt>
                <c:pt idx="10" formatCode="General">
                  <c:v>12.476</c:v>
                </c:pt>
                <c:pt idx="11" formatCode="General">
                  <c:v>6.262</c:v>
                </c:pt>
              </c:numCache>
            </c:numRef>
          </c:xVal>
          <c:yVal>
            <c:numRef>
              <c:f>'2001_Inc_09.10.20'!$F$3:$F$14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52968"/>
        <c:axId val="2144058472"/>
      </c:scatterChart>
      <c:valAx>
        <c:axId val="21440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058472"/>
        <c:crosses val="autoZero"/>
        <c:crossBetween val="midCat"/>
      </c:valAx>
      <c:valAx>
        <c:axId val="2144058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405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3288"/>
        <c:axId val="2143958712"/>
      </c:scatterChart>
      <c:valAx>
        <c:axId val="214395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958712"/>
        <c:crosses val="autoZero"/>
        <c:crossBetween val="midCat"/>
      </c:valAx>
      <c:valAx>
        <c:axId val="214395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95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'2001_Inc_08.10.20'!$E$3:$E$14</c:f>
              <c:numCache>
                <c:formatCode>0.00</c:formatCode>
                <c:ptCount val="12"/>
                <c:pt idx="0">
                  <c:v>247.81</c:v>
                </c:pt>
                <c:pt idx="1">
                  <c:v>238.72</c:v>
                </c:pt>
                <c:pt idx="2">
                  <c:v>217.88</c:v>
                </c:pt>
                <c:pt idx="3">
                  <c:v>186.27</c:v>
                </c:pt>
                <c:pt idx="4">
                  <c:v>171.49</c:v>
                </c:pt>
                <c:pt idx="5">
                  <c:v>135.85</c:v>
                </c:pt>
                <c:pt idx="6">
                  <c:v>115.89</c:v>
                </c:pt>
                <c:pt idx="7">
                  <c:v>84.612</c:v>
                </c:pt>
                <c:pt idx="8">
                  <c:v>62.259</c:v>
                </c:pt>
                <c:pt idx="9" formatCode="General">
                  <c:v>24.783</c:v>
                </c:pt>
                <c:pt idx="10" formatCode="General">
                  <c:v>12.39</c:v>
                </c:pt>
                <c:pt idx="11" formatCode="General">
                  <c:v>6.456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21512"/>
        <c:axId val="2143927016"/>
      </c:scatterChart>
      <c:valAx>
        <c:axId val="214392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927016"/>
        <c:crosses val="autoZero"/>
        <c:crossBetween val="midCat"/>
      </c:valAx>
      <c:valAx>
        <c:axId val="214392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921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03561912355892"/>
                  <c:y val="-0.201268304487981"/>
                </c:manualLayout>
              </c:layout>
              <c:numFmt formatCode="General" sourceLinked="0"/>
            </c:trendlineLbl>
          </c:trendline>
          <c:xVal>
            <c:numRef>
              <c:f>'2001_IncRep_07.12.20'!$D$3:$D$15</c:f>
              <c:numCache>
                <c:formatCode>0.00</c:formatCode>
                <c:ptCount val="13"/>
                <c:pt idx="0">
                  <c:v>1455.9</c:v>
                </c:pt>
                <c:pt idx="1">
                  <c:v>1301.8</c:v>
                </c:pt>
                <c:pt idx="2">
                  <c:v>1166.5</c:v>
                </c:pt>
                <c:pt idx="3">
                  <c:v>1013.4</c:v>
                </c:pt>
                <c:pt idx="4">
                  <c:v>892.3</c:v>
                </c:pt>
                <c:pt idx="5">
                  <c:v>708.04</c:v>
                </c:pt>
                <c:pt idx="6">
                  <c:v>592.72</c:v>
                </c:pt>
                <c:pt idx="7">
                  <c:v>416.65</c:v>
                </c:pt>
                <c:pt idx="8">
                  <c:v>288.78</c:v>
                </c:pt>
                <c:pt idx="9" formatCode="General">
                  <c:v>112.48</c:v>
                </c:pt>
                <c:pt idx="10" formatCode="General">
                  <c:v>52.969</c:v>
                </c:pt>
                <c:pt idx="11" formatCode="General">
                  <c:v>20.002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'2001_IncRep_07.12.20'!$F$3:$F$15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01880"/>
        <c:axId val="2143907304"/>
      </c:scatterChart>
      <c:valAx>
        <c:axId val="214390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907304"/>
        <c:crosses val="autoZero"/>
        <c:crossBetween val="midCat"/>
      </c:valAx>
      <c:valAx>
        <c:axId val="2143907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901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1134183448308"/>
                  <c:y val="-0.250636458546771"/>
                </c:manualLayout>
              </c:layout>
              <c:numFmt formatCode="General" sourceLinked="0"/>
            </c:trendlineLbl>
          </c:trendline>
          <c:xVal>
            <c:numRef>
              <c:f>'2001_IncRep_07.12.20'!$E$3:$E$15</c:f>
              <c:numCache>
                <c:formatCode>0.00</c:formatCode>
                <c:ptCount val="13"/>
                <c:pt idx="0">
                  <c:v>247.41</c:v>
                </c:pt>
                <c:pt idx="1">
                  <c:v>238.8</c:v>
                </c:pt>
                <c:pt idx="2">
                  <c:v>201.81</c:v>
                </c:pt>
                <c:pt idx="3">
                  <c:v>188.44</c:v>
                </c:pt>
                <c:pt idx="4">
                  <c:v>159.25</c:v>
                </c:pt>
                <c:pt idx="5">
                  <c:v>126.59</c:v>
                </c:pt>
                <c:pt idx="6">
                  <c:v>114.1</c:v>
                </c:pt>
                <c:pt idx="7">
                  <c:v>80.185</c:v>
                </c:pt>
                <c:pt idx="8">
                  <c:v>62.736</c:v>
                </c:pt>
                <c:pt idx="9" formatCode="General">
                  <c:v>24.101</c:v>
                </c:pt>
                <c:pt idx="10" formatCode="General">
                  <c:v>12.785</c:v>
                </c:pt>
                <c:pt idx="11" formatCode="General">
                  <c:v>6.047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'2001_IncRep_07.12.20'!$F$3:$F$15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28952"/>
        <c:axId val="2143834392"/>
      </c:scatterChart>
      <c:valAx>
        <c:axId val="214382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834392"/>
        <c:crosses val="autoZero"/>
        <c:crossBetween val="midCat"/>
      </c:valAx>
      <c:valAx>
        <c:axId val="214383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382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'2001_Inc_08.10.20'!$D$3:$D$14</c:f>
              <c:numCache>
                <c:formatCode>0.00</c:formatCode>
                <c:ptCount val="12"/>
                <c:pt idx="0">
                  <c:v>1395.0</c:v>
                </c:pt>
                <c:pt idx="1">
                  <c:v>1283.7</c:v>
                </c:pt>
                <c:pt idx="2">
                  <c:v>1172.3</c:v>
                </c:pt>
                <c:pt idx="3">
                  <c:v>1047.1</c:v>
                </c:pt>
                <c:pt idx="4">
                  <c:v>889.59</c:v>
                </c:pt>
                <c:pt idx="5">
                  <c:v>733.79</c:v>
                </c:pt>
                <c:pt idx="6">
                  <c:v>622.9299999999999</c:v>
                </c:pt>
                <c:pt idx="7">
                  <c:v>421.91</c:v>
                </c:pt>
                <c:pt idx="8">
                  <c:v>316.09</c:v>
                </c:pt>
                <c:pt idx="9" formatCode="General">
                  <c:v>109.71</c:v>
                </c:pt>
                <c:pt idx="10" formatCode="General">
                  <c:v>49.495</c:v>
                </c:pt>
                <c:pt idx="11" formatCode="General">
                  <c:v>21.249</c:v>
                </c:pt>
              </c:numCache>
            </c:numRef>
          </c:xVal>
          <c:yVal>
            <c:numRef>
              <c:f>'2001_Inc_08.10.20'!$F$3:$F$14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31624"/>
        <c:axId val="-2121526216"/>
      </c:scatterChart>
      <c:valAx>
        <c:axId val="-212153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526216"/>
        <c:crosses val="autoZero"/>
        <c:crossBetween val="midCat"/>
      </c:valAx>
      <c:valAx>
        <c:axId val="-212152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53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65.xml"/><Relationship Id="rId12" Type="http://schemas.openxmlformats.org/officeDocument/2006/relationships/chart" Target="../charts/chart66.xml"/><Relationship Id="rId13" Type="http://schemas.openxmlformats.org/officeDocument/2006/relationships/chart" Target="../charts/chart67.xml"/><Relationship Id="rId14" Type="http://schemas.openxmlformats.org/officeDocument/2006/relationships/chart" Target="../charts/chart68.xml"/><Relationship Id="rId15" Type="http://schemas.openxmlformats.org/officeDocument/2006/relationships/chart" Target="../charts/chart69.xml"/><Relationship Id="rId16" Type="http://schemas.openxmlformats.org/officeDocument/2006/relationships/chart" Target="../charts/chart70.xml"/><Relationship Id="rId17" Type="http://schemas.openxmlformats.org/officeDocument/2006/relationships/chart" Target="../charts/chart71.xml"/><Relationship Id="rId18" Type="http://schemas.openxmlformats.org/officeDocument/2006/relationships/chart" Target="../charts/chart72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Relationship Id="rId6" Type="http://schemas.openxmlformats.org/officeDocument/2006/relationships/chart" Target="../charts/chart60.xml"/><Relationship Id="rId7" Type="http://schemas.openxmlformats.org/officeDocument/2006/relationships/chart" Target="../charts/chart61.xml"/><Relationship Id="rId8" Type="http://schemas.openxmlformats.org/officeDocument/2006/relationships/chart" Target="../charts/chart62.xml"/><Relationship Id="rId9" Type="http://schemas.openxmlformats.org/officeDocument/2006/relationships/chart" Target="../charts/chart63.xml"/><Relationship Id="rId10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4" Type="http://schemas.openxmlformats.org/officeDocument/2006/relationships/chart" Target="../charts/chart82.xml"/><Relationship Id="rId5" Type="http://schemas.openxmlformats.org/officeDocument/2006/relationships/chart" Target="../charts/chart83.xml"/><Relationship Id="rId6" Type="http://schemas.openxmlformats.org/officeDocument/2006/relationships/chart" Target="../charts/chart84.xml"/><Relationship Id="rId1" Type="http://schemas.openxmlformats.org/officeDocument/2006/relationships/chart" Target="../charts/chart79.xml"/><Relationship Id="rId2" Type="http://schemas.openxmlformats.org/officeDocument/2006/relationships/chart" Target="../charts/chart8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53.xml"/><Relationship Id="rId12" Type="http://schemas.openxmlformats.org/officeDocument/2006/relationships/chart" Target="../charts/chart54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8" Type="http://schemas.openxmlformats.org/officeDocument/2006/relationships/chart" Target="../charts/chart50.xml"/><Relationship Id="rId9" Type="http://schemas.openxmlformats.org/officeDocument/2006/relationships/chart" Target="../charts/chart51.xml"/><Relationship Id="rId10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C_SierraNevada_Incubations_Beem-Miller_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not modified</v>
          </cell>
        </row>
        <row r="3">
          <cell r="A3" t="str">
            <v>decalcify</v>
          </cell>
        </row>
        <row r="4">
          <cell r="A4" t="str">
            <v>inorganic carbon</v>
          </cell>
        </row>
        <row r="5">
          <cell r="A5" t="str">
            <v>cellulose</v>
          </cell>
        </row>
        <row r="6">
          <cell r="A6" t="str">
            <v>charcoal</v>
          </cell>
        </row>
        <row r="7">
          <cell r="A7" t="str">
            <v>bone collagen</v>
          </cell>
        </row>
        <row r="8">
          <cell r="A8" t="str">
            <v>other chemistry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120</v>
      </c>
    </row>
    <row r="4" spans="1:1">
      <c r="A4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12" workbookViewId="0">
      <selection activeCell="A36" sqref="A36"/>
    </sheetView>
  </sheetViews>
  <sheetFormatPr baseColWidth="10" defaultRowHeight="14" x14ac:dyDescent="0"/>
  <sheetData>
    <row r="1" spans="1:26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6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6">
      <c r="A3" s="44">
        <v>5</v>
      </c>
      <c r="B3" s="52">
        <v>44113</v>
      </c>
      <c r="C3" s="53">
        <v>2992</v>
      </c>
      <c r="D3" s="42">
        <v>1468.7</v>
      </c>
      <c r="E3" s="54">
        <v>251.51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6">
      <c r="A4" s="44">
        <v>4.4000000000000004</v>
      </c>
      <c r="B4" s="52">
        <v>44113</v>
      </c>
      <c r="C4" s="53">
        <v>2992</v>
      </c>
      <c r="D4" s="54">
        <v>1268.7</v>
      </c>
      <c r="E4" s="54">
        <v>236.18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6">
      <c r="A5" s="44">
        <v>4</v>
      </c>
      <c r="B5" s="52">
        <v>44113</v>
      </c>
      <c r="C5" s="53">
        <v>2992</v>
      </c>
      <c r="D5" s="42">
        <v>1138.7</v>
      </c>
      <c r="E5" s="54">
        <v>212.57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6">
      <c r="A6" s="44">
        <v>3.4</v>
      </c>
      <c r="B6" s="52">
        <v>44113</v>
      </c>
      <c r="C6" s="53">
        <v>2992</v>
      </c>
      <c r="D6" s="54">
        <v>1027.5999999999999</v>
      </c>
      <c r="E6" s="54">
        <v>188.3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6">
      <c r="A7" s="44">
        <v>3</v>
      </c>
      <c r="B7" s="52">
        <v>44113</v>
      </c>
      <c r="C7" s="53">
        <v>2992</v>
      </c>
      <c r="D7" s="42">
        <v>881.78</v>
      </c>
      <c r="E7" s="54">
        <v>170.13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6">
      <c r="A8" s="44">
        <v>2.4</v>
      </c>
      <c r="B8" s="52">
        <v>44113</v>
      </c>
      <c r="C8" s="53">
        <v>2992</v>
      </c>
      <c r="D8" s="54">
        <v>747.87</v>
      </c>
      <c r="E8" s="54">
        <v>134.07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6">
      <c r="A9" s="44">
        <v>2</v>
      </c>
      <c r="B9" s="52">
        <v>44113</v>
      </c>
      <c r="C9" s="53">
        <v>2992</v>
      </c>
      <c r="D9" s="42">
        <v>585.95000000000005</v>
      </c>
      <c r="E9" s="54">
        <v>119.17</v>
      </c>
      <c r="F9" s="55">
        <f t="shared" si="0"/>
        <v>5.984</v>
      </c>
      <c r="G9" s="58" t="s">
        <v>70</v>
      </c>
      <c r="H9" s="58"/>
      <c r="I9" s="59">
        <f>SLOPE(F3:F15,D3:D15)</f>
        <v>1.0215408509103054E-2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6">
      <c r="A10" s="44">
        <v>1.4</v>
      </c>
      <c r="B10" s="52">
        <v>44113</v>
      </c>
      <c r="C10" s="53">
        <v>2992</v>
      </c>
      <c r="D10" s="42">
        <v>427.07</v>
      </c>
      <c r="E10" s="54">
        <v>79.608000000000004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-2.8109616515650693E-2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6">
      <c r="A11" s="44">
        <v>1</v>
      </c>
      <c r="B11" s="52">
        <v>44113</v>
      </c>
      <c r="C11" s="53">
        <v>2992</v>
      </c>
      <c r="D11" s="42">
        <v>306.55</v>
      </c>
      <c r="E11" s="54">
        <v>61.424999999999997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6">
      <c r="A12" s="60">
        <v>0.4</v>
      </c>
      <c r="B12" s="52">
        <v>44113</v>
      </c>
      <c r="C12" s="53">
        <v>2992</v>
      </c>
      <c r="D12" s="60">
        <v>103.56</v>
      </c>
      <c r="E12" s="60">
        <v>25.117000000000001</v>
      </c>
      <c r="F12" s="55">
        <f t="shared" si="0"/>
        <v>1.1968000000000001</v>
      </c>
      <c r="G12" s="61" t="s">
        <v>72</v>
      </c>
      <c r="H12" s="61"/>
      <c r="I12" s="62">
        <f>SLOPE(F3:F15,E3:E15)</f>
        <v>5.7208394654082152E-2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6">
      <c r="A13" s="60">
        <v>0.2</v>
      </c>
      <c r="B13" s="52">
        <v>44113</v>
      </c>
      <c r="C13" s="53">
        <v>2992</v>
      </c>
      <c r="D13" s="60">
        <v>53.006</v>
      </c>
      <c r="E13" s="60">
        <v>12.476000000000001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-0.30376575917953463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6">
      <c r="A14" s="60">
        <v>0.1</v>
      </c>
      <c r="B14" s="52">
        <v>44113</v>
      </c>
      <c r="C14" s="53">
        <v>2992</v>
      </c>
      <c r="D14" s="60">
        <v>22.207000000000001</v>
      </c>
      <c r="E14" s="60">
        <v>6.2619999999999996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26" t="s">
        <v>121</v>
      </c>
      <c r="X14" s="126" t="s">
        <v>122</v>
      </c>
      <c r="Y14" s="126" t="s">
        <v>121</v>
      </c>
      <c r="Z14" s="126" t="s">
        <v>122</v>
      </c>
    </row>
    <row r="15" spans="1:26">
      <c r="A15" s="60">
        <v>0</v>
      </c>
      <c r="B15" s="52">
        <v>44113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26"/>
      <c r="X15" s="126"/>
      <c r="Y15" s="126"/>
      <c r="Z15" s="126"/>
    </row>
    <row r="16" spans="1:26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</row>
    <row r="17" spans="1:28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</row>
    <row r="18" spans="1:28">
      <c r="A18" s="29" t="s">
        <v>257</v>
      </c>
      <c r="B18" s="71">
        <f t="shared" ref="B18:B41" si="1">$B$3+H18</f>
        <v>44113.479166666664</v>
      </c>
      <c r="C18" s="44"/>
      <c r="D18" s="82"/>
      <c r="E18" s="83"/>
      <c r="F18" s="74" t="e">
        <f t="shared" ref="F18:F41" si="2">((I$9*D18)+I$10)/C18/1000</f>
        <v>#DIV/0!</v>
      </c>
      <c r="G18" s="74" t="e">
        <f t="shared" ref="G18:G41" si="3">((I$12*E18)+I$13)/C18/1000</f>
        <v>#DIV/0!</v>
      </c>
      <c r="H18" s="98">
        <v>0.47916666666666669</v>
      </c>
      <c r="I18" s="75">
        <f>jar_information!M3</f>
        <v>44109.375</v>
      </c>
      <c r="J18" s="76">
        <f t="shared" ref="J18:J41" si="4">B18-I18</f>
        <v>4.1041666666642413</v>
      </c>
      <c r="K18" s="76">
        <f t="shared" ref="K18:K41" si="5">J18*24</f>
        <v>98.499999999941792</v>
      </c>
      <c r="L18" s="77">
        <f>jar_information!H3</f>
        <v>1094.984111531538</v>
      </c>
      <c r="M18" s="76" t="e">
        <f t="shared" ref="M18:M41" si="6">F18*L18</f>
        <v>#DIV/0!</v>
      </c>
      <c r="N18" s="76" t="e">
        <f t="shared" ref="N18:N41" si="7">M18*1.83</f>
        <v>#DIV/0!</v>
      </c>
      <c r="O18" s="78" t="e">
        <f t="shared" ref="O18:O41" si="8">N18*(12/(12+(16*2)))</f>
        <v>#DIV/0!</v>
      </c>
      <c r="P18" s="79" t="e">
        <f t="shared" ref="P18:P41" si="9">O18*(400/(400+L18))</f>
        <v>#DIV/0!</v>
      </c>
      <c r="Q18" s="80"/>
      <c r="R18" s="80">
        <f t="shared" ref="R18:R41" si="10">Q18/314.7</f>
        <v>0</v>
      </c>
      <c r="S18" s="80" t="e">
        <f t="shared" ref="S18:S41" si="11">R18/P18*100</f>
        <v>#DIV/0!</v>
      </c>
      <c r="T18" s="81" t="e">
        <f t="shared" ref="T18:T41" si="12">F18*1000000</f>
        <v>#DIV/0!</v>
      </c>
      <c r="U18" s="7" t="e">
        <f t="shared" ref="U18:U41" si="13">M18/L18*100</f>
        <v>#DIV/0!</v>
      </c>
      <c r="V18" s="92" t="e">
        <f t="shared" ref="V18:V41" si="14">O18/K18</f>
        <v>#DIV/0!</v>
      </c>
      <c r="W18" s="99" t="e">
        <f t="shared" ref="W18:W21" si="15">V18*24*5</f>
        <v>#DIV/0!</v>
      </c>
      <c r="X18" s="99" t="e">
        <f t="shared" ref="X18:X21" si="16">V18*24*7</f>
        <v>#DIV/0!</v>
      </c>
      <c r="Y18" s="100" t="e">
        <f t="shared" ref="Y18:Y21" si="17">W18*(400/(400+L18))</f>
        <v>#DIV/0!</v>
      </c>
      <c r="Z18" s="100" t="e">
        <f t="shared" ref="Z18:Z27" si="18">X18*(400/(400+L18))</f>
        <v>#DIV/0!</v>
      </c>
    </row>
    <row r="19" spans="1:28">
      <c r="A19" s="29" t="s">
        <v>258</v>
      </c>
      <c r="B19" s="71">
        <f t="shared" si="1"/>
        <v>44113.479166666664</v>
      </c>
      <c r="C19" s="44"/>
      <c r="D19" s="82"/>
      <c r="E19" s="83"/>
      <c r="F19" s="74" t="e">
        <f t="shared" si="2"/>
        <v>#DIV/0!</v>
      </c>
      <c r="G19" s="74" t="e">
        <f t="shared" si="3"/>
        <v>#DIV/0!</v>
      </c>
      <c r="H19" s="98">
        <v>0.47916666666666669</v>
      </c>
      <c r="I19" s="75">
        <f>jar_information!M4</f>
        <v>44109.375</v>
      </c>
      <c r="J19" s="76">
        <f t="shared" si="4"/>
        <v>4.1041666666642413</v>
      </c>
      <c r="K19" s="76">
        <f t="shared" si="5"/>
        <v>98.499999999941792</v>
      </c>
      <c r="L19" s="77">
        <f>jar_information!H4</f>
        <v>1094.984111531538</v>
      </c>
      <c r="M19" s="76" t="e">
        <f t="shared" si="6"/>
        <v>#DIV/0!</v>
      </c>
      <c r="N19" s="76" t="e">
        <f t="shared" si="7"/>
        <v>#DIV/0!</v>
      </c>
      <c r="O19" s="78" t="e">
        <f t="shared" si="8"/>
        <v>#DIV/0!</v>
      </c>
      <c r="P19" s="79" t="e">
        <f t="shared" si="9"/>
        <v>#DIV/0!</v>
      </c>
      <c r="Q19" s="80"/>
      <c r="R19" s="80">
        <f t="shared" si="10"/>
        <v>0</v>
      </c>
      <c r="S19" s="80" t="e">
        <f t="shared" si="11"/>
        <v>#DIV/0!</v>
      </c>
      <c r="T19" s="81" t="e">
        <f t="shared" si="12"/>
        <v>#DIV/0!</v>
      </c>
      <c r="U19" s="7" t="e">
        <f t="shared" si="13"/>
        <v>#DIV/0!</v>
      </c>
      <c r="V19" s="92" t="e">
        <f t="shared" si="14"/>
        <v>#DIV/0!</v>
      </c>
      <c r="W19" s="99" t="e">
        <f t="shared" si="15"/>
        <v>#DIV/0!</v>
      </c>
      <c r="X19" s="99" t="e">
        <f t="shared" si="16"/>
        <v>#DIV/0!</v>
      </c>
      <c r="Y19" s="100" t="e">
        <f t="shared" si="17"/>
        <v>#DIV/0!</v>
      </c>
      <c r="Z19" s="100" t="e">
        <f t="shared" si="18"/>
        <v>#DIV/0!</v>
      </c>
    </row>
    <row r="20" spans="1:28">
      <c r="A20" s="29" t="s">
        <v>259</v>
      </c>
      <c r="B20" s="71">
        <f t="shared" si="1"/>
        <v>44113.479166666664</v>
      </c>
      <c r="C20" s="44"/>
      <c r="D20" s="82"/>
      <c r="E20" s="83"/>
      <c r="F20" s="74" t="e">
        <f t="shared" si="2"/>
        <v>#DIV/0!</v>
      </c>
      <c r="G20" s="74" t="e">
        <f t="shared" si="3"/>
        <v>#DIV/0!</v>
      </c>
      <c r="H20" s="98">
        <v>0.47916666666666669</v>
      </c>
      <c r="I20" s="75">
        <f>jar_information!M5</f>
        <v>44109.375</v>
      </c>
      <c r="J20" s="76">
        <f t="shared" si="4"/>
        <v>4.1041666666642413</v>
      </c>
      <c r="K20" s="76">
        <f t="shared" si="5"/>
        <v>98.499999999941792</v>
      </c>
      <c r="L20" s="77">
        <f>jar_information!H5</f>
        <v>1094.984111531538</v>
      </c>
      <c r="M20" s="76" t="e">
        <f t="shared" si="6"/>
        <v>#DIV/0!</v>
      </c>
      <c r="N20" s="76" t="e">
        <f t="shared" si="7"/>
        <v>#DIV/0!</v>
      </c>
      <c r="O20" s="78" t="e">
        <f t="shared" si="8"/>
        <v>#DIV/0!</v>
      </c>
      <c r="P20" s="79" t="e">
        <f t="shared" si="9"/>
        <v>#DIV/0!</v>
      </c>
      <c r="Q20" s="80"/>
      <c r="R20" s="80">
        <f t="shared" si="10"/>
        <v>0</v>
      </c>
      <c r="S20" s="80" t="e">
        <f t="shared" si="11"/>
        <v>#DIV/0!</v>
      </c>
      <c r="T20" s="81" t="e">
        <f t="shared" si="12"/>
        <v>#DIV/0!</v>
      </c>
      <c r="U20" s="7" t="e">
        <f t="shared" si="13"/>
        <v>#DIV/0!</v>
      </c>
      <c r="V20" s="92" t="e">
        <f t="shared" si="14"/>
        <v>#DIV/0!</v>
      </c>
      <c r="W20" s="99" t="e">
        <f t="shared" si="15"/>
        <v>#DIV/0!</v>
      </c>
      <c r="X20" s="99" t="e">
        <f t="shared" si="16"/>
        <v>#DIV/0!</v>
      </c>
      <c r="Y20" s="100" t="e">
        <f t="shared" si="17"/>
        <v>#DIV/0!</v>
      </c>
      <c r="Z20" s="100" t="e">
        <f t="shared" si="18"/>
        <v>#DIV/0!</v>
      </c>
    </row>
    <row r="21" spans="1:28">
      <c r="A21" s="29" t="s">
        <v>260</v>
      </c>
      <c r="B21" s="71">
        <f t="shared" si="1"/>
        <v>44113.479166666664</v>
      </c>
      <c r="C21" s="44"/>
      <c r="D21" s="82"/>
      <c r="E21" s="83"/>
      <c r="F21" s="74" t="e">
        <f t="shared" si="2"/>
        <v>#DIV/0!</v>
      </c>
      <c r="G21" s="74" t="e">
        <f t="shared" si="3"/>
        <v>#DIV/0!</v>
      </c>
      <c r="H21" s="98">
        <v>0.47916666666666669</v>
      </c>
      <c r="I21" s="75">
        <f>jar_information!M6</f>
        <v>44109.375</v>
      </c>
      <c r="J21" s="76">
        <f t="shared" si="4"/>
        <v>4.1041666666642413</v>
      </c>
      <c r="K21" s="76">
        <f t="shared" si="5"/>
        <v>98.499999999941792</v>
      </c>
      <c r="L21" s="77">
        <f>jar_information!H6</f>
        <v>1094.984111531538</v>
      </c>
      <c r="M21" s="76" t="e">
        <f t="shared" si="6"/>
        <v>#DIV/0!</v>
      </c>
      <c r="N21" s="76" t="e">
        <f t="shared" si="7"/>
        <v>#DIV/0!</v>
      </c>
      <c r="O21" s="78" t="e">
        <f t="shared" si="8"/>
        <v>#DIV/0!</v>
      </c>
      <c r="P21" s="79" t="e">
        <f t="shared" si="9"/>
        <v>#DIV/0!</v>
      </c>
      <c r="Q21" s="80"/>
      <c r="R21" s="80">
        <f t="shared" si="10"/>
        <v>0</v>
      </c>
      <c r="S21" s="80" t="e">
        <f t="shared" si="11"/>
        <v>#DIV/0!</v>
      </c>
      <c r="T21" s="81" t="e">
        <f t="shared" si="12"/>
        <v>#DIV/0!</v>
      </c>
      <c r="U21" s="7" t="e">
        <f t="shared" si="13"/>
        <v>#DIV/0!</v>
      </c>
      <c r="V21" s="92" t="e">
        <f t="shared" si="14"/>
        <v>#DIV/0!</v>
      </c>
      <c r="W21" s="99" t="e">
        <f t="shared" si="15"/>
        <v>#DIV/0!</v>
      </c>
      <c r="X21" s="99" t="e">
        <f t="shared" si="16"/>
        <v>#DIV/0!</v>
      </c>
      <c r="Y21" s="100" t="e">
        <f t="shared" si="17"/>
        <v>#DIV/0!</v>
      </c>
      <c r="Z21" s="100" t="e">
        <f t="shared" si="18"/>
        <v>#DIV/0!</v>
      </c>
    </row>
    <row r="22" spans="1:28">
      <c r="A22" s="29" t="s">
        <v>261</v>
      </c>
      <c r="B22" s="71">
        <f t="shared" si="1"/>
        <v>44113.479166666664</v>
      </c>
      <c r="C22" s="44"/>
      <c r="D22" s="82"/>
      <c r="E22" s="83"/>
      <c r="F22" s="74" t="e">
        <f t="shared" si="2"/>
        <v>#DIV/0!</v>
      </c>
      <c r="G22" s="74" t="e">
        <f t="shared" si="3"/>
        <v>#DIV/0!</v>
      </c>
      <c r="H22" s="98">
        <v>0.47916666666666669</v>
      </c>
      <c r="I22" s="75">
        <f>jar_information!M7</f>
        <v>44109.375</v>
      </c>
      <c r="J22" s="76">
        <f t="shared" si="4"/>
        <v>4.1041666666642413</v>
      </c>
      <c r="K22" s="76">
        <f t="shared" si="5"/>
        <v>98.499999999941792</v>
      </c>
      <c r="L22" s="77">
        <f>jar_information!H7</f>
        <v>1094.984111531538</v>
      </c>
      <c r="M22" s="76" t="e">
        <f t="shared" si="6"/>
        <v>#DIV/0!</v>
      </c>
      <c r="N22" s="76" t="e">
        <f t="shared" si="7"/>
        <v>#DIV/0!</v>
      </c>
      <c r="O22" s="78" t="e">
        <f t="shared" si="8"/>
        <v>#DIV/0!</v>
      </c>
      <c r="P22" s="79" t="e">
        <f t="shared" si="9"/>
        <v>#DIV/0!</v>
      </c>
      <c r="Q22" s="80"/>
      <c r="R22" s="80">
        <f t="shared" si="10"/>
        <v>0</v>
      </c>
      <c r="S22" s="80" t="e">
        <f t="shared" si="11"/>
        <v>#DIV/0!</v>
      </c>
      <c r="T22" s="81" t="e">
        <f t="shared" si="12"/>
        <v>#DIV/0!</v>
      </c>
      <c r="U22" s="7" t="e">
        <f t="shared" si="13"/>
        <v>#DIV/0!</v>
      </c>
      <c r="V22" s="92" t="e">
        <f t="shared" si="14"/>
        <v>#DIV/0!</v>
      </c>
      <c r="W22" s="99" t="e">
        <f>V22*24*5</f>
        <v>#DIV/0!</v>
      </c>
      <c r="X22" s="99" t="e">
        <f>V22*24*7</f>
        <v>#DIV/0!</v>
      </c>
      <c r="Y22" s="100" t="e">
        <f>W22*(400/(400+L22))</f>
        <v>#DIV/0!</v>
      </c>
      <c r="Z22" s="100" t="e">
        <f t="shared" si="18"/>
        <v>#DIV/0!</v>
      </c>
    </row>
    <row r="23" spans="1:28">
      <c r="A23" s="29" t="s">
        <v>262</v>
      </c>
      <c r="B23" s="71">
        <f t="shared" si="1"/>
        <v>44113.479166666664</v>
      </c>
      <c r="C23" s="44"/>
      <c r="D23" s="82"/>
      <c r="E23" s="83"/>
      <c r="F23" s="74" t="e">
        <f t="shared" si="2"/>
        <v>#DIV/0!</v>
      </c>
      <c r="G23" s="74" t="e">
        <f t="shared" si="3"/>
        <v>#DIV/0!</v>
      </c>
      <c r="H23" s="98">
        <v>0.47916666666666669</v>
      </c>
      <c r="I23" s="75">
        <f>jar_information!M8</f>
        <v>44109.375</v>
      </c>
      <c r="J23" s="76">
        <f t="shared" si="4"/>
        <v>4.1041666666642413</v>
      </c>
      <c r="K23" s="76">
        <f t="shared" si="5"/>
        <v>98.499999999941792</v>
      </c>
      <c r="L23" s="77">
        <f>jar_information!H8</f>
        <v>1094.984111531538</v>
      </c>
      <c r="M23" s="76" t="e">
        <f t="shared" si="6"/>
        <v>#DIV/0!</v>
      </c>
      <c r="N23" s="76" t="e">
        <f t="shared" si="7"/>
        <v>#DIV/0!</v>
      </c>
      <c r="O23" s="78" t="e">
        <f t="shared" si="8"/>
        <v>#DIV/0!</v>
      </c>
      <c r="P23" s="79" t="e">
        <f t="shared" si="9"/>
        <v>#DIV/0!</v>
      </c>
      <c r="Q23" s="80"/>
      <c r="R23" s="80">
        <f t="shared" si="10"/>
        <v>0</v>
      </c>
      <c r="S23" s="80" t="e">
        <f t="shared" si="11"/>
        <v>#DIV/0!</v>
      </c>
      <c r="T23" s="81" t="e">
        <f t="shared" si="12"/>
        <v>#DIV/0!</v>
      </c>
      <c r="U23" s="7" t="e">
        <f t="shared" si="13"/>
        <v>#DIV/0!</v>
      </c>
      <c r="V23" s="92" t="e">
        <f t="shared" si="14"/>
        <v>#DIV/0!</v>
      </c>
      <c r="W23" s="99" t="e">
        <f t="shared" ref="W23:W27" si="19">V23*24*5</f>
        <v>#DIV/0!</v>
      </c>
      <c r="X23" s="99" t="e">
        <f t="shared" ref="X23:X27" si="20">V23*24*7</f>
        <v>#DIV/0!</v>
      </c>
      <c r="Y23" s="100" t="e">
        <f t="shared" ref="Y23:Y27" si="21">W23*(400/(400+L23))</f>
        <v>#DIV/0!</v>
      </c>
      <c r="Z23" s="100" t="e">
        <f t="shared" si="18"/>
        <v>#DIV/0!</v>
      </c>
    </row>
    <row r="24" spans="1:28">
      <c r="A24" s="29" t="s">
        <v>263</v>
      </c>
      <c r="B24" s="71">
        <f t="shared" si="1"/>
        <v>44113.479166666664</v>
      </c>
      <c r="C24" s="44"/>
      <c r="D24" s="82"/>
      <c r="E24" s="83"/>
      <c r="F24" s="74" t="e">
        <f t="shared" si="2"/>
        <v>#DIV/0!</v>
      </c>
      <c r="G24" s="74" t="e">
        <f t="shared" si="3"/>
        <v>#DIV/0!</v>
      </c>
      <c r="H24" s="98">
        <v>0.47916666666666669</v>
      </c>
      <c r="I24" s="75">
        <f>jar_information!M9</f>
        <v>44109.375</v>
      </c>
      <c r="J24" s="76">
        <f t="shared" si="4"/>
        <v>4.1041666666642413</v>
      </c>
      <c r="K24" s="76">
        <f t="shared" si="5"/>
        <v>98.499999999941792</v>
      </c>
      <c r="L24" s="77">
        <f>jar_information!H9</f>
        <v>1089.9832182453438</v>
      </c>
      <c r="M24" s="76" t="e">
        <f t="shared" si="6"/>
        <v>#DIV/0!</v>
      </c>
      <c r="N24" s="76" t="e">
        <f t="shared" si="7"/>
        <v>#DIV/0!</v>
      </c>
      <c r="O24" s="78" t="e">
        <f t="shared" si="8"/>
        <v>#DIV/0!</v>
      </c>
      <c r="P24" s="79" t="e">
        <f t="shared" si="9"/>
        <v>#DIV/0!</v>
      </c>
      <c r="Q24" s="80"/>
      <c r="R24" s="80">
        <f t="shared" si="10"/>
        <v>0</v>
      </c>
      <c r="S24" s="80" t="e">
        <f t="shared" si="11"/>
        <v>#DIV/0!</v>
      </c>
      <c r="T24" s="81" t="e">
        <f t="shared" si="12"/>
        <v>#DIV/0!</v>
      </c>
      <c r="U24" s="7" t="e">
        <f t="shared" si="13"/>
        <v>#DIV/0!</v>
      </c>
      <c r="V24" s="92" t="e">
        <f t="shared" si="14"/>
        <v>#DIV/0!</v>
      </c>
      <c r="W24" s="99" t="e">
        <f t="shared" si="19"/>
        <v>#DIV/0!</v>
      </c>
      <c r="X24" s="99" t="e">
        <f t="shared" si="20"/>
        <v>#DIV/0!</v>
      </c>
      <c r="Y24" s="100" t="e">
        <f t="shared" si="21"/>
        <v>#DIV/0!</v>
      </c>
      <c r="Z24" s="100" t="e">
        <f t="shared" si="18"/>
        <v>#DIV/0!</v>
      </c>
    </row>
    <row r="25" spans="1:28">
      <c r="A25" s="29" t="s">
        <v>264</v>
      </c>
      <c r="B25" s="71">
        <f t="shared" si="1"/>
        <v>44113.479166666664</v>
      </c>
      <c r="C25" s="44"/>
      <c r="D25" s="82"/>
      <c r="E25" s="83"/>
      <c r="F25" s="74" t="e">
        <f t="shared" si="2"/>
        <v>#DIV/0!</v>
      </c>
      <c r="G25" s="74" t="e">
        <f t="shared" si="3"/>
        <v>#DIV/0!</v>
      </c>
      <c r="H25" s="98">
        <v>0.47916666666666669</v>
      </c>
      <c r="I25" s="75">
        <f>jar_information!M10</f>
        <v>44109.375</v>
      </c>
      <c r="J25" s="76">
        <f t="shared" si="4"/>
        <v>4.1041666666642413</v>
      </c>
      <c r="K25" s="76">
        <f t="shared" si="5"/>
        <v>98.499999999941792</v>
      </c>
      <c r="L25" s="77">
        <f>jar_information!H10</f>
        <v>1094.984111531538</v>
      </c>
      <c r="M25" s="76" t="e">
        <f t="shared" si="6"/>
        <v>#DIV/0!</v>
      </c>
      <c r="N25" s="76" t="e">
        <f t="shared" si="7"/>
        <v>#DIV/0!</v>
      </c>
      <c r="O25" s="78" t="e">
        <f t="shared" si="8"/>
        <v>#DIV/0!</v>
      </c>
      <c r="P25" s="79" t="e">
        <f t="shared" si="9"/>
        <v>#DIV/0!</v>
      </c>
      <c r="Q25" s="80"/>
      <c r="R25" s="80">
        <f t="shared" si="10"/>
        <v>0</v>
      </c>
      <c r="S25" s="80" t="e">
        <f t="shared" si="11"/>
        <v>#DIV/0!</v>
      </c>
      <c r="T25" s="81" t="e">
        <f t="shared" si="12"/>
        <v>#DIV/0!</v>
      </c>
      <c r="U25" s="7" t="e">
        <f t="shared" si="13"/>
        <v>#DIV/0!</v>
      </c>
      <c r="V25" s="92" t="e">
        <f t="shared" si="14"/>
        <v>#DIV/0!</v>
      </c>
      <c r="W25" s="99" t="e">
        <f t="shared" si="19"/>
        <v>#DIV/0!</v>
      </c>
      <c r="X25" s="99" t="e">
        <f t="shared" si="20"/>
        <v>#DIV/0!</v>
      </c>
      <c r="Y25" s="100" t="e">
        <f t="shared" si="21"/>
        <v>#DIV/0!</v>
      </c>
      <c r="Z25" s="100" t="e">
        <f t="shared" si="18"/>
        <v>#DIV/0!</v>
      </c>
    </row>
    <row r="26" spans="1:28">
      <c r="A26" s="29" t="s">
        <v>265</v>
      </c>
      <c r="B26" s="71">
        <f t="shared" si="1"/>
        <v>44113.479166666664</v>
      </c>
      <c r="C26" s="44"/>
      <c r="D26" s="82"/>
      <c r="E26" s="83"/>
      <c r="F26" s="74" t="e">
        <f t="shared" si="2"/>
        <v>#DIV/0!</v>
      </c>
      <c r="G26" s="74" t="e">
        <f t="shared" si="3"/>
        <v>#DIV/0!</v>
      </c>
      <c r="H26" s="98">
        <v>0.47916666666666669</v>
      </c>
      <c r="I26" s="75">
        <f>jar_information!M11</f>
        <v>44109.375</v>
      </c>
      <c r="J26" s="76">
        <f t="shared" si="4"/>
        <v>4.1041666666642413</v>
      </c>
      <c r="K26" s="76">
        <f t="shared" si="5"/>
        <v>98.499999999941792</v>
      </c>
      <c r="L26" s="77">
        <f>jar_information!H11</f>
        <v>1094.984111531538</v>
      </c>
      <c r="M26" s="76" t="e">
        <f t="shared" si="6"/>
        <v>#DIV/0!</v>
      </c>
      <c r="N26" s="76" t="e">
        <f t="shared" si="7"/>
        <v>#DIV/0!</v>
      </c>
      <c r="O26" s="78" t="e">
        <f t="shared" si="8"/>
        <v>#DIV/0!</v>
      </c>
      <c r="P26" s="79" t="e">
        <f t="shared" si="9"/>
        <v>#DIV/0!</v>
      </c>
      <c r="Q26" s="80"/>
      <c r="R26" s="80">
        <f t="shared" si="10"/>
        <v>0</v>
      </c>
      <c r="S26" s="80" t="e">
        <f t="shared" si="11"/>
        <v>#DIV/0!</v>
      </c>
      <c r="T26" s="81" t="e">
        <f t="shared" si="12"/>
        <v>#DIV/0!</v>
      </c>
      <c r="U26" s="7" t="e">
        <f t="shared" si="13"/>
        <v>#DIV/0!</v>
      </c>
      <c r="V26" s="92" t="e">
        <f t="shared" si="14"/>
        <v>#DIV/0!</v>
      </c>
      <c r="W26" s="99" t="e">
        <f t="shared" si="19"/>
        <v>#DIV/0!</v>
      </c>
      <c r="X26" s="99" t="e">
        <f t="shared" si="20"/>
        <v>#DIV/0!</v>
      </c>
      <c r="Y26" s="100" t="e">
        <f t="shared" si="21"/>
        <v>#DIV/0!</v>
      </c>
      <c r="Z26" s="100" t="e">
        <f t="shared" si="18"/>
        <v>#DIV/0!</v>
      </c>
    </row>
    <row r="27" spans="1:28">
      <c r="A27" s="29" t="s">
        <v>266</v>
      </c>
      <c r="B27" s="71">
        <f t="shared" si="1"/>
        <v>44113.479166666664</v>
      </c>
      <c r="C27" s="44"/>
      <c r="D27" s="82"/>
      <c r="E27" s="83"/>
      <c r="F27" s="74" t="e">
        <f t="shared" si="2"/>
        <v>#DIV/0!</v>
      </c>
      <c r="G27" s="74" t="e">
        <f t="shared" si="3"/>
        <v>#DIV/0!</v>
      </c>
      <c r="H27" s="98">
        <v>0.47916666666666669</v>
      </c>
      <c r="I27" s="75">
        <f>jar_information!M12</f>
        <v>44109.375</v>
      </c>
      <c r="J27" s="76">
        <f t="shared" si="4"/>
        <v>4.1041666666642413</v>
      </c>
      <c r="K27" s="76">
        <f t="shared" si="5"/>
        <v>98.499999999941792</v>
      </c>
      <c r="L27" s="77">
        <f>jar_information!H12</f>
        <v>1089.9832182453438</v>
      </c>
      <c r="M27" s="76" t="e">
        <f t="shared" si="6"/>
        <v>#DIV/0!</v>
      </c>
      <c r="N27" s="76" t="e">
        <f t="shared" si="7"/>
        <v>#DIV/0!</v>
      </c>
      <c r="O27" s="78" t="e">
        <f t="shared" si="8"/>
        <v>#DIV/0!</v>
      </c>
      <c r="P27" s="79" t="e">
        <f t="shared" si="9"/>
        <v>#DIV/0!</v>
      </c>
      <c r="Q27" s="80"/>
      <c r="R27" s="80">
        <f t="shared" si="10"/>
        <v>0</v>
      </c>
      <c r="S27" s="80" t="e">
        <f t="shared" si="11"/>
        <v>#DIV/0!</v>
      </c>
      <c r="T27" s="81" t="e">
        <f t="shared" si="12"/>
        <v>#DIV/0!</v>
      </c>
      <c r="U27" s="7" t="e">
        <f t="shared" si="13"/>
        <v>#DIV/0!</v>
      </c>
      <c r="V27" s="92" t="e">
        <f t="shared" si="14"/>
        <v>#DIV/0!</v>
      </c>
      <c r="W27" s="99" t="e">
        <f t="shared" si="19"/>
        <v>#DIV/0!</v>
      </c>
      <c r="X27" s="99" t="e">
        <f t="shared" si="20"/>
        <v>#DIV/0!</v>
      </c>
      <c r="Y27" s="100" t="e">
        <f t="shared" si="21"/>
        <v>#DIV/0!</v>
      </c>
      <c r="Z27" s="100" t="e">
        <f t="shared" si="18"/>
        <v>#DIV/0!</v>
      </c>
    </row>
    <row r="28" spans="1:28">
      <c r="A28" t="s">
        <v>267</v>
      </c>
      <c r="B28" s="71">
        <f t="shared" si="1"/>
        <v>44113.479166666664</v>
      </c>
      <c r="C28" s="44"/>
      <c r="D28" s="82"/>
      <c r="E28" s="83"/>
      <c r="F28" s="74" t="e">
        <f t="shared" si="2"/>
        <v>#DIV/0!</v>
      </c>
      <c r="G28" s="74" t="e">
        <f t="shared" si="3"/>
        <v>#DIV/0!</v>
      </c>
      <c r="H28" s="98">
        <v>0.47916666666666669</v>
      </c>
      <c r="I28" s="75">
        <f>jar_information!M13</f>
        <v>44109.375</v>
      </c>
      <c r="J28" s="76">
        <f t="shared" si="4"/>
        <v>4.1041666666642413</v>
      </c>
      <c r="K28" s="76">
        <f t="shared" si="5"/>
        <v>98.499999999941792</v>
      </c>
      <c r="L28" s="77">
        <f>jar_information!H13</f>
        <v>1084.9972529988097</v>
      </c>
      <c r="M28" s="76" t="e">
        <f t="shared" si="6"/>
        <v>#DIV/0!</v>
      </c>
      <c r="N28" s="76" t="e">
        <f t="shared" si="7"/>
        <v>#DIV/0!</v>
      </c>
      <c r="O28" s="78" t="e">
        <f t="shared" si="8"/>
        <v>#DIV/0!</v>
      </c>
      <c r="P28" s="79" t="e">
        <f t="shared" si="9"/>
        <v>#DIV/0!</v>
      </c>
      <c r="Q28" s="80"/>
      <c r="R28" s="80">
        <f t="shared" si="10"/>
        <v>0</v>
      </c>
      <c r="S28" s="80" t="e">
        <f t="shared" si="11"/>
        <v>#DIV/0!</v>
      </c>
      <c r="T28" s="81" t="e">
        <f t="shared" si="12"/>
        <v>#DIV/0!</v>
      </c>
      <c r="U28" s="7" t="e">
        <f t="shared" si="13"/>
        <v>#DIV/0!</v>
      </c>
      <c r="V28" s="92" t="e">
        <f t="shared" si="14"/>
        <v>#DIV/0!</v>
      </c>
    </row>
    <row r="29" spans="1:28">
      <c r="A29" t="s">
        <v>268</v>
      </c>
      <c r="B29" s="71">
        <f t="shared" si="1"/>
        <v>44113.479166666664</v>
      </c>
      <c r="C29" s="44"/>
      <c r="D29" s="82"/>
      <c r="E29" s="83"/>
      <c r="F29" s="74" t="e">
        <f t="shared" si="2"/>
        <v>#DIV/0!</v>
      </c>
      <c r="G29" s="74" t="e">
        <f t="shared" si="3"/>
        <v>#DIV/0!</v>
      </c>
      <c r="H29" s="98">
        <v>0.47916666666666669</v>
      </c>
      <c r="I29" s="75">
        <f>jar_information!M14</f>
        <v>44109.375</v>
      </c>
      <c r="J29" s="76">
        <f t="shared" si="4"/>
        <v>4.1041666666642413</v>
      </c>
      <c r="K29" s="76">
        <f t="shared" si="5"/>
        <v>98.499999999941792</v>
      </c>
      <c r="L29" s="77">
        <f>jar_information!H14</f>
        <v>1075.0698400525853</v>
      </c>
      <c r="M29" s="76" t="e">
        <f t="shared" si="6"/>
        <v>#DIV/0!</v>
      </c>
      <c r="N29" s="76" t="e">
        <f t="shared" si="7"/>
        <v>#DIV/0!</v>
      </c>
      <c r="O29" s="78" t="e">
        <f t="shared" si="8"/>
        <v>#DIV/0!</v>
      </c>
      <c r="P29" s="79" t="e">
        <f t="shared" si="9"/>
        <v>#DIV/0!</v>
      </c>
      <c r="Q29" s="80"/>
      <c r="R29" s="80">
        <f t="shared" si="10"/>
        <v>0</v>
      </c>
      <c r="S29" s="80" t="e">
        <f t="shared" si="11"/>
        <v>#DIV/0!</v>
      </c>
      <c r="T29" s="81" t="e">
        <f t="shared" si="12"/>
        <v>#DIV/0!</v>
      </c>
      <c r="U29" s="7" t="e">
        <f t="shared" si="13"/>
        <v>#DIV/0!</v>
      </c>
      <c r="V29" s="92" t="e">
        <f t="shared" si="14"/>
        <v>#DIV/0!</v>
      </c>
    </row>
    <row r="30" spans="1:28">
      <c r="A30" t="s">
        <v>269</v>
      </c>
      <c r="B30" s="71">
        <f t="shared" si="1"/>
        <v>44113.479166666664</v>
      </c>
      <c r="C30" s="44">
        <v>5</v>
      </c>
      <c r="D30" s="82">
        <v>1295.8</v>
      </c>
      <c r="E30" s="83">
        <v>223.24</v>
      </c>
      <c r="F30" s="74">
        <f t="shared" si="2"/>
        <v>2.641803345916017E-3</v>
      </c>
      <c r="G30" s="74">
        <f t="shared" si="3"/>
        <v>2.493487252679553E-3</v>
      </c>
      <c r="H30" s="98">
        <v>0.47916666666666669</v>
      </c>
      <c r="I30" s="75">
        <f>jar_information!M15</f>
        <v>44109.375</v>
      </c>
      <c r="J30" s="76">
        <f t="shared" si="4"/>
        <v>4.1041666666642413</v>
      </c>
      <c r="K30" s="76">
        <f t="shared" si="5"/>
        <v>98.499999999941792</v>
      </c>
      <c r="L30" s="77">
        <f>jar_information!H15</f>
        <v>1084.9972529988097</v>
      </c>
      <c r="M30" s="76">
        <f t="shared" si="6"/>
        <v>2.8663493732819427</v>
      </c>
      <c r="N30" s="76">
        <f t="shared" si="7"/>
        <v>5.2454193531059552</v>
      </c>
      <c r="O30" s="78">
        <f t="shared" si="8"/>
        <v>1.4305689144834421</v>
      </c>
      <c r="P30" s="79">
        <f t="shared" si="9"/>
        <v>0.38533914095653582</v>
      </c>
      <c r="Q30" s="187">
        <v>415.9</v>
      </c>
      <c r="R30" s="80">
        <f t="shared" si="10"/>
        <v>1.3215761042262473</v>
      </c>
      <c r="S30" s="80">
        <f>R30/O30*100</f>
        <v>92.381156255128701</v>
      </c>
      <c r="T30" s="81">
        <f t="shared" si="12"/>
        <v>2641.803345916017</v>
      </c>
      <c r="U30" s="7">
        <f t="shared" si="13"/>
        <v>0.26418033459160173</v>
      </c>
      <c r="V30" s="92">
        <f t="shared" si="14"/>
        <v>1.4523542279028299E-2</v>
      </c>
      <c r="AA30" s="163" t="s">
        <v>291</v>
      </c>
      <c r="AB30" t="s">
        <v>304</v>
      </c>
    </row>
    <row r="31" spans="1:28">
      <c r="A31" t="s">
        <v>270</v>
      </c>
      <c r="B31" s="71">
        <f t="shared" si="1"/>
        <v>44113.479166666664</v>
      </c>
      <c r="C31" s="44">
        <v>5</v>
      </c>
      <c r="D31" s="82">
        <v>1262.4000000000001</v>
      </c>
      <c r="E31" s="83">
        <v>233.2</v>
      </c>
      <c r="F31" s="74">
        <f t="shared" si="2"/>
        <v>2.573564417075209E-3</v>
      </c>
      <c r="G31" s="74">
        <f t="shared" si="3"/>
        <v>2.6074463748304842E-3</v>
      </c>
      <c r="H31" s="98">
        <v>0.47916666666666669</v>
      </c>
      <c r="I31" s="75">
        <f>jar_information!M16</f>
        <v>44109.375</v>
      </c>
      <c r="J31" s="76">
        <f t="shared" si="4"/>
        <v>4.1041666666642413</v>
      </c>
      <c r="K31" s="76">
        <f t="shared" si="5"/>
        <v>98.499999999941792</v>
      </c>
      <c r="L31" s="77">
        <f>jar_information!H16</f>
        <v>1094.984111531538</v>
      </c>
      <c r="M31" s="76">
        <f t="shared" si="6"/>
        <v>2.8180121467002781</v>
      </c>
      <c r="N31" s="76">
        <f t="shared" si="7"/>
        <v>5.1569622284615093</v>
      </c>
      <c r="O31" s="78">
        <f t="shared" si="8"/>
        <v>1.406444244125866</v>
      </c>
      <c r="P31" s="79">
        <f t="shared" si="9"/>
        <v>0.37631015160021541</v>
      </c>
      <c r="Q31" s="187">
        <v>425</v>
      </c>
      <c r="R31" s="80">
        <f t="shared" si="10"/>
        <v>1.3504925325707022</v>
      </c>
      <c r="S31" s="80">
        <f>R31/O31*100</f>
        <v>96.021761133521593</v>
      </c>
      <c r="T31" s="81">
        <f t="shared" si="12"/>
        <v>2573.5644170752089</v>
      </c>
      <c r="U31" s="7">
        <f t="shared" si="13"/>
        <v>0.25735644170752092</v>
      </c>
      <c r="V31" s="92">
        <f t="shared" si="14"/>
        <v>1.4278621767783727E-2</v>
      </c>
      <c r="AA31" s="163" t="s">
        <v>292</v>
      </c>
      <c r="AB31" t="s">
        <v>304</v>
      </c>
    </row>
    <row r="32" spans="1:28">
      <c r="A32" t="s">
        <v>271</v>
      </c>
      <c r="B32" s="71">
        <f t="shared" si="1"/>
        <v>44113.479166666664</v>
      </c>
      <c r="C32" s="44"/>
      <c r="D32" s="82"/>
      <c r="E32" s="83"/>
      <c r="F32" s="74" t="e">
        <f t="shared" si="2"/>
        <v>#DIV/0!</v>
      </c>
      <c r="G32" s="74" t="e">
        <f t="shared" si="3"/>
        <v>#DIV/0!</v>
      </c>
      <c r="H32" s="98">
        <v>0.47916666666666669</v>
      </c>
      <c r="I32" s="75">
        <f>jar_information!M17</f>
        <v>44109.375</v>
      </c>
      <c r="J32" s="76">
        <f t="shared" si="4"/>
        <v>4.1041666666642413</v>
      </c>
      <c r="K32" s="76">
        <f t="shared" si="5"/>
        <v>98.499999999941792</v>
      </c>
      <c r="L32" s="77">
        <f>jar_information!H17</f>
        <v>1084.9972529988097</v>
      </c>
      <c r="M32" s="76" t="e">
        <f t="shared" si="6"/>
        <v>#DIV/0!</v>
      </c>
      <c r="N32" s="76" t="e">
        <f t="shared" si="7"/>
        <v>#DIV/0!</v>
      </c>
      <c r="O32" s="78" t="e">
        <f t="shared" si="8"/>
        <v>#DIV/0!</v>
      </c>
      <c r="P32" s="79" t="e">
        <f t="shared" si="9"/>
        <v>#DIV/0!</v>
      </c>
      <c r="Q32" s="80"/>
      <c r="R32" s="80">
        <f t="shared" si="10"/>
        <v>0</v>
      </c>
      <c r="S32" s="80" t="e">
        <f t="shared" si="11"/>
        <v>#DIV/0!</v>
      </c>
      <c r="T32" s="81" t="e">
        <f t="shared" si="12"/>
        <v>#DIV/0!</v>
      </c>
      <c r="U32" s="7" t="e">
        <f t="shared" si="13"/>
        <v>#DIV/0!</v>
      </c>
      <c r="V32" s="92" t="e">
        <f t="shared" si="14"/>
        <v>#DIV/0!</v>
      </c>
    </row>
    <row r="33" spans="1:28">
      <c r="A33" t="s">
        <v>272</v>
      </c>
      <c r="B33" s="71">
        <f t="shared" si="1"/>
        <v>44113.479166666664</v>
      </c>
      <c r="C33" s="44"/>
      <c r="D33" s="82"/>
      <c r="E33" s="83"/>
      <c r="F33" s="74" t="e">
        <f t="shared" si="2"/>
        <v>#DIV/0!</v>
      </c>
      <c r="G33" s="74" t="e">
        <f t="shared" si="3"/>
        <v>#DIV/0!</v>
      </c>
      <c r="H33" s="98">
        <v>0.47916666666666669</v>
      </c>
      <c r="I33" s="75">
        <f>jar_information!M18</f>
        <v>44109.375</v>
      </c>
      <c r="J33" s="76">
        <f t="shared" si="4"/>
        <v>4.1041666666642413</v>
      </c>
      <c r="K33" s="76">
        <f t="shared" si="5"/>
        <v>98.499999999941792</v>
      </c>
      <c r="L33" s="77">
        <f>jar_information!H18</f>
        <v>1089.9832182453438</v>
      </c>
      <c r="M33" s="76" t="e">
        <f t="shared" si="6"/>
        <v>#DIV/0!</v>
      </c>
      <c r="N33" s="76" t="e">
        <f t="shared" si="7"/>
        <v>#DIV/0!</v>
      </c>
      <c r="O33" s="78" t="e">
        <f t="shared" si="8"/>
        <v>#DIV/0!</v>
      </c>
      <c r="P33" s="79" t="e">
        <f t="shared" si="9"/>
        <v>#DIV/0!</v>
      </c>
      <c r="Q33" s="80"/>
      <c r="R33" s="80">
        <f t="shared" si="10"/>
        <v>0</v>
      </c>
      <c r="S33" s="80" t="e">
        <f t="shared" si="11"/>
        <v>#DIV/0!</v>
      </c>
      <c r="T33" s="81" t="e">
        <f t="shared" si="12"/>
        <v>#DIV/0!</v>
      </c>
      <c r="U33" s="7" t="e">
        <f t="shared" si="13"/>
        <v>#DIV/0!</v>
      </c>
      <c r="V33" s="92" t="e">
        <f t="shared" si="14"/>
        <v>#DIV/0!</v>
      </c>
    </row>
    <row r="34" spans="1:28">
      <c r="A34" t="s">
        <v>273</v>
      </c>
      <c r="B34" s="71">
        <f t="shared" si="1"/>
        <v>44113.479166666664</v>
      </c>
      <c r="C34" s="44"/>
      <c r="D34" s="82"/>
      <c r="E34" s="83"/>
      <c r="F34" s="74" t="e">
        <f t="shared" si="2"/>
        <v>#DIV/0!</v>
      </c>
      <c r="G34" s="74" t="e">
        <f t="shared" si="3"/>
        <v>#DIV/0!</v>
      </c>
      <c r="H34" s="98">
        <v>0.47916666666666669</v>
      </c>
      <c r="I34" s="75">
        <f>jar_information!M19</f>
        <v>44109.375</v>
      </c>
      <c r="J34" s="76">
        <f t="shared" si="4"/>
        <v>4.1041666666642413</v>
      </c>
      <c r="K34" s="76">
        <f t="shared" si="5"/>
        <v>98.499999999941792</v>
      </c>
      <c r="L34" s="77">
        <f>jar_information!H19</f>
        <v>1094.984111531538</v>
      </c>
      <c r="M34" s="76" t="e">
        <f t="shared" si="6"/>
        <v>#DIV/0!</v>
      </c>
      <c r="N34" s="76" t="e">
        <f t="shared" si="7"/>
        <v>#DIV/0!</v>
      </c>
      <c r="O34" s="78" t="e">
        <f t="shared" si="8"/>
        <v>#DIV/0!</v>
      </c>
      <c r="P34" s="79" t="e">
        <f t="shared" si="9"/>
        <v>#DIV/0!</v>
      </c>
      <c r="Q34" s="80"/>
      <c r="R34" s="80">
        <f t="shared" si="10"/>
        <v>0</v>
      </c>
      <c r="S34" s="80" t="e">
        <f t="shared" si="11"/>
        <v>#DIV/0!</v>
      </c>
      <c r="T34" s="81" t="e">
        <f t="shared" si="12"/>
        <v>#DIV/0!</v>
      </c>
      <c r="U34" s="7" t="e">
        <f t="shared" si="13"/>
        <v>#DIV/0!</v>
      </c>
      <c r="V34" s="92" t="e">
        <f t="shared" si="14"/>
        <v>#DIV/0!</v>
      </c>
    </row>
    <row r="35" spans="1:28" ht="15" customHeight="1">
      <c r="A35" t="s">
        <v>274</v>
      </c>
      <c r="B35" s="71">
        <f t="shared" si="1"/>
        <v>44113.479166666664</v>
      </c>
      <c r="C35" s="44"/>
      <c r="D35" s="82"/>
      <c r="E35" s="83"/>
      <c r="F35" s="74" t="e">
        <f t="shared" si="2"/>
        <v>#DIV/0!</v>
      </c>
      <c r="G35" s="74" t="e">
        <f t="shared" si="3"/>
        <v>#DIV/0!</v>
      </c>
      <c r="H35" s="98">
        <v>0.47916666666666669</v>
      </c>
      <c r="I35" s="75">
        <f>jar_information!M20</f>
        <v>44109.375</v>
      </c>
      <c r="J35" s="76">
        <f t="shared" si="4"/>
        <v>4.1041666666642413</v>
      </c>
      <c r="K35" s="76">
        <f t="shared" si="5"/>
        <v>98.499999999941792</v>
      </c>
      <c r="L35" s="77">
        <f>jar_information!H20</f>
        <v>1089.9832182453438</v>
      </c>
      <c r="M35" s="76" t="e">
        <f t="shared" si="6"/>
        <v>#DIV/0!</v>
      </c>
      <c r="N35" s="76" t="e">
        <f t="shared" si="7"/>
        <v>#DIV/0!</v>
      </c>
      <c r="O35" s="78" t="e">
        <f t="shared" si="8"/>
        <v>#DIV/0!</v>
      </c>
      <c r="P35" s="79" t="e">
        <f t="shared" si="9"/>
        <v>#DIV/0!</v>
      </c>
      <c r="Q35" s="80"/>
      <c r="R35" s="80">
        <f t="shared" si="10"/>
        <v>0</v>
      </c>
      <c r="S35" s="80" t="e">
        <f t="shared" si="11"/>
        <v>#DIV/0!</v>
      </c>
      <c r="T35" s="81" t="e">
        <f t="shared" si="12"/>
        <v>#DIV/0!</v>
      </c>
      <c r="U35" s="7" t="e">
        <f t="shared" si="13"/>
        <v>#DIV/0!</v>
      </c>
      <c r="V35" s="92" t="e">
        <f t="shared" si="14"/>
        <v>#DIV/0!</v>
      </c>
    </row>
    <row r="36" spans="1:28">
      <c r="A36" t="s">
        <v>275</v>
      </c>
      <c r="B36" s="71">
        <f t="shared" si="1"/>
        <v>44113.479166666664</v>
      </c>
      <c r="C36" s="44">
        <v>5</v>
      </c>
      <c r="D36" s="82">
        <v>467.05</v>
      </c>
      <c r="E36" s="83">
        <v>92.465999999999994</v>
      </c>
      <c r="F36" s="74">
        <f t="shared" si="2"/>
        <v>9.4859938553218609E-4</v>
      </c>
      <c r="G36" s="74">
        <f t="shared" si="3"/>
        <v>9.9721313218096501E-4</v>
      </c>
      <c r="H36" s="98">
        <v>0.47916666666666669</v>
      </c>
      <c r="I36" s="75">
        <f>jar_information!M21</f>
        <v>44109.375</v>
      </c>
      <c r="J36" s="76">
        <f t="shared" si="4"/>
        <v>4.1041666666642413</v>
      </c>
      <c r="K36" s="76">
        <f t="shared" si="5"/>
        <v>98.499999999941792</v>
      </c>
      <c r="L36" s="77">
        <f>jar_information!H21</f>
        <v>1110.0770330734813</v>
      </c>
      <c r="M36" s="76">
        <f t="shared" si="6"/>
        <v>1.0530183914668965</v>
      </c>
      <c r="N36" s="76">
        <f t="shared" si="7"/>
        <v>1.9270236563844205</v>
      </c>
      <c r="O36" s="78">
        <f t="shared" si="8"/>
        <v>0.52555190628666015</v>
      </c>
      <c r="P36" s="79">
        <f t="shared" si="9"/>
        <v>0.13921194608648457</v>
      </c>
      <c r="Q36" s="187">
        <v>177</v>
      </c>
      <c r="R36" s="80">
        <f t="shared" si="10"/>
        <v>0.56244041944709244</v>
      </c>
      <c r="S36" s="80">
        <f>R36/O36*100</f>
        <v>107.0190047299175</v>
      </c>
      <c r="T36" s="81">
        <f t="shared" si="12"/>
        <v>948.59938553218615</v>
      </c>
      <c r="U36" s="7">
        <f t="shared" si="13"/>
        <v>9.4859938553218601E-2</v>
      </c>
      <c r="V36" s="92">
        <f t="shared" si="14"/>
        <v>5.3355523480910737E-3</v>
      </c>
      <c r="AA36" s="163" t="s">
        <v>291</v>
      </c>
      <c r="AB36" t="s">
        <v>304</v>
      </c>
    </row>
    <row r="37" spans="1:28">
      <c r="A37" t="s">
        <v>276</v>
      </c>
      <c r="B37" s="71">
        <f t="shared" si="1"/>
        <v>44113.479166666664</v>
      </c>
      <c r="C37" s="44">
        <v>5</v>
      </c>
      <c r="D37" s="82">
        <v>511.11</v>
      </c>
      <c r="E37" s="83">
        <v>95.102999999999994</v>
      </c>
      <c r="F37" s="74">
        <f t="shared" si="2"/>
        <v>1.0386175653144022E-3</v>
      </c>
      <c r="G37" s="74">
        <f t="shared" si="3"/>
        <v>1.0273848395215279E-3</v>
      </c>
      <c r="H37" s="98">
        <v>0.47916666666666669</v>
      </c>
      <c r="I37" s="75">
        <f>jar_information!M22</f>
        <v>44109.375</v>
      </c>
      <c r="J37" s="76">
        <f t="shared" si="4"/>
        <v>4.1041666666642413</v>
      </c>
      <c r="K37" s="76">
        <f t="shared" si="5"/>
        <v>98.499999999941792</v>
      </c>
      <c r="L37" s="77">
        <f>jar_information!H22</f>
        <v>1080.0261490495825</v>
      </c>
      <c r="M37" s="76">
        <f t="shared" si="6"/>
        <v>1.1217341294017671</v>
      </c>
      <c r="N37" s="76">
        <f t="shared" si="7"/>
        <v>2.0527734568052338</v>
      </c>
      <c r="O37" s="78">
        <f t="shared" si="8"/>
        <v>0.55984730640142732</v>
      </c>
      <c r="P37" s="79">
        <f t="shared" si="9"/>
        <v>0.1513074094700125</v>
      </c>
      <c r="Q37" s="187">
        <v>160</v>
      </c>
      <c r="R37" s="80">
        <f t="shared" si="10"/>
        <v>0.50842071814426437</v>
      </c>
      <c r="S37" s="80">
        <f>R37/O37*100</f>
        <v>90.814175996001211</v>
      </c>
      <c r="T37" s="81">
        <f t="shared" si="12"/>
        <v>1038.6175653144021</v>
      </c>
      <c r="U37" s="7">
        <f t="shared" si="13"/>
        <v>0.10386175653144022</v>
      </c>
      <c r="V37" s="92">
        <f t="shared" si="14"/>
        <v>5.6837289990026209E-3</v>
      </c>
      <c r="AA37" s="163" t="s">
        <v>292</v>
      </c>
      <c r="AB37" t="s">
        <v>304</v>
      </c>
    </row>
    <row r="38" spans="1:28">
      <c r="A38" t="s">
        <v>277</v>
      </c>
      <c r="B38" s="71">
        <f t="shared" si="1"/>
        <v>44113.479166666664</v>
      </c>
      <c r="C38" s="44"/>
      <c r="D38" s="82"/>
      <c r="E38" s="83"/>
      <c r="F38" s="74" t="e">
        <f t="shared" si="2"/>
        <v>#DIV/0!</v>
      </c>
      <c r="G38" s="74" t="e">
        <f t="shared" si="3"/>
        <v>#DIV/0!</v>
      </c>
      <c r="H38" s="98">
        <v>0.47916666666666669</v>
      </c>
      <c r="I38" s="75">
        <f>jar_information!M23</f>
        <v>44109.375</v>
      </c>
      <c r="J38" s="76">
        <f t="shared" si="4"/>
        <v>4.1041666666642413</v>
      </c>
      <c r="K38" s="76">
        <f t="shared" si="5"/>
        <v>98.499999999941792</v>
      </c>
      <c r="L38" s="77">
        <f>jar_information!H23</f>
        <v>1089.9832182453438</v>
      </c>
      <c r="M38" s="76" t="e">
        <f t="shared" si="6"/>
        <v>#DIV/0!</v>
      </c>
      <c r="N38" s="76" t="e">
        <f t="shared" si="7"/>
        <v>#DIV/0!</v>
      </c>
      <c r="O38" s="78" t="e">
        <f t="shared" si="8"/>
        <v>#DIV/0!</v>
      </c>
      <c r="P38" s="79" t="e">
        <f t="shared" si="9"/>
        <v>#DIV/0!</v>
      </c>
      <c r="Q38" s="80"/>
      <c r="R38" s="80">
        <f t="shared" si="10"/>
        <v>0</v>
      </c>
      <c r="S38" s="80" t="e">
        <f t="shared" si="11"/>
        <v>#DIV/0!</v>
      </c>
      <c r="T38" s="81" t="e">
        <f t="shared" si="12"/>
        <v>#DIV/0!</v>
      </c>
      <c r="U38" s="7" t="e">
        <f t="shared" si="13"/>
        <v>#DIV/0!</v>
      </c>
      <c r="V38" s="92" t="e">
        <f t="shared" si="14"/>
        <v>#DIV/0!</v>
      </c>
    </row>
    <row r="39" spans="1:28">
      <c r="A39" t="s">
        <v>278</v>
      </c>
      <c r="B39" s="71">
        <f t="shared" si="1"/>
        <v>44113.479166666664</v>
      </c>
      <c r="C39" s="44"/>
      <c r="D39" s="82"/>
      <c r="E39" s="83"/>
      <c r="F39" s="74" t="e">
        <f t="shared" si="2"/>
        <v>#DIV/0!</v>
      </c>
      <c r="G39" s="74" t="e">
        <f t="shared" si="3"/>
        <v>#DIV/0!</v>
      </c>
      <c r="H39" s="98">
        <v>0.47916666666666669</v>
      </c>
      <c r="I39" s="75">
        <f>jar_information!M24</f>
        <v>44109.375</v>
      </c>
      <c r="J39" s="76">
        <f t="shared" si="4"/>
        <v>4.1041666666642413</v>
      </c>
      <c r="K39" s="76">
        <f t="shared" si="5"/>
        <v>98.499999999941792</v>
      </c>
      <c r="L39" s="77">
        <f>jar_information!H24</f>
        <v>1089.9832182453438</v>
      </c>
      <c r="M39" s="76" t="e">
        <f t="shared" si="6"/>
        <v>#DIV/0!</v>
      </c>
      <c r="N39" s="76" t="e">
        <f t="shared" si="7"/>
        <v>#DIV/0!</v>
      </c>
      <c r="O39" s="78" t="e">
        <f t="shared" si="8"/>
        <v>#DIV/0!</v>
      </c>
      <c r="P39" s="79" t="e">
        <f t="shared" si="9"/>
        <v>#DIV/0!</v>
      </c>
      <c r="Q39" s="80"/>
      <c r="R39" s="80">
        <f t="shared" si="10"/>
        <v>0</v>
      </c>
      <c r="S39" s="80" t="e">
        <f t="shared" si="11"/>
        <v>#DIV/0!</v>
      </c>
      <c r="T39" s="81" t="e">
        <f t="shared" si="12"/>
        <v>#DIV/0!</v>
      </c>
      <c r="U39" s="7" t="e">
        <f t="shared" si="13"/>
        <v>#DIV/0!</v>
      </c>
      <c r="V39" s="92" t="e">
        <f t="shared" si="14"/>
        <v>#DIV/0!</v>
      </c>
    </row>
    <row r="40" spans="1:28">
      <c r="A40" t="s">
        <v>279</v>
      </c>
      <c r="B40" s="71">
        <f t="shared" si="1"/>
        <v>44113.479166666664</v>
      </c>
      <c r="C40" s="44"/>
      <c r="D40" s="82"/>
      <c r="E40" s="83"/>
      <c r="F40" s="74" t="e">
        <f t="shared" si="2"/>
        <v>#DIV/0!</v>
      </c>
      <c r="G40" s="74" t="e">
        <f t="shared" si="3"/>
        <v>#DIV/0!</v>
      </c>
      <c r="H40" s="98">
        <v>0.47916666666666669</v>
      </c>
      <c r="I40" s="75">
        <f>jar_information!M25</f>
        <v>44109.375</v>
      </c>
      <c r="J40" s="76">
        <f t="shared" si="4"/>
        <v>4.1041666666642413</v>
      </c>
      <c r="K40" s="76">
        <f t="shared" si="5"/>
        <v>98.499999999941792</v>
      </c>
      <c r="L40" s="77">
        <f>jar_information!H25</f>
        <v>1089.9832182453438</v>
      </c>
      <c r="M40" s="76" t="e">
        <f t="shared" si="6"/>
        <v>#DIV/0!</v>
      </c>
      <c r="N40" s="76" t="e">
        <f t="shared" si="7"/>
        <v>#DIV/0!</v>
      </c>
      <c r="O40" s="78" t="e">
        <f t="shared" si="8"/>
        <v>#DIV/0!</v>
      </c>
      <c r="P40" s="79" t="e">
        <f t="shared" si="9"/>
        <v>#DIV/0!</v>
      </c>
      <c r="Q40" s="80"/>
      <c r="R40" s="80">
        <f t="shared" si="10"/>
        <v>0</v>
      </c>
      <c r="S40" s="80" t="e">
        <f t="shared" si="11"/>
        <v>#DIV/0!</v>
      </c>
      <c r="T40" s="81" t="e">
        <f t="shared" si="12"/>
        <v>#DIV/0!</v>
      </c>
      <c r="U40" s="7" t="e">
        <f t="shared" si="13"/>
        <v>#DIV/0!</v>
      </c>
      <c r="V40" s="92" t="e">
        <f t="shared" si="14"/>
        <v>#DIV/0!</v>
      </c>
    </row>
    <row r="41" spans="1:28">
      <c r="A41" t="s">
        <v>280</v>
      </c>
      <c r="B41" s="71">
        <f t="shared" si="1"/>
        <v>44113.479166666664</v>
      </c>
      <c r="C41" s="44"/>
      <c r="D41" s="82"/>
      <c r="E41" s="83"/>
      <c r="F41" s="74" t="e">
        <f t="shared" si="2"/>
        <v>#DIV/0!</v>
      </c>
      <c r="G41" s="74" t="e">
        <f t="shared" si="3"/>
        <v>#DIV/0!</v>
      </c>
      <c r="H41" s="98">
        <v>0.47916666666666669</v>
      </c>
      <c r="I41" s="75">
        <f>jar_information!M26</f>
        <v>44109.375</v>
      </c>
      <c r="J41" s="76">
        <f t="shared" si="4"/>
        <v>4.1041666666642413</v>
      </c>
      <c r="K41" s="76">
        <f t="shared" si="5"/>
        <v>98.499999999941792</v>
      </c>
      <c r="L41" s="77">
        <f>jar_information!H26</f>
        <v>1065.2013435036681</v>
      </c>
      <c r="M41" s="76" t="e">
        <f t="shared" si="6"/>
        <v>#DIV/0!</v>
      </c>
      <c r="N41" s="76" t="e">
        <f t="shared" si="7"/>
        <v>#DIV/0!</v>
      </c>
      <c r="O41" s="78" t="e">
        <f t="shared" si="8"/>
        <v>#DIV/0!</v>
      </c>
      <c r="P41" s="79" t="e">
        <f t="shared" si="9"/>
        <v>#DIV/0!</v>
      </c>
      <c r="Q41" s="80"/>
      <c r="R41" s="80">
        <f t="shared" si="10"/>
        <v>0</v>
      </c>
      <c r="S41" s="80" t="e">
        <f t="shared" si="11"/>
        <v>#DIV/0!</v>
      </c>
      <c r="T41" s="81" t="e">
        <f t="shared" si="12"/>
        <v>#DIV/0!</v>
      </c>
      <c r="U41" s="7" t="e">
        <f t="shared" si="13"/>
        <v>#DIV/0!</v>
      </c>
      <c r="V41" s="92" t="e">
        <f t="shared" si="14"/>
        <v>#DIV/0!</v>
      </c>
    </row>
    <row r="42" spans="1:28">
      <c r="B42" s="29"/>
    </row>
    <row r="43" spans="1:28">
      <c r="B43" s="29"/>
    </row>
    <row r="44" spans="1:28">
      <c r="B44" s="29"/>
    </row>
    <row r="45" spans="1:28">
      <c r="B45" s="29"/>
    </row>
    <row r="46" spans="1:28">
      <c r="B46" s="29"/>
    </row>
    <row r="47" spans="1:28">
      <c r="B47" s="29"/>
    </row>
    <row r="48" spans="1:28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</sheetData>
  <conditionalFormatting sqref="O18:O41">
    <cfRule type="cellIs" dxfId="29" priority="1" operator="greaterThan">
      <formula>4</formula>
    </cfRule>
    <cfRule type="cellIs" dxfId="28" priority="2" operator="between">
      <formula>2</formula>
      <formula>3.9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opLeftCell="A8" workbookViewId="0">
      <selection activeCell="Q36" sqref="Q36"/>
    </sheetView>
  </sheetViews>
  <sheetFormatPr baseColWidth="10" defaultRowHeight="14" x14ac:dyDescent="0"/>
  <cols>
    <col min="1" max="1" width="27.6640625" bestFit="1" customWidth="1"/>
    <col min="2" max="2" width="15.1640625" bestFit="1" customWidth="1"/>
    <col min="28" max="28" width="15.33203125" bestFit="1" customWidth="1"/>
    <col min="30" max="30" width="12.5" bestFit="1" customWidth="1"/>
    <col min="31" max="31" width="17.5" bestFit="1" customWidth="1"/>
    <col min="32" max="32" width="22.1640625" bestFit="1" customWidth="1"/>
    <col min="33" max="33" width="15.6640625" bestFit="1" customWidth="1"/>
    <col min="34" max="34" width="13.6640625" bestFit="1" customWidth="1"/>
  </cols>
  <sheetData>
    <row r="1" spans="1:31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31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31">
      <c r="A3" s="44">
        <v>5</v>
      </c>
      <c r="B3" s="52">
        <v>44116</v>
      </c>
      <c r="C3" s="53">
        <v>2992</v>
      </c>
      <c r="D3" s="42">
        <v>1405.1</v>
      </c>
      <c r="E3" s="54">
        <v>228.84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31">
      <c r="A4" s="44">
        <v>4.4000000000000004</v>
      </c>
      <c r="B4" s="52">
        <v>44116</v>
      </c>
      <c r="C4" s="53">
        <v>2992</v>
      </c>
      <c r="D4" s="54">
        <v>1240.0999999999999</v>
      </c>
      <c r="E4" s="54">
        <v>199.83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31">
      <c r="A5" s="44">
        <v>4</v>
      </c>
      <c r="B5" s="52">
        <v>44116</v>
      </c>
      <c r="C5" s="53">
        <v>2992</v>
      </c>
      <c r="D5" s="42">
        <v>1184.2</v>
      </c>
      <c r="E5" s="54">
        <v>191.35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31">
      <c r="A6" s="44">
        <v>3.4</v>
      </c>
      <c r="B6" s="52">
        <v>44116</v>
      </c>
      <c r="C6" s="53">
        <v>2992</v>
      </c>
      <c r="D6" s="54">
        <v>970.15</v>
      </c>
      <c r="E6" s="54">
        <v>154.36000000000001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31">
      <c r="A7" s="44">
        <v>3</v>
      </c>
      <c r="B7" s="52">
        <v>44116</v>
      </c>
      <c r="C7" s="53">
        <v>2992</v>
      </c>
      <c r="D7" s="42">
        <v>887.13</v>
      </c>
      <c r="E7" s="54">
        <v>151.12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31">
      <c r="A8" s="44">
        <v>2.4</v>
      </c>
      <c r="B8" s="52">
        <v>44116</v>
      </c>
      <c r="C8" s="53">
        <v>2992</v>
      </c>
      <c r="D8" s="54">
        <v>642.20000000000005</v>
      </c>
      <c r="E8" s="54">
        <v>108.94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31">
      <c r="A9" s="44">
        <v>2</v>
      </c>
      <c r="B9" s="52">
        <v>44116</v>
      </c>
      <c r="C9" s="53">
        <v>2992</v>
      </c>
      <c r="D9" s="42">
        <v>593.27</v>
      </c>
      <c r="E9" s="54">
        <v>98.552999999999997</v>
      </c>
      <c r="F9" s="55">
        <f t="shared" si="0"/>
        <v>5.984</v>
      </c>
      <c r="G9" s="58" t="s">
        <v>70</v>
      </c>
      <c r="H9" s="58"/>
      <c r="I9" s="59">
        <f>SLOPE(F3:F15,D3:D15)</f>
        <v>1.027774922167914E-2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31">
      <c r="A10" s="44">
        <v>1.4</v>
      </c>
      <c r="B10" s="52">
        <v>44116</v>
      </c>
      <c r="C10" s="53">
        <v>2992</v>
      </c>
      <c r="D10" s="42">
        <v>427</v>
      </c>
      <c r="E10" s="54">
        <v>71.853999999999999</v>
      </c>
      <c r="F10" s="55">
        <f t="shared" si="0"/>
        <v>4.1887999999999996</v>
      </c>
      <c r="G10" s="58" t="s">
        <v>71</v>
      </c>
      <c r="H10" s="58"/>
      <c r="I10" s="59">
        <f>INTERCEPT(F3:F15,D3:D15)</f>
        <v>0.17103676859710593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31">
      <c r="A11" s="44">
        <v>1</v>
      </c>
      <c r="B11" s="52">
        <v>44116</v>
      </c>
      <c r="C11" s="53">
        <v>2992</v>
      </c>
      <c r="D11" s="42">
        <v>297.89</v>
      </c>
      <c r="E11" s="54">
        <v>52.896999999999998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31">
      <c r="A12" s="60">
        <v>0.4</v>
      </c>
      <c r="B12" s="52">
        <v>44116</v>
      </c>
      <c r="C12" s="53">
        <v>2992</v>
      </c>
      <c r="D12" s="60">
        <v>57.094999999999999</v>
      </c>
      <c r="E12" s="60">
        <v>12.896000000000001</v>
      </c>
      <c r="F12" s="55">
        <f t="shared" si="0"/>
        <v>1.1968000000000001</v>
      </c>
      <c r="G12" s="61" t="s">
        <v>72</v>
      </c>
      <c r="H12" s="61"/>
      <c r="I12" s="62">
        <f>SLOPE(F3:F15,E3:E15)</f>
        <v>6.3895440536503492E-2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31">
      <c r="A13" s="60">
        <v>0.2</v>
      </c>
      <c r="B13" s="52">
        <v>44116</v>
      </c>
      <c r="C13" s="53">
        <v>2992</v>
      </c>
      <c r="D13" s="60">
        <v>22.933</v>
      </c>
      <c r="E13" s="60">
        <v>5.593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1.9193977879243818E-3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31">
      <c r="A14" s="60">
        <v>0.1</v>
      </c>
      <c r="B14" s="52">
        <v>44116</v>
      </c>
      <c r="C14" s="53">
        <v>2992</v>
      </c>
      <c r="D14" s="60">
        <v>4.0140000000000002</v>
      </c>
      <c r="E14" s="60">
        <v>1.74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34" t="s">
        <v>121</v>
      </c>
      <c r="X14" s="134" t="s">
        <v>122</v>
      </c>
      <c r="Y14" s="134" t="s">
        <v>121</v>
      </c>
      <c r="Z14" s="134" t="s">
        <v>122</v>
      </c>
    </row>
    <row r="15" spans="1:31">
      <c r="A15" s="60">
        <v>0</v>
      </c>
      <c r="B15" s="52">
        <v>44116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34"/>
      <c r="X15" s="134"/>
      <c r="Y15" s="134"/>
      <c r="Z15" s="134"/>
    </row>
    <row r="16" spans="1:31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74" t="s">
        <v>285</v>
      </c>
      <c r="AB16" s="174" t="s">
        <v>286</v>
      </c>
      <c r="AC16" s="174" t="s">
        <v>287</v>
      </c>
      <c r="AD16" s="174" t="s">
        <v>293</v>
      </c>
      <c r="AE16" s="174" t="s">
        <v>290</v>
      </c>
    </row>
    <row r="17" spans="1:32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  <c r="AA17" s="175"/>
      <c r="AB17" s="178"/>
      <c r="AC17" s="178"/>
      <c r="AD17" s="179"/>
      <c r="AE17" s="175"/>
    </row>
    <row r="18" spans="1:32">
      <c r="A18" s="29" t="s">
        <v>257</v>
      </c>
      <c r="B18" s="71">
        <f>$B$3+H18</f>
        <v>44116.479166666664</v>
      </c>
      <c r="C18" s="44">
        <v>5</v>
      </c>
      <c r="D18" s="82">
        <v>1242.8</v>
      </c>
      <c r="E18" s="83">
        <v>198.15</v>
      </c>
      <c r="F18" s="74">
        <f t="shared" ref="F18:F41" si="1">((I$9*D18)+I$10)/C18/1000</f>
        <v>2.5888447002599883E-3</v>
      </c>
      <c r="G18" s="74">
        <f t="shared" ref="G18:G41" si="2">((I$12*E18)+I$13)/C18/1000</f>
        <v>2.5325601880192184E-3</v>
      </c>
      <c r="H18" s="98">
        <v>0.47916666666666669</v>
      </c>
      <c r="I18" s="75">
        <f>jar_information!M3</f>
        <v>44109.375</v>
      </c>
      <c r="J18" s="76">
        <f t="shared" ref="J18:J41" si="3">B18-I18</f>
        <v>7.1041666666642413</v>
      </c>
      <c r="K18" s="76">
        <f t="shared" ref="K18:K41" si="4">J18*24</f>
        <v>170.49999999994179</v>
      </c>
      <c r="L18" s="77">
        <f>jar_information!H3</f>
        <v>1094.984111531538</v>
      </c>
      <c r="M18" s="76">
        <f>F18*L18</f>
        <v>2.834743814007314</v>
      </c>
      <c r="N18" s="76">
        <f>M18*1.83</f>
        <v>5.1875811796333853</v>
      </c>
      <c r="O18" s="78">
        <f>N18*(12/(12+(16*2)))</f>
        <v>1.4147948671727413</v>
      </c>
      <c r="P18" s="79">
        <f>O18*(400/(400+L18))</f>
        <v>0.37854445575969453</v>
      </c>
      <c r="R18" s="80">
        <f>Q18/314.7</f>
        <v>0</v>
      </c>
      <c r="S18" s="80">
        <f t="shared" ref="S18:S41" si="5">R18/P18*100</f>
        <v>0</v>
      </c>
      <c r="T18" s="81">
        <f t="shared" ref="T18:T41" si="6">F18*1000000</f>
        <v>2588.8447002599883</v>
      </c>
      <c r="U18" s="7">
        <f t="shared" ref="U18:U41" si="7">M18/L18*100</f>
        <v>0.25888447002599885</v>
      </c>
      <c r="V18" s="92">
        <f>O18/K18</f>
        <v>8.2979171095203773E-3</v>
      </c>
      <c r="W18" s="99">
        <f t="shared" ref="W18:W21" si="8">V18*24*5</f>
        <v>0.99575005314244525</v>
      </c>
      <c r="X18" s="99">
        <f t="shared" ref="X18:X21" si="9">V18*24*7</f>
        <v>1.3940500743994233</v>
      </c>
      <c r="Y18" s="100">
        <f t="shared" ref="Y18:Y21" si="10">W18*(400/(400+L18))</f>
        <v>0.26642425038814577</v>
      </c>
      <c r="Z18" s="100">
        <f t="shared" ref="Z18:Z25" si="11">X18*(400/(400+L18))</f>
        <v>0.37299395054340406</v>
      </c>
      <c r="AA18" s="175">
        <v>10.253477216514689</v>
      </c>
      <c r="AB18" s="175">
        <f>IFERROR(IF((AA18-N18)&lt;=0,"!",AA18-N18),"")</f>
        <v>5.0658960368813037</v>
      </c>
      <c r="AC18" s="175">
        <f>AA18*(12/(12+(16*2)))</f>
        <v>2.7964028772312788</v>
      </c>
      <c r="AD18" s="175">
        <f>AC18*(400/(400+$L18))</f>
        <v>0.74820939049753543</v>
      </c>
      <c r="AE18" s="175">
        <f>IFERROR(IF(AC18/V18/24-J18&lt;1,"&lt;1",AC18/V18/24-J18),"extracted")</f>
        <v>6.9375241592926837</v>
      </c>
      <c r="AF18" s="175">
        <f>V18*3+O18</f>
        <v>1.4396886185013025</v>
      </c>
    </row>
    <row r="19" spans="1:32">
      <c r="A19" s="29" t="s">
        <v>258</v>
      </c>
      <c r="B19" s="71">
        <f t="shared" ref="B19:B41" si="12">$B$3+H19</f>
        <v>44116.479166666664</v>
      </c>
      <c r="C19" s="44">
        <v>5</v>
      </c>
      <c r="D19" s="82">
        <v>1336.9</v>
      </c>
      <c r="E19" s="83">
        <v>216.54</v>
      </c>
      <c r="F19" s="74">
        <f t="shared" si="1"/>
        <v>2.7822719406119896E-3</v>
      </c>
      <c r="G19" s="74">
        <f t="shared" si="2"/>
        <v>2.7675676183124779E-3</v>
      </c>
      <c r="H19" s="98">
        <v>0.47916666666666669</v>
      </c>
      <c r="I19" s="75">
        <f>jar_information!M4</f>
        <v>44109.375</v>
      </c>
      <c r="J19" s="76">
        <f t="shared" si="3"/>
        <v>7.1041666666642413</v>
      </c>
      <c r="K19" s="76">
        <f t="shared" si="4"/>
        <v>170.49999999994179</v>
      </c>
      <c r="L19" s="77">
        <f>jar_information!H4</f>
        <v>1094.984111531538</v>
      </c>
      <c r="M19" s="76">
        <f t="shared" ref="M19:M41" si="13">F19*L19</f>
        <v>3.0465435689301477</v>
      </c>
      <c r="N19" s="76">
        <f t="shared" ref="N19:N41" si="14">M19*1.83</f>
        <v>5.5751747311421704</v>
      </c>
      <c r="O19" s="78">
        <f t="shared" ref="O19:O41" si="15">N19*(12/(12+(16*2)))</f>
        <v>1.5205021994024099</v>
      </c>
      <c r="P19" s="79">
        <f t="shared" ref="P19:P41" si="16">O19*(400/(400+L19))</f>
        <v>0.40682765460155423</v>
      </c>
      <c r="Q19">
        <v>90.4</v>
      </c>
      <c r="R19" s="80">
        <f>Q19/314.7</f>
        <v>0.28725770575150938</v>
      </c>
      <c r="S19" s="80">
        <f t="shared" si="5"/>
        <v>70.609188559919488</v>
      </c>
      <c r="T19" s="81">
        <f t="shared" si="6"/>
        <v>2782.2719406119895</v>
      </c>
      <c r="U19" s="7">
        <f t="shared" si="7"/>
        <v>0.27822719406119895</v>
      </c>
      <c r="V19" s="92">
        <f t="shared" ref="V19:V41" si="17">O19/K19</f>
        <v>8.9179014627737765E-3</v>
      </c>
      <c r="W19" s="99">
        <f t="shared" si="8"/>
        <v>1.0701481755328532</v>
      </c>
      <c r="X19" s="99">
        <f t="shared" si="9"/>
        <v>1.4982074457459944</v>
      </c>
      <c r="Y19" s="100">
        <f t="shared" si="10"/>
        <v>0.2863303140891682</v>
      </c>
      <c r="Z19" s="100">
        <f t="shared" si="11"/>
        <v>0.40086243972483543</v>
      </c>
      <c r="AA19" s="175">
        <v>10.253477216514689</v>
      </c>
      <c r="AB19" s="175">
        <f t="shared" ref="AB19:AB41" si="18">IFERROR(IF((AA19-N19)&lt;=0,"!",AA19-N19),"")</f>
        <v>4.6783024853725186</v>
      </c>
      <c r="AC19" s="175">
        <f t="shared" ref="AC19:AC41" si="19">AA19*(12/(12+(16*2)))</f>
        <v>2.7964028772312788</v>
      </c>
      <c r="AD19" s="175">
        <f t="shared" ref="AD19:AD20" si="20">AC19*(400/(400+L19))</f>
        <v>0.74820939049753543</v>
      </c>
      <c r="AE19" s="175">
        <f t="shared" ref="AE19:AE41" si="21">IFERROR(IF(AC19/V19/24-J19&lt;1,"&lt;1",AC19/V19/24-J19),"extracted")</f>
        <v>5.9613271647805544</v>
      </c>
      <c r="AF19" s="175">
        <f t="shared" ref="AF19:AF41" si="22">V19*3+O19</f>
        <v>1.5472559037907312</v>
      </c>
    </row>
    <row r="20" spans="1:32">
      <c r="A20" s="29" t="s">
        <v>259</v>
      </c>
      <c r="B20" s="71">
        <f t="shared" si="12"/>
        <v>44116.479166666664</v>
      </c>
      <c r="C20" s="44">
        <v>5</v>
      </c>
      <c r="D20" s="82">
        <v>427.72</v>
      </c>
      <c r="E20" s="83">
        <v>73.244</v>
      </c>
      <c r="F20" s="74">
        <f t="shared" si="1"/>
        <v>9.1340713313874155E-4</v>
      </c>
      <c r="G20" s="74">
        <f t="shared" si="2"/>
        <v>9.3637540888871719E-4</v>
      </c>
      <c r="H20" s="98">
        <v>0.47916666666666669</v>
      </c>
      <c r="I20" s="75">
        <f>jar_information!M5</f>
        <v>44109.375</v>
      </c>
      <c r="J20" s="76">
        <f t="shared" si="3"/>
        <v>7.1041666666642413</v>
      </c>
      <c r="K20" s="76">
        <f t="shared" si="4"/>
        <v>170.49999999994179</v>
      </c>
      <c r="L20" s="77">
        <f>jar_information!H5</f>
        <v>1094.984111531538</v>
      </c>
      <c r="M20" s="76">
        <f t="shared" si="13"/>
        <v>1.0001662981464943</v>
      </c>
      <c r="N20" s="76">
        <f t="shared" si="14"/>
        <v>1.8303043256080846</v>
      </c>
      <c r="O20" s="78">
        <f t="shared" si="15"/>
        <v>0.49917390698402303</v>
      </c>
      <c r="P20" s="79">
        <f t="shared" si="16"/>
        <v>0.13355965541938605</v>
      </c>
      <c r="R20" s="80">
        <f>Q20/314.7</f>
        <v>0</v>
      </c>
      <c r="S20" s="80">
        <f t="shared" si="5"/>
        <v>0</v>
      </c>
      <c r="T20" s="81">
        <f t="shared" si="6"/>
        <v>913.40713313874153</v>
      </c>
      <c r="U20" s="7">
        <f t="shared" si="7"/>
        <v>9.1340713313874167E-2</v>
      </c>
      <c r="V20" s="92">
        <f t="shared" si="17"/>
        <v>2.9277061993207825E-3</v>
      </c>
      <c r="W20" s="99">
        <f t="shared" si="8"/>
        <v>0.35132474391849389</v>
      </c>
      <c r="X20" s="99">
        <f t="shared" si="9"/>
        <v>0.49185464148589148</v>
      </c>
      <c r="Y20" s="100">
        <f t="shared" si="10"/>
        <v>9.4000930500479751E-2</v>
      </c>
      <c r="Z20" s="100">
        <f t="shared" si="11"/>
        <v>0.13160130270067166</v>
      </c>
      <c r="AA20" s="175">
        <v>1.6126423838845156</v>
      </c>
      <c r="AB20" s="175" t="str">
        <f t="shared" si="18"/>
        <v>!</v>
      </c>
      <c r="AC20" s="175">
        <f t="shared" si="19"/>
        <v>0.4398115592412315</v>
      </c>
      <c r="AD20" s="175">
        <f t="shared" si="20"/>
        <v>0.11767658421216694</v>
      </c>
      <c r="AE20" s="175" t="str">
        <f t="shared" si="21"/>
        <v>&lt;1</v>
      </c>
      <c r="AF20" s="175">
        <f t="shared" si="22"/>
        <v>0.50795702558198541</v>
      </c>
    </row>
    <row r="21" spans="1:32">
      <c r="A21" s="29" t="s">
        <v>260</v>
      </c>
      <c r="B21" s="71">
        <f t="shared" si="12"/>
        <v>44116.479166666664</v>
      </c>
      <c r="C21" s="44">
        <v>5</v>
      </c>
      <c r="D21" s="82">
        <v>405.49</v>
      </c>
      <c r="E21" s="83">
        <v>68.695999999999998</v>
      </c>
      <c r="F21" s="74">
        <f t="shared" si="1"/>
        <v>8.6771226009915616E-4</v>
      </c>
      <c r="G21" s="74">
        <f t="shared" si="2"/>
        <v>8.7825611617671365E-4</v>
      </c>
      <c r="H21" s="98">
        <v>0.47916666666666669</v>
      </c>
      <c r="I21" s="75">
        <f>jar_information!M6</f>
        <v>44109.375</v>
      </c>
      <c r="J21" s="76">
        <f t="shared" si="3"/>
        <v>7.1041666666642413</v>
      </c>
      <c r="K21" s="76">
        <f t="shared" si="4"/>
        <v>170.49999999994179</v>
      </c>
      <c r="L21" s="77">
        <f>jar_information!H6</f>
        <v>1094.984111531538</v>
      </c>
      <c r="M21" s="76">
        <f t="shared" si="13"/>
        <v>0.9501311381896973</v>
      </c>
      <c r="N21" s="76">
        <f t="shared" si="14"/>
        <v>1.7387399828871462</v>
      </c>
      <c r="O21" s="78">
        <f t="shared" si="15"/>
        <v>0.47420181351467616</v>
      </c>
      <c r="P21" s="79">
        <f t="shared" si="16"/>
        <v>0.12687808782900833</v>
      </c>
      <c r="R21" s="80">
        <f t="shared" ref="R21:R41" si="23">Q21/314.7</f>
        <v>0</v>
      </c>
      <c r="S21" s="80">
        <f t="shared" si="5"/>
        <v>0</v>
      </c>
      <c r="T21" s="81">
        <f t="shared" si="6"/>
        <v>867.7122600991562</v>
      </c>
      <c r="U21" s="7">
        <f t="shared" si="7"/>
        <v>8.6771226009915617E-2</v>
      </c>
      <c r="V21" s="92">
        <f t="shared" si="17"/>
        <v>2.7812423080049152E-3</v>
      </c>
      <c r="W21" s="99">
        <f t="shared" si="8"/>
        <v>0.33374907696058986</v>
      </c>
      <c r="X21" s="99">
        <f t="shared" si="9"/>
        <v>0.46724870774482574</v>
      </c>
      <c r="Y21" s="100">
        <f t="shared" si="10"/>
        <v>8.9298360935402929E-2</v>
      </c>
      <c r="Z21" s="100">
        <f t="shared" si="11"/>
        <v>0.12501770530956408</v>
      </c>
      <c r="AA21" s="175">
        <v>1.6126423838845156</v>
      </c>
      <c r="AB21" s="175" t="str">
        <f t="shared" si="18"/>
        <v>!</v>
      </c>
      <c r="AC21" s="175">
        <f t="shared" si="19"/>
        <v>0.4398115592412315</v>
      </c>
      <c r="AD21" s="175">
        <f t="shared" ref="AD21:AD41" si="24">AC21*(400/(400+L21))</f>
        <v>0.11767658421216694</v>
      </c>
      <c r="AE21" s="175" t="str">
        <f t="shared" si="21"/>
        <v>&lt;1</v>
      </c>
      <c r="AF21" s="175">
        <f t="shared" si="22"/>
        <v>0.48254554043869091</v>
      </c>
    </row>
    <row r="22" spans="1:32">
      <c r="A22" s="29" t="s">
        <v>261</v>
      </c>
      <c r="B22" s="71">
        <f t="shared" si="12"/>
        <v>44116.479166666664</v>
      </c>
      <c r="C22" s="44"/>
      <c r="D22" s="82"/>
      <c r="E22" s="83"/>
      <c r="F22" s="74" t="e">
        <f t="shared" si="1"/>
        <v>#DIV/0!</v>
      </c>
      <c r="G22" s="74" t="e">
        <f t="shared" si="2"/>
        <v>#DIV/0!</v>
      </c>
      <c r="H22" s="98">
        <v>0.47916666666666669</v>
      </c>
      <c r="I22" s="75">
        <f>jar_information!M7</f>
        <v>44109.375</v>
      </c>
      <c r="J22" s="76">
        <f t="shared" si="3"/>
        <v>7.1041666666642413</v>
      </c>
      <c r="K22" s="76">
        <f t="shared" si="4"/>
        <v>170.49999999994179</v>
      </c>
      <c r="L22" s="77">
        <f>jar_information!H7</f>
        <v>1094.984111531538</v>
      </c>
      <c r="M22" s="76" t="e">
        <f t="shared" si="13"/>
        <v>#DIV/0!</v>
      </c>
      <c r="N22" s="76" t="e">
        <f t="shared" si="14"/>
        <v>#DIV/0!</v>
      </c>
      <c r="O22" s="78" t="e">
        <f t="shared" si="15"/>
        <v>#DIV/0!</v>
      </c>
      <c r="P22" s="79" t="e">
        <f t="shared" si="16"/>
        <v>#DIV/0!</v>
      </c>
      <c r="R22" s="80">
        <f t="shared" si="23"/>
        <v>0</v>
      </c>
      <c r="S22" s="80" t="e">
        <f t="shared" si="5"/>
        <v>#DIV/0!</v>
      </c>
      <c r="T22" s="81" t="e">
        <f t="shared" si="6"/>
        <v>#DIV/0!</v>
      </c>
      <c r="U22" s="7" t="e">
        <f t="shared" si="7"/>
        <v>#DIV/0!</v>
      </c>
      <c r="V22" s="92" t="e">
        <f t="shared" si="17"/>
        <v>#DIV/0!</v>
      </c>
      <c r="W22" s="99" t="e">
        <f>V22*24*5</f>
        <v>#DIV/0!</v>
      </c>
      <c r="X22" s="99" t="e">
        <f>V22*24*7</f>
        <v>#DIV/0!</v>
      </c>
      <c r="Y22" s="100" t="e">
        <f>W22*(400/(400+L22))</f>
        <v>#DIV/0!</v>
      </c>
      <c r="Z22" s="100" t="e">
        <f t="shared" si="11"/>
        <v>#DIV/0!</v>
      </c>
      <c r="AA22" s="175">
        <v>13.034248604188406</v>
      </c>
      <c r="AB22" s="175" t="str">
        <f t="shared" si="18"/>
        <v/>
      </c>
      <c r="AC22" s="175">
        <f t="shared" si="19"/>
        <v>3.5547950738695651</v>
      </c>
      <c r="AD22" s="175">
        <f t="shared" si="24"/>
        <v>0.95112584714438253</v>
      </c>
      <c r="AE22" s="175" t="str">
        <f t="shared" si="21"/>
        <v>extracted</v>
      </c>
      <c r="AF22" s="175"/>
    </row>
    <row r="23" spans="1:32">
      <c r="A23" s="29" t="s">
        <v>262</v>
      </c>
      <c r="B23" s="71">
        <f t="shared" si="12"/>
        <v>44116.479166666664</v>
      </c>
      <c r="C23" s="44"/>
      <c r="D23" s="82"/>
      <c r="E23" s="83"/>
      <c r="F23" s="74" t="e">
        <f t="shared" si="1"/>
        <v>#DIV/0!</v>
      </c>
      <c r="G23" s="74" t="e">
        <f t="shared" si="2"/>
        <v>#DIV/0!</v>
      </c>
      <c r="H23" s="98">
        <v>0.47916666666666669</v>
      </c>
      <c r="I23" s="75">
        <f>jar_information!M8</f>
        <v>44109.375</v>
      </c>
      <c r="J23" s="76">
        <f t="shared" si="3"/>
        <v>7.1041666666642413</v>
      </c>
      <c r="K23" s="76">
        <f t="shared" si="4"/>
        <v>170.49999999994179</v>
      </c>
      <c r="L23" s="77">
        <f>jar_information!H8</f>
        <v>1094.984111531538</v>
      </c>
      <c r="M23" s="76" t="e">
        <f t="shared" si="13"/>
        <v>#DIV/0!</v>
      </c>
      <c r="N23" s="76" t="e">
        <f t="shared" si="14"/>
        <v>#DIV/0!</v>
      </c>
      <c r="O23" s="78" t="e">
        <f t="shared" si="15"/>
        <v>#DIV/0!</v>
      </c>
      <c r="P23" s="79" t="e">
        <f t="shared" si="16"/>
        <v>#DIV/0!</v>
      </c>
      <c r="R23" s="80">
        <f t="shared" si="23"/>
        <v>0</v>
      </c>
      <c r="S23" s="80" t="e">
        <f t="shared" si="5"/>
        <v>#DIV/0!</v>
      </c>
      <c r="T23" s="81" t="e">
        <f t="shared" si="6"/>
        <v>#DIV/0!</v>
      </c>
      <c r="U23" s="7" t="e">
        <f t="shared" si="7"/>
        <v>#DIV/0!</v>
      </c>
      <c r="V23" s="92" t="e">
        <f t="shared" si="17"/>
        <v>#DIV/0!</v>
      </c>
      <c r="W23" s="99" t="e">
        <f t="shared" ref="W23:W27" si="25">V23*24*5</f>
        <v>#DIV/0!</v>
      </c>
      <c r="X23" s="99" t="e">
        <f t="shared" ref="X23:X27" si="26">V23*24*7</f>
        <v>#DIV/0!</v>
      </c>
      <c r="Y23" s="100" t="e">
        <f t="shared" ref="Y23:Y25" si="27">W23*(400/(400+L23))</f>
        <v>#DIV/0!</v>
      </c>
      <c r="Z23" s="100" t="e">
        <f t="shared" si="11"/>
        <v>#DIV/0!</v>
      </c>
      <c r="AA23" s="175">
        <v>13.034248604188406</v>
      </c>
      <c r="AB23" s="175" t="str">
        <f t="shared" si="18"/>
        <v/>
      </c>
      <c r="AC23" s="175">
        <f t="shared" si="19"/>
        <v>3.5547950738695651</v>
      </c>
      <c r="AD23" s="175">
        <f t="shared" si="24"/>
        <v>0.95112584714438253</v>
      </c>
      <c r="AE23" s="175" t="str">
        <f t="shared" si="21"/>
        <v>extracted</v>
      </c>
      <c r="AF23" s="175"/>
    </row>
    <row r="24" spans="1:32">
      <c r="A24" s="29" t="s">
        <v>263</v>
      </c>
      <c r="B24" s="71">
        <f t="shared" si="12"/>
        <v>44116.479166666664</v>
      </c>
      <c r="C24" s="44">
        <v>5</v>
      </c>
      <c r="D24" s="82">
        <v>970.47</v>
      </c>
      <c r="E24" s="83">
        <v>165.16</v>
      </c>
      <c r="F24" s="74">
        <f t="shared" si="1"/>
        <v>2.0290568111520123E-3</v>
      </c>
      <c r="G24" s="74">
        <f t="shared" si="2"/>
        <v>2.1109780713593684E-3</v>
      </c>
      <c r="H24" s="98">
        <v>0.47916666666666669</v>
      </c>
      <c r="I24" s="75">
        <f>jar_information!M9</f>
        <v>44109.375</v>
      </c>
      <c r="J24" s="76">
        <f t="shared" si="3"/>
        <v>7.1041666666642413</v>
      </c>
      <c r="K24" s="76">
        <f t="shared" si="4"/>
        <v>170.49999999994179</v>
      </c>
      <c r="L24" s="77">
        <f>jar_information!H9</f>
        <v>1089.9832182453438</v>
      </c>
      <c r="M24" s="76">
        <f t="shared" si="13"/>
        <v>2.2116378730221053</v>
      </c>
      <c r="N24" s="76">
        <f t="shared" si="14"/>
        <v>4.047297307630453</v>
      </c>
      <c r="O24" s="78">
        <f t="shared" si="15"/>
        <v>1.1038083566264871</v>
      </c>
      <c r="P24" s="79">
        <f t="shared" si="16"/>
        <v>0.29632772855693512</v>
      </c>
      <c r="R24" s="80">
        <f t="shared" si="23"/>
        <v>0</v>
      </c>
      <c r="S24" s="80">
        <f t="shared" si="5"/>
        <v>0</v>
      </c>
      <c r="T24" s="81">
        <f t="shared" si="6"/>
        <v>2029.0568111520124</v>
      </c>
      <c r="U24" s="7">
        <f t="shared" si="7"/>
        <v>0.20290568111520124</v>
      </c>
      <c r="V24" s="92">
        <f t="shared" si="17"/>
        <v>6.4739493057294076E-3</v>
      </c>
      <c r="W24" s="99">
        <f t="shared" si="25"/>
        <v>0.77687391668752892</v>
      </c>
      <c r="X24" s="99">
        <f t="shared" si="26"/>
        <v>1.0876234833625404</v>
      </c>
      <c r="Y24" s="100">
        <f t="shared" si="27"/>
        <v>0.20855910514278211</v>
      </c>
      <c r="Z24" s="100">
        <f t="shared" si="11"/>
        <v>0.29198274719989498</v>
      </c>
      <c r="AA24" s="175">
        <v>7.2774688706044239</v>
      </c>
      <c r="AB24" s="175">
        <f t="shared" si="18"/>
        <v>3.2301715629739709</v>
      </c>
      <c r="AC24" s="175">
        <f t="shared" si="19"/>
        <v>1.98476423743757</v>
      </c>
      <c r="AD24" s="175">
        <f t="shared" si="24"/>
        <v>0.53282861528464665</v>
      </c>
      <c r="AE24" s="175">
        <f t="shared" si="21"/>
        <v>5.6698768094013463</v>
      </c>
      <c r="AF24" s="175">
        <f t="shared" si="22"/>
        <v>1.1232302045436753</v>
      </c>
    </row>
    <row r="25" spans="1:32">
      <c r="A25" s="29" t="s">
        <v>264</v>
      </c>
      <c r="B25" s="71">
        <f t="shared" si="12"/>
        <v>44116.479166666664</v>
      </c>
      <c r="C25" s="44">
        <v>3</v>
      </c>
      <c r="D25" s="82">
        <v>906.9</v>
      </c>
      <c r="E25" s="83">
        <v>155.9</v>
      </c>
      <c r="F25" s="74">
        <f t="shared" si="1"/>
        <v>3.1639758459126397E-3</v>
      </c>
      <c r="G25" s="74">
        <f t="shared" si="2"/>
        <v>3.3210728591429395E-3</v>
      </c>
      <c r="H25" s="98">
        <v>0.47916666666666669</v>
      </c>
      <c r="I25" s="75">
        <f>jar_information!M10</f>
        <v>44109.375</v>
      </c>
      <c r="J25" s="76">
        <f t="shared" si="3"/>
        <v>7.1041666666642413</v>
      </c>
      <c r="K25" s="76">
        <f t="shared" si="4"/>
        <v>170.49999999994179</v>
      </c>
      <c r="L25" s="77">
        <f>jar_information!H10</f>
        <v>1094.984111531538</v>
      </c>
      <c r="M25" s="76">
        <f t="shared" si="13"/>
        <v>3.4645032805438984</v>
      </c>
      <c r="N25" s="76">
        <f t="shared" si="14"/>
        <v>6.3400410033953341</v>
      </c>
      <c r="O25" s="78">
        <f t="shared" si="15"/>
        <v>1.729102091835091</v>
      </c>
      <c r="P25" s="79">
        <f t="shared" si="16"/>
        <v>0.46264092801995355</v>
      </c>
      <c r="R25" s="80">
        <f t="shared" si="23"/>
        <v>0</v>
      </c>
      <c r="S25" s="80">
        <f t="shared" si="5"/>
        <v>0</v>
      </c>
      <c r="T25" s="81">
        <f t="shared" si="6"/>
        <v>3163.9758459126397</v>
      </c>
      <c r="U25" s="7">
        <f t="shared" si="7"/>
        <v>0.31639758459126399</v>
      </c>
      <c r="V25" s="92">
        <f t="shared" si="17"/>
        <v>1.0141361242438014E-2</v>
      </c>
      <c r="W25" s="99">
        <f t="shared" si="25"/>
        <v>1.2169633490925615</v>
      </c>
      <c r="X25" s="99">
        <f t="shared" si="26"/>
        <v>1.7037486887295863</v>
      </c>
      <c r="Y25" s="100">
        <f t="shared" si="27"/>
        <v>0.32561238335726317</v>
      </c>
      <c r="Z25" s="100">
        <f t="shared" si="11"/>
        <v>0.45585733670016848</v>
      </c>
      <c r="AA25" s="175">
        <v>7.2774688706044239</v>
      </c>
      <c r="AB25" s="175">
        <f t="shared" si="18"/>
        <v>0.93742786720908988</v>
      </c>
      <c r="AC25" s="175">
        <f t="shared" si="19"/>
        <v>1.98476423743757</v>
      </c>
      <c r="AD25" s="175">
        <f t="shared" si="24"/>
        <v>0.5310462424658885</v>
      </c>
      <c r="AE25" s="175">
        <f t="shared" si="21"/>
        <v>1.0504102107640119</v>
      </c>
      <c r="AF25" s="175">
        <f t="shared" si="22"/>
        <v>1.759526175562405</v>
      </c>
    </row>
    <row r="26" spans="1:32">
      <c r="A26" s="29" t="s">
        <v>265</v>
      </c>
      <c r="B26" s="71">
        <f t="shared" si="12"/>
        <v>44116.479166666664</v>
      </c>
      <c r="C26" s="44">
        <v>5</v>
      </c>
      <c r="D26" s="82">
        <v>508.12</v>
      </c>
      <c r="E26" s="83">
        <v>85.876000000000005</v>
      </c>
      <c r="F26" s="74">
        <f t="shared" si="1"/>
        <v>1.0786733406233421E-3</v>
      </c>
      <c r="G26" s="74">
        <f t="shared" si="2"/>
        <v>1.0978008498601396E-3</v>
      </c>
      <c r="H26" s="98">
        <v>0.47916666666666669</v>
      </c>
      <c r="I26" s="75">
        <f>jar_information!M11</f>
        <v>44109.375</v>
      </c>
      <c r="J26" s="76">
        <f t="shared" si="3"/>
        <v>7.1041666666642413</v>
      </c>
      <c r="K26" s="76">
        <f t="shared" si="4"/>
        <v>170.49999999994179</v>
      </c>
      <c r="L26" s="77">
        <f>jar_information!H11</f>
        <v>1094.984111531538</v>
      </c>
      <c r="M26" s="76">
        <f t="shared" si="13"/>
        <v>1.1811301695152063</v>
      </c>
      <c r="N26" s="76">
        <f t="shared" si="14"/>
        <v>2.1614682102128278</v>
      </c>
      <c r="O26" s="78">
        <f>N26*(12/(12+(16*2)))</f>
        <v>0.58949133005804388</v>
      </c>
      <c r="P26" s="79">
        <f>O26*(400/(400+L26))</f>
        <v>0.15772510905260095</v>
      </c>
      <c r="R26" s="80">
        <f t="shared" si="23"/>
        <v>0</v>
      </c>
      <c r="S26" s="80">
        <f t="shared" si="5"/>
        <v>0</v>
      </c>
      <c r="T26" s="81">
        <f>F26*1000000</f>
        <v>1078.673340623342</v>
      </c>
      <c r="U26" s="7">
        <f>M26/L26*100</f>
        <v>0.1078673340623342</v>
      </c>
      <c r="V26" s="92">
        <f>O26/K26</f>
        <v>3.4574271557668338E-3</v>
      </c>
      <c r="W26" s="99">
        <f t="shared" si="25"/>
        <v>0.41489125869202004</v>
      </c>
      <c r="X26" s="99">
        <f t="shared" si="26"/>
        <v>0.58084776216882805</v>
      </c>
      <c r="Y26" s="100">
        <f>W26*(400/(400+L26))</f>
        <v>0.11100887440656056</v>
      </c>
      <c r="Z26" s="100">
        <f>X26*(400/(400+L26))</f>
        <v>0.15541242416918477</v>
      </c>
      <c r="AA26" s="175">
        <v>2.1910681839872916</v>
      </c>
      <c r="AB26" s="175">
        <f t="shared" si="18"/>
        <v>2.9599973774463884E-2</v>
      </c>
      <c r="AC26" s="175">
        <f t="shared" si="19"/>
        <v>0.59756405017835224</v>
      </c>
      <c r="AD26" s="175">
        <f t="shared" si="24"/>
        <v>0.15988505712376494</v>
      </c>
      <c r="AE26" s="175" t="str">
        <f>IFERROR(IF(AC26/V26/24-J26&lt;1,"&lt;1",AC26/V26/24-J26),"extracted")</f>
        <v>&lt;1</v>
      </c>
      <c r="AF26" s="175">
        <f t="shared" si="22"/>
        <v>0.5998636115253444</v>
      </c>
    </row>
    <row r="27" spans="1:32">
      <c r="A27" s="29" t="s">
        <v>266</v>
      </c>
      <c r="B27" s="71">
        <f t="shared" si="12"/>
        <v>44116.479166666664</v>
      </c>
      <c r="C27" s="44">
        <v>5</v>
      </c>
      <c r="D27" s="82">
        <v>570.77</v>
      </c>
      <c r="E27" s="83">
        <v>98.808000000000007</v>
      </c>
      <c r="F27" s="74">
        <f t="shared" si="1"/>
        <v>1.2074535383709817E-3</v>
      </c>
      <c r="G27" s="74">
        <f t="shared" si="2"/>
        <v>1.2630600172637524E-3</v>
      </c>
      <c r="H27" s="98">
        <v>0.47916666666666669</v>
      </c>
      <c r="I27" s="75">
        <f>jar_information!M12</f>
        <v>44109.375</v>
      </c>
      <c r="J27" s="76">
        <f t="shared" si="3"/>
        <v>7.1041666666642413</v>
      </c>
      <c r="K27" s="76">
        <f t="shared" si="4"/>
        <v>170.49999999994179</v>
      </c>
      <c r="L27" s="77">
        <f>jar_information!H12</f>
        <v>1089.9832182453438</v>
      </c>
      <c r="M27" s="76">
        <f t="shared" si="13"/>
        <v>1.3161040936353303</v>
      </c>
      <c r="N27" s="76">
        <f t="shared" si="14"/>
        <v>2.4084704913526545</v>
      </c>
      <c r="O27" s="78">
        <f>N27*(12/(12+(16*2)))</f>
        <v>0.6568555885507239</v>
      </c>
      <c r="P27" s="79">
        <f>O27*(400/(400+L27))</f>
        <v>0.17633905684501866</v>
      </c>
      <c r="R27" s="80">
        <f t="shared" si="23"/>
        <v>0</v>
      </c>
      <c r="S27" s="80">
        <f t="shared" si="5"/>
        <v>0</v>
      </c>
      <c r="T27" s="81">
        <f>F27*1000000</f>
        <v>1207.4535383709817</v>
      </c>
      <c r="U27" s="7">
        <f>M27/L27*100</f>
        <v>0.12074535383709817</v>
      </c>
      <c r="V27" s="92">
        <f>O27/K27</f>
        <v>3.8525254460466166E-3</v>
      </c>
      <c r="W27" s="99">
        <f t="shared" si="25"/>
        <v>0.46230305352559398</v>
      </c>
      <c r="X27" s="99">
        <f t="shared" si="26"/>
        <v>0.64722427493583157</v>
      </c>
      <c r="Y27" s="100">
        <f>W27*(400/(400+L27))</f>
        <v>0.12410960012556869</v>
      </c>
      <c r="Z27" s="100">
        <f>X27*(400/(400+L27))</f>
        <v>0.17375344017579619</v>
      </c>
      <c r="AA27" s="175">
        <v>2.1910681839872916</v>
      </c>
      <c r="AB27" s="175" t="str">
        <f t="shared" si="18"/>
        <v>!</v>
      </c>
      <c r="AC27" s="175">
        <f t="shared" si="19"/>
        <v>0.59756405017835224</v>
      </c>
      <c r="AD27" s="175">
        <f t="shared" si="24"/>
        <v>0.16042168605954218</v>
      </c>
      <c r="AE27" s="175" t="str">
        <f>IFERROR(IF(AC27/V27/24-J27&lt;1,"&lt;1",AC27/V27/24-J27),"extracted")</f>
        <v>&lt;1</v>
      </c>
      <c r="AF27" s="175">
        <f t="shared" si="22"/>
        <v>0.66841316488886371</v>
      </c>
    </row>
    <row r="28" spans="1:32">
      <c r="A28" t="s">
        <v>267</v>
      </c>
      <c r="B28" s="71">
        <f t="shared" si="12"/>
        <v>44116.479166666664</v>
      </c>
      <c r="C28" s="44"/>
      <c r="D28" s="82"/>
      <c r="E28" s="83"/>
      <c r="F28" s="74" t="e">
        <f t="shared" si="1"/>
        <v>#DIV/0!</v>
      </c>
      <c r="G28" s="74" t="e">
        <f t="shared" si="2"/>
        <v>#DIV/0!</v>
      </c>
      <c r="H28" s="98">
        <v>0.47916666666666669</v>
      </c>
      <c r="I28" s="75">
        <f>jar_information!M13</f>
        <v>44109.375</v>
      </c>
      <c r="J28" s="76">
        <f t="shared" si="3"/>
        <v>7.1041666666642413</v>
      </c>
      <c r="K28" s="76">
        <f t="shared" si="4"/>
        <v>170.49999999994179</v>
      </c>
      <c r="L28" s="77">
        <f>jar_information!H13</f>
        <v>1084.9972529988097</v>
      </c>
      <c r="M28" s="76" t="e">
        <f t="shared" si="13"/>
        <v>#DIV/0!</v>
      </c>
      <c r="N28" s="76" t="e">
        <f t="shared" si="14"/>
        <v>#DIV/0!</v>
      </c>
      <c r="O28" s="78" t="e">
        <f t="shared" si="15"/>
        <v>#DIV/0!</v>
      </c>
      <c r="P28" s="79" t="e">
        <f t="shared" si="16"/>
        <v>#DIV/0!</v>
      </c>
      <c r="R28" s="80">
        <f t="shared" si="23"/>
        <v>0</v>
      </c>
      <c r="S28" s="80" t="e">
        <f t="shared" si="5"/>
        <v>#DIV/0!</v>
      </c>
      <c r="T28" s="81" t="e">
        <f t="shared" si="6"/>
        <v>#DIV/0!</v>
      </c>
      <c r="U28" s="7" t="e">
        <f t="shared" si="7"/>
        <v>#DIV/0!</v>
      </c>
      <c r="V28" s="92" t="e">
        <f t="shared" si="17"/>
        <v>#DIV/0!</v>
      </c>
      <c r="AA28" s="175">
        <v>8.5449497240071572</v>
      </c>
      <c r="AB28" s="175" t="str">
        <f t="shared" si="18"/>
        <v/>
      </c>
      <c r="AC28" s="175">
        <f t="shared" si="19"/>
        <v>2.3304408338201337</v>
      </c>
      <c r="AD28" s="175">
        <f t="shared" si="24"/>
        <v>0.62772933192005076</v>
      </c>
      <c r="AE28" s="175" t="str">
        <f t="shared" si="21"/>
        <v>extracted</v>
      </c>
      <c r="AF28" s="175"/>
    </row>
    <row r="29" spans="1:32">
      <c r="A29" t="s">
        <v>268</v>
      </c>
      <c r="B29" s="71">
        <f t="shared" si="12"/>
        <v>44116.479166666664</v>
      </c>
      <c r="C29" s="44"/>
      <c r="D29" s="82"/>
      <c r="E29" s="83"/>
      <c r="F29" s="74" t="e">
        <f t="shared" si="1"/>
        <v>#DIV/0!</v>
      </c>
      <c r="G29" s="74" t="e">
        <f t="shared" si="2"/>
        <v>#DIV/0!</v>
      </c>
      <c r="H29" s="98">
        <v>0.47916666666666669</v>
      </c>
      <c r="I29" s="75">
        <f>jar_information!M14</f>
        <v>44109.375</v>
      </c>
      <c r="J29" s="76">
        <f t="shared" si="3"/>
        <v>7.1041666666642413</v>
      </c>
      <c r="K29" s="76">
        <f t="shared" si="4"/>
        <v>170.49999999994179</v>
      </c>
      <c r="L29" s="77">
        <f>jar_information!H14</f>
        <v>1075.0698400525853</v>
      </c>
      <c r="M29" s="76" t="e">
        <f t="shared" si="13"/>
        <v>#DIV/0!</v>
      </c>
      <c r="N29" s="76" t="e">
        <f t="shared" si="14"/>
        <v>#DIV/0!</v>
      </c>
      <c r="O29" s="78" t="e">
        <f t="shared" si="15"/>
        <v>#DIV/0!</v>
      </c>
      <c r="P29" s="79" t="e">
        <f t="shared" si="16"/>
        <v>#DIV/0!</v>
      </c>
      <c r="R29" s="80">
        <f t="shared" si="23"/>
        <v>0</v>
      </c>
      <c r="S29" s="80" t="e">
        <f t="shared" si="5"/>
        <v>#DIV/0!</v>
      </c>
      <c r="T29" s="81" t="e">
        <f t="shared" si="6"/>
        <v>#DIV/0!</v>
      </c>
      <c r="U29" s="7" t="e">
        <f t="shared" si="7"/>
        <v>#DIV/0!</v>
      </c>
      <c r="V29" s="92" t="e">
        <f t="shared" si="17"/>
        <v>#DIV/0!</v>
      </c>
      <c r="AA29" s="175">
        <v>8.5449497240071572</v>
      </c>
      <c r="AB29" s="175" t="str">
        <f t="shared" si="18"/>
        <v/>
      </c>
      <c r="AC29" s="175">
        <f t="shared" si="19"/>
        <v>2.3304408338201337</v>
      </c>
      <c r="AD29" s="175">
        <f t="shared" si="24"/>
        <v>0.63195403242386272</v>
      </c>
      <c r="AE29" s="175" t="str">
        <f t="shared" si="21"/>
        <v>extracted</v>
      </c>
      <c r="AF29" s="175"/>
    </row>
    <row r="30" spans="1:32">
      <c r="A30" t="s">
        <v>269</v>
      </c>
      <c r="B30" s="71">
        <f t="shared" si="12"/>
        <v>44116.479166666664</v>
      </c>
      <c r="C30" s="44"/>
      <c r="D30" s="82"/>
      <c r="E30" s="83"/>
      <c r="F30" s="74" t="e">
        <f t="shared" si="1"/>
        <v>#DIV/0!</v>
      </c>
      <c r="G30" s="74" t="e">
        <f t="shared" si="2"/>
        <v>#DIV/0!</v>
      </c>
      <c r="H30" s="98">
        <v>0.47916666666666669</v>
      </c>
      <c r="I30" s="75">
        <f>jar_information!M15</f>
        <v>44109.375</v>
      </c>
      <c r="J30" s="76">
        <f t="shared" si="3"/>
        <v>7.1041666666642413</v>
      </c>
      <c r="K30" s="76">
        <f t="shared" si="4"/>
        <v>170.49999999994179</v>
      </c>
      <c r="L30" s="77">
        <f>jar_information!H15</f>
        <v>1084.9972529988097</v>
      </c>
      <c r="M30" s="76" t="e">
        <f t="shared" si="13"/>
        <v>#DIV/0!</v>
      </c>
      <c r="N30" s="76" t="e">
        <f t="shared" si="14"/>
        <v>#DIV/0!</v>
      </c>
      <c r="O30" s="78" t="e">
        <f t="shared" si="15"/>
        <v>#DIV/0!</v>
      </c>
      <c r="P30" s="79" t="e">
        <f t="shared" si="16"/>
        <v>#DIV/0!</v>
      </c>
      <c r="R30" s="80">
        <f t="shared" si="23"/>
        <v>0</v>
      </c>
      <c r="S30" s="80" t="e">
        <f t="shared" si="5"/>
        <v>#DIV/0!</v>
      </c>
      <c r="T30" s="81" t="e">
        <f t="shared" si="6"/>
        <v>#DIV/0!</v>
      </c>
      <c r="U30" s="7" t="e">
        <f t="shared" si="7"/>
        <v>#DIV/0!</v>
      </c>
      <c r="V30" s="92" t="e">
        <f t="shared" si="17"/>
        <v>#DIV/0!</v>
      </c>
      <c r="AA30" s="175">
        <v>3.0495230150456694</v>
      </c>
      <c r="AB30" s="175" t="str">
        <f t="shared" si="18"/>
        <v/>
      </c>
      <c r="AC30" s="175">
        <f t="shared" si="19"/>
        <v>0.83168809501245522</v>
      </c>
      <c r="AD30" s="175">
        <f t="shared" si="24"/>
        <v>0.22402414370341514</v>
      </c>
      <c r="AE30" s="175" t="str">
        <f t="shared" si="21"/>
        <v>extracted</v>
      </c>
      <c r="AF30" s="175"/>
    </row>
    <row r="31" spans="1:32">
      <c r="A31" t="s">
        <v>270</v>
      </c>
      <c r="B31" s="71">
        <f t="shared" si="12"/>
        <v>44116.479166666664</v>
      </c>
      <c r="C31" s="44"/>
      <c r="D31" s="82"/>
      <c r="E31" s="83"/>
      <c r="F31" s="74" t="e">
        <f t="shared" si="1"/>
        <v>#DIV/0!</v>
      </c>
      <c r="G31" s="74" t="e">
        <f t="shared" si="2"/>
        <v>#DIV/0!</v>
      </c>
      <c r="H31" s="98">
        <v>0.47916666666666669</v>
      </c>
      <c r="I31" s="75">
        <f>jar_information!M16</f>
        <v>44109.375</v>
      </c>
      <c r="J31" s="76">
        <f t="shared" si="3"/>
        <v>7.1041666666642413</v>
      </c>
      <c r="K31" s="76">
        <f t="shared" si="4"/>
        <v>170.49999999994179</v>
      </c>
      <c r="L31" s="77">
        <f>jar_information!H16</f>
        <v>1094.984111531538</v>
      </c>
      <c r="M31" s="76" t="e">
        <f t="shared" si="13"/>
        <v>#DIV/0!</v>
      </c>
      <c r="N31" s="76" t="e">
        <f t="shared" si="14"/>
        <v>#DIV/0!</v>
      </c>
      <c r="O31" s="78" t="e">
        <f t="shared" si="15"/>
        <v>#DIV/0!</v>
      </c>
      <c r="P31" s="79" t="e">
        <f t="shared" si="16"/>
        <v>#DIV/0!</v>
      </c>
      <c r="R31" s="80">
        <f t="shared" si="23"/>
        <v>0</v>
      </c>
      <c r="S31" s="80" t="e">
        <f t="shared" si="5"/>
        <v>#DIV/0!</v>
      </c>
      <c r="T31" s="81" t="e">
        <f t="shared" si="6"/>
        <v>#DIV/0!</v>
      </c>
      <c r="U31" s="7" t="e">
        <f t="shared" si="7"/>
        <v>#DIV/0!</v>
      </c>
      <c r="V31" s="92" t="e">
        <f t="shared" si="17"/>
        <v>#DIV/0!</v>
      </c>
      <c r="AA31" s="175">
        <v>3.0495230150456694</v>
      </c>
      <c r="AB31" s="175" t="str">
        <f t="shared" si="18"/>
        <v/>
      </c>
      <c r="AC31" s="175">
        <f t="shared" si="19"/>
        <v>0.83168809501245522</v>
      </c>
      <c r="AD31" s="175">
        <f t="shared" si="24"/>
        <v>0.22252760777783293</v>
      </c>
      <c r="AE31" s="175" t="str">
        <f t="shared" si="21"/>
        <v>extracted</v>
      </c>
      <c r="AF31" s="175"/>
    </row>
    <row r="32" spans="1:32">
      <c r="A32" t="s">
        <v>271</v>
      </c>
      <c r="B32" s="71">
        <f t="shared" si="12"/>
        <v>44116.479166666664</v>
      </c>
      <c r="C32" s="44">
        <v>5</v>
      </c>
      <c r="D32" s="82">
        <v>560.41999999999996</v>
      </c>
      <c r="E32" s="83">
        <v>102.58</v>
      </c>
      <c r="F32" s="74">
        <f t="shared" si="1"/>
        <v>1.1861785974821056E-3</v>
      </c>
      <c r="G32" s="74">
        <f t="shared" si="2"/>
        <v>1.3112627376044906E-3</v>
      </c>
      <c r="H32" s="98">
        <v>0.47916666666666669</v>
      </c>
      <c r="I32" s="75">
        <f>jar_information!M17</f>
        <v>44109.375</v>
      </c>
      <c r="J32" s="76">
        <f t="shared" si="3"/>
        <v>7.1041666666642413</v>
      </c>
      <c r="K32" s="76">
        <f t="shared" si="4"/>
        <v>170.49999999994179</v>
      </c>
      <c r="L32" s="77">
        <f>jar_information!H17</f>
        <v>1084.9972529988097</v>
      </c>
      <c r="M32" s="76">
        <f t="shared" si="13"/>
        <v>1.2870005198340655</v>
      </c>
      <c r="N32" s="76">
        <f t="shared" si="14"/>
        <v>2.3552109512963399</v>
      </c>
      <c r="O32" s="78">
        <f t="shared" si="15"/>
        <v>0.64233025944445632</v>
      </c>
      <c r="P32" s="79">
        <f t="shared" si="16"/>
        <v>0.17301857175757918</v>
      </c>
      <c r="R32" s="80">
        <f t="shared" si="23"/>
        <v>0</v>
      </c>
      <c r="S32" s="80">
        <f t="shared" si="5"/>
        <v>0</v>
      </c>
      <c r="T32" s="81">
        <f t="shared" si="6"/>
        <v>1186.1785974821057</v>
      </c>
      <c r="U32" s="7">
        <f t="shared" si="7"/>
        <v>0.11861785974821057</v>
      </c>
      <c r="V32" s="92">
        <f t="shared" si="17"/>
        <v>3.7673328999687718E-3</v>
      </c>
      <c r="AA32" s="175">
        <v>1.8008701733564285</v>
      </c>
      <c r="AB32" s="175" t="str">
        <f t="shared" si="18"/>
        <v>!</v>
      </c>
      <c r="AC32" s="175">
        <f t="shared" si="19"/>
        <v>0.49114641091538958</v>
      </c>
      <c r="AD32" s="175">
        <f t="shared" si="24"/>
        <v>0.13229557426414532</v>
      </c>
      <c r="AE32" s="175" t="str">
        <f t="shared" si="21"/>
        <v>&lt;1</v>
      </c>
      <c r="AF32" s="175">
        <f t="shared" si="22"/>
        <v>0.65363225814436265</v>
      </c>
    </row>
    <row r="33" spans="1:32">
      <c r="A33" t="s">
        <v>272</v>
      </c>
      <c r="B33" s="71">
        <f t="shared" si="12"/>
        <v>44116.479166666664</v>
      </c>
      <c r="C33" s="44">
        <v>5</v>
      </c>
      <c r="D33" s="82">
        <v>514.34</v>
      </c>
      <c r="E33" s="83">
        <v>87.881</v>
      </c>
      <c r="F33" s="74">
        <f t="shared" si="1"/>
        <v>1.091458860655111E-3</v>
      </c>
      <c r="G33" s="74">
        <f t="shared" si="2"/>
        <v>1.1234229215152775E-3</v>
      </c>
      <c r="H33" s="98">
        <v>0.47916666666666669</v>
      </c>
      <c r="I33" s="75">
        <f>jar_information!M18</f>
        <v>44109.375</v>
      </c>
      <c r="J33" s="76">
        <f t="shared" si="3"/>
        <v>7.1041666666642413</v>
      </c>
      <c r="K33" s="76">
        <f t="shared" si="4"/>
        <v>170.49999999994179</v>
      </c>
      <c r="L33" s="77">
        <f>jar_information!H18</f>
        <v>1089.9832182453438</v>
      </c>
      <c r="M33" s="76">
        <f t="shared" si="13"/>
        <v>1.1896718415192542</v>
      </c>
      <c r="N33" s="76">
        <f t="shared" si="14"/>
        <v>2.1770994699802353</v>
      </c>
      <c r="O33" s="78">
        <f t="shared" si="15"/>
        <v>0.59375440090370046</v>
      </c>
      <c r="P33" s="79">
        <f t="shared" si="16"/>
        <v>0.15939894990305362</v>
      </c>
      <c r="R33" s="80">
        <f t="shared" si="23"/>
        <v>0</v>
      </c>
      <c r="S33" s="80">
        <f t="shared" si="5"/>
        <v>0</v>
      </c>
      <c r="T33" s="81">
        <f t="shared" si="6"/>
        <v>1091.458860655111</v>
      </c>
      <c r="U33" s="7">
        <f t="shared" si="7"/>
        <v>0.10914588606551109</v>
      </c>
      <c r="V33" s="92">
        <f t="shared" si="17"/>
        <v>3.4824305038352091E-3</v>
      </c>
      <c r="AA33" s="175">
        <v>1.8008701733564285</v>
      </c>
      <c r="AB33" s="175" t="str">
        <f t="shared" si="18"/>
        <v>!</v>
      </c>
      <c r="AC33" s="175">
        <f t="shared" si="19"/>
        <v>0.49114641091538958</v>
      </c>
      <c r="AD33" s="175">
        <f t="shared" si="24"/>
        <v>0.13185287052931527</v>
      </c>
      <c r="AE33" s="175" t="str">
        <f t="shared" si="21"/>
        <v>&lt;1</v>
      </c>
      <c r="AF33" s="175">
        <f t="shared" si="22"/>
        <v>0.60420169241520605</v>
      </c>
    </row>
    <row r="34" spans="1:32">
      <c r="A34" t="s">
        <v>273</v>
      </c>
      <c r="B34" s="71">
        <f t="shared" si="12"/>
        <v>44116.479166666664</v>
      </c>
      <c r="C34" s="44">
        <v>3</v>
      </c>
      <c r="D34" s="82">
        <v>1172.5</v>
      </c>
      <c r="E34" s="83">
        <v>197.1</v>
      </c>
      <c r="F34" s="74">
        <f t="shared" si="1"/>
        <v>4.073899243671966E-3</v>
      </c>
      <c r="G34" s="74">
        <f t="shared" si="2"/>
        <v>4.1985702425109206E-3</v>
      </c>
      <c r="H34" s="98">
        <v>0.47916666666666669</v>
      </c>
      <c r="I34" s="75">
        <f>jar_information!M19</f>
        <v>44109.375</v>
      </c>
      <c r="J34" s="76">
        <f t="shared" si="3"/>
        <v>7.1041666666642413</v>
      </c>
      <c r="K34" s="76">
        <f t="shared" si="4"/>
        <v>170.49999999994179</v>
      </c>
      <c r="L34" s="77">
        <f>jar_information!H19</f>
        <v>1094.984111531538</v>
      </c>
      <c r="M34" s="76">
        <f t="shared" si="13"/>
        <v>4.4608549438011522</v>
      </c>
      <c r="N34" s="76">
        <f t="shared" si="14"/>
        <v>8.1633645471561085</v>
      </c>
      <c r="O34" s="78">
        <f t="shared" si="15"/>
        <v>2.2263721492243929</v>
      </c>
      <c r="P34" s="79">
        <f t="shared" si="16"/>
        <v>0.5956911868296938</v>
      </c>
      <c r="R34" s="80">
        <f t="shared" si="23"/>
        <v>0</v>
      </c>
      <c r="S34" s="80">
        <f t="shared" si="5"/>
        <v>0</v>
      </c>
      <c r="T34" s="81">
        <f t="shared" si="6"/>
        <v>4073.8992436719659</v>
      </c>
      <c r="U34" s="7">
        <f t="shared" si="7"/>
        <v>0.40738992436719662</v>
      </c>
      <c r="V34" s="92">
        <f t="shared" si="17"/>
        <v>1.305790116847597E-2</v>
      </c>
      <c r="AA34" s="175">
        <v>7.2843237118773541</v>
      </c>
      <c r="AB34" s="175" t="str">
        <f t="shared" si="18"/>
        <v>!</v>
      </c>
      <c r="AC34" s="175">
        <f t="shared" si="19"/>
        <v>1.9866337396029146</v>
      </c>
      <c r="AD34" s="175">
        <f t="shared" si="24"/>
        <v>0.53154644903020565</v>
      </c>
      <c r="AE34" s="175" t="str">
        <f t="shared" si="21"/>
        <v>&lt;1</v>
      </c>
      <c r="AF34" s="175">
        <f t="shared" si="22"/>
        <v>2.2655458527298209</v>
      </c>
    </row>
    <row r="35" spans="1:32">
      <c r="A35" t="s">
        <v>274</v>
      </c>
      <c r="B35" s="71">
        <f t="shared" si="12"/>
        <v>44116.479166666664</v>
      </c>
      <c r="C35" s="44">
        <v>3</v>
      </c>
      <c r="D35" s="82">
        <v>1391.8</v>
      </c>
      <c r="E35" s="83">
        <v>231.84</v>
      </c>
      <c r="F35" s="74">
        <f t="shared" si="1"/>
        <v>4.8252027117767103E-3</v>
      </c>
      <c r="G35" s="74">
        <f t="shared" si="2"/>
        <v>4.9384794439236313E-3</v>
      </c>
      <c r="H35" s="98">
        <v>0.47916666666666669</v>
      </c>
      <c r="I35" s="75">
        <f>jar_information!M20</f>
        <v>44109.375</v>
      </c>
      <c r="J35" s="76">
        <f t="shared" si="3"/>
        <v>7.1041666666642413</v>
      </c>
      <c r="K35" s="76">
        <f t="shared" si="4"/>
        <v>170.49999999994179</v>
      </c>
      <c r="L35" s="77">
        <f>jar_information!H20</f>
        <v>1089.9832182453438</v>
      </c>
      <c r="M35" s="76">
        <f t="shared" si="13"/>
        <v>5.2593899804685389</v>
      </c>
      <c r="N35" s="76">
        <f t="shared" si="14"/>
        <v>9.6246836642574269</v>
      </c>
      <c r="O35" s="78">
        <f t="shared" si="15"/>
        <v>2.6249137266156617</v>
      </c>
      <c r="P35" s="79">
        <f t="shared" si="16"/>
        <v>0.70468276272449604</v>
      </c>
      <c r="Q35">
        <v>211.84</v>
      </c>
      <c r="R35" s="80">
        <f t="shared" si="23"/>
        <v>0.67314903082300603</v>
      </c>
      <c r="S35" s="80">
        <f t="shared" si="5"/>
        <v>95.525116609980358</v>
      </c>
      <c r="T35" s="81">
        <f t="shared" si="6"/>
        <v>4825.2027117767102</v>
      </c>
      <c r="U35" s="7">
        <f t="shared" si="7"/>
        <v>0.48252027117767105</v>
      </c>
      <c r="V35" s="92">
        <f t="shared" si="17"/>
        <v>1.5395388425903565E-2</v>
      </c>
      <c r="AA35" s="175">
        <v>7.2843237118773541</v>
      </c>
      <c r="AB35" s="175" t="str">
        <f t="shared" si="18"/>
        <v>!</v>
      </c>
      <c r="AC35" s="175">
        <f t="shared" si="19"/>
        <v>1.9866337396029146</v>
      </c>
      <c r="AD35" s="175">
        <f t="shared" si="24"/>
        <v>0.53333050071327481</v>
      </c>
      <c r="AE35" s="175" t="str">
        <f t="shared" si="21"/>
        <v>&lt;1</v>
      </c>
      <c r="AF35" s="175">
        <f t="shared" si="22"/>
        <v>2.6710998918933724</v>
      </c>
    </row>
    <row r="36" spans="1:32">
      <c r="A36" t="s">
        <v>275</v>
      </c>
      <c r="B36" s="71">
        <f t="shared" si="12"/>
        <v>44116.479166666664</v>
      </c>
      <c r="C36" s="44">
        <v>5</v>
      </c>
      <c r="D36" s="82">
        <v>489.51</v>
      </c>
      <c r="E36" s="83">
        <v>90.468000000000004</v>
      </c>
      <c r="F36" s="74">
        <f t="shared" si="1"/>
        <v>1.0404195580202523E-3</v>
      </c>
      <c r="G36" s="74">
        <f t="shared" si="2"/>
        <v>1.1564824224488644E-3</v>
      </c>
      <c r="H36" s="98">
        <v>0.47916666666666669</v>
      </c>
      <c r="I36" s="75">
        <f>jar_information!M21</f>
        <v>44109.375</v>
      </c>
      <c r="J36" s="76">
        <f t="shared" si="3"/>
        <v>7.1041666666642413</v>
      </c>
      <c r="K36" s="76">
        <f t="shared" si="4"/>
        <v>170.49999999994179</v>
      </c>
      <c r="L36" s="77">
        <f>jar_information!H21</f>
        <v>1110.0770330734813</v>
      </c>
      <c r="M36" s="76">
        <f t="shared" si="13"/>
        <v>1.1549458561187445</v>
      </c>
      <c r="N36" s="76">
        <f t="shared" si="14"/>
        <v>2.1135509166973026</v>
      </c>
      <c r="O36" s="78">
        <f t="shared" si="15"/>
        <v>0.57642297728108249</v>
      </c>
      <c r="P36" s="79">
        <f t="shared" si="16"/>
        <v>0.15268703904671155</v>
      </c>
      <c r="R36" s="80">
        <f t="shared" si="23"/>
        <v>0</v>
      </c>
      <c r="S36" s="80">
        <f t="shared" si="5"/>
        <v>0</v>
      </c>
      <c r="T36" s="81">
        <f t="shared" si="6"/>
        <v>1040.4195580202522</v>
      </c>
      <c r="U36" s="7">
        <f t="shared" si="7"/>
        <v>0.10404195580202523</v>
      </c>
      <c r="V36" s="92">
        <f t="shared" si="17"/>
        <v>3.3807799254033976E-3</v>
      </c>
      <c r="AA36" s="175">
        <v>1.7764194121898629</v>
      </c>
      <c r="AB36" s="175"/>
      <c r="AC36" s="175">
        <f t="shared" si="19"/>
        <v>0.48447802150632618</v>
      </c>
      <c r="AD36" s="175">
        <f t="shared" si="24"/>
        <v>0.12833200185033239</v>
      </c>
      <c r="AE36" s="175" t="s">
        <v>195</v>
      </c>
      <c r="AF36" s="175"/>
    </row>
    <row r="37" spans="1:32">
      <c r="A37" t="s">
        <v>276</v>
      </c>
      <c r="B37" s="71">
        <f t="shared" si="12"/>
        <v>44116.479166666664</v>
      </c>
      <c r="C37" s="44"/>
      <c r="D37" s="82"/>
      <c r="E37" s="83"/>
      <c r="F37" s="74" t="e">
        <f t="shared" si="1"/>
        <v>#DIV/0!</v>
      </c>
      <c r="G37" s="74" t="e">
        <f t="shared" si="2"/>
        <v>#DIV/0!</v>
      </c>
      <c r="H37" s="98">
        <v>0.47916666666666669</v>
      </c>
      <c r="I37" s="75">
        <f>jar_information!M22</f>
        <v>44109.375</v>
      </c>
      <c r="J37" s="76">
        <f t="shared" si="3"/>
        <v>7.1041666666642413</v>
      </c>
      <c r="K37" s="76">
        <f t="shared" si="4"/>
        <v>170.49999999994179</v>
      </c>
      <c r="L37" s="77">
        <f>jar_information!H22</f>
        <v>1080.0261490495825</v>
      </c>
      <c r="M37" s="76" t="e">
        <f t="shared" si="13"/>
        <v>#DIV/0!</v>
      </c>
      <c r="N37" s="76" t="e">
        <f t="shared" si="14"/>
        <v>#DIV/0!</v>
      </c>
      <c r="O37" s="78" t="e">
        <f t="shared" si="15"/>
        <v>#DIV/0!</v>
      </c>
      <c r="P37" s="79" t="e">
        <f t="shared" si="16"/>
        <v>#DIV/0!</v>
      </c>
      <c r="R37" s="80">
        <f t="shared" si="23"/>
        <v>0</v>
      </c>
      <c r="S37" s="80" t="e">
        <f t="shared" si="5"/>
        <v>#DIV/0!</v>
      </c>
      <c r="T37" s="81" t="e">
        <f t="shared" si="6"/>
        <v>#DIV/0!</v>
      </c>
      <c r="U37" s="7" t="e">
        <f t="shared" si="7"/>
        <v>#DIV/0!</v>
      </c>
      <c r="V37" s="92" t="e">
        <f t="shared" si="17"/>
        <v>#DIV/0!</v>
      </c>
      <c r="AA37" s="175">
        <v>1.7764194121898629</v>
      </c>
      <c r="AB37" s="175" t="str">
        <f t="shared" si="18"/>
        <v/>
      </c>
      <c r="AC37" s="175">
        <f t="shared" si="19"/>
        <v>0.48447802150632618</v>
      </c>
      <c r="AD37" s="175">
        <f t="shared" si="24"/>
        <v>0.13093769236913547</v>
      </c>
      <c r="AE37" s="175" t="str">
        <f t="shared" si="21"/>
        <v>extracted</v>
      </c>
      <c r="AF37" s="175"/>
    </row>
    <row r="38" spans="1:32">
      <c r="A38" t="s">
        <v>277</v>
      </c>
      <c r="B38" s="71">
        <f t="shared" si="12"/>
        <v>44116.479166666664</v>
      </c>
      <c r="C38" s="44">
        <v>5</v>
      </c>
      <c r="D38" s="82">
        <v>1155</v>
      </c>
      <c r="E38" s="83">
        <v>187.58</v>
      </c>
      <c r="F38" s="74">
        <f t="shared" si="1"/>
        <v>2.4083674239273023E-3</v>
      </c>
      <c r="G38" s="74">
        <f t="shared" si="2"/>
        <v>2.3974852267250497E-3</v>
      </c>
      <c r="H38" s="98">
        <v>0.47916666666666669</v>
      </c>
      <c r="I38" s="75">
        <f>jar_information!M23</f>
        <v>44109.375</v>
      </c>
      <c r="J38" s="76">
        <f t="shared" si="3"/>
        <v>7.1041666666642413</v>
      </c>
      <c r="K38" s="76">
        <f t="shared" si="4"/>
        <v>170.49999999994179</v>
      </c>
      <c r="L38" s="77">
        <f>jar_information!H23</f>
        <v>1089.9832182453438</v>
      </c>
      <c r="M38" s="76">
        <f t="shared" si="13"/>
        <v>2.6250800754495294</v>
      </c>
      <c r="N38" s="76">
        <f t="shared" si="14"/>
        <v>4.8038965380726388</v>
      </c>
      <c r="O38" s="78">
        <f t="shared" si="15"/>
        <v>1.3101536012925377</v>
      </c>
      <c r="P38" s="79">
        <f t="shared" si="16"/>
        <v>0.35172304902478568</v>
      </c>
      <c r="R38" s="80">
        <f t="shared" si="23"/>
        <v>0</v>
      </c>
      <c r="S38" s="80">
        <f t="shared" si="5"/>
        <v>0</v>
      </c>
      <c r="T38" s="81">
        <f t="shared" si="6"/>
        <v>2408.3674239273023</v>
      </c>
      <c r="U38" s="7">
        <f t="shared" si="7"/>
        <v>0.24083674239273023</v>
      </c>
      <c r="V38" s="92">
        <f t="shared" si="17"/>
        <v>7.6841853448268915E-3</v>
      </c>
      <c r="AA38" s="175">
        <v>7.5103187433032836</v>
      </c>
      <c r="AB38" s="175">
        <f t="shared" si="18"/>
        <v>2.7064222052306448</v>
      </c>
      <c r="AC38" s="175">
        <f t="shared" si="19"/>
        <v>2.0482687481736228</v>
      </c>
      <c r="AD38" s="175">
        <f t="shared" si="24"/>
        <v>0.54987699810088742</v>
      </c>
      <c r="AE38" s="175">
        <f t="shared" si="21"/>
        <v>4.0023498141434697</v>
      </c>
      <c r="AF38" s="175">
        <f t="shared" si="22"/>
        <v>1.3332061573270184</v>
      </c>
    </row>
    <row r="39" spans="1:32">
      <c r="A39" t="s">
        <v>278</v>
      </c>
      <c r="B39" s="71">
        <f t="shared" si="12"/>
        <v>44116.479166666664</v>
      </c>
      <c r="C39" s="44">
        <v>5</v>
      </c>
      <c r="D39" s="82">
        <v>1146.5999999999999</v>
      </c>
      <c r="E39" s="83">
        <v>185.5</v>
      </c>
      <c r="F39" s="74">
        <f t="shared" si="1"/>
        <v>2.3911008052348811E-3</v>
      </c>
      <c r="G39" s="74">
        <f t="shared" si="2"/>
        <v>2.3709047234618647E-3</v>
      </c>
      <c r="H39" s="98">
        <v>0.47916666666666669</v>
      </c>
      <c r="I39" s="75">
        <f>jar_information!M24</f>
        <v>44109.375</v>
      </c>
      <c r="J39" s="76">
        <f t="shared" si="3"/>
        <v>7.1041666666642413</v>
      </c>
      <c r="K39" s="76">
        <f t="shared" si="4"/>
        <v>170.49999999994179</v>
      </c>
      <c r="L39" s="77">
        <f>jar_information!H24</f>
        <v>1089.9832182453438</v>
      </c>
      <c r="M39" s="76">
        <f t="shared" si="13"/>
        <v>2.6062597508389485</v>
      </c>
      <c r="N39" s="76">
        <f t="shared" si="14"/>
        <v>4.7694553440352756</v>
      </c>
      <c r="O39" s="78">
        <f t="shared" si="15"/>
        <v>1.3007605483732569</v>
      </c>
      <c r="P39" s="79">
        <f t="shared" si="16"/>
        <v>0.34920139567882591</v>
      </c>
      <c r="R39" s="80">
        <f t="shared" si="23"/>
        <v>0</v>
      </c>
      <c r="S39" s="80">
        <f t="shared" si="5"/>
        <v>0</v>
      </c>
      <c r="T39" s="81">
        <f t="shared" si="6"/>
        <v>2391.1008052348811</v>
      </c>
      <c r="U39" s="7">
        <f t="shared" si="7"/>
        <v>0.23911008052348812</v>
      </c>
      <c r="V39" s="92">
        <f t="shared" si="17"/>
        <v>7.6290941253589501E-3</v>
      </c>
      <c r="AA39" s="175">
        <v>7.5103187433032836</v>
      </c>
      <c r="AB39" s="175">
        <f t="shared" si="18"/>
        <v>2.740863399268008</v>
      </c>
      <c r="AC39" s="175">
        <f t="shared" si="19"/>
        <v>2.0482687481736228</v>
      </c>
      <c r="AD39" s="175">
        <f t="shared" si="24"/>
        <v>0.54987699810088742</v>
      </c>
      <c r="AE39" s="175">
        <f t="shared" si="21"/>
        <v>4.0825521981899104</v>
      </c>
      <c r="AF39" s="175">
        <f t="shared" si="22"/>
        <v>1.3236478307493338</v>
      </c>
    </row>
    <row r="40" spans="1:32">
      <c r="A40" t="s">
        <v>279</v>
      </c>
      <c r="B40" s="71">
        <f t="shared" si="12"/>
        <v>44116.479166666664</v>
      </c>
      <c r="C40" s="44">
        <v>3</v>
      </c>
      <c r="D40" s="82">
        <v>978.91</v>
      </c>
      <c r="E40" s="83">
        <v>162.32</v>
      </c>
      <c r="F40" s="74">
        <f t="shared" si="1"/>
        <v>3.4106760863970107E-3</v>
      </c>
      <c r="G40" s="74">
        <f t="shared" si="2"/>
        <v>3.4578091018910568E-3</v>
      </c>
      <c r="H40" s="98">
        <v>0.47916666666666669</v>
      </c>
      <c r="I40" s="75">
        <f>jar_information!M25</f>
        <v>44109.375</v>
      </c>
      <c r="J40" s="76">
        <f t="shared" si="3"/>
        <v>7.1041666666642413</v>
      </c>
      <c r="K40" s="76">
        <f t="shared" si="4"/>
        <v>170.49999999994179</v>
      </c>
      <c r="L40" s="77">
        <f>jar_information!H25</f>
        <v>1089.9832182453438</v>
      </c>
      <c r="M40" s="76">
        <f t="shared" si="13"/>
        <v>3.717579697043448</v>
      </c>
      <c r="N40" s="76">
        <f t="shared" si="14"/>
        <v>6.8031708455895101</v>
      </c>
      <c r="O40" s="78">
        <f t="shared" si="15"/>
        <v>1.8554102306153208</v>
      </c>
      <c r="P40" s="79">
        <f t="shared" si="16"/>
        <v>0.49810231629328455</v>
      </c>
      <c r="R40" s="80">
        <f t="shared" si="23"/>
        <v>0</v>
      </c>
      <c r="S40" s="80">
        <f t="shared" si="5"/>
        <v>0</v>
      </c>
      <c r="T40" s="81">
        <f t="shared" si="6"/>
        <v>3410.6760863970107</v>
      </c>
      <c r="U40" s="7">
        <f t="shared" si="7"/>
        <v>0.34106760863970109</v>
      </c>
      <c r="V40" s="92">
        <f t="shared" si="17"/>
        <v>1.0882171440562782E-2</v>
      </c>
      <c r="AA40" s="175">
        <v>8.6912511085599746</v>
      </c>
      <c r="AB40" s="175">
        <f t="shared" si="18"/>
        <v>1.8880802629704645</v>
      </c>
      <c r="AC40" s="175">
        <f t="shared" si="19"/>
        <v>2.3703412114254476</v>
      </c>
      <c r="AD40" s="175">
        <f t="shared" si="24"/>
        <v>0.63634037817334455</v>
      </c>
      <c r="AE40" s="175">
        <f t="shared" si="21"/>
        <v>1.9716154676428896</v>
      </c>
      <c r="AF40" s="175">
        <f t="shared" si="22"/>
        <v>1.8880567449370091</v>
      </c>
    </row>
    <row r="41" spans="1:32">
      <c r="A41" t="s">
        <v>280</v>
      </c>
      <c r="B41" s="71">
        <f t="shared" si="12"/>
        <v>44116.479166666664</v>
      </c>
      <c r="C41" s="44">
        <v>3</v>
      </c>
      <c r="D41" s="82">
        <v>989.88</v>
      </c>
      <c r="E41" s="83">
        <v>168.7</v>
      </c>
      <c r="F41" s="74">
        <f t="shared" si="1"/>
        <v>3.4482583893842844E-3</v>
      </c>
      <c r="G41" s="74">
        <f t="shared" si="2"/>
        <v>3.5936934054320207E-3</v>
      </c>
      <c r="H41" s="98">
        <v>0.47916666666666669</v>
      </c>
      <c r="I41" s="75">
        <f>jar_information!M26</f>
        <v>44109.375</v>
      </c>
      <c r="J41" s="76">
        <f t="shared" si="3"/>
        <v>7.1041666666642413</v>
      </c>
      <c r="K41" s="76">
        <f t="shared" si="4"/>
        <v>170.49999999994179</v>
      </c>
      <c r="L41" s="77">
        <f>jar_information!H26</f>
        <v>1065.2013435036681</v>
      </c>
      <c r="M41" s="76">
        <f t="shared" si="13"/>
        <v>3.6730894691199345</v>
      </c>
      <c r="N41" s="76">
        <f t="shared" si="14"/>
        <v>6.7217537284894808</v>
      </c>
      <c r="O41" s="78">
        <f t="shared" si="15"/>
        <v>1.8332055623153127</v>
      </c>
      <c r="P41" s="79">
        <f t="shared" si="16"/>
        <v>0.50046516008008923</v>
      </c>
      <c r="R41" s="80">
        <f t="shared" si="23"/>
        <v>0</v>
      </c>
      <c r="S41" s="80">
        <f t="shared" si="5"/>
        <v>0</v>
      </c>
      <c r="T41" s="81">
        <f t="shared" si="6"/>
        <v>3448.2583893842843</v>
      </c>
      <c r="U41" s="7">
        <f t="shared" si="7"/>
        <v>0.34482583893842844</v>
      </c>
      <c r="V41" s="92">
        <f t="shared" si="17"/>
        <v>1.0751938781911663E-2</v>
      </c>
      <c r="AA41" s="175">
        <v>8.6912511085599746</v>
      </c>
      <c r="AB41" s="175">
        <f t="shared" si="18"/>
        <v>1.9694973800704938</v>
      </c>
      <c r="AC41" s="175">
        <f t="shared" si="19"/>
        <v>2.3703412114254476</v>
      </c>
      <c r="AD41" s="175">
        <f t="shared" si="24"/>
        <v>0.64710320446672831</v>
      </c>
      <c r="AE41" s="175">
        <f t="shared" si="21"/>
        <v>2.081545710054387</v>
      </c>
      <c r="AF41" s="175">
        <f t="shared" si="22"/>
        <v>1.8654613786610477</v>
      </c>
    </row>
    <row r="42" spans="1:32">
      <c r="J42" s="29"/>
      <c r="M42" s="76"/>
      <c r="N42" s="76"/>
      <c r="O42" s="78"/>
    </row>
    <row r="43" spans="1:32">
      <c r="J43" s="29"/>
      <c r="M43" s="76"/>
    </row>
    <row r="44" spans="1:32">
      <c r="J44" s="29"/>
      <c r="M44" s="76"/>
    </row>
    <row r="45" spans="1:32">
      <c r="J45" s="29"/>
      <c r="M45" s="76"/>
    </row>
    <row r="46" spans="1:32">
      <c r="J46" s="29"/>
      <c r="M46" s="76"/>
    </row>
    <row r="47" spans="1:32">
      <c r="J47" s="29"/>
      <c r="M47" s="76"/>
    </row>
    <row r="48" spans="1:32">
      <c r="J48" s="29"/>
      <c r="M48" s="76"/>
    </row>
    <row r="49" spans="10:13">
      <c r="J49" s="29"/>
      <c r="M49" s="76"/>
    </row>
    <row r="50" spans="10:13">
      <c r="J50" s="29"/>
      <c r="M50" s="76"/>
    </row>
    <row r="51" spans="10:13">
      <c r="J51" s="29"/>
      <c r="M51" s="76"/>
    </row>
    <row r="52" spans="10:13">
      <c r="M52" s="76"/>
    </row>
    <row r="53" spans="10:13">
      <c r="M53" s="76"/>
    </row>
    <row r="54" spans="10:13">
      <c r="M54" s="76"/>
    </row>
    <row r="55" spans="10:13">
      <c r="M55" s="76"/>
    </row>
    <row r="56" spans="10:13">
      <c r="M56" s="76"/>
    </row>
    <row r="57" spans="10:13">
      <c r="M57" s="76"/>
    </row>
    <row r="58" spans="10:13">
      <c r="M58" s="76"/>
    </row>
    <row r="59" spans="10:13">
      <c r="M59" s="76"/>
    </row>
    <row r="60" spans="10:13">
      <c r="M60" s="76"/>
    </row>
    <row r="61" spans="10:13">
      <c r="M61" s="76"/>
    </row>
    <row r="62" spans="10:13">
      <c r="M62" s="76"/>
    </row>
    <row r="63" spans="10:13">
      <c r="M63" s="76"/>
    </row>
    <row r="64" spans="10:13">
      <c r="M64" s="76"/>
    </row>
    <row r="65" spans="13:13">
      <c r="M65" s="76"/>
    </row>
  </sheetData>
  <conditionalFormatting sqref="O18:O42">
    <cfRule type="cellIs" dxfId="27" priority="2" operator="greaterThan">
      <formula>4</formula>
    </cfRule>
    <cfRule type="cellIs" dxfId="26" priority="3" operator="between">
      <formula>2</formula>
      <formula>3.9</formula>
    </cfRule>
  </conditionalFormatting>
  <conditionalFormatting sqref="AD18:AD41">
    <cfRule type="cellIs" dxfId="25" priority="1" operator="lessThan">
      <formula>0.5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1" ySplit="17" topLeftCell="AE18" activePane="bottomRight" state="frozen"/>
      <selection pane="topRight" activeCell="B1" sqref="B1"/>
      <selection pane="bottomLeft" activeCell="A18" sqref="A18"/>
      <selection pane="bottomRight" activeCell="AL20" sqref="AL20"/>
    </sheetView>
  </sheetViews>
  <sheetFormatPr baseColWidth="10" defaultRowHeight="14" x14ac:dyDescent="0"/>
  <cols>
    <col min="1" max="1" width="27.6640625" bestFit="1" customWidth="1"/>
    <col min="28" max="28" width="15.33203125" bestFit="1" customWidth="1"/>
    <col min="29" max="29" width="7.1640625" bestFit="1" customWidth="1"/>
    <col min="30" max="30" width="12.5" bestFit="1" customWidth="1"/>
    <col min="31" max="31" width="17.5" bestFit="1" customWidth="1"/>
    <col min="32" max="32" width="13" bestFit="1" customWidth="1"/>
    <col min="33" max="33" width="13" style="81" customWidth="1"/>
  </cols>
  <sheetData>
    <row r="1" spans="1:34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34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34">
      <c r="A3" s="44">
        <v>5</v>
      </c>
      <c r="B3" s="52">
        <v>44119</v>
      </c>
      <c r="C3" s="53">
        <v>2992</v>
      </c>
      <c r="D3" s="42">
        <v>1324.5</v>
      </c>
      <c r="E3" s="54">
        <v>223.55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34">
      <c r="A4" s="44">
        <v>4.4000000000000004</v>
      </c>
      <c r="B4" s="52">
        <v>44119</v>
      </c>
      <c r="C4" s="53">
        <v>2992</v>
      </c>
      <c r="D4" s="54">
        <v>1241.0999999999999</v>
      </c>
      <c r="E4" s="54">
        <v>214.6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34">
      <c r="A5" s="44">
        <v>4</v>
      </c>
      <c r="B5" s="52">
        <v>44119</v>
      </c>
      <c r="C5" s="53">
        <v>2992</v>
      </c>
      <c r="D5" s="42">
        <v>1139.7</v>
      </c>
      <c r="E5" s="54">
        <v>188.7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34">
      <c r="A6" s="44">
        <v>3.4</v>
      </c>
      <c r="B6" s="52">
        <v>44119</v>
      </c>
      <c r="C6" s="53">
        <v>2992</v>
      </c>
      <c r="D6" s="54">
        <v>981.85</v>
      </c>
      <c r="E6" s="54">
        <v>163.19999999999999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34">
      <c r="A7" s="44">
        <v>3</v>
      </c>
      <c r="B7" s="52">
        <v>44119</v>
      </c>
      <c r="C7" s="53">
        <v>2992</v>
      </c>
      <c r="D7" s="42">
        <v>862.25</v>
      </c>
      <c r="E7" s="54">
        <v>154.77000000000001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34">
      <c r="A8" s="44">
        <v>2.4</v>
      </c>
      <c r="B8" s="52">
        <v>44119</v>
      </c>
      <c r="C8" s="53">
        <v>2992</v>
      </c>
      <c r="D8" s="54">
        <v>717.06</v>
      </c>
      <c r="E8" s="54">
        <v>127.69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34">
      <c r="A9" s="44">
        <v>2</v>
      </c>
      <c r="B9" s="52">
        <v>44119</v>
      </c>
      <c r="C9" s="53">
        <v>2992</v>
      </c>
      <c r="D9" s="42">
        <v>583.29</v>
      </c>
      <c r="E9" s="54">
        <v>106.51</v>
      </c>
      <c r="F9" s="55">
        <f t="shared" si="0"/>
        <v>5.984</v>
      </c>
      <c r="G9" s="58" t="s">
        <v>70</v>
      </c>
      <c r="H9" s="58"/>
      <c r="I9" s="59">
        <f>SLOPE(F3:F15,D3:D15)</f>
        <v>1.0511649676401018E-2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34">
      <c r="A10" s="44">
        <v>1.4</v>
      </c>
      <c r="B10" s="52">
        <v>44119</v>
      </c>
      <c r="C10" s="53">
        <v>2992</v>
      </c>
      <c r="D10" s="42">
        <v>416.65</v>
      </c>
      <c r="E10" s="54">
        <v>75.415000000000006</v>
      </c>
      <c r="F10" s="55">
        <f t="shared" si="0"/>
        <v>4.1887999999999996</v>
      </c>
      <c r="G10" s="58" t="s">
        <v>71</v>
      </c>
      <c r="H10" s="58"/>
      <c r="I10" s="59">
        <f>INTERCEPT(F3:F15,D3:D15)</f>
        <v>0.11099056631020066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34">
      <c r="A11" s="44">
        <v>1</v>
      </c>
      <c r="B11" s="52">
        <v>44119</v>
      </c>
      <c r="C11" s="53">
        <v>2992</v>
      </c>
      <c r="D11" s="42">
        <v>302.8</v>
      </c>
      <c r="E11" s="54">
        <v>59.555999999999997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34">
      <c r="A12" s="60">
        <v>0.4</v>
      </c>
      <c r="B12" s="52">
        <v>44119</v>
      </c>
      <c r="C12" s="53">
        <v>2992</v>
      </c>
      <c r="D12" s="60">
        <v>39.110999999999997</v>
      </c>
      <c r="E12" s="60">
        <v>9.8629999999999995</v>
      </c>
      <c r="F12" s="55">
        <f t="shared" si="0"/>
        <v>1.1968000000000001</v>
      </c>
      <c r="G12" s="61" t="s">
        <v>72</v>
      </c>
      <c r="H12" s="61"/>
      <c r="I12" s="62">
        <f>SLOPE(F3:F15,E3:E15)</f>
        <v>6.2472672329797189E-2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34">
      <c r="A13" s="60">
        <v>0.2</v>
      </c>
      <c r="B13" s="52">
        <v>44119</v>
      </c>
      <c r="C13" s="53">
        <v>2992</v>
      </c>
      <c r="D13" s="60">
        <v>20.751000000000001</v>
      </c>
      <c r="E13" s="60">
        <v>5.9470000000000001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-0.11651016464478392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34">
      <c r="A14" s="60">
        <v>0.1</v>
      </c>
      <c r="B14" s="52">
        <v>44119</v>
      </c>
      <c r="C14" s="53">
        <v>2992</v>
      </c>
      <c r="D14" s="60">
        <v>4.2519999999999998</v>
      </c>
      <c r="E14" s="60">
        <v>1.921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35" t="s">
        <v>121</v>
      </c>
      <c r="X14" s="135" t="s">
        <v>122</v>
      </c>
      <c r="Y14" s="135" t="s">
        <v>121</v>
      </c>
      <c r="Z14" s="135" t="s">
        <v>122</v>
      </c>
    </row>
    <row r="15" spans="1:34">
      <c r="A15" s="60">
        <v>0</v>
      </c>
      <c r="B15" s="52">
        <v>44119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35"/>
      <c r="X15" s="135"/>
      <c r="Y15" s="135"/>
      <c r="Z15" s="135"/>
    </row>
    <row r="16" spans="1:34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74" t="s">
        <v>285</v>
      </c>
      <c r="AB16" s="174" t="s">
        <v>286</v>
      </c>
      <c r="AC16" s="174" t="s">
        <v>287</v>
      </c>
      <c r="AD16" s="174" t="s">
        <v>293</v>
      </c>
      <c r="AE16" s="174" t="s">
        <v>290</v>
      </c>
      <c r="AF16" s="157" t="s">
        <v>294</v>
      </c>
      <c r="AG16" s="218" t="s">
        <v>310</v>
      </c>
      <c r="AH16" s="174" t="s">
        <v>295</v>
      </c>
    </row>
    <row r="17" spans="1:34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  <c r="AA17" s="175"/>
      <c r="AB17" s="180"/>
      <c r="AC17" s="180"/>
      <c r="AD17" s="180"/>
      <c r="AE17" s="175"/>
    </row>
    <row r="18" spans="1:34">
      <c r="A18" s="29" t="s">
        <v>257</v>
      </c>
      <c r="B18" s="71">
        <f t="shared" ref="B18:B41" si="1">$B$3+H18</f>
        <v>44119.45</v>
      </c>
      <c r="C18" s="44">
        <v>3</v>
      </c>
      <c r="D18" s="82">
        <v>978.27</v>
      </c>
      <c r="E18" s="83">
        <v>168.76</v>
      </c>
      <c r="F18" s="74">
        <f t="shared" ref="F18:F41" si="2">((I$9*D18)+I$10)/C18/1000</f>
        <v>3.4647406984143411E-3</v>
      </c>
      <c r="G18" s="74">
        <f t="shared" ref="G18:G41" si="3">((I$12*E18)+I$13)/C18/1000</f>
        <v>3.4754593392439296E-3</v>
      </c>
      <c r="H18" s="98">
        <v>0.45</v>
      </c>
      <c r="I18" s="75">
        <f>jar_information!M3</f>
        <v>44109.375</v>
      </c>
      <c r="J18" s="76">
        <f t="shared" ref="J18:J41" si="4">B18-I18</f>
        <v>10.07499999999709</v>
      </c>
      <c r="K18" s="76">
        <f t="shared" ref="K18:K41" si="5">J18*24</f>
        <v>241.79999999993015</v>
      </c>
      <c r="L18" s="77">
        <f>jar_information!H3</f>
        <v>1094.984111531538</v>
      </c>
      <c r="M18" s="76">
        <f t="shared" ref="M18:M41" si="6">F18*L18</f>
        <v>3.7938360153403878</v>
      </c>
      <c r="N18" s="76">
        <f t="shared" ref="N18:N41" si="7">M18*1.83</f>
        <v>6.9427199080729096</v>
      </c>
      <c r="O18" s="78">
        <f t="shared" ref="O18:O41" si="8">N18*(12/(12+(16*2)))</f>
        <v>1.8934690658380662</v>
      </c>
      <c r="P18" s="79">
        <f t="shared" ref="P18:P41" si="9">O18*(400/(400+L18))</f>
        <v>0.50661918109572412</v>
      </c>
      <c r="Q18" s="183"/>
      <c r="R18" s="80">
        <f t="shared" ref="R18:R41" si="10">Q18/314.7</f>
        <v>0</v>
      </c>
      <c r="S18" s="80">
        <f t="shared" ref="S18:S41" si="11">R18/P18*100</f>
        <v>0</v>
      </c>
      <c r="T18" s="81">
        <f t="shared" ref="T18:T41" si="12">F18*1000000</f>
        <v>3464.7406984143413</v>
      </c>
      <c r="U18" s="7">
        <f t="shared" ref="U18:U41" si="13">M18/L18*100</f>
        <v>0.34647406984143414</v>
      </c>
      <c r="V18" s="92">
        <f t="shared" ref="V18:V41" si="14">O18/K18</f>
        <v>7.8307240109123794E-3</v>
      </c>
      <c r="W18" s="99">
        <f t="shared" ref="W18:W21" si="15">V18*24*5</f>
        <v>0.93968688130948552</v>
      </c>
      <c r="X18" s="99">
        <f t="shared" ref="X18:X21" si="16">V18*24*7</f>
        <v>1.3155616338332798</v>
      </c>
      <c r="Y18" s="100">
        <f t="shared" ref="Y18:Y21" si="17">W18*(400/(400+L18))</f>
        <v>0.25142391121383156</v>
      </c>
      <c r="Z18" s="100">
        <f t="shared" ref="Z18:Z27" si="18">X18*(400/(400+L18))</f>
        <v>0.35199347569936418</v>
      </c>
      <c r="AA18" s="175">
        <v>10.253477216514689</v>
      </c>
      <c r="AB18" s="175">
        <f>IFERROR(IF((AA18-N18)&lt;=0,"!",AA18-N18),"")</f>
        <v>3.3107573084417794</v>
      </c>
      <c r="AC18" s="175">
        <f>AA18*(12/(12+(16*2)))</f>
        <v>2.7964028772312788</v>
      </c>
      <c r="AD18" s="175">
        <f>AC18*(400/(400+$L18))</f>
        <v>0.74820939049753543</v>
      </c>
      <c r="AE18" s="175">
        <f>IFERROR(IF(AC18/V18/24-J18&lt;1,"&lt;1",AC18/V18/24-J18),"extracted")</f>
        <v>4.8044398051771449</v>
      </c>
    </row>
    <row r="19" spans="1:34">
      <c r="A19" s="29" t="s">
        <v>258</v>
      </c>
      <c r="B19" s="71">
        <f t="shared" si="1"/>
        <v>44119.45</v>
      </c>
      <c r="C19" s="44"/>
      <c r="D19" s="82"/>
      <c r="E19" s="83"/>
      <c r="F19" s="74" t="e">
        <f t="shared" si="2"/>
        <v>#DIV/0!</v>
      </c>
      <c r="G19" s="74" t="e">
        <f t="shared" si="3"/>
        <v>#DIV/0!</v>
      </c>
      <c r="H19" s="98">
        <v>0.45</v>
      </c>
      <c r="I19" s="75">
        <f>jar_information!M4</f>
        <v>44109.375</v>
      </c>
      <c r="J19" s="76">
        <f t="shared" si="4"/>
        <v>10.07499999999709</v>
      </c>
      <c r="K19" s="76">
        <f t="shared" si="5"/>
        <v>241.79999999993015</v>
      </c>
      <c r="L19" s="77">
        <f>jar_information!H4</f>
        <v>1094.984111531538</v>
      </c>
      <c r="M19" s="76" t="e">
        <f t="shared" si="6"/>
        <v>#DIV/0!</v>
      </c>
      <c r="N19" s="76" t="e">
        <f t="shared" si="7"/>
        <v>#DIV/0!</v>
      </c>
      <c r="O19" s="78" t="e">
        <f t="shared" si="8"/>
        <v>#DIV/0!</v>
      </c>
      <c r="P19" s="79" t="e">
        <f t="shared" si="9"/>
        <v>#DIV/0!</v>
      </c>
      <c r="Q19" s="183"/>
      <c r="R19" s="80">
        <f t="shared" si="10"/>
        <v>0</v>
      </c>
      <c r="S19" s="80" t="e">
        <f t="shared" si="11"/>
        <v>#DIV/0!</v>
      </c>
      <c r="T19" s="81" t="e">
        <f t="shared" si="12"/>
        <v>#DIV/0!</v>
      </c>
      <c r="U19" s="7" t="e">
        <f t="shared" si="13"/>
        <v>#DIV/0!</v>
      </c>
      <c r="V19" s="92" t="e">
        <f t="shared" si="14"/>
        <v>#DIV/0!</v>
      </c>
      <c r="W19" s="99" t="e">
        <f t="shared" si="15"/>
        <v>#DIV/0!</v>
      </c>
      <c r="X19" s="99" t="e">
        <f t="shared" si="16"/>
        <v>#DIV/0!</v>
      </c>
      <c r="Y19" s="100" t="e">
        <f t="shared" si="17"/>
        <v>#DIV/0!</v>
      </c>
      <c r="Z19" s="100" t="e">
        <f t="shared" si="18"/>
        <v>#DIV/0!</v>
      </c>
      <c r="AA19" s="175">
        <v>10.253477216514689</v>
      </c>
      <c r="AB19" s="175" t="str">
        <f t="shared" ref="AB19:AB41" si="19">IFERROR(IF((AA19-N19)&lt;=0,"!",AA19-N19),"")</f>
        <v/>
      </c>
      <c r="AC19" s="175">
        <f t="shared" ref="AC19:AC41" si="20">AA19*(12/(12+(16*2)))</f>
        <v>2.7964028772312788</v>
      </c>
      <c r="AD19" s="175">
        <f t="shared" ref="AD19:AD41" si="21">AC19*(400/(400+L19))</f>
        <v>0.74820939049753543</v>
      </c>
      <c r="AE19" s="175" t="str">
        <f t="shared" ref="AE19:AE41" si="22">IFERROR(IF(AC19/V19/24-J19&lt;1,"&lt;1",AC19/V19/24-J19),"extracted")</f>
        <v>extracted</v>
      </c>
      <c r="AF19" s="182">
        <v>44116.645833333336</v>
      </c>
      <c r="AG19" s="219"/>
    </row>
    <row r="20" spans="1:34">
      <c r="A20" s="29" t="s">
        <v>259</v>
      </c>
      <c r="B20" s="71">
        <f t="shared" si="1"/>
        <v>44119.45</v>
      </c>
      <c r="C20" s="44">
        <v>3</v>
      </c>
      <c r="D20" s="82">
        <v>313.95999999999998</v>
      </c>
      <c r="E20" s="83">
        <v>59.518000000000001</v>
      </c>
      <c r="F20" s="74">
        <f t="shared" si="2"/>
        <v>1.1370760329043547E-3</v>
      </c>
      <c r="G20" s="74">
        <f t="shared" si="3"/>
        <v>1.200579449026695E-3</v>
      </c>
      <c r="H20" s="98">
        <v>0.45</v>
      </c>
      <c r="I20" s="75">
        <f>jar_information!M5</f>
        <v>44109.375</v>
      </c>
      <c r="J20" s="76">
        <f t="shared" si="4"/>
        <v>10.07499999999709</v>
      </c>
      <c r="K20" s="76">
        <f t="shared" si="5"/>
        <v>241.79999999993015</v>
      </c>
      <c r="L20" s="77">
        <f>jar_information!H5</f>
        <v>1094.984111531538</v>
      </c>
      <c r="M20" s="76">
        <f t="shared" si="6"/>
        <v>1.2450801896335808</v>
      </c>
      <c r="N20" s="76">
        <f t="shared" si="7"/>
        <v>2.278496747029453</v>
      </c>
      <c r="O20" s="78">
        <f t="shared" si="8"/>
        <v>0.62140820373530536</v>
      </c>
      <c r="P20" s="79">
        <f t="shared" si="9"/>
        <v>0.16626483156364869</v>
      </c>
      <c r="Q20" s="183"/>
      <c r="R20" s="80">
        <f t="shared" si="10"/>
        <v>0</v>
      </c>
      <c r="S20" s="80">
        <f t="shared" si="11"/>
        <v>0</v>
      </c>
      <c r="T20" s="81">
        <f t="shared" si="12"/>
        <v>1137.0760329043546</v>
      </c>
      <c r="U20" s="7">
        <f t="shared" si="13"/>
        <v>0.11370760329043547</v>
      </c>
      <c r="V20" s="92">
        <f t="shared" si="14"/>
        <v>2.5699264008911698E-3</v>
      </c>
      <c r="W20" s="99">
        <f t="shared" si="15"/>
        <v>0.30839116810694039</v>
      </c>
      <c r="X20" s="99">
        <f t="shared" si="16"/>
        <v>0.43174763534971655</v>
      </c>
      <c r="Y20" s="100">
        <f t="shared" si="17"/>
        <v>8.2513564051462401E-2</v>
      </c>
      <c r="Z20" s="100">
        <f t="shared" si="18"/>
        <v>0.11551898967204735</v>
      </c>
      <c r="AA20" s="175">
        <v>1.6126423838845156</v>
      </c>
      <c r="AB20" s="175" t="str">
        <f t="shared" si="19"/>
        <v>!</v>
      </c>
      <c r="AC20" s="175">
        <f t="shared" si="20"/>
        <v>0.4398115592412315</v>
      </c>
      <c r="AD20" s="175">
        <f t="shared" si="21"/>
        <v>0.11767658421216694</v>
      </c>
      <c r="AE20" s="175" t="str">
        <f t="shared" si="22"/>
        <v>&lt;1</v>
      </c>
      <c r="AF20" s="177">
        <v>44119.625</v>
      </c>
      <c r="AG20" s="81">
        <v>25682</v>
      </c>
      <c r="AH20" t="s">
        <v>296</v>
      </c>
    </row>
    <row r="21" spans="1:34">
      <c r="A21" s="29" t="s">
        <v>260</v>
      </c>
      <c r="B21" s="71">
        <f t="shared" si="1"/>
        <v>44119.45</v>
      </c>
      <c r="C21" s="44">
        <v>3</v>
      </c>
      <c r="D21" s="82">
        <v>281.62</v>
      </c>
      <c r="E21" s="83">
        <v>54.048000000000002</v>
      </c>
      <c r="F21" s="74">
        <f t="shared" si="2"/>
        <v>1.0237604493927518E-3</v>
      </c>
      <c r="G21" s="74">
        <f t="shared" si="3"/>
        <v>1.0866709431453648E-3</v>
      </c>
      <c r="H21" s="98">
        <v>0.45</v>
      </c>
      <c r="I21" s="75">
        <f>jar_information!M6</f>
        <v>44109.375</v>
      </c>
      <c r="J21" s="76">
        <f t="shared" si="4"/>
        <v>10.07499999999709</v>
      </c>
      <c r="K21" s="76">
        <f t="shared" si="5"/>
        <v>241.79999999993015</v>
      </c>
      <c r="L21" s="77">
        <f>jar_information!H6</f>
        <v>1094.984111531538</v>
      </c>
      <c r="M21" s="76">
        <f t="shared" si="6"/>
        <v>1.1210014260994505</v>
      </c>
      <c r="N21" s="76">
        <f t="shared" si="7"/>
        <v>2.0514326097619944</v>
      </c>
      <c r="O21" s="78">
        <f t="shared" si="8"/>
        <v>0.55948162084418029</v>
      </c>
      <c r="P21" s="79">
        <f t="shared" si="9"/>
        <v>0.14969567008201012</v>
      </c>
      <c r="Q21" s="183">
        <v>161</v>
      </c>
      <c r="R21" s="80">
        <f t="shared" si="10"/>
        <v>0.5115983476326661</v>
      </c>
      <c r="S21" s="80">
        <f>R21/P21*100</f>
        <v>341.7589482397114</v>
      </c>
      <c r="T21" s="81">
        <f t="shared" si="12"/>
        <v>1023.7604493927519</v>
      </c>
      <c r="U21" s="7">
        <f t="shared" si="13"/>
        <v>0.10237604493927518</v>
      </c>
      <c r="V21" s="92">
        <f t="shared" si="14"/>
        <v>2.3138197718955414E-3</v>
      </c>
      <c r="W21" s="99">
        <f t="shared" si="15"/>
        <v>0.27765837262746496</v>
      </c>
      <c r="X21" s="99">
        <f t="shared" si="16"/>
        <v>0.38872172167845093</v>
      </c>
      <c r="Y21" s="100">
        <f t="shared" si="17"/>
        <v>7.4290655127569896E-2</v>
      </c>
      <c r="Z21" s="100">
        <f t="shared" si="18"/>
        <v>0.10400691717859786</v>
      </c>
      <c r="AA21" s="175">
        <v>1.6126423838845156</v>
      </c>
      <c r="AB21" s="175" t="str">
        <f t="shared" si="19"/>
        <v>!</v>
      </c>
      <c r="AC21" s="175">
        <f t="shared" si="20"/>
        <v>0.4398115592412315</v>
      </c>
      <c r="AD21" s="175">
        <f t="shared" si="21"/>
        <v>0.11767658421216694</v>
      </c>
      <c r="AE21" s="175" t="str">
        <f t="shared" si="22"/>
        <v>&lt;1</v>
      </c>
      <c r="AF21" s="177">
        <v>44119.645833333336</v>
      </c>
      <c r="AG21" s="81">
        <v>25683</v>
      </c>
      <c r="AH21" t="s">
        <v>311</v>
      </c>
    </row>
    <row r="22" spans="1:34">
      <c r="A22" s="29" t="s">
        <v>261</v>
      </c>
      <c r="B22" s="71">
        <f t="shared" si="1"/>
        <v>44119.45</v>
      </c>
      <c r="C22" s="44"/>
      <c r="D22" s="82"/>
      <c r="E22" s="83"/>
      <c r="F22" s="74" t="e">
        <f t="shared" si="2"/>
        <v>#DIV/0!</v>
      </c>
      <c r="G22" s="74" t="e">
        <f t="shared" si="3"/>
        <v>#DIV/0!</v>
      </c>
      <c r="H22" s="98">
        <v>0.45</v>
      </c>
      <c r="I22" s="75">
        <f>jar_information!M7</f>
        <v>44109.375</v>
      </c>
      <c r="J22" s="76">
        <f t="shared" si="4"/>
        <v>10.07499999999709</v>
      </c>
      <c r="K22" s="76">
        <f t="shared" si="5"/>
        <v>241.79999999993015</v>
      </c>
      <c r="L22" s="77">
        <f>jar_information!H7</f>
        <v>1094.984111531538</v>
      </c>
      <c r="M22" s="76" t="e">
        <f t="shared" si="6"/>
        <v>#DIV/0!</v>
      </c>
      <c r="N22" s="76" t="e">
        <f t="shared" si="7"/>
        <v>#DIV/0!</v>
      </c>
      <c r="O22" s="78" t="e">
        <f>N22*(12/(12+(16*2)))</f>
        <v>#DIV/0!</v>
      </c>
      <c r="P22" s="79" t="e">
        <f t="shared" si="9"/>
        <v>#DIV/0!</v>
      </c>
      <c r="Q22" s="183"/>
      <c r="R22" s="80">
        <f t="shared" si="10"/>
        <v>0</v>
      </c>
      <c r="S22" s="80" t="e">
        <f>R22/P22*100</f>
        <v>#DIV/0!</v>
      </c>
      <c r="T22" s="81" t="e">
        <f t="shared" si="12"/>
        <v>#DIV/0!</v>
      </c>
      <c r="U22" s="7" t="e">
        <f t="shared" si="13"/>
        <v>#DIV/0!</v>
      </c>
      <c r="V22" s="92" t="e">
        <f t="shared" si="14"/>
        <v>#DIV/0!</v>
      </c>
      <c r="W22" s="99" t="e">
        <f>V22*24*5</f>
        <v>#DIV/0!</v>
      </c>
      <c r="X22" s="99" t="e">
        <f>V22*24*7</f>
        <v>#DIV/0!</v>
      </c>
      <c r="Y22" s="100" t="e">
        <f>W22*(400/(400+L22))</f>
        <v>#DIV/0!</v>
      </c>
      <c r="Z22" s="100" t="e">
        <f t="shared" si="18"/>
        <v>#DIV/0!</v>
      </c>
      <c r="AA22" s="175">
        <v>13.034248604188406</v>
      </c>
      <c r="AB22" s="175" t="str">
        <f t="shared" si="19"/>
        <v/>
      </c>
      <c r="AC22" s="175">
        <f t="shared" si="20"/>
        <v>3.5547950738695651</v>
      </c>
      <c r="AD22" s="175">
        <f t="shared" si="21"/>
        <v>0.95112584714438253</v>
      </c>
      <c r="AE22" s="175" t="str">
        <f t="shared" si="22"/>
        <v>extracted</v>
      </c>
      <c r="AF22" s="177">
        <v>44112.739583333336</v>
      </c>
    </row>
    <row r="23" spans="1:34">
      <c r="A23" s="29" t="s">
        <v>262</v>
      </c>
      <c r="B23" s="71">
        <f t="shared" si="1"/>
        <v>44119.45</v>
      </c>
      <c r="C23" s="44"/>
      <c r="D23" s="82"/>
      <c r="E23" s="83"/>
      <c r="F23" s="74" t="e">
        <f t="shared" si="2"/>
        <v>#DIV/0!</v>
      </c>
      <c r="G23" s="74" t="e">
        <f t="shared" si="3"/>
        <v>#DIV/0!</v>
      </c>
      <c r="H23" s="98">
        <v>0.45</v>
      </c>
      <c r="I23" s="75">
        <f>jar_information!M8</f>
        <v>44109.375</v>
      </c>
      <c r="J23" s="76">
        <f t="shared" si="4"/>
        <v>10.07499999999709</v>
      </c>
      <c r="K23" s="76">
        <f t="shared" si="5"/>
        <v>241.79999999993015</v>
      </c>
      <c r="L23" s="77">
        <f>jar_information!H8</f>
        <v>1094.984111531538</v>
      </c>
      <c r="M23" s="76" t="e">
        <f t="shared" si="6"/>
        <v>#DIV/0!</v>
      </c>
      <c r="N23" s="76" t="e">
        <f t="shared" si="7"/>
        <v>#DIV/0!</v>
      </c>
      <c r="O23" s="78" t="e">
        <f t="shared" si="8"/>
        <v>#DIV/0!</v>
      </c>
      <c r="P23" s="79" t="e">
        <f t="shared" si="9"/>
        <v>#DIV/0!</v>
      </c>
      <c r="Q23" s="183"/>
      <c r="R23" s="80">
        <f t="shared" si="10"/>
        <v>0</v>
      </c>
      <c r="S23" s="80" t="e">
        <f t="shared" si="11"/>
        <v>#DIV/0!</v>
      </c>
      <c r="T23" s="81" t="e">
        <f t="shared" si="12"/>
        <v>#DIV/0!</v>
      </c>
      <c r="U23" s="7" t="e">
        <f t="shared" si="13"/>
        <v>#DIV/0!</v>
      </c>
      <c r="V23" s="92" t="e">
        <f t="shared" si="14"/>
        <v>#DIV/0!</v>
      </c>
      <c r="W23" s="99" t="e">
        <f t="shared" ref="W23:W27" si="23">V23*24*5</f>
        <v>#DIV/0!</v>
      </c>
      <c r="X23" s="99" t="e">
        <f t="shared" ref="X23:X27" si="24">V23*24*7</f>
        <v>#DIV/0!</v>
      </c>
      <c r="Y23" s="100" t="e">
        <f t="shared" ref="Y23:Y27" si="25">W23*(400/(400+L23))</f>
        <v>#DIV/0!</v>
      </c>
      <c r="Z23" s="100" t="e">
        <f t="shared" si="18"/>
        <v>#DIV/0!</v>
      </c>
      <c r="AA23" s="175">
        <v>13.034248604188406</v>
      </c>
      <c r="AB23" s="175" t="str">
        <f t="shared" si="19"/>
        <v/>
      </c>
      <c r="AC23" s="175">
        <f t="shared" si="20"/>
        <v>3.5547950738695651</v>
      </c>
      <c r="AD23" s="175">
        <f t="shared" si="21"/>
        <v>0.95112584714438253</v>
      </c>
      <c r="AE23" s="175" t="str">
        <f t="shared" si="22"/>
        <v>extracted</v>
      </c>
      <c r="AF23" s="177">
        <v>44112.739583333336</v>
      </c>
    </row>
    <row r="24" spans="1:34">
      <c r="A24" s="29" t="s">
        <v>263</v>
      </c>
      <c r="B24" s="71">
        <f t="shared" si="1"/>
        <v>44119.45</v>
      </c>
      <c r="C24" s="44">
        <v>3</v>
      </c>
      <c r="D24" s="82">
        <v>628.75</v>
      </c>
      <c r="E24" s="83">
        <v>117.76</v>
      </c>
      <c r="F24" s="74">
        <f t="shared" si="2"/>
        <v>2.2400634334491134E-3</v>
      </c>
      <c r="G24" s="74">
        <f t="shared" si="3"/>
        <v>2.4134239096373776E-3</v>
      </c>
      <c r="H24" s="98">
        <v>0.45</v>
      </c>
      <c r="I24" s="75">
        <f>jar_information!M9</f>
        <v>44109.375</v>
      </c>
      <c r="J24" s="76">
        <f t="shared" si="4"/>
        <v>10.07499999999709</v>
      </c>
      <c r="K24" s="76">
        <f t="shared" si="5"/>
        <v>241.79999999993015</v>
      </c>
      <c r="L24" s="77">
        <f>jar_information!H9</f>
        <v>1089.9832182453438</v>
      </c>
      <c r="M24" s="76">
        <f t="shared" si="6"/>
        <v>2.4416315502645793</v>
      </c>
      <c r="N24" s="76">
        <f t="shared" si="7"/>
        <v>4.4681857369841804</v>
      </c>
      <c r="O24" s="78">
        <f t="shared" si="8"/>
        <v>1.2185961100865945</v>
      </c>
      <c r="P24" s="79">
        <f t="shared" si="9"/>
        <v>0.32714357991807602</v>
      </c>
      <c r="Q24" s="183"/>
      <c r="R24" s="80">
        <f t="shared" si="10"/>
        <v>0</v>
      </c>
      <c r="S24" s="80">
        <f t="shared" si="11"/>
        <v>0</v>
      </c>
      <c r="T24" s="81">
        <f t="shared" si="12"/>
        <v>2240.0634334491133</v>
      </c>
      <c r="U24" s="7">
        <f t="shared" si="13"/>
        <v>0.22400634334491135</v>
      </c>
      <c r="V24" s="92">
        <f t="shared" si="14"/>
        <v>5.0396861459344354E-3</v>
      </c>
      <c r="W24" s="99">
        <f t="shared" si="23"/>
        <v>0.60476233751213226</v>
      </c>
      <c r="X24" s="99">
        <f t="shared" si="24"/>
        <v>0.84666727251698504</v>
      </c>
      <c r="Y24" s="100">
        <f t="shared" si="25"/>
        <v>0.16235413395442708</v>
      </c>
      <c r="Z24" s="100">
        <f t="shared" si="18"/>
        <v>0.22729578753619786</v>
      </c>
      <c r="AA24" s="175">
        <v>7.2774688706044239</v>
      </c>
      <c r="AB24" s="175">
        <f t="shared" si="19"/>
        <v>2.8092831336202435</v>
      </c>
      <c r="AC24" s="175">
        <f t="shared" si="20"/>
        <v>1.98476423743757</v>
      </c>
      <c r="AD24" s="175">
        <f t="shared" si="21"/>
        <v>0.53282861528464665</v>
      </c>
      <c r="AE24" s="175">
        <f t="shared" si="22"/>
        <v>6.3344563626666428</v>
      </c>
    </row>
    <row r="25" spans="1:34">
      <c r="A25" s="29" t="s">
        <v>264</v>
      </c>
      <c r="B25" s="71">
        <f t="shared" si="1"/>
        <v>44119.45</v>
      </c>
      <c r="C25" s="44">
        <v>3</v>
      </c>
      <c r="D25" s="82">
        <v>1177.5</v>
      </c>
      <c r="E25" s="83">
        <v>206.53</v>
      </c>
      <c r="F25" s="74">
        <f t="shared" si="2"/>
        <v>4.1628193534241336E-3</v>
      </c>
      <c r="G25" s="74">
        <f t="shared" si="3"/>
        <v>4.2619902838760765E-3</v>
      </c>
      <c r="H25" s="98">
        <v>0.45</v>
      </c>
      <c r="I25" s="75">
        <f>jar_information!M10</f>
        <v>44109.375</v>
      </c>
      <c r="J25" s="76">
        <f t="shared" si="4"/>
        <v>10.07499999999709</v>
      </c>
      <c r="K25" s="76">
        <f t="shared" si="5"/>
        <v>241.79999999993015</v>
      </c>
      <c r="L25" s="77">
        <f>jar_information!H10</f>
        <v>1094.984111531538</v>
      </c>
      <c r="M25" s="76">
        <f t="shared" si="6"/>
        <v>4.5582210511754164</v>
      </c>
      <c r="N25" s="76">
        <f t="shared" si="7"/>
        <v>8.3415445236510131</v>
      </c>
      <c r="O25" s="78">
        <f t="shared" si="8"/>
        <v>2.2749666882684578</v>
      </c>
      <c r="P25" s="79">
        <f t="shared" si="9"/>
        <v>0.60869320836804508</v>
      </c>
      <c r="Q25" s="183">
        <v>176.99</v>
      </c>
      <c r="R25" s="80">
        <f t="shared" si="10"/>
        <v>0.56240864315220851</v>
      </c>
      <c r="S25" s="80">
        <f t="shared" si="11"/>
        <v>92.396076614699027</v>
      </c>
      <c r="T25" s="81">
        <f t="shared" si="12"/>
        <v>4162.8193534241336</v>
      </c>
      <c r="U25" s="7">
        <f t="shared" si="13"/>
        <v>0.41628193534241337</v>
      </c>
      <c r="V25" s="92">
        <f t="shared" si="14"/>
        <v>9.4084643849012203E-3</v>
      </c>
      <c r="W25" s="99">
        <f t="shared" si="23"/>
        <v>1.1290157261881464</v>
      </c>
      <c r="X25" s="99">
        <f t="shared" si="24"/>
        <v>1.5806220166634051</v>
      </c>
      <c r="Y25" s="100">
        <f t="shared" si="25"/>
        <v>0.30208099670879451</v>
      </c>
      <c r="Z25" s="100">
        <f t="shared" si="18"/>
        <v>0.42291339539231232</v>
      </c>
      <c r="AA25" s="175">
        <v>7.2774688706044239</v>
      </c>
      <c r="AB25" s="175" t="str">
        <f t="shared" si="19"/>
        <v>!</v>
      </c>
      <c r="AC25" s="175">
        <f t="shared" si="20"/>
        <v>1.98476423743757</v>
      </c>
      <c r="AD25" s="175">
        <f t="shared" si="21"/>
        <v>0.5310462424658885</v>
      </c>
      <c r="AE25" s="175" t="str">
        <f t="shared" si="22"/>
        <v>&lt;1</v>
      </c>
      <c r="AF25" s="177">
        <v>44119.75</v>
      </c>
    </row>
    <row r="26" spans="1:34">
      <c r="A26" s="29" t="s">
        <v>265</v>
      </c>
      <c r="B26" s="71">
        <f t="shared" si="1"/>
        <v>44119.45</v>
      </c>
      <c r="C26" s="44">
        <v>3</v>
      </c>
      <c r="D26" s="82">
        <v>373.29</v>
      </c>
      <c r="E26" s="83">
        <v>71.715999999999994</v>
      </c>
      <c r="F26" s="74">
        <f t="shared" si="2"/>
        <v>1.3449614246713122E-3</v>
      </c>
      <c r="G26" s="74">
        <f t="shared" si="3"/>
        <v>1.4545933347196503E-3</v>
      </c>
      <c r="H26" s="98">
        <v>0.45</v>
      </c>
      <c r="I26" s="75">
        <f>jar_information!M11</f>
        <v>44109.375</v>
      </c>
      <c r="J26" s="76">
        <f t="shared" si="4"/>
        <v>10.07499999999709</v>
      </c>
      <c r="K26" s="76">
        <f t="shared" si="5"/>
        <v>241.79999999993015</v>
      </c>
      <c r="L26" s="77">
        <f>jar_information!H11</f>
        <v>1094.984111531538</v>
      </c>
      <c r="M26" s="76">
        <f t="shared" si="6"/>
        <v>1.4727113906379083</v>
      </c>
      <c r="N26" s="76">
        <f t="shared" si="7"/>
        <v>2.6950618448673724</v>
      </c>
      <c r="O26" s="78">
        <f t="shared" si="8"/>
        <v>0.73501686678201061</v>
      </c>
      <c r="P26" s="79">
        <f t="shared" si="9"/>
        <v>0.19666212131954283</v>
      </c>
      <c r="Q26" s="183">
        <v>25</v>
      </c>
      <c r="R26" s="80">
        <f t="shared" si="10"/>
        <v>7.9440737210041315E-2</v>
      </c>
      <c r="S26" s="80">
        <f t="shared" si="11"/>
        <v>40.394528787251048</v>
      </c>
      <c r="T26" s="81">
        <f t="shared" si="12"/>
        <v>1344.9614246713122</v>
      </c>
      <c r="U26" s="7">
        <f t="shared" si="13"/>
        <v>0.13449614246713121</v>
      </c>
      <c r="V26" s="92">
        <f t="shared" si="14"/>
        <v>3.0397719883466625E-3</v>
      </c>
      <c r="W26" s="99">
        <f t="shared" si="23"/>
        <v>0.36477263860159953</v>
      </c>
      <c r="X26" s="99">
        <f t="shared" si="24"/>
        <v>0.5106816940422394</v>
      </c>
      <c r="Y26" s="100">
        <f t="shared" si="25"/>
        <v>9.7599067652406779E-2</v>
      </c>
      <c r="Z26" s="100">
        <f t="shared" si="18"/>
        <v>0.13663869471336951</v>
      </c>
      <c r="AA26" s="175">
        <v>2.1910681839872916</v>
      </c>
      <c r="AB26" s="175" t="str">
        <f t="shared" si="19"/>
        <v>!</v>
      </c>
      <c r="AC26" s="175">
        <f t="shared" si="20"/>
        <v>0.59756405017835224</v>
      </c>
      <c r="AD26" s="175">
        <f t="shared" si="21"/>
        <v>0.15988505712376494</v>
      </c>
      <c r="AE26" s="175" t="str">
        <f t="shared" si="22"/>
        <v>&lt;1</v>
      </c>
      <c r="AF26" s="177">
        <v>44119.666666666664</v>
      </c>
      <c r="AG26" s="81">
        <v>25684</v>
      </c>
      <c r="AH26" t="s">
        <v>297</v>
      </c>
    </row>
    <row r="27" spans="1:34">
      <c r="A27" s="29" t="s">
        <v>266</v>
      </c>
      <c r="B27" s="71">
        <f t="shared" si="1"/>
        <v>44119.45</v>
      </c>
      <c r="C27" s="44">
        <v>3</v>
      </c>
      <c r="D27" s="82">
        <v>403.85</v>
      </c>
      <c r="E27" s="83">
        <v>79.335999999999999</v>
      </c>
      <c r="F27" s="74">
        <f t="shared" si="2"/>
        <v>1.4520400960415841E-3</v>
      </c>
      <c r="G27" s="74">
        <f t="shared" si="3"/>
        <v>1.6132739224373352E-3</v>
      </c>
      <c r="H27" s="98">
        <v>0.45</v>
      </c>
      <c r="I27" s="75">
        <f>jar_information!M12</f>
        <v>44109.375</v>
      </c>
      <c r="J27" s="76">
        <f t="shared" si="4"/>
        <v>10.07499999999709</v>
      </c>
      <c r="K27" s="76">
        <f t="shared" si="5"/>
        <v>241.79999999993015</v>
      </c>
      <c r="L27" s="77">
        <f>jar_information!H12</f>
        <v>1089.9832182453438</v>
      </c>
      <c r="M27" s="76">
        <f t="shared" si="6"/>
        <v>1.582699336904684</v>
      </c>
      <c r="N27" s="76">
        <f t="shared" si="7"/>
        <v>2.896339786535572</v>
      </c>
      <c r="O27" s="78">
        <f t="shared" si="8"/>
        <v>0.78991085087333779</v>
      </c>
      <c r="P27" s="79">
        <f t="shared" si="9"/>
        <v>0.21205899266531722</v>
      </c>
      <c r="Q27" s="183">
        <v>169</v>
      </c>
      <c r="R27" s="80">
        <f t="shared" si="10"/>
        <v>0.53701938353987932</v>
      </c>
      <c r="S27" s="80">
        <f t="shared" si="11"/>
        <v>253.24056140709482</v>
      </c>
      <c r="T27" s="81">
        <f t="shared" si="12"/>
        <v>1452.0400960415841</v>
      </c>
      <c r="U27" s="7">
        <f t="shared" si="13"/>
        <v>0.14520400960415841</v>
      </c>
      <c r="V27" s="92">
        <f t="shared" si="14"/>
        <v>3.2667942550602398E-3</v>
      </c>
      <c r="W27" s="99">
        <f t="shared" si="23"/>
        <v>0.39201531060722877</v>
      </c>
      <c r="X27" s="99">
        <f t="shared" si="24"/>
        <v>0.54882143485012025</v>
      </c>
      <c r="Y27" s="100">
        <f t="shared" si="25"/>
        <v>0.10524019487115557</v>
      </c>
      <c r="Z27" s="100">
        <f t="shared" si="18"/>
        <v>0.14733627281961778</v>
      </c>
      <c r="AA27" s="175">
        <v>2.1910681839872916</v>
      </c>
      <c r="AB27" s="175" t="str">
        <f t="shared" si="19"/>
        <v>!</v>
      </c>
      <c r="AC27" s="175">
        <f t="shared" si="20"/>
        <v>0.59756405017835224</v>
      </c>
      <c r="AD27" s="175">
        <f t="shared" si="21"/>
        <v>0.16042168605954218</v>
      </c>
      <c r="AE27" s="175" t="str">
        <f t="shared" si="22"/>
        <v>&lt;1</v>
      </c>
      <c r="AF27" s="177">
        <v>44119.6875</v>
      </c>
      <c r="AG27" s="81">
        <v>25685</v>
      </c>
      <c r="AH27" t="s">
        <v>298</v>
      </c>
    </row>
    <row r="28" spans="1:34">
      <c r="A28" t="s">
        <v>267</v>
      </c>
      <c r="B28" s="71">
        <f t="shared" si="1"/>
        <v>44119.45</v>
      </c>
      <c r="C28" s="44"/>
      <c r="D28" s="82"/>
      <c r="E28" s="83"/>
      <c r="F28" s="74" t="e">
        <f t="shared" si="2"/>
        <v>#DIV/0!</v>
      </c>
      <c r="G28" s="74" t="e">
        <f t="shared" si="3"/>
        <v>#DIV/0!</v>
      </c>
      <c r="H28" s="98">
        <v>0.45</v>
      </c>
      <c r="I28" s="75">
        <f>jar_information!M13</f>
        <v>44109.375</v>
      </c>
      <c r="J28" s="76">
        <f t="shared" si="4"/>
        <v>10.07499999999709</v>
      </c>
      <c r="K28" s="76">
        <f t="shared" si="5"/>
        <v>241.79999999993015</v>
      </c>
      <c r="L28" s="77">
        <f>jar_information!H13</f>
        <v>1084.9972529988097</v>
      </c>
      <c r="M28" s="76" t="e">
        <f t="shared" si="6"/>
        <v>#DIV/0!</v>
      </c>
      <c r="N28" s="76" t="e">
        <f t="shared" si="7"/>
        <v>#DIV/0!</v>
      </c>
      <c r="O28" s="78" t="e">
        <f t="shared" si="8"/>
        <v>#DIV/0!</v>
      </c>
      <c r="P28" s="79" t="e">
        <f t="shared" si="9"/>
        <v>#DIV/0!</v>
      </c>
      <c r="Q28" s="183"/>
      <c r="R28" s="80">
        <f t="shared" si="10"/>
        <v>0</v>
      </c>
      <c r="S28" s="80" t="e">
        <f t="shared" si="11"/>
        <v>#DIV/0!</v>
      </c>
      <c r="T28" s="81" t="e">
        <f t="shared" si="12"/>
        <v>#DIV/0!</v>
      </c>
      <c r="U28" s="7" t="e">
        <f t="shared" si="13"/>
        <v>#DIV/0!</v>
      </c>
      <c r="V28" s="92" t="e">
        <f t="shared" si="14"/>
        <v>#DIV/0!</v>
      </c>
      <c r="AA28" s="175">
        <v>8.5449497240071572</v>
      </c>
      <c r="AB28" s="175" t="str">
        <f t="shared" si="19"/>
        <v/>
      </c>
      <c r="AC28" s="175">
        <f t="shared" si="20"/>
        <v>2.3304408338201337</v>
      </c>
      <c r="AD28" s="175">
        <f t="shared" si="21"/>
        <v>0.62772933192005076</v>
      </c>
      <c r="AE28" s="175" t="str">
        <f t="shared" si="22"/>
        <v>extracted</v>
      </c>
      <c r="AF28" s="177">
        <v>44112.739583333336</v>
      </c>
    </row>
    <row r="29" spans="1:34">
      <c r="A29" t="s">
        <v>268</v>
      </c>
      <c r="B29" s="71">
        <f t="shared" si="1"/>
        <v>44119.469444444447</v>
      </c>
      <c r="C29" s="44"/>
      <c r="D29" s="82"/>
      <c r="E29" s="83"/>
      <c r="F29" s="74" t="e">
        <f t="shared" si="2"/>
        <v>#DIV/0!</v>
      </c>
      <c r="G29" s="74" t="e">
        <f t="shared" si="3"/>
        <v>#DIV/0!</v>
      </c>
      <c r="H29" s="98">
        <v>0.4694444444444445</v>
      </c>
      <c r="I29" s="75">
        <f>jar_information!M14</f>
        <v>44109.375</v>
      </c>
      <c r="J29" s="76">
        <f t="shared" si="4"/>
        <v>10.094444444446708</v>
      </c>
      <c r="K29" s="76">
        <f t="shared" si="5"/>
        <v>242.26666666672099</v>
      </c>
      <c r="L29" s="77">
        <f>jar_information!H14</f>
        <v>1075.0698400525853</v>
      </c>
      <c r="M29" s="76" t="e">
        <f t="shared" si="6"/>
        <v>#DIV/0!</v>
      </c>
      <c r="N29" s="76" t="e">
        <f t="shared" si="7"/>
        <v>#DIV/0!</v>
      </c>
      <c r="O29" s="78" t="e">
        <f t="shared" si="8"/>
        <v>#DIV/0!</v>
      </c>
      <c r="P29" s="79" t="e">
        <f t="shared" si="9"/>
        <v>#DIV/0!</v>
      </c>
      <c r="Q29" s="183"/>
      <c r="R29" s="80">
        <f t="shared" si="10"/>
        <v>0</v>
      </c>
      <c r="S29" s="80" t="e">
        <f t="shared" si="11"/>
        <v>#DIV/0!</v>
      </c>
      <c r="T29" s="81" t="e">
        <f t="shared" si="12"/>
        <v>#DIV/0!</v>
      </c>
      <c r="U29" s="7" t="e">
        <f t="shared" si="13"/>
        <v>#DIV/0!</v>
      </c>
      <c r="V29" s="92" t="e">
        <f t="shared" si="14"/>
        <v>#DIV/0!</v>
      </c>
      <c r="AA29" s="175">
        <v>8.5449497240071572</v>
      </c>
      <c r="AB29" s="175" t="str">
        <f t="shared" si="19"/>
        <v/>
      </c>
      <c r="AC29" s="175">
        <f t="shared" si="20"/>
        <v>2.3304408338201337</v>
      </c>
      <c r="AD29" s="175">
        <f t="shared" si="21"/>
        <v>0.63195403242386272</v>
      </c>
      <c r="AE29" s="175" t="str">
        <f t="shared" si="22"/>
        <v>extracted</v>
      </c>
      <c r="AF29" s="177">
        <v>44112.739583333336</v>
      </c>
    </row>
    <row r="30" spans="1:34">
      <c r="A30" t="s">
        <v>269</v>
      </c>
      <c r="B30" s="71">
        <f t="shared" si="1"/>
        <v>44119.469444444447</v>
      </c>
      <c r="C30" s="44"/>
      <c r="D30" s="82"/>
      <c r="E30" s="83"/>
      <c r="F30" s="74" t="e">
        <f t="shared" si="2"/>
        <v>#DIV/0!</v>
      </c>
      <c r="G30" s="74" t="e">
        <f t="shared" si="3"/>
        <v>#DIV/0!</v>
      </c>
      <c r="H30" s="98">
        <v>0.4694444444444445</v>
      </c>
      <c r="I30" s="75">
        <f>jar_information!M15</f>
        <v>44109.375</v>
      </c>
      <c r="J30" s="76">
        <f t="shared" si="4"/>
        <v>10.094444444446708</v>
      </c>
      <c r="K30" s="76">
        <f t="shared" si="5"/>
        <v>242.26666666672099</v>
      </c>
      <c r="L30" s="77">
        <f>jar_information!H15</f>
        <v>1084.9972529988097</v>
      </c>
      <c r="M30" s="76" t="e">
        <f t="shared" si="6"/>
        <v>#DIV/0!</v>
      </c>
      <c r="N30" s="76" t="e">
        <f t="shared" si="7"/>
        <v>#DIV/0!</v>
      </c>
      <c r="O30" s="78" t="e">
        <f t="shared" si="8"/>
        <v>#DIV/0!</v>
      </c>
      <c r="P30" s="79" t="e">
        <f t="shared" si="9"/>
        <v>#DIV/0!</v>
      </c>
      <c r="Q30" s="183"/>
      <c r="R30" s="80">
        <f t="shared" si="10"/>
        <v>0</v>
      </c>
      <c r="S30" s="80" t="e">
        <f t="shared" si="11"/>
        <v>#DIV/0!</v>
      </c>
      <c r="T30" s="81" t="e">
        <f t="shared" si="12"/>
        <v>#DIV/0!</v>
      </c>
      <c r="U30" s="7" t="e">
        <f t="shared" si="13"/>
        <v>#DIV/0!</v>
      </c>
      <c r="V30" s="92" t="e">
        <f t="shared" si="14"/>
        <v>#DIV/0!</v>
      </c>
      <c r="AA30" s="175">
        <v>3.0495230150456694</v>
      </c>
      <c r="AB30" s="175" t="str">
        <f t="shared" si="19"/>
        <v/>
      </c>
      <c r="AC30" s="175">
        <f t="shared" si="20"/>
        <v>0.83168809501245522</v>
      </c>
      <c r="AD30" s="175">
        <f t="shared" si="21"/>
        <v>0.22402414370341514</v>
      </c>
      <c r="AE30" s="175" t="str">
        <f t="shared" si="22"/>
        <v>extracted</v>
      </c>
      <c r="AF30" s="181">
        <v>44113.569444444445</v>
      </c>
      <c r="AG30" s="219"/>
    </row>
    <row r="31" spans="1:34">
      <c r="A31" t="s">
        <v>270</v>
      </c>
      <c r="B31" s="71">
        <f t="shared" si="1"/>
        <v>44119.469444444447</v>
      </c>
      <c r="C31" s="44"/>
      <c r="D31" s="82"/>
      <c r="E31" s="83"/>
      <c r="F31" s="74" t="e">
        <f t="shared" si="2"/>
        <v>#DIV/0!</v>
      </c>
      <c r="G31" s="74" t="e">
        <f t="shared" si="3"/>
        <v>#DIV/0!</v>
      </c>
      <c r="H31" s="98">
        <v>0.4694444444444445</v>
      </c>
      <c r="I31" s="75">
        <f>jar_information!M16</f>
        <v>44109.375</v>
      </c>
      <c r="J31" s="76">
        <f t="shared" si="4"/>
        <v>10.094444444446708</v>
      </c>
      <c r="K31" s="76">
        <f t="shared" si="5"/>
        <v>242.26666666672099</v>
      </c>
      <c r="L31" s="77">
        <f>jar_information!H16</f>
        <v>1094.984111531538</v>
      </c>
      <c r="M31" s="76" t="e">
        <f t="shared" si="6"/>
        <v>#DIV/0!</v>
      </c>
      <c r="N31" s="76" t="e">
        <f t="shared" si="7"/>
        <v>#DIV/0!</v>
      </c>
      <c r="O31" s="78" t="e">
        <f t="shared" si="8"/>
        <v>#DIV/0!</v>
      </c>
      <c r="P31" s="79" t="e">
        <f t="shared" si="9"/>
        <v>#DIV/0!</v>
      </c>
      <c r="Q31" s="183"/>
      <c r="R31" s="80">
        <f t="shared" si="10"/>
        <v>0</v>
      </c>
      <c r="S31" s="80" t="e">
        <f t="shared" si="11"/>
        <v>#DIV/0!</v>
      </c>
      <c r="T31" s="81" t="e">
        <f t="shared" si="12"/>
        <v>#DIV/0!</v>
      </c>
      <c r="U31" s="7" t="e">
        <f t="shared" si="13"/>
        <v>#DIV/0!</v>
      </c>
      <c r="V31" s="92" t="e">
        <f t="shared" si="14"/>
        <v>#DIV/0!</v>
      </c>
      <c r="AA31" s="175">
        <v>3.0495230150456694</v>
      </c>
      <c r="AB31" s="175" t="str">
        <f t="shared" si="19"/>
        <v/>
      </c>
      <c r="AC31" s="175">
        <f t="shared" si="20"/>
        <v>0.83168809501245522</v>
      </c>
      <c r="AD31" s="175">
        <f t="shared" si="21"/>
        <v>0.22252760777783293</v>
      </c>
      <c r="AE31" s="175" t="str">
        <f t="shared" si="22"/>
        <v>extracted</v>
      </c>
      <c r="AF31" s="181">
        <v>44113.570138888892</v>
      </c>
      <c r="AG31" s="219"/>
    </row>
    <row r="32" spans="1:34">
      <c r="A32" t="s">
        <v>271</v>
      </c>
      <c r="B32" s="71">
        <f t="shared" si="1"/>
        <v>44119.469444444447</v>
      </c>
      <c r="C32" s="44">
        <v>3</v>
      </c>
      <c r="D32" s="82">
        <v>444.61</v>
      </c>
      <c r="E32" s="83">
        <v>85.984999999999999</v>
      </c>
      <c r="F32" s="74">
        <f t="shared" si="2"/>
        <v>1.5948583763116192E-3</v>
      </c>
      <c r="G32" s="74">
        <f t="shared" si="3"/>
        <v>1.7517341885442759E-3</v>
      </c>
      <c r="H32" s="98">
        <v>0.4694444444444445</v>
      </c>
      <c r="I32" s="75">
        <f>jar_information!M17</f>
        <v>44109.375</v>
      </c>
      <c r="J32" s="76">
        <f t="shared" si="4"/>
        <v>10.094444444446708</v>
      </c>
      <c r="K32" s="76">
        <f t="shared" si="5"/>
        <v>242.26666666672099</v>
      </c>
      <c r="L32" s="77">
        <f>jar_information!H17</f>
        <v>1084.9972529988097</v>
      </c>
      <c r="M32" s="76">
        <f t="shared" si="6"/>
        <v>1.7304169572202488</v>
      </c>
      <c r="N32" s="76">
        <f t="shared" si="7"/>
        <v>3.1666630317130555</v>
      </c>
      <c r="O32" s="78">
        <f t="shared" si="8"/>
        <v>0.86363537228537868</v>
      </c>
      <c r="P32" s="79">
        <f t="shared" si="9"/>
        <v>0.23262948683342</v>
      </c>
      <c r="Q32" s="184">
        <v>141</v>
      </c>
      <c r="R32" s="80">
        <f t="shared" si="10"/>
        <v>0.44804575786463302</v>
      </c>
      <c r="S32" s="80">
        <f t="shared" si="11"/>
        <v>192.60058729591191</v>
      </c>
      <c r="T32" s="81">
        <f t="shared" si="12"/>
        <v>1594.8583763116192</v>
      </c>
      <c r="U32" s="7">
        <f t="shared" si="13"/>
        <v>0.15948583763116192</v>
      </c>
      <c r="V32" s="92">
        <f t="shared" si="14"/>
        <v>3.5648130391518367E-3</v>
      </c>
      <c r="AA32" s="175">
        <v>1.8008701733564285</v>
      </c>
      <c r="AB32" s="175" t="str">
        <f t="shared" si="19"/>
        <v>!</v>
      </c>
      <c r="AC32" s="175">
        <f t="shared" si="20"/>
        <v>0.49114641091538958</v>
      </c>
      <c r="AD32" s="175">
        <f t="shared" si="21"/>
        <v>0.13229557426414532</v>
      </c>
      <c r="AE32" s="175" t="str">
        <f t="shared" si="22"/>
        <v>&lt;1</v>
      </c>
      <c r="AF32" s="177">
        <v>44119.708333333336</v>
      </c>
      <c r="AG32" s="81">
        <v>25686</v>
      </c>
      <c r="AH32" t="s">
        <v>311</v>
      </c>
    </row>
    <row r="33" spans="1:34">
      <c r="A33" t="s">
        <v>272</v>
      </c>
      <c r="B33" s="71">
        <f t="shared" si="1"/>
        <v>44119.469444444447</v>
      </c>
      <c r="C33" s="44">
        <v>3</v>
      </c>
      <c r="D33" s="82">
        <v>341.95</v>
      </c>
      <c r="E33" s="83">
        <v>63.399000000000001</v>
      </c>
      <c r="F33" s="74">
        <f t="shared" si="2"/>
        <v>1.2351497243851762E-3</v>
      </c>
      <c r="G33" s="74">
        <f t="shared" si="3"/>
        <v>1.2813982627973427E-3</v>
      </c>
      <c r="H33" s="98">
        <v>0.4694444444444445</v>
      </c>
      <c r="I33" s="75">
        <f>jar_information!M18</f>
        <v>44109.375</v>
      </c>
      <c r="J33" s="76">
        <f t="shared" si="4"/>
        <v>10.094444444446708</v>
      </c>
      <c r="K33" s="76">
        <f t="shared" si="5"/>
        <v>242.26666666672099</v>
      </c>
      <c r="L33" s="77">
        <f>jar_information!H18</f>
        <v>1089.9832182453438</v>
      </c>
      <c r="M33" s="76">
        <f t="shared" si="6"/>
        <v>1.3462924716002038</v>
      </c>
      <c r="N33" s="76">
        <f t="shared" si="7"/>
        <v>2.4637152230283732</v>
      </c>
      <c r="O33" s="78">
        <f t="shared" si="8"/>
        <v>0.67192233355319264</v>
      </c>
      <c r="P33" s="79">
        <f t="shared" si="9"/>
        <v>0.18038386616044488</v>
      </c>
      <c r="Q33" s="183"/>
      <c r="R33" s="80">
        <f t="shared" si="10"/>
        <v>0</v>
      </c>
      <c r="S33" s="80">
        <f t="shared" si="11"/>
        <v>0</v>
      </c>
      <c r="T33" s="81">
        <f t="shared" si="12"/>
        <v>1235.1497243851763</v>
      </c>
      <c r="U33" s="7">
        <f t="shared" si="13"/>
        <v>0.12351497243851763</v>
      </c>
      <c r="V33" s="92">
        <f t="shared" si="14"/>
        <v>2.7734823894594468E-3</v>
      </c>
      <c r="AA33" s="175">
        <v>1.8008701733564285</v>
      </c>
      <c r="AB33" s="175" t="str">
        <f t="shared" si="19"/>
        <v>!</v>
      </c>
      <c r="AC33" s="175">
        <f t="shared" si="20"/>
        <v>0.49114641091538958</v>
      </c>
      <c r="AD33" s="175">
        <f t="shared" si="21"/>
        <v>0.13185287052931527</v>
      </c>
      <c r="AE33" s="175" t="str">
        <f t="shared" si="22"/>
        <v>&lt;1</v>
      </c>
      <c r="AF33" s="177">
        <v>44119.729166666664</v>
      </c>
      <c r="AG33" s="81">
        <v>25687</v>
      </c>
      <c r="AH33" t="s">
        <v>296</v>
      </c>
    </row>
    <row r="34" spans="1:34">
      <c r="A34" t="s">
        <v>273</v>
      </c>
      <c r="B34" s="71">
        <f t="shared" si="1"/>
        <v>44119.469444444447</v>
      </c>
      <c r="C34" s="44"/>
      <c r="D34" s="82"/>
      <c r="E34" s="83"/>
      <c r="F34" s="74" t="e">
        <f t="shared" si="2"/>
        <v>#DIV/0!</v>
      </c>
      <c r="G34" s="74" t="e">
        <f t="shared" si="3"/>
        <v>#DIV/0!</v>
      </c>
      <c r="H34" s="98">
        <v>0.4694444444444445</v>
      </c>
      <c r="I34" s="75">
        <f>jar_information!M19</f>
        <v>44109.375</v>
      </c>
      <c r="J34" s="76">
        <f t="shared" si="4"/>
        <v>10.094444444446708</v>
      </c>
      <c r="K34" s="76">
        <f t="shared" si="5"/>
        <v>242.26666666672099</v>
      </c>
      <c r="L34" s="77">
        <f>jar_information!H19</f>
        <v>1094.984111531538</v>
      </c>
      <c r="M34" s="76" t="e">
        <f t="shared" si="6"/>
        <v>#DIV/0!</v>
      </c>
      <c r="N34" s="76" t="e">
        <f t="shared" si="7"/>
        <v>#DIV/0!</v>
      </c>
      <c r="O34" s="78" t="e">
        <f t="shared" si="8"/>
        <v>#DIV/0!</v>
      </c>
      <c r="P34" s="79" t="e">
        <f t="shared" si="9"/>
        <v>#DIV/0!</v>
      </c>
      <c r="Q34" s="183"/>
      <c r="R34" s="80">
        <f t="shared" si="10"/>
        <v>0</v>
      </c>
      <c r="S34" s="80" t="e">
        <f t="shared" si="11"/>
        <v>#DIV/0!</v>
      </c>
      <c r="T34" s="81" t="e">
        <f t="shared" si="12"/>
        <v>#DIV/0!</v>
      </c>
      <c r="U34" s="7" t="e">
        <f t="shared" si="13"/>
        <v>#DIV/0!</v>
      </c>
      <c r="V34" s="92" t="e">
        <f t="shared" si="14"/>
        <v>#DIV/0!</v>
      </c>
      <c r="AA34" s="175">
        <v>7.2843237118773541</v>
      </c>
      <c r="AB34" s="175" t="str">
        <f t="shared" si="19"/>
        <v/>
      </c>
      <c r="AC34" s="175">
        <f t="shared" si="20"/>
        <v>1.9866337396029146</v>
      </c>
      <c r="AD34" s="175">
        <f t="shared" si="21"/>
        <v>0.53154644903020565</v>
      </c>
      <c r="AE34" s="175" t="str">
        <f t="shared" si="22"/>
        <v>extracted</v>
      </c>
      <c r="AF34" s="182">
        <v>44116.645833333336</v>
      </c>
      <c r="AG34" s="219"/>
    </row>
    <row r="35" spans="1:34">
      <c r="A35" t="s">
        <v>274</v>
      </c>
      <c r="B35" s="71">
        <f t="shared" si="1"/>
        <v>44119.469444444447</v>
      </c>
      <c r="C35" s="44"/>
      <c r="D35" s="82"/>
      <c r="E35" s="83"/>
      <c r="F35" s="74" t="e">
        <f t="shared" si="2"/>
        <v>#DIV/0!</v>
      </c>
      <c r="G35" s="74" t="e">
        <f t="shared" si="3"/>
        <v>#DIV/0!</v>
      </c>
      <c r="H35" s="98">
        <v>0.4694444444444445</v>
      </c>
      <c r="I35" s="75">
        <f>jar_information!M20</f>
        <v>44109.375</v>
      </c>
      <c r="J35" s="76">
        <f t="shared" si="4"/>
        <v>10.094444444446708</v>
      </c>
      <c r="K35" s="76">
        <f t="shared" si="5"/>
        <v>242.26666666672099</v>
      </c>
      <c r="L35" s="77">
        <f>jar_information!H20</f>
        <v>1089.9832182453438</v>
      </c>
      <c r="M35" s="76" t="e">
        <f t="shared" si="6"/>
        <v>#DIV/0!</v>
      </c>
      <c r="N35" s="76" t="e">
        <f t="shared" si="7"/>
        <v>#DIV/0!</v>
      </c>
      <c r="O35" s="78" t="e">
        <f t="shared" si="8"/>
        <v>#DIV/0!</v>
      </c>
      <c r="P35" s="79" t="e">
        <f t="shared" si="9"/>
        <v>#DIV/0!</v>
      </c>
      <c r="Q35" s="183"/>
      <c r="R35" s="80">
        <f t="shared" si="10"/>
        <v>0</v>
      </c>
      <c r="S35" s="80" t="e">
        <f t="shared" si="11"/>
        <v>#DIV/0!</v>
      </c>
      <c r="T35" s="81" t="e">
        <f t="shared" si="12"/>
        <v>#DIV/0!</v>
      </c>
      <c r="U35" s="7" t="e">
        <f t="shared" si="13"/>
        <v>#DIV/0!</v>
      </c>
      <c r="V35" s="92" t="e">
        <f t="shared" si="14"/>
        <v>#DIV/0!</v>
      </c>
      <c r="AA35" s="175">
        <v>7.2843237118773541</v>
      </c>
      <c r="AB35" s="175" t="str">
        <f t="shared" si="19"/>
        <v/>
      </c>
      <c r="AC35" s="175">
        <f t="shared" si="20"/>
        <v>1.9866337396029146</v>
      </c>
      <c r="AD35" s="175">
        <f t="shared" si="21"/>
        <v>0.53333050071327481</v>
      </c>
      <c r="AE35" s="175" t="str">
        <f t="shared" si="22"/>
        <v>extracted</v>
      </c>
      <c r="AF35" s="182">
        <v>44116.645833333336</v>
      </c>
      <c r="AG35" s="219"/>
    </row>
    <row r="36" spans="1:34">
      <c r="A36" t="s">
        <v>275</v>
      </c>
      <c r="B36" s="71">
        <f t="shared" si="1"/>
        <v>44119.469444444447</v>
      </c>
      <c r="C36" s="44">
        <v>3</v>
      </c>
      <c r="D36" s="82">
        <v>288.89999999999998</v>
      </c>
      <c r="E36" s="83">
        <v>56.454000000000001</v>
      </c>
      <c r="F36" s="74">
        <f t="shared" si="2"/>
        <v>1.0492687192741516E-3</v>
      </c>
      <c r="G36" s="74">
        <f t="shared" si="3"/>
        <v>1.1367740263538621E-3</v>
      </c>
      <c r="H36" s="98">
        <v>0.4694444444444445</v>
      </c>
      <c r="I36" s="75">
        <f>jar_information!M21</f>
        <v>44109.375</v>
      </c>
      <c r="J36" s="76">
        <f t="shared" si="4"/>
        <v>10.094444444446708</v>
      </c>
      <c r="K36" s="76">
        <f t="shared" si="5"/>
        <v>242.26666666672099</v>
      </c>
      <c r="L36" s="77">
        <f>jar_information!H21</f>
        <v>1110.0770330734813</v>
      </c>
      <c r="M36" s="76">
        <f t="shared" si="6"/>
        <v>1.1647691067886619</v>
      </c>
      <c r="N36" s="76">
        <f t="shared" si="7"/>
        <v>2.1315274654232512</v>
      </c>
      <c r="O36" s="78">
        <f t="shared" si="8"/>
        <v>0.58132567238815935</v>
      </c>
      <c r="P36" s="79">
        <f t="shared" si="9"/>
        <v>0.15398569997584266</v>
      </c>
      <c r="Q36" s="183"/>
      <c r="R36" s="80">
        <f t="shared" si="10"/>
        <v>0</v>
      </c>
      <c r="S36" s="80">
        <f t="shared" si="11"/>
        <v>0</v>
      </c>
      <c r="T36" s="81">
        <f t="shared" si="12"/>
        <v>1049.2687192741516</v>
      </c>
      <c r="U36" s="7">
        <f t="shared" si="13"/>
        <v>0.10492687192741516</v>
      </c>
      <c r="V36" s="92">
        <f t="shared" si="14"/>
        <v>2.399528091860329E-3</v>
      </c>
      <c r="AA36" s="175">
        <v>1.7764194121898629</v>
      </c>
      <c r="AB36" s="175"/>
      <c r="AC36" s="175">
        <f t="shared" si="20"/>
        <v>0.48447802150632618</v>
      </c>
      <c r="AD36" s="175">
        <f t="shared" si="21"/>
        <v>0.12833200185033239</v>
      </c>
      <c r="AE36" s="175" t="str">
        <f t="shared" si="22"/>
        <v>&lt;1</v>
      </c>
      <c r="AF36" s="181">
        <v>44113.569444444445</v>
      </c>
      <c r="AG36" s="219"/>
    </row>
    <row r="37" spans="1:34">
      <c r="A37" t="s">
        <v>276</v>
      </c>
      <c r="B37" s="71">
        <f t="shared" si="1"/>
        <v>44119.469444444447</v>
      </c>
      <c r="C37" s="44"/>
      <c r="D37" s="82"/>
      <c r="E37" s="83"/>
      <c r="F37" s="74" t="e">
        <f t="shared" si="2"/>
        <v>#DIV/0!</v>
      </c>
      <c r="G37" s="74" t="e">
        <f t="shared" si="3"/>
        <v>#DIV/0!</v>
      </c>
      <c r="H37" s="98">
        <v>0.4694444444444445</v>
      </c>
      <c r="I37" s="75">
        <f>jar_information!M22</f>
        <v>44109.375</v>
      </c>
      <c r="J37" s="76">
        <f t="shared" si="4"/>
        <v>10.094444444446708</v>
      </c>
      <c r="K37" s="76">
        <f t="shared" si="5"/>
        <v>242.26666666672099</v>
      </c>
      <c r="L37" s="77">
        <f>jar_information!H22</f>
        <v>1080.0261490495825</v>
      </c>
      <c r="M37" s="76" t="e">
        <f t="shared" si="6"/>
        <v>#DIV/0!</v>
      </c>
      <c r="N37" s="76" t="e">
        <f t="shared" si="7"/>
        <v>#DIV/0!</v>
      </c>
      <c r="O37" s="78" t="e">
        <f t="shared" si="8"/>
        <v>#DIV/0!</v>
      </c>
      <c r="P37" s="79" t="e">
        <f t="shared" si="9"/>
        <v>#DIV/0!</v>
      </c>
      <c r="Q37" s="183"/>
      <c r="R37" s="80">
        <f t="shared" si="10"/>
        <v>0</v>
      </c>
      <c r="S37" s="80" t="e">
        <f t="shared" si="11"/>
        <v>#DIV/0!</v>
      </c>
      <c r="T37" s="81" t="e">
        <f t="shared" si="12"/>
        <v>#DIV/0!</v>
      </c>
      <c r="U37" s="7" t="e">
        <f t="shared" si="13"/>
        <v>#DIV/0!</v>
      </c>
      <c r="V37" s="92" t="e">
        <f t="shared" si="14"/>
        <v>#DIV/0!</v>
      </c>
      <c r="AA37" s="175">
        <v>1.7764194121898629</v>
      </c>
      <c r="AB37" s="175" t="str">
        <f t="shared" si="19"/>
        <v/>
      </c>
      <c r="AC37" s="175">
        <f t="shared" si="20"/>
        <v>0.48447802150632618</v>
      </c>
      <c r="AD37" s="175">
        <f t="shared" si="21"/>
        <v>0.13093769236913547</v>
      </c>
      <c r="AE37" s="175" t="str">
        <f t="shared" si="22"/>
        <v>extracted</v>
      </c>
      <c r="AF37" s="181">
        <v>44113.570138888892</v>
      </c>
      <c r="AG37" s="219"/>
    </row>
    <row r="38" spans="1:34">
      <c r="A38" t="s">
        <v>277</v>
      </c>
      <c r="B38" s="71">
        <f t="shared" si="1"/>
        <v>44119.469444444447</v>
      </c>
      <c r="C38" s="44">
        <v>3</v>
      </c>
      <c r="D38" s="82">
        <v>808.21</v>
      </c>
      <c r="E38" s="83">
        <v>145.30000000000001</v>
      </c>
      <c r="F38" s="74">
        <f t="shared" si="2"/>
        <v>2.8688703170914221E-3</v>
      </c>
      <c r="G38" s="74">
        <f t="shared" si="3"/>
        <v>2.986923041624916E-3</v>
      </c>
      <c r="H38" s="98">
        <v>0.4694444444444445</v>
      </c>
      <c r="I38" s="75">
        <f>jar_information!M23</f>
        <v>44109.375</v>
      </c>
      <c r="J38" s="76">
        <f t="shared" si="4"/>
        <v>10.094444444446708</v>
      </c>
      <c r="K38" s="76">
        <f t="shared" si="5"/>
        <v>242.26666666672099</v>
      </c>
      <c r="L38" s="77">
        <f>jar_information!H23</f>
        <v>1089.9832182453438</v>
      </c>
      <c r="M38" s="76">
        <f t="shared" si="6"/>
        <v>3.1270205009518479</v>
      </c>
      <c r="N38" s="76">
        <f t="shared" si="7"/>
        <v>5.722447516741882</v>
      </c>
      <c r="O38" s="78">
        <f t="shared" si="8"/>
        <v>1.5606675045659677</v>
      </c>
      <c r="P38" s="79">
        <f t="shared" si="9"/>
        <v>0.41897586105804979</v>
      </c>
      <c r="Q38" s="183"/>
      <c r="R38" s="80">
        <f t="shared" si="10"/>
        <v>0</v>
      </c>
      <c r="S38" s="80">
        <f t="shared" si="11"/>
        <v>0</v>
      </c>
      <c r="T38" s="81">
        <f t="shared" si="12"/>
        <v>2868.8703170914218</v>
      </c>
      <c r="U38" s="7">
        <f t="shared" si="13"/>
        <v>0.2868870317091422</v>
      </c>
      <c r="V38" s="92">
        <f t="shared" si="14"/>
        <v>6.4419407177997426E-3</v>
      </c>
      <c r="AA38" s="175">
        <v>7.5103187433032836</v>
      </c>
      <c r="AB38" s="175">
        <f t="shared" si="19"/>
        <v>1.7878712265614016</v>
      </c>
      <c r="AC38" s="175">
        <f t="shared" si="20"/>
        <v>2.0482687481736228</v>
      </c>
      <c r="AD38" s="175">
        <f t="shared" si="21"/>
        <v>0.54987699810088742</v>
      </c>
      <c r="AE38" s="175">
        <f t="shared" si="22"/>
        <v>3.153819535705308</v>
      </c>
    </row>
    <row r="39" spans="1:34">
      <c r="A39" t="s">
        <v>278</v>
      </c>
      <c r="B39" s="71">
        <f t="shared" si="1"/>
        <v>44119.469444444447</v>
      </c>
      <c r="C39" s="44">
        <v>3</v>
      </c>
      <c r="D39" s="82">
        <v>1048.7</v>
      </c>
      <c r="E39" s="83">
        <v>191.42</v>
      </c>
      <c r="F39" s="74">
        <f t="shared" si="2"/>
        <v>3.7115191939839833E-3</v>
      </c>
      <c r="G39" s="74">
        <f t="shared" si="3"/>
        <v>3.9473362575749979E-3</v>
      </c>
      <c r="H39" s="98">
        <v>0.4694444444444445</v>
      </c>
      <c r="I39" s="75">
        <f>jar_information!M24</f>
        <v>44109.375</v>
      </c>
      <c r="J39" s="76">
        <f t="shared" si="4"/>
        <v>10.094444444446708</v>
      </c>
      <c r="K39" s="76">
        <f t="shared" si="5"/>
        <v>242.26666666672099</v>
      </c>
      <c r="L39" s="77">
        <f>jar_information!H24</f>
        <v>1089.9832182453438</v>
      </c>
      <c r="M39" s="76">
        <f t="shared" si="6"/>
        <v>4.0454936356380262</v>
      </c>
      <c r="N39" s="76">
        <f t="shared" si="7"/>
        <v>7.4032533532175879</v>
      </c>
      <c r="O39" s="78">
        <f t="shared" si="8"/>
        <v>2.0190690963320694</v>
      </c>
      <c r="P39" s="79">
        <f t="shared" si="9"/>
        <v>0.54203807710258523</v>
      </c>
      <c r="Q39" s="183"/>
      <c r="R39" s="80">
        <f t="shared" si="10"/>
        <v>0</v>
      </c>
      <c r="S39" s="80">
        <f t="shared" si="11"/>
        <v>0</v>
      </c>
      <c r="T39" s="81">
        <f t="shared" si="12"/>
        <v>3711.5191939839833</v>
      </c>
      <c r="U39" s="7">
        <f t="shared" si="13"/>
        <v>0.37115191939839831</v>
      </c>
      <c r="V39" s="92">
        <f t="shared" si="14"/>
        <v>8.3340771725300637E-3</v>
      </c>
      <c r="AA39" s="175">
        <v>7.5103187433032836</v>
      </c>
      <c r="AB39" s="175">
        <f t="shared" si="19"/>
        <v>0.10706539008569571</v>
      </c>
      <c r="AC39" s="175">
        <f t="shared" si="20"/>
        <v>2.0482687481736228</v>
      </c>
      <c r="AD39" s="175">
        <f t="shared" si="21"/>
        <v>0.54987699810088742</v>
      </c>
      <c r="AE39" s="175" t="str">
        <f t="shared" si="22"/>
        <v>&lt;1</v>
      </c>
      <c r="AF39" s="177">
        <v>44119.75</v>
      </c>
    </row>
    <row r="40" spans="1:34">
      <c r="A40" t="s">
        <v>279</v>
      </c>
      <c r="B40" s="71">
        <f t="shared" si="1"/>
        <v>44119.469444444447</v>
      </c>
      <c r="C40" s="44">
        <v>3</v>
      </c>
      <c r="D40" s="82">
        <v>1246</v>
      </c>
      <c r="E40" s="83">
        <v>210.29</v>
      </c>
      <c r="F40" s="74">
        <f t="shared" si="2"/>
        <v>4.4028353543686229E-3</v>
      </c>
      <c r="G40" s="74">
        <f t="shared" si="3"/>
        <v>4.340289366529422E-3</v>
      </c>
      <c r="H40" s="98">
        <v>0.4694444444444445</v>
      </c>
      <c r="I40" s="75">
        <f>jar_information!M25</f>
        <v>44109.375</v>
      </c>
      <c r="J40" s="76">
        <f t="shared" si="4"/>
        <v>10.094444444446708</v>
      </c>
      <c r="K40" s="76">
        <f t="shared" si="5"/>
        <v>242.26666666672099</v>
      </c>
      <c r="L40" s="77">
        <f>jar_information!H25</f>
        <v>1089.9832182453438</v>
      </c>
      <c r="M40" s="76">
        <f t="shared" si="6"/>
        <v>4.79901664895909</v>
      </c>
      <c r="N40" s="76">
        <f t="shared" si="7"/>
        <v>8.7822004675951355</v>
      </c>
      <c r="O40" s="78">
        <f t="shared" si="8"/>
        <v>2.3951455820714003</v>
      </c>
      <c r="P40" s="79">
        <f t="shared" si="9"/>
        <v>0.642999344621346</v>
      </c>
      <c r="Q40" s="183"/>
      <c r="R40" s="80">
        <f t="shared" si="10"/>
        <v>0</v>
      </c>
      <c r="S40" s="80">
        <f t="shared" si="11"/>
        <v>0</v>
      </c>
      <c r="T40" s="81">
        <f t="shared" si="12"/>
        <v>4402.8353543686226</v>
      </c>
      <c r="U40" s="7">
        <f t="shared" si="13"/>
        <v>0.44028353543686227</v>
      </c>
      <c r="V40" s="92">
        <f t="shared" si="14"/>
        <v>9.8864016871389512E-3</v>
      </c>
      <c r="AA40" s="175">
        <v>8.6912511085599746</v>
      </c>
      <c r="AB40" s="175" t="str">
        <f t="shared" si="19"/>
        <v>!</v>
      </c>
      <c r="AC40" s="175">
        <f t="shared" si="20"/>
        <v>2.3703412114254476</v>
      </c>
      <c r="AD40" s="175">
        <f t="shared" si="21"/>
        <v>0.63634037817334455</v>
      </c>
      <c r="AE40" s="175" t="str">
        <f t="shared" si="22"/>
        <v>&lt;1</v>
      </c>
      <c r="AF40" s="177">
        <v>44119.75</v>
      </c>
    </row>
    <row r="41" spans="1:34">
      <c r="A41" t="s">
        <v>280</v>
      </c>
      <c r="B41" s="71">
        <f t="shared" si="1"/>
        <v>44119.469444444447</v>
      </c>
      <c r="C41" s="44">
        <v>3</v>
      </c>
      <c r="D41" s="82">
        <v>1231.7</v>
      </c>
      <c r="E41" s="83">
        <v>207.09</v>
      </c>
      <c r="F41" s="74">
        <f t="shared" si="2"/>
        <v>4.3527298242444449E-3</v>
      </c>
      <c r="G41" s="74">
        <f t="shared" si="3"/>
        <v>4.2736518493776384E-3</v>
      </c>
      <c r="H41" s="98">
        <v>0.4694444444444445</v>
      </c>
      <c r="I41" s="75">
        <f>jar_information!M26</f>
        <v>44109.375</v>
      </c>
      <c r="J41" s="76">
        <f t="shared" si="4"/>
        <v>10.094444444446708</v>
      </c>
      <c r="K41" s="76">
        <f t="shared" si="5"/>
        <v>242.26666666672099</v>
      </c>
      <c r="L41" s="77">
        <f>jar_information!H26</f>
        <v>1065.2013435036681</v>
      </c>
      <c r="M41" s="76">
        <f t="shared" si="6"/>
        <v>4.6365336566936675</v>
      </c>
      <c r="N41" s="76">
        <f t="shared" si="7"/>
        <v>8.484856591749411</v>
      </c>
      <c r="O41" s="78">
        <f t="shared" si="8"/>
        <v>2.3140517977498392</v>
      </c>
      <c r="P41" s="79">
        <f t="shared" si="9"/>
        <v>0.63173619325692243</v>
      </c>
      <c r="Q41" s="183">
        <v>184.8</v>
      </c>
      <c r="R41" s="80">
        <f t="shared" si="10"/>
        <v>0.58722592945662544</v>
      </c>
      <c r="S41" s="80">
        <f t="shared" si="11"/>
        <v>92.954295752658425</v>
      </c>
      <c r="T41" s="81">
        <f t="shared" si="12"/>
        <v>4352.7298242444449</v>
      </c>
      <c r="U41" s="7">
        <f t="shared" si="13"/>
        <v>0.43527298242444451</v>
      </c>
      <c r="V41" s="92">
        <f t="shared" si="14"/>
        <v>9.5516722526801882E-3</v>
      </c>
      <c r="AA41" s="175">
        <v>8.6912511085599746</v>
      </c>
      <c r="AB41" s="175">
        <f t="shared" si="19"/>
        <v>0.20639451681056364</v>
      </c>
      <c r="AC41" s="175">
        <f t="shared" si="20"/>
        <v>2.3703412114254476</v>
      </c>
      <c r="AD41" s="175">
        <f t="shared" si="21"/>
        <v>0.64710320446672831</v>
      </c>
      <c r="AE41" s="175" t="str">
        <f t="shared" si="22"/>
        <v>&lt;1</v>
      </c>
      <c r="AF41" s="177">
        <v>44119.75</v>
      </c>
    </row>
  </sheetData>
  <conditionalFormatting sqref="O18:O41">
    <cfRule type="cellIs" dxfId="24" priority="2" operator="greaterThan">
      <formula>4</formula>
    </cfRule>
    <cfRule type="cellIs" dxfId="23" priority="3" operator="between">
      <formula>2</formula>
      <formula>3.9</formula>
    </cfRule>
  </conditionalFormatting>
  <conditionalFormatting sqref="AD18:AD41">
    <cfRule type="cellIs" dxfId="22" priority="1" operator="lessThan">
      <formula>0.5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G1" workbookViewId="0">
      <selection activeCell="C18" sqref="C18:C41"/>
    </sheetView>
  </sheetViews>
  <sheetFormatPr baseColWidth="10" defaultRowHeight="14" x14ac:dyDescent="0"/>
  <cols>
    <col min="6" max="6" width="15.5" bestFit="1" customWidth="1"/>
    <col min="7" max="7" width="17" bestFit="1" customWidth="1"/>
  </cols>
  <sheetData>
    <row r="1" spans="1:28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8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8">
      <c r="A3" s="44">
        <v>5</v>
      </c>
      <c r="B3" s="52">
        <v>44123</v>
      </c>
      <c r="C3" s="53">
        <v>2992</v>
      </c>
      <c r="D3" s="42">
        <v>1361.2</v>
      </c>
      <c r="E3" s="54">
        <v>210.87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8">
      <c r="A4" s="44">
        <v>4.4000000000000004</v>
      </c>
      <c r="B4" s="52">
        <v>44123</v>
      </c>
      <c r="C4" s="53">
        <v>2992</v>
      </c>
      <c r="D4" s="54">
        <v>1241.5999999999999</v>
      </c>
      <c r="E4" s="54">
        <v>201.13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8">
      <c r="A5" s="44">
        <v>4</v>
      </c>
      <c r="B5" s="52">
        <v>44123</v>
      </c>
      <c r="C5" s="53">
        <v>2992</v>
      </c>
      <c r="D5" s="42">
        <v>1145.2</v>
      </c>
      <c r="E5" s="54">
        <v>184.07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8">
      <c r="A6" s="44">
        <v>3.4</v>
      </c>
      <c r="B6" s="52">
        <v>44123</v>
      </c>
      <c r="C6" s="53">
        <v>2992</v>
      </c>
      <c r="D6" s="54">
        <v>1003.8</v>
      </c>
      <c r="E6" s="54">
        <v>168.67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8">
      <c r="A7" s="44">
        <v>3</v>
      </c>
      <c r="B7" s="52">
        <v>44123</v>
      </c>
      <c r="C7" s="53">
        <v>2992</v>
      </c>
      <c r="D7" s="42">
        <v>883.95</v>
      </c>
      <c r="E7" s="54">
        <v>145.97999999999999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8">
      <c r="A8" s="44">
        <v>2.4</v>
      </c>
      <c r="B8" s="52">
        <v>44123</v>
      </c>
      <c r="C8" s="53">
        <v>2992</v>
      </c>
      <c r="D8" s="54">
        <v>710.35</v>
      </c>
      <c r="E8" s="54">
        <v>120.55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8">
      <c r="A9" s="44">
        <v>2</v>
      </c>
      <c r="B9" s="52">
        <v>44123</v>
      </c>
      <c r="C9" s="53">
        <v>2992</v>
      </c>
      <c r="D9" s="42">
        <v>580.36</v>
      </c>
      <c r="E9" s="54">
        <v>105.96</v>
      </c>
      <c r="F9" s="55">
        <f t="shared" si="0"/>
        <v>5.984</v>
      </c>
      <c r="G9" s="58" t="s">
        <v>70</v>
      </c>
      <c r="H9" s="58"/>
      <c r="I9" s="59">
        <f>SLOPE(F3:F15,D3:D15)</f>
        <v>1.0297914542526201E-2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8">
      <c r="A10" s="44">
        <v>1.4</v>
      </c>
      <c r="B10" s="52">
        <v>44123</v>
      </c>
      <c r="C10" s="53">
        <v>2992</v>
      </c>
      <c r="D10" s="42">
        <v>421.94</v>
      </c>
      <c r="E10" s="54">
        <v>79.251999999999995</v>
      </c>
      <c r="F10" s="55">
        <f t="shared" si="0"/>
        <v>4.1887999999999996</v>
      </c>
      <c r="G10" s="58" t="s">
        <v>71</v>
      </c>
      <c r="H10" s="58"/>
      <c r="I10" s="59">
        <f>INTERCEPT(F3:F15,D3:D15)</f>
        <v>0.2281902234800004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8">
      <c r="A11" s="44">
        <v>1</v>
      </c>
      <c r="B11" s="52">
        <v>44123</v>
      </c>
      <c r="C11" s="53">
        <v>2992</v>
      </c>
      <c r="D11" s="42">
        <v>204.67</v>
      </c>
      <c r="E11" s="54">
        <v>39.280999999999999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8">
      <c r="A12" s="60">
        <v>0.4</v>
      </c>
      <c r="B12" s="52">
        <v>44123</v>
      </c>
      <c r="C12" s="53">
        <v>2992</v>
      </c>
      <c r="D12" s="60">
        <v>64.406999999999996</v>
      </c>
      <c r="E12" s="60">
        <v>14.214</v>
      </c>
      <c r="F12" s="55">
        <f t="shared" si="0"/>
        <v>1.1968000000000001</v>
      </c>
      <c r="G12" s="61" t="s">
        <v>72</v>
      </c>
      <c r="H12" s="61"/>
      <c r="I12" s="62">
        <f>SLOPE(F3:F15,E3:E15)</f>
        <v>6.4797399618965953E-2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8">
      <c r="A13" s="60">
        <v>0.2</v>
      </c>
      <c r="B13" s="52">
        <v>44123</v>
      </c>
      <c r="C13" s="53">
        <v>2992</v>
      </c>
      <c r="D13" s="60">
        <v>21.286999999999999</v>
      </c>
      <c r="E13" s="60">
        <v>6.2679999999999998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-8.7789987674549153E-2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8">
      <c r="A14" s="60">
        <v>0.1</v>
      </c>
      <c r="B14" s="52">
        <v>44123</v>
      </c>
      <c r="C14" s="53">
        <v>2992</v>
      </c>
      <c r="D14" s="60">
        <v>5.0289999999999999</v>
      </c>
      <c r="E14" s="60">
        <v>1.9370000000000001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36" t="s">
        <v>121</v>
      </c>
      <c r="X14" s="136" t="s">
        <v>122</v>
      </c>
      <c r="Y14" s="136" t="s">
        <v>121</v>
      </c>
      <c r="Z14" s="136" t="s">
        <v>122</v>
      </c>
    </row>
    <row r="15" spans="1:28">
      <c r="A15" s="60">
        <v>0</v>
      </c>
      <c r="B15" s="52">
        <v>44123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36"/>
      <c r="X15" s="136"/>
      <c r="Y15" s="136"/>
      <c r="Z15" s="136"/>
    </row>
    <row r="16" spans="1:28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57" t="s">
        <v>195</v>
      </c>
      <c r="AB16" s="157" t="s">
        <v>196</v>
      </c>
    </row>
    <row r="17" spans="1:27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</row>
    <row r="18" spans="1:27">
      <c r="A18" s="29" t="s">
        <v>257</v>
      </c>
      <c r="B18" s="71">
        <f t="shared" ref="B18:B41" si="1">$B$3+H18</f>
        <v>44123.5</v>
      </c>
      <c r="C18" s="44">
        <v>3</v>
      </c>
      <c r="D18" s="82">
        <v>1181.4000000000001</v>
      </c>
      <c r="E18" s="83">
        <v>215.03</v>
      </c>
      <c r="F18" s="74">
        <f t="shared" ref="F18:F41" si="2">((I$9*D18)+I$10)/C18/1000</f>
        <v>4.1313821546734852E-3</v>
      </c>
      <c r="G18" s="74">
        <f t="shared" ref="G18:G41" si="3">((I$12*E18)+I$13)/C18/1000</f>
        <v>4.6151982841305663E-3</v>
      </c>
      <c r="H18" s="98">
        <v>0.5</v>
      </c>
      <c r="I18" s="75">
        <f>jar_information!M3</f>
        <v>44109.375</v>
      </c>
      <c r="J18" s="76">
        <f t="shared" ref="J18:J41" si="4">B18-I18</f>
        <v>14.125</v>
      </c>
      <c r="K18" s="76">
        <f t="shared" ref="K18:K41" si="5">J18*24</f>
        <v>339</v>
      </c>
      <c r="L18" s="77">
        <f>jar_information!H3</f>
        <v>1094.984111531538</v>
      </c>
      <c r="M18" s="76">
        <f t="shared" ref="M18:M41" si="6">F18*L18</f>
        <v>4.5237978180323974</v>
      </c>
      <c r="N18" s="76">
        <f t="shared" ref="N18:N41" si="7">M18*1.83</f>
        <v>8.2785500069992874</v>
      </c>
      <c r="O18" s="78">
        <f t="shared" ref="O18:O41" si="8">N18*(12/(12+(16*2)))</f>
        <v>2.2577863655452601</v>
      </c>
      <c r="P18" s="79">
        <f t="shared" ref="P18:P41" si="9">O18*(400/(400+L18))</f>
        <v>0.60409641764881872</v>
      </c>
      <c r="Q18" s="80"/>
      <c r="R18" s="80">
        <f t="shared" ref="R18:R41" si="10">Q18/314.7</f>
        <v>0</v>
      </c>
      <c r="S18" s="80">
        <f t="shared" ref="S18:S41" si="11">R18/P18*100</f>
        <v>0</v>
      </c>
      <c r="T18" s="81">
        <f t="shared" ref="T18:T41" si="12">F18*1000000</f>
        <v>4131.3821546734853</v>
      </c>
      <c r="U18" s="7">
        <f t="shared" ref="U18:U41" si="13">M18/L18*100</f>
        <v>0.41313821546734852</v>
      </c>
      <c r="V18" s="92">
        <f t="shared" ref="V18:V41" si="14">O18/K18</f>
        <v>6.6601367715199413E-3</v>
      </c>
      <c r="W18" s="99">
        <f t="shared" ref="W18:W21" si="15">V18*24*5</f>
        <v>0.79921641258239295</v>
      </c>
      <c r="X18" s="99">
        <f t="shared" ref="X18:X21" si="16">V18*24*7</f>
        <v>1.1189029776153501</v>
      </c>
      <c r="Y18" s="100">
        <f t="shared" ref="Y18:Y21" si="17">W18*(400/(400+L18))</f>
        <v>0.21383943987568801</v>
      </c>
      <c r="Z18" s="100">
        <f t="shared" ref="Z18:Z27" si="18">X18*(400/(400+L18))</f>
        <v>0.29937521582596321</v>
      </c>
    </row>
    <row r="19" spans="1:27">
      <c r="A19" s="29" t="s">
        <v>258</v>
      </c>
      <c r="B19" s="71">
        <f t="shared" si="1"/>
        <v>44123.5</v>
      </c>
      <c r="C19" s="44"/>
      <c r="D19" s="82"/>
      <c r="E19" s="83"/>
      <c r="F19" s="74" t="e">
        <f t="shared" si="2"/>
        <v>#DIV/0!</v>
      </c>
      <c r="G19" s="74" t="e">
        <f t="shared" si="3"/>
        <v>#DIV/0!</v>
      </c>
      <c r="H19" s="98">
        <v>0.5</v>
      </c>
      <c r="I19" s="75">
        <f>jar_information!M4</f>
        <v>44109.375</v>
      </c>
      <c r="J19" s="76">
        <f t="shared" si="4"/>
        <v>14.125</v>
      </c>
      <c r="K19" s="76">
        <f t="shared" si="5"/>
        <v>339</v>
      </c>
      <c r="L19" s="77">
        <f>jar_information!H4</f>
        <v>1094.984111531538</v>
      </c>
      <c r="M19" s="76" t="e">
        <f t="shared" si="6"/>
        <v>#DIV/0!</v>
      </c>
      <c r="N19" s="76" t="e">
        <f t="shared" si="7"/>
        <v>#DIV/0!</v>
      </c>
      <c r="O19" s="78" t="e">
        <f t="shared" si="8"/>
        <v>#DIV/0!</v>
      </c>
      <c r="P19" s="79" t="e">
        <f t="shared" si="9"/>
        <v>#DIV/0!</v>
      </c>
      <c r="Q19" s="80"/>
      <c r="R19" s="80">
        <f t="shared" si="10"/>
        <v>0</v>
      </c>
      <c r="S19" s="80" t="e">
        <f t="shared" si="11"/>
        <v>#DIV/0!</v>
      </c>
      <c r="T19" s="81" t="e">
        <f t="shared" si="12"/>
        <v>#DIV/0!</v>
      </c>
      <c r="U19" s="7" t="e">
        <f t="shared" si="13"/>
        <v>#DIV/0!</v>
      </c>
      <c r="V19" s="92" t="e">
        <f t="shared" si="14"/>
        <v>#DIV/0!</v>
      </c>
      <c r="W19" s="99" t="e">
        <f t="shared" si="15"/>
        <v>#DIV/0!</v>
      </c>
      <c r="X19" s="99" t="e">
        <f t="shared" si="16"/>
        <v>#DIV/0!</v>
      </c>
      <c r="Y19" s="100" t="e">
        <f t="shared" si="17"/>
        <v>#DIV/0!</v>
      </c>
      <c r="Z19" s="100" t="e">
        <f t="shared" si="18"/>
        <v>#DIV/0!</v>
      </c>
    </row>
    <row r="20" spans="1:27">
      <c r="A20" s="29" t="s">
        <v>259</v>
      </c>
      <c r="B20" s="71">
        <f t="shared" si="1"/>
        <v>44123.5</v>
      </c>
      <c r="C20" s="44">
        <v>3</v>
      </c>
      <c r="D20" s="82">
        <v>81.825000000000003</v>
      </c>
      <c r="E20" s="83">
        <v>18.271999999999998</v>
      </c>
      <c r="F20" s="74">
        <f t="shared" si="2"/>
        <v>3.5693902697406894E-4</v>
      </c>
      <c r="G20" s="74">
        <f t="shared" si="3"/>
        <v>3.6539603272106553E-4</v>
      </c>
      <c r="H20" s="98">
        <v>0.5</v>
      </c>
      <c r="I20" s="75">
        <f>jar_information!M5</f>
        <v>44109.375</v>
      </c>
      <c r="J20" s="76">
        <f t="shared" si="4"/>
        <v>14.125</v>
      </c>
      <c r="K20" s="76">
        <f t="shared" si="5"/>
        <v>339</v>
      </c>
      <c r="L20" s="77">
        <f>jar_information!H5</f>
        <v>1094.984111531538</v>
      </c>
      <c r="M20" s="76">
        <f t="shared" si="6"/>
        <v>0.39084256332213257</v>
      </c>
      <c r="N20" s="76">
        <f t="shared" si="7"/>
        <v>0.71524189087950263</v>
      </c>
      <c r="O20" s="78">
        <f t="shared" si="8"/>
        <v>0.19506597023986433</v>
      </c>
      <c r="P20" s="79">
        <f t="shared" si="9"/>
        <v>5.2192118627944165E-2</v>
      </c>
      <c r="Q20" s="80"/>
      <c r="R20" s="80">
        <f t="shared" si="10"/>
        <v>0</v>
      </c>
      <c r="S20" s="80">
        <f t="shared" si="11"/>
        <v>0</v>
      </c>
      <c r="T20" s="81">
        <f t="shared" si="12"/>
        <v>356.93902697406895</v>
      </c>
      <c r="U20" s="7">
        <f t="shared" si="13"/>
        <v>3.5693902697406896E-2</v>
      </c>
      <c r="V20" s="92">
        <f t="shared" si="14"/>
        <v>5.7541584141552896E-4</v>
      </c>
      <c r="W20" s="99">
        <f t="shared" si="15"/>
        <v>6.9049900969863479E-2</v>
      </c>
      <c r="X20" s="99">
        <f t="shared" si="16"/>
        <v>9.6669861357808862E-2</v>
      </c>
      <c r="Y20" s="100">
        <f t="shared" si="17"/>
        <v>1.8475086239980235E-2</v>
      </c>
      <c r="Z20" s="100">
        <f t="shared" si="18"/>
        <v>2.5865120735972327E-2</v>
      </c>
    </row>
    <row r="21" spans="1:27">
      <c r="A21" s="29" t="s">
        <v>260</v>
      </c>
      <c r="B21" s="71">
        <f t="shared" si="1"/>
        <v>44123.5</v>
      </c>
      <c r="C21" s="44">
        <v>3</v>
      </c>
      <c r="D21" s="82">
        <v>78.513999999999996</v>
      </c>
      <c r="E21" s="83">
        <v>18.771999999999998</v>
      </c>
      <c r="F21" s="74">
        <f t="shared" si="2"/>
        <v>3.4557356195730085E-4</v>
      </c>
      <c r="G21" s="74">
        <f t="shared" si="3"/>
        <v>3.7619559932422654E-4</v>
      </c>
      <c r="H21" s="98">
        <v>0.5</v>
      </c>
      <c r="I21" s="75">
        <f>jar_information!M6</f>
        <v>44109.375</v>
      </c>
      <c r="J21" s="76">
        <f t="shared" si="4"/>
        <v>14.125</v>
      </c>
      <c r="K21" s="76">
        <f t="shared" si="5"/>
        <v>339</v>
      </c>
      <c r="L21" s="77">
        <f>jar_information!H6</f>
        <v>1094.984111531538</v>
      </c>
      <c r="M21" s="76">
        <f t="shared" si="6"/>
        <v>0.378397559708604</v>
      </c>
      <c r="N21" s="76">
        <f t="shared" si="7"/>
        <v>0.69246753426674534</v>
      </c>
      <c r="O21" s="78">
        <f t="shared" si="8"/>
        <v>0.18885478207274872</v>
      </c>
      <c r="P21" s="79">
        <f t="shared" si="9"/>
        <v>5.0530244600198795E-2</v>
      </c>
      <c r="Q21" s="80"/>
      <c r="R21" s="80">
        <f t="shared" si="10"/>
        <v>0</v>
      </c>
      <c r="S21" s="80">
        <f t="shared" si="11"/>
        <v>0</v>
      </c>
      <c r="T21" s="81">
        <f t="shared" si="12"/>
        <v>345.57356195730085</v>
      </c>
      <c r="U21" s="7">
        <f t="shared" si="13"/>
        <v>3.4557356195730082E-2</v>
      </c>
      <c r="V21" s="92">
        <f t="shared" si="14"/>
        <v>5.570937524269874E-4</v>
      </c>
      <c r="W21" s="99">
        <f t="shared" si="15"/>
        <v>6.6851250291238493E-2</v>
      </c>
      <c r="X21" s="99">
        <f t="shared" si="16"/>
        <v>9.359175040773389E-2</v>
      </c>
      <c r="Y21" s="100">
        <f t="shared" si="17"/>
        <v>1.7886812247857983E-2</v>
      </c>
      <c r="Z21" s="100">
        <f t="shared" si="18"/>
        <v>2.5041537147001178E-2</v>
      </c>
    </row>
    <row r="22" spans="1:27">
      <c r="A22" s="29" t="s">
        <v>261</v>
      </c>
      <c r="B22" s="71">
        <f t="shared" si="1"/>
        <v>44123.5</v>
      </c>
      <c r="C22" s="44"/>
      <c r="D22" s="82"/>
      <c r="E22" s="83"/>
      <c r="F22" s="74" t="e">
        <f t="shared" si="2"/>
        <v>#DIV/0!</v>
      </c>
      <c r="G22" s="74" t="e">
        <f t="shared" si="3"/>
        <v>#DIV/0!</v>
      </c>
      <c r="H22" s="98">
        <v>0.5</v>
      </c>
      <c r="I22" s="75">
        <f>jar_information!M7</f>
        <v>44109.375</v>
      </c>
      <c r="J22" s="76">
        <f t="shared" si="4"/>
        <v>14.125</v>
      </c>
      <c r="K22" s="76">
        <f t="shared" si="5"/>
        <v>339</v>
      </c>
      <c r="L22" s="77">
        <f>jar_information!H7</f>
        <v>1094.984111531538</v>
      </c>
      <c r="M22" s="76" t="e">
        <f t="shared" si="6"/>
        <v>#DIV/0!</v>
      </c>
      <c r="N22" s="76" t="e">
        <f t="shared" si="7"/>
        <v>#DIV/0!</v>
      </c>
      <c r="O22" s="78" t="e">
        <f t="shared" si="8"/>
        <v>#DIV/0!</v>
      </c>
      <c r="P22" s="79" t="e">
        <f t="shared" si="9"/>
        <v>#DIV/0!</v>
      </c>
      <c r="Q22" s="80"/>
      <c r="R22" s="80">
        <f t="shared" si="10"/>
        <v>0</v>
      </c>
      <c r="S22" s="80" t="e">
        <f t="shared" si="11"/>
        <v>#DIV/0!</v>
      </c>
      <c r="T22" s="81" t="e">
        <f t="shared" si="12"/>
        <v>#DIV/0!</v>
      </c>
      <c r="U22" s="7" t="e">
        <f t="shared" si="13"/>
        <v>#DIV/0!</v>
      </c>
      <c r="V22" s="92" t="e">
        <f t="shared" si="14"/>
        <v>#DIV/0!</v>
      </c>
      <c r="W22" s="99" t="e">
        <f>V22*24*5</f>
        <v>#DIV/0!</v>
      </c>
      <c r="X22" s="99" t="e">
        <f>V22*24*7</f>
        <v>#DIV/0!</v>
      </c>
      <c r="Y22" s="100" t="e">
        <f>W22*(400/(400+L22))</f>
        <v>#DIV/0!</v>
      </c>
      <c r="Z22" s="100" t="e">
        <f t="shared" si="18"/>
        <v>#DIV/0!</v>
      </c>
      <c r="AA22" s="133"/>
    </row>
    <row r="23" spans="1:27">
      <c r="A23" s="29" t="s">
        <v>262</v>
      </c>
      <c r="B23" s="71">
        <f t="shared" si="1"/>
        <v>44123.5</v>
      </c>
      <c r="C23" s="44"/>
      <c r="D23" s="82"/>
      <c r="E23" s="83"/>
      <c r="F23" s="74" t="e">
        <f t="shared" si="2"/>
        <v>#DIV/0!</v>
      </c>
      <c r="G23" s="74" t="e">
        <f t="shared" si="3"/>
        <v>#DIV/0!</v>
      </c>
      <c r="H23" s="98">
        <v>0.5</v>
      </c>
      <c r="I23" s="75">
        <f>jar_information!M8</f>
        <v>44109.375</v>
      </c>
      <c r="J23" s="76">
        <f t="shared" si="4"/>
        <v>14.125</v>
      </c>
      <c r="K23" s="76">
        <f t="shared" si="5"/>
        <v>339</v>
      </c>
      <c r="L23" s="77">
        <f>jar_information!H8</f>
        <v>1094.984111531538</v>
      </c>
      <c r="M23" s="76" t="e">
        <f t="shared" si="6"/>
        <v>#DIV/0!</v>
      </c>
      <c r="N23" s="76" t="e">
        <f t="shared" si="7"/>
        <v>#DIV/0!</v>
      </c>
      <c r="O23" s="78" t="e">
        <f t="shared" si="8"/>
        <v>#DIV/0!</v>
      </c>
      <c r="P23" s="79" t="e">
        <f t="shared" si="9"/>
        <v>#DIV/0!</v>
      </c>
      <c r="Q23" s="80"/>
      <c r="R23" s="80">
        <f t="shared" si="10"/>
        <v>0</v>
      </c>
      <c r="S23" s="80" t="e">
        <f t="shared" si="11"/>
        <v>#DIV/0!</v>
      </c>
      <c r="T23" s="81" t="e">
        <f t="shared" si="12"/>
        <v>#DIV/0!</v>
      </c>
      <c r="U23" s="7" t="e">
        <f t="shared" si="13"/>
        <v>#DIV/0!</v>
      </c>
      <c r="V23" s="92" t="e">
        <f t="shared" si="14"/>
        <v>#DIV/0!</v>
      </c>
      <c r="W23" s="99" t="e">
        <f t="shared" ref="W23:W27" si="19">V23*24*5</f>
        <v>#DIV/0!</v>
      </c>
      <c r="X23" s="99" t="e">
        <f t="shared" ref="X23:X27" si="20">V23*24*7</f>
        <v>#DIV/0!</v>
      </c>
      <c r="Y23" s="100" t="e">
        <f t="shared" ref="Y23:Y27" si="21">W23*(400/(400+L23))</f>
        <v>#DIV/0!</v>
      </c>
      <c r="Z23" s="100" t="e">
        <f t="shared" si="18"/>
        <v>#DIV/0!</v>
      </c>
      <c r="AA23" s="133"/>
    </row>
    <row r="24" spans="1:27">
      <c r="A24" s="29" t="s">
        <v>263</v>
      </c>
      <c r="B24" s="71">
        <f t="shared" si="1"/>
        <v>44123.5</v>
      </c>
      <c r="C24" s="44">
        <v>3</v>
      </c>
      <c r="D24" s="82">
        <v>605.39</v>
      </c>
      <c r="E24" s="83">
        <v>111.13</v>
      </c>
      <c r="F24" s="74">
        <f t="shared" si="2"/>
        <v>2.1541482361266458E-3</v>
      </c>
      <c r="G24" s="74">
        <f t="shared" si="3"/>
        <v>2.3710483439937122E-3</v>
      </c>
      <c r="H24" s="98">
        <v>0.5</v>
      </c>
      <c r="I24" s="75">
        <f>jar_information!M9</f>
        <v>44109.375</v>
      </c>
      <c r="J24" s="76">
        <f t="shared" si="4"/>
        <v>14.125</v>
      </c>
      <c r="K24" s="76">
        <f t="shared" si="5"/>
        <v>339</v>
      </c>
      <c r="L24" s="77">
        <f>jar_information!H9</f>
        <v>1089.9832182453438</v>
      </c>
      <c r="M24" s="76">
        <f t="shared" si="6"/>
        <v>2.347985426990852</v>
      </c>
      <c r="N24" s="76">
        <f t="shared" si="7"/>
        <v>4.2968133313932597</v>
      </c>
      <c r="O24" s="78">
        <f t="shared" si="8"/>
        <v>1.1718581812890707</v>
      </c>
      <c r="P24" s="79">
        <f t="shared" si="9"/>
        <v>0.3145963436203239</v>
      </c>
      <c r="Q24" s="80"/>
      <c r="R24" s="80">
        <f t="shared" si="10"/>
        <v>0</v>
      </c>
      <c r="S24" s="80">
        <f t="shared" si="11"/>
        <v>0</v>
      </c>
      <c r="T24" s="81">
        <f t="shared" si="12"/>
        <v>2154.1482361266458</v>
      </c>
      <c r="U24" s="7">
        <f t="shared" si="13"/>
        <v>0.21541482361266459</v>
      </c>
      <c r="V24" s="92">
        <f t="shared" si="14"/>
        <v>3.4568087943630406E-3</v>
      </c>
      <c r="W24" s="99">
        <f t="shared" si="19"/>
        <v>0.41481705532356483</v>
      </c>
      <c r="X24" s="99">
        <f t="shared" si="20"/>
        <v>0.58074387745299083</v>
      </c>
      <c r="Y24" s="100">
        <f t="shared" si="21"/>
        <v>0.11136153756471642</v>
      </c>
      <c r="Z24" s="100">
        <f t="shared" si="18"/>
        <v>0.155906152590603</v>
      </c>
    </row>
    <row r="25" spans="1:27">
      <c r="A25" s="29" t="s">
        <v>264</v>
      </c>
      <c r="B25" s="71">
        <f t="shared" si="1"/>
        <v>44123.5</v>
      </c>
      <c r="C25" s="44"/>
      <c r="D25" s="82"/>
      <c r="E25" s="83"/>
      <c r="F25" s="74" t="e">
        <f t="shared" si="2"/>
        <v>#DIV/0!</v>
      </c>
      <c r="G25" s="74" t="e">
        <f t="shared" si="3"/>
        <v>#DIV/0!</v>
      </c>
      <c r="H25" s="98">
        <v>0.5</v>
      </c>
      <c r="I25" s="75">
        <f>jar_information!M10</f>
        <v>44109.375</v>
      </c>
      <c r="J25" s="76">
        <f t="shared" si="4"/>
        <v>14.125</v>
      </c>
      <c r="K25" s="76">
        <f t="shared" si="5"/>
        <v>339</v>
      </c>
      <c r="L25" s="77">
        <f>jar_information!H10</f>
        <v>1094.984111531538</v>
      </c>
      <c r="M25" s="76" t="e">
        <f t="shared" si="6"/>
        <v>#DIV/0!</v>
      </c>
      <c r="N25" s="76" t="e">
        <f t="shared" si="7"/>
        <v>#DIV/0!</v>
      </c>
      <c r="O25" s="78" t="e">
        <f t="shared" si="8"/>
        <v>#DIV/0!</v>
      </c>
      <c r="P25" s="79" t="e">
        <f t="shared" si="9"/>
        <v>#DIV/0!</v>
      </c>
      <c r="Q25" s="80"/>
      <c r="R25" s="80">
        <f t="shared" si="10"/>
        <v>0</v>
      </c>
      <c r="S25" s="80" t="e">
        <f t="shared" si="11"/>
        <v>#DIV/0!</v>
      </c>
      <c r="T25" s="81" t="e">
        <f t="shared" si="12"/>
        <v>#DIV/0!</v>
      </c>
      <c r="U25" s="7" t="e">
        <f t="shared" si="13"/>
        <v>#DIV/0!</v>
      </c>
      <c r="V25" s="92" t="e">
        <f t="shared" si="14"/>
        <v>#DIV/0!</v>
      </c>
      <c r="W25" s="99" t="e">
        <f t="shared" si="19"/>
        <v>#DIV/0!</v>
      </c>
      <c r="X25" s="99" t="e">
        <f t="shared" si="20"/>
        <v>#DIV/0!</v>
      </c>
      <c r="Y25" s="100" t="e">
        <f t="shared" si="21"/>
        <v>#DIV/0!</v>
      </c>
      <c r="Z25" s="100" t="e">
        <f t="shared" si="18"/>
        <v>#DIV/0!</v>
      </c>
    </row>
    <row r="26" spans="1:27">
      <c r="A26" s="29" t="s">
        <v>265</v>
      </c>
      <c r="B26" s="71">
        <f t="shared" si="1"/>
        <v>44123.5</v>
      </c>
      <c r="C26" s="44">
        <v>3</v>
      </c>
      <c r="D26" s="82">
        <v>81.11</v>
      </c>
      <c r="E26" s="83">
        <v>19.382999999999999</v>
      </c>
      <c r="F26" s="74">
        <f t="shared" si="2"/>
        <v>3.544846906747668E-4</v>
      </c>
      <c r="G26" s="74">
        <f t="shared" si="3"/>
        <v>3.8939266971328929E-4</v>
      </c>
      <c r="H26" s="98">
        <v>0.5</v>
      </c>
      <c r="I26" s="75">
        <f>jar_information!M11</f>
        <v>44109.375</v>
      </c>
      <c r="J26" s="76">
        <f t="shared" si="4"/>
        <v>14.125</v>
      </c>
      <c r="K26" s="76">
        <f t="shared" si="5"/>
        <v>339</v>
      </c>
      <c r="L26" s="77">
        <f>jar_information!H11</f>
        <v>1094.984111531538</v>
      </c>
      <c r="M26" s="76">
        <f t="shared" si="6"/>
        <v>0.38815510407004161</v>
      </c>
      <c r="N26" s="76">
        <f t="shared" si="7"/>
        <v>0.7103238404481762</v>
      </c>
      <c r="O26" s="78">
        <f t="shared" si="8"/>
        <v>0.1937246837585935</v>
      </c>
      <c r="P26" s="79">
        <f t="shared" si="9"/>
        <v>5.1833242176769913E-2</v>
      </c>
      <c r="Q26" s="80"/>
      <c r="R26" s="80">
        <f t="shared" si="10"/>
        <v>0</v>
      </c>
      <c r="S26" s="80">
        <f t="shared" si="11"/>
        <v>0</v>
      </c>
      <c r="T26" s="81">
        <f t="shared" si="12"/>
        <v>354.4846906747668</v>
      </c>
      <c r="U26" s="7">
        <f t="shared" si="13"/>
        <v>3.544846906747668E-2</v>
      </c>
      <c r="V26" s="92">
        <f t="shared" si="14"/>
        <v>5.7145924412564458E-4</v>
      </c>
      <c r="W26" s="99">
        <f t="shared" si="19"/>
        <v>6.8575109295077347E-2</v>
      </c>
      <c r="X26" s="99">
        <f t="shared" si="20"/>
        <v>9.6005153013108302E-2</v>
      </c>
      <c r="Y26" s="100">
        <f t="shared" si="21"/>
        <v>1.8348050328060146E-2</v>
      </c>
      <c r="Z26" s="100">
        <f t="shared" si="18"/>
        <v>2.5687270459284206E-2</v>
      </c>
    </row>
    <row r="27" spans="1:27">
      <c r="A27" s="29" t="s">
        <v>266</v>
      </c>
      <c r="B27" s="71">
        <f t="shared" si="1"/>
        <v>44123.5</v>
      </c>
      <c r="C27" s="44">
        <v>3</v>
      </c>
      <c r="D27" s="82">
        <v>99.691999999999993</v>
      </c>
      <c r="E27" s="83">
        <v>23.15</v>
      </c>
      <c r="F27" s="74">
        <f t="shared" si="2"/>
        <v>4.182699733511741E-4</v>
      </c>
      <c r="G27" s="74">
        <f t="shared" si="3"/>
        <v>4.7075660450150421E-4</v>
      </c>
      <c r="H27" s="98">
        <v>0.5</v>
      </c>
      <c r="I27" s="75">
        <f>jar_information!M12</f>
        <v>44109.375</v>
      </c>
      <c r="J27" s="76">
        <f t="shared" si="4"/>
        <v>14.125</v>
      </c>
      <c r="K27" s="76">
        <f t="shared" si="5"/>
        <v>339</v>
      </c>
      <c r="L27" s="77">
        <f>jar_information!H12</f>
        <v>1089.9832182453438</v>
      </c>
      <c r="M27" s="76">
        <f t="shared" si="6"/>
        <v>0.45590725164870693</v>
      </c>
      <c r="N27" s="76">
        <f t="shared" si="7"/>
        <v>0.83431027051713369</v>
      </c>
      <c r="O27" s="78">
        <f t="shared" si="8"/>
        <v>0.22753916468649099</v>
      </c>
      <c r="P27" s="79">
        <f t="shared" si="9"/>
        <v>6.1085027509088063E-2</v>
      </c>
      <c r="Q27" s="80"/>
      <c r="R27" s="80">
        <f t="shared" si="10"/>
        <v>0</v>
      </c>
      <c r="S27" s="80">
        <f t="shared" si="11"/>
        <v>0</v>
      </c>
      <c r="T27" s="81">
        <f t="shared" si="12"/>
        <v>418.26997335117409</v>
      </c>
      <c r="U27" s="7">
        <f t="shared" si="13"/>
        <v>4.1826997335117411E-2</v>
      </c>
      <c r="V27" s="92">
        <f t="shared" si="14"/>
        <v>6.7120697547637463E-4</v>
      </c>
      <c r="W27" s="99">
        <f t="shared" si="19"/>
        <v>8.0544837057164947E-2</v>
      </c>
      <c r="X27" s="99">
        <f t="shared" si="20"/>
        <v>0.11276277188003093</v>
      </c>
      <c r="Y27" s="100">
        <f t="shared" si="21"/>
        <v>2.1623018587287809E-2</v>
      </c>
      <c r="Z27" s="100">
        <f t="shared" si="18"/>
        <v>3.0272226022202933E-2</v>
      </c>
    </row>
    <row r="28" spans="1:27">
      <c r="A28" t="s">
        <v>267</v>
      </c>
      <c r="B28" s="71">
        <f t="shared" si="1"/>
        <v>44123.5</v>
      </c>
      <c r="C28" s="44"/>
      <c r="D28" s="82"/>
      <c r="E28" s="83"/>
      <c r="F28" s="74" t="e">
        <f t="shared" si="2"/>
        <v>#DIV/0!</v>
      </c>
      <c r="G28" s="74" t="e">
        <f t="shared" si="3"/>
        <v>#DIV/0!</v>
      </c>
      <c r="H28" s="98">
        <v>0.5</v>
      </c>
      <c r="I28" s="75">
        <f>jar_information!M13</f>
        <v>44109.375</v>
      </c>
      <c r="J28" s="76">
        <f t="shared" si="4"/>
        <v>14.125</v>
      </c>
      <c r="K28" s="76">
        <f t="shared" si="5"/>
        <v>339</v>
      </c>
      <c r="L28" s="77">
        <f>jar_information!H13</f>
        <v>1084.9972529988097</v>
      </c>
      <c r="M28" s="76" t="e">
        <f t="shared" si="6"/>
        <v>#DIV/0!</v>
      </c>
      <c r="N28" s="76" t="e">
        <f t="shared" si="7"/>
        <v>#DIV/0!</v>
      </c>
      <c r="O28" s="78" t="e">
        <f t="shared" si="8"/>
        <v>#DIV/0!</v>
      </c>
      <c r="P28" s="79" t="e">
        <f t="shared" si="9"/>
        <v>#DIV/0!</v>
      </c>
      <c r="Q28" s="80"/>
      <c r="R28" s="80">
        <f t="shared" si="10"/>
        <v>0</v>
      </c>
      <c r="S28" s="80" t="e">
        <f t="shared" si="11"/>
        <v>#DIV/0!</v>
      </c>
      <c r="T28" s="81" t="e">
        <f t="shared" si="12"/>
        <v>#DIV/0!</v>
      </c>
      <c r="U28" s="7" t="e">
        <f t="shared" si="13"/>
        <v>#DIV/0!</v>
      </c>
      <c r="V28" s="92" t="e">
        <f t="shared" si="14"/>
        <v>#DIV/0!</v>
      </c>
    </row>
    <row r="29" spans="1:27">
      <c r="A29" t="s">
        <v>268</v>
      </c>
      <c r="B29" s="71">
        <f t="shared" si="1"/>
        <v>44123.5</v>
      </c>
      <c r="C29" s="44"/>
      <c r="D29" s="82"/>
      <c r="E29" s="83"/>
      <c r="F29" s="74" t="e">
        <f t="shared" si="2"/>
        <v>#DIV/0!</v>
      </c>
      <c r="G29" s="74" t="e">
        <f t="shared" si="3"/>
        <v>#DIV/0!</v>
      </c>
      <c r="H29" s="98">
        <v>0.5</v>
      </c>
      <c r="I29" s="75">
        <f>jar_information!M14</f>
        <v>44109.375</v>
      </c>
      <c r="J29" s="76">
        <f t="shared" si="4"/>
        <v>14.125</v>
      </c>
      <c r="K29" s="76">
        <f t="shared" si="5"/>
        <v>339</v>
      </c>
      <c r="L29" s="77">
        <f>jar_information!H14</f>
        <v>1075.0698400525853</v>
      </c>
      <c r="M29" s="76" t="e">
        <f t="shared" si="6"/>
        <v>#DIV/0!</v>
      </c>
      <c r="N29" s="76" t="e">
        <f t="shared" si="7"/>
        <v>#DIV/0!</v>
      </c>
      <c r="O29" s="78" t="e">
        <f t="shared" si="8"/>
        <v>#DIV/0!</v>
      </c>
      <c r="P29" s="79" t="e">
        <f t="shared" si="9"/>
        <v>#DIV/0!</v>
      </c>
      <c r="Q29" s="80"/>
      <c r="R29" s="80">
        <f t="shared" si="10"/>
        <v>0</v>
      </c>
      <c r="S29" s="80" t="e">
        <f t="shared" si="11"/>
        <v>#DIV/0!</v>
      </c>
      <c r="T29" s="81" t="e">
        <f t="shared" si="12"/>
        <v>#DIV/0!</v>
      </c>
      <c r="U29" s="7" t="e">
        <f t="shared" si="13"/>
        <v>#DIV/0!</v>
      </c>
      <c r="V29" s="92" t="e">
        <f t="shared" si="14"/>
        <v>#DIV/0!</v>
      </c>
    </row>
    <row r="30" spans="1:27">
      <c r="A30" t="s">
        <v>269</v>
      </c>
      <c r="B30" s="71">
        <f t="shared" si="1"/>
        <v>44123.5</v>
      </c>
      <c r="C30" s="44"/>
      <c r="D30" s="82"/>
      <c r="E30" s="83"/>
      <c r="F30" s="74" t="e">
        <f t="shared" si="2"/>
        <v>#DIV/0!</v>
      </c>
      <c r="G30" s="74" t="e">
        <f t="shared" si="3"/>
        <v>#DIV/0!</v>
      </c>
      <c r="H30" s="98">
        <v>0.5</v>
      </c>
      <c r="I30" s="75">
        <f>jar_information!M15</f>
        <v>44109.375</v>
      </c>
      <c r="J30" s="76">
        <f t="shared" si="4"/>
        <v>14.125</v>
      </c>
      <c r="K30" s="76">
        <f t="shared" si="5"/>
        <v>339</v>
      </c>
      <c r="L30" s="77">
        <f>jar_information!H15</f>
        <v>1084.9972529988097</v>
      </c>
      <c r="M30" s="76" t="e">
        <f t="shared" si="6"/>
        <v>#DIV/0!</v>
      </c>
      <c r="N30" s="76" t="e">
        <f t="shared" si="7"/>
        <v>#DIV/0!</v>
      </c>
      <c r="O30" s="78" t="e">
        <f t="shared" si="8"/>
        <v>#DIV/0!</v>
      </c>
      <c r="P30" s="79" t="e">
        <f t="shared" si="9"/>
        <v>#DIV/0!</v>
      </c>
      <c r="Q30" s="80"/>
      <c r="R30" s="80">
        <f t="shared" si="10"/>
        <v>0</v>
      </c>
      <c r="S30" s="80" t="e">
        <f t="shared" si="11"/>
        <v>#DIV/0!</v>
      </c>
      <c r="T30" s="81" t="e">
        <f t="shared" si="12"/>
        <v>#DIV/0!</v>
      </c>
      <c r="U30" s="7" t="e">
        <f t="shared" si="13"/>
        <v>#DIV/0!</v>
      </c>
      <c r="V30" s="92" t="e">
        <f t="shared" si="14"/>
        <v>#DIV/0!</v>
      </c>
    </row>
    <row r="31" spans="1:27">
      <c r="A31" t="s">
        <v>270</v>
      </c>
      <c r="B31" s="71">
        <f t="shared" si="1"/>
        <v>44123.5</v>
      </c>
      <c r="C31" s="44"/>
      <c r="D31" s="82"/>
      <c r="E31" s="83"/>
      <c r="F31" s="74" t="e">
        <f t="shared" si="2"/>
        <v>#DIV/0!</v>
      </c>
      <c r="G31" s="74" t="e">
        <f t="shared" si="3"/>
        <v>#DIV/0!</v>
      </c>
      <c r="H31" s="98">
        <v>0.5</v>
      </c>
      <c r="I31" s="75">
        <f>jar_information!M16</f>
        <v>44109.375</v>
      </c>
      <c r="J31" s="76">
        <f t="shared" si="4"/>
        <v>14.125</v>
      </c>
      <c r="K31" s="76">
        <f t="shared" si="5"/>
        <v>339</v>
      </c>
      <c r="L31" s="77">
        <f>jar_information!H16</f>
        <v>1094.984111531538</v>
      </c>
      <c r="M31" s="76" t="e">
        <f t="shared" si="6"/>
        <v>#DIV/0!</v>
      </c>
      <c r="N31" s="76" t="e">
        <f t="shared" si="7"/>
        <v>#DIV/0!</v>
      </c>
      <c r="O31" s="78" t="e">
        <f t="shared" si="8"/>
        <v>#DIV/0!</v>
      </c>
      <c r="P31" s="79" t="e">
        <f t="shared" si="9"/>
        <v>#DIV/0!</v>
      </c>
      <c r="Q31" s="80"/>
      <c r="R31" s="80">
        <f t="shared" si="10"/>
        <v>0</v>
      </c>
      <c r="S31" s="80" t="e">
        <f t="shared" si="11"/>
        <v>#DIV/0!</v>
      </c>
      <c r="T31" s="81" t="e">
        <f t="shared" si="12"/>
        <v>#DIV/0!</v>
      </c>
      <c r="U31" s="7" t="e">
        <f t="shared" si="13"/>
        <v>#DIV/0!</v>
      </c>
      <c r="V31" s="92" t="e">
        <f t="shared" si="14"/>
        <v>#DIV/0!</v>
      </c>
    </row>
    <row r="32" spans="1:27">
      <c r="A32" t="s">
        <v>271</v>
      </c>
      <c r="B32" s="71">
        <f t="shared" si="1"/>
        <v>44123.5</v>
      </c>
      <c r="C32" s="44">
        <v>3</v>
      </c>
      <c r="D32" s="82">
        <v>86.033000000000001</v>
      </c>
      <c r="E32" s="83">
        <v>16.670999999999999</v>
      </c>
      <c r="F32" s="74">
        <f t="shared" si="2"/>
        <v>3.7138356843905237E-4</v>
      </c>
      <c r="G32" s="74">
        <f t="shared" si="3"/>
        <v>3.3081582045774404E-4</v>
      </c>
      <c r="H32" s="98">
        <v>0.5</v>
      </c>
      <c r="I32" s="75">
        <f>jar_information!M17</f>
        <v>44109.375</v>
      </c>
      <c r="J32" s="76">
        <f t="shared" si="4"/>
        <v>14.125</v>
      </c>
      <c r="K32" s="76">
        <f t="shared" si="5"/>
        <v>339</v>
      </c>
      <c r="L32" s="77">
        <f>jar_information!H17</f>
        <v>1084.9972529988097</v>
      </c>
      <c r="M32" s="76">
        <f t="shared" si="6"/>
        <v>0.40295015156526726</v>
      </c>
      <c r="N32" s="76">
        <f t="shared" si="7"/>
        <v>0.73739877736443915</v>
      </c>
      <c r="O32" s="78">
        <f t="shared" si="8"/>
        <v>0.20110875746302884</v>
      </c>
      <c r="P32" s="79">
        <f t="shared" si="9"/>
        <v>5.4170809287871463E-2</v>
      </c>
      <c r="Q32" s="80"/>
      <c r="R32" s="80">
        <f t="shared" si="10"/>
        <v>0</v>
      </c>
      <c r="S32" s="80">
        <f t="shared" si="11"/>
        <v>0</v>
      </c>
      <c r="T32" s="81">
        <f t="shared" si="12"/>
        <v>371.3835684390524</v>
      </c>
      <c r="U32" s="7">
        <f t="shared" si="13"/>
        <v>3.7138356843905235E-2</v>
      </c>
      <c r="V32" s="92">
        <f t="shared" si="14"/>
        <v>5.9324117245731221E-4</v>
      </c>
    </row>
    <row r="33" spans="1:22">
      <c r="A33" t="s">
        <v>272</v>
      </c>
      <c r="B33" s="71">
        <f t="shared" si="1"/>
        <v>44123.5</v>
      </c>
      <c r="C33" s="44">
        <v>3</v>
      </c>
      <c r="D33" s="82">
        <v>117.02</v>
      </c>
      <c r="E33" s="83">
        <v>26.669</v>
      </c>
      <c r="F33" s="74">
        <f t="shared" si="2"/>
        <v>4.7775072774880548E-4</v>
      </c>
      <c r="G33" s="74">
        <f t="shared" si="3"/>
        <v>5.4676395425455127E-4</v>
      </c>
      <c r="H33" s="98">
        <v>0.5</v>
      </c>
      <c r="I33" s="75">
        <f>jar_information!M18</f>
        <v>44109.375</v>
      </c>
      <c r="J33" s="76">
        <f t="shared" si="4"/>
        <v>14.125</v>
      </c>
      <c r="K33" s="76">
        <f t="shared" si="5"/>
        <v>339</v>
      </c>
      <c r="L33" s="77">
        <f>jar_information!H18</f>
        <v>1089.9832182453438</v>
      </c>
      <c r="M33" s="76">
        <f t="shared" si="6"/>
        <v>0.52074027575069803</v>
      </c>
      <c r="N33" s="76">
        <f t="shared" si="7"/>
        <v>0.9529547046237774</v>
      </c>
      <c r="O33" s="78">
        <f t="shared" si="8"/>
        <v>0.25989673762466653</v>
      </c>
      <c r="P33" s="79">
        <f t="shared" si="9"/>
        <v>6.9771722108583206E-2</v>
      </c>
      <c r="Q33" s="80"/>
      <c r="R33" s="80">
        <f t="shared" si="10"/>
        <v>0</v>
      </c>
      <c r="S33" s="80">
        <f t="shared" si="11"/>
        <v>0</v>
      </c>
      <c r="T33" s="81">
        <f t="shared" si="12"/>
        <v>477.7507277488055</v>
      </c>
      <c r="U33" s="7">
        <f t="shared" si="13"/>
        <v>4.7775072774880543E-2</v>
      </c>
      <c r="V33" s="92">
        <f t="shared" si="14"/>
        <v>7.6665704314060926E-4</v>
      </c>
    </row>
    <row r="34" spans="1:22">
      <c r="A34" t="s">
        <v>273</v>
      </c>
      <c r="B34" s="71">
        <f t="shared" si="1"/>
        <v>44123.5</v>
      </c>
      <c r="C34" s="44"/>
      <c r="D34" s="82"/>
      <c r="E34" s="83"/>
      <c r="F34" s="74" t="e">
        <f t="shared" si="2"/>
        <v>#DIV/0!</v>
      </c>
      <c r="G34" s="74" t="e">
        <f t="shared" si="3"/>
        <v>#DIV/0!</v>
      </c>
      <c r="H34" s="98">
        <v>0.5</v>
      </c>
      <c r="I34" s="75">
        <f>jar_information!M19</f>
        <v>44109.375</v>
      </c>
      <c r="J34" s="76">
        <f t="shared" si="4"/>
        <v>14.125</v>
      </c>
      <c r="K34" s="76">
        <f t="shared" si="5"/>
        <v>339</v>
      </c>
      <c r="L34" s="77">
        <f>jar_information!H19</f>
        <v>1094.984111531538</v>
      </c>
      <c r="M34" s="76" t="e">
        <f t="shared" si="6"/>
        <v>#DIV/0!</v>
      </c>
      <c r="N34" s="76" t="e">
        <f t="shared" si="7"/>
        <v>#DIV/0!</v>
      </c>
      <c r="O34" s="78" t="e">
        <f t="shared" si="8"/>
        <v>#DIV/0!</v>
      </c>
      <c r="P34" s="79" t="e">
        <f t="shared" si="9"/>
        <v>#DIV/0!</v>
      </c>
      <c r="Q34" s="80"/>
      <c r="R34" s="80">
        <f t="shared" si="10"/>
        <v>0</v>
      </c>
      <c r="S34" s="80" t="e">
        <f t="shared" si="11"/>
        <v>#DIV/0!</v>
      </c>
      <c r="T34" s="81" t="e">
        <f t="shared" si="12"/>
        <v>#DIV/0!</v>
      </c>
      <c r="U34" s="7" t="e">
        <f t="shared" si="13"/>
        <v>#DIV/0!</v>
      </c>
      <c r="V34" s="92" t="e">
        <f t="shared" si="14"/>
        <v>#DIV/0!</v>
      </c>
    </row>
    <row r="35" spans="1:22">
      <c r="A35" t="s">
        <v>274</v>
      </c>
      <c r="B35" s="71">
        <f t="shared" si="1"/>
        <v>44123.5</v>
      </c>
      <c r="C35" s="44"/>
      <c r="D35" s="82"/>
      <c r="E35" s="83"/>
      <c r="F35" s="74" t="e">
        <f t="shared" si="2"/>
        <v>#DIV/0!</v>
      </c>
      <c r="G35" s="74" t="e">
        <f t="shared" si="3"/>
        <v>#DIV/0!</v>
      </c>
      <c r="H35" s="98">
        <v>0.5</v>
      </c>
      <c r="I35" s="75">
        <f>jar_information!M20</f>
        <v>44109.375</v>
      </c>
      <c r="J35" s="76">
        <f t="shared" si="4"/>
        <v>14.125</v>
      </c>
      <c r="K35" s="76">
        <f t="shared" si="5"/>
        <v>339</v>
      </c>
      <c r="L35" s="77">
        <f>jar_information!H20</f>
        <v>1089.9832182453438</v>
      </c>
      <c r="M35" s="76" t="e">
        <f t="shared" si="6"/>
        <v>#DIV/0!</v>
      </c>
      <c r="N35" s="76" t="e">
        <f t="shared" si="7"/>
        <v>#DIV/0!</v>
      </c>
      <c r="O35" s="78" t="e">
        <f t="shared" si="8"/>
        <v>#DIV/0!</v>
      </c>
      <c r="P35" s="79" t="e">
        <f t="shared" si="9"/>
        <v>#DIV/0!</v>
      </c>
      <c r="Q35" s="80"/>
      <c r="R35" s="80">
        <f t="shared" si="10"/>
        <v>0</v>
      </c>
      <c r="S35" s="80" t="e">
        <f t="shared" si="11"/>
        <v>#DIV/0!</v>
      </c>
      <c r="T35" s="81" t="e">
        <f t="shared" si="12"/>
        <v>#DIV/0!</v>
      </c>
      <c r="U35" s="7" t="e">
        <f t="shared" si="13"/>
        <v>#DIV/0!</v>
      </c>
      <c r="V35" s="92" t="e">
        <f t="shared" si="14"/>
        <v>#DIV/0!</v>
      </c>
    </row>
    <row r="36" spans="1:22">
      <c r="A36" t="s">
        <v>275</v>
      </c>
      <c r="B36" s="71">
        <f t="shared" si="1"/>
        <v>44123.5</v>
      </c>
      <c r="C36" s="44">
        <v>3</v>
      </c>
      <c r="D36" s="82">
        <v>273.86</v>
      </c>
      <c r="E36" s="83">
        <v>54.466000000000001</v>
      </c>
      <c r="F36" s="74">
        <f t="shared" si="2"/>
        <v>1.0161257000320754E-3</v>
      </c>
      <c r="G36" s="74">
        <f t="shared" si="3"/>
        <v>1.1471550599906834E-3</v>
      </c>
      <c r="H36" s="98">
        <v>0.5</v>
      </c>
      <c r="I36" s="75">
        <f>jar_information!M21</f>
        <v>44109.375</v>
      </c>
      <c r="J36" s="76">
        <f t="shared" si="4"/>
        <v>14.125</v>
      </c>
      <c r="K36" s="76">
        <f t="shared" si="5"/>
        <v>339</v>
      </c>
      <c r="L36" s="77">
        <f>jar_information!H21</f>
        <v>1110.0770330734813</v>
      </c>
      <c r="M36" s="76">
        <f t="shared" si="6"/>
        <v>1.1279778023213205</v>
      </c>
      <c r="N36" s="76">
        <f t="shared" si="7"/>
        <v>2.0641993782480168</v>
      </c>
      <c r="O36" s="78">
        <f t="shared" si="8"/>
        <v>0.5629634667949136</v>
      </c>
      <c r="P36" s="79">
        <f t="shared" si="9"/>
        <v>0.14912178768764028</v>
      </c>
      <c r="Q36" s="80"/>
      <c r="R36" s="80">
        <f t="shared" si="10"/>
        <v>0</v>
      </c>
      <c r="S36" s="80">
        <f t="shared" si="11"/>
        <v>0</v>
      </c>
      <c r="T36" s="81">
        <f t="shared" si="12"/>
        <v>1016.1257000320754</v>
      </c>
      <c r="U36" s="7">
        <f t="shared" si="13"/>
        <v>0.10161257000320753</v>
      </c>
      <c r="V36" s="92">
        <f t="shared" si="14"/>
        <v>1.6606591940852909E-3</v>
      </c>
    </row>
    <row r="37" spans="1:22">
      <c r="A37" t="s">
        <v>276</v>
      </c>
      <c r="B37" s="71">
        <f t="shared" si="1"/>
        <v>44123.5</v>
      </c>
      <c r="C37" s="44"/>
      <c r="D37" s="82"/>
      <c r="E37" s="83"/>
      <c r="F37" s="74" t="e">
        <f t="shared" si="2"/>
        <v>#DIV/0!</v>
      </c>
      <c r="G37" s="74" t="e">
        <f t="shared" si="3"/>
        <v>#DIV/0!</v>
      </c>
      <c r="H37" s="98">
        <v>0.5</v>
      </c>
      <c r="I37" s="75">
        <f>jar_information!M22</f>
        <v>44109.375</v>
      </c>
      <c r="J37" s="76">
        <f t="shared" si="4"/>
        <v>14.125</v>
      </c>
      <c r="K37" s="76">
        <f t="shared" si="5"/>
        <v>339</v>
      </c>
      <c r="L37" s="77">
        <f>jar_information!H22</f>
        <v>1080.0261490495825</v>
      </c>
      <c r="M37" s="76" t="e">
        <f t="shared" si="6"/>
        <v>#DIV/0!</v>
      </c>
      <c r="N37" s="76" t="e">
        <f t="shared" si="7"/>
        <v>#DIV/0!</v>
      </c>
      <c r="O37" s="78" t="e">
        <f t="shared" si="8"/>
        <v>#DIV/0!</v>
      </c>
      <c r="P37" s="79" t="e">
        <f t="shared" si="9"/>
        <v>#DIV/0!</v>
      </c>
      <c r="Q37" s="80"/>
      <c r="R37" s="80">
        <f t="shared" si="10"/>
        <v>0</v>
      </c>
      <c r="S37" s="80" t="e">
        <f t="shared" si="11"/>
        <v>#DIV/0!</v>
      </c>
      <c r="T37" s="81" t="e">
        <f t="shared" si="12"/>
        <v>#DIV/0!</v>
      </c>
      <c r="U37" s="7" t="e">
        <f t="shared" si="13"/>
        <v>#DIV/0!</v>
      </c>
      <c r="V37" s="92" t="e">
        <f t="shared" si="14"/>
        <v>#DIV/0!</v>
      </c>
    </row>
    <row r="38" spans="1:22">
      <c r="A38" t="s">
        <v>277</v>
      </c>
      <c r="B38" s="71">
        <f t="shared" si="1"/>
        <v>44123.5</v>
      </c>
      <c r="C38" s="44">
        <v>3</v>
      </c>
      <c r="D38" s="82">
        <v>906.43</v>
      </c>
      <c r="E38" s="83">
        <v>163.77000000000001</v>
      </c>
      <c r="F38" s="74">
        <f t="shared" si="2"/>
        <v>3.1875096340873411E-3</v>
      </c>
      <c r="G38" s="74">
        <f t="shared" si="3"/>
        <v>3.5080267159745019E-3</v>
      </c>
      <c r="H38" s="98">
        <v>0.5</v>
      </c>
      <c r="I38" s="75">
        <f>jar_information!M23</f>
        <v>44109.375</v>
      </c>
      <c r="J38" s="76">
        <f t="shared" si="4"/>
        <v>14.125</v>
      </c>
      <c r="K38" s="76">
        <f t="shared" si="5"/>
        <v>339</v>
      </c>
      <c r="L38" s="77">
        <f>jar_information!H23</f>
        <v>1089.9832182453438</v>
      </c>
      <c r="M38" s="76">
        <f t="shared" si="6"/>
        <v>3.4743320091505581</v>
      </c>
      <c r="N38" s="76">
        <f t="shared" si="7"/>
        <v>6.3580275767455214</v>
      </c>
      <c r="O38" s="78">
        <f t="shared" si="8"/>
        <v>1.7340075209305967</v>
      </c>
      <c r="P38" s="79">
        <f t="shared" si="9"/>
        <v>0.46551061775652058</v>
      </c>
      <c r="Q38" s="80"/>
      <c r="R38" s="80">
        <f t="shared" si="10"/>
        <v>0</v>
      </c>
      <c r="S38" s="80">
        <f t="shared" si="11"/>
        <v>0</v>
      </c>
      <c r="T38" s="81">
        <f t="shared" si="12"/>
        <v>3187.5096340873411</v>
      </c>
      <c r="U38" s="7">
        <f t="shared" si="13"/>
        <v>0.3187509634087341</v>
      </c>
      <c r="V38" s="92">
        <f t="shared" si="14"/>
        <v>5.1150664334235893E-3</v>
      </c>
    </row>
    <row r="39" spans="1:22">
      <c r="A39" t="s">
        <v>278</v>
      </c>
      <c r="B39" s="71">
        <f t="shared" si="1"/>
        <v>44123.5</v>
      </c>
      <c r="C39" s="44"/>
      <c r="D39" s="82"/>
      <c r="E39" s="83"/>
      <c r="F39" s="74" t="e">
        <f t="shared" si="2"/>
        <v>#DIV/0!</v>
      </c>
      <c r="G39" s="74" t="e">
        <f t="shared" si="3"/>
        <v>#DIV/0!</v>
      </c>
      <c r="H39" s="98">
        <v>0.5</v>
      </c>
      <c r="I39" s="75">
        <f>jar_information!M24</f>
        <v>44109.375</v>
      </c>
      <c r="J39" s="76">
        <f t="shared" si="4"/>
        <v>14.125</v>
      </c>
      <c r="K39" s="76">
        <f t="shared" si="5"/>
        <v>339</v>
      </c>
      <c r="L39" s="77">
        <f>jar_information!H24</f>
        <v>1089.9832182453438</v>
      </c>
      <c r="M39" s="76" t="e">
        <f t="shared" si="6"/>
        <v>#DIV/0!</v>
      </c>
      <c r="N39" s="76" t="e">
        <f t="shared" si="7"/>
        <v>#DIV/0!</v>
      </c>
      <c r="O39" s="78" t="e">
        <f t="shared" si="8"/>
        <v>#DIV/0!</v>
      </c>
      <c r="P39" s="79" t="e">
        <f t="shared" si="9"/>
        <v>#DIV/0!</v>
      </c>
      <c r="Q39" s="80"/>
      <c r="R39" s="80">
        <f t="shared" si="10"/>
        <v>0</v>
      </c>
      <c r="S39" s="80" t="e">
        <f t="shared" si="11"/>
        <v>#DIV/0!</v>
      </c>
      <c r="T39" s="81" t="e">
        <f t="shared" si="12"/>
        <v>#DIV/0!</v>
      </c>
      <c r="U39" s="7" t="e">
        <f t="shared" si="13"/>
        <v>#DIV/0!</v>
      </c>
      <c r="V39" s="92" t="e">
        <f t="shared" si="14"/>
        <v>#DIV/0!</v>
      </c>
    </row>
    <row r="40" spans="1:22">
      <c r="A40" t="s">
        <v>279</v>
      </c>
      <c r="B40" s="71">
        <f t="shared" si="1"/>
        <v>44123.5</v>
      </c>
      <c r="C40" s="44"/>
      <c r="D40" s="82"/>
      <c r="E40" s="83"/>
      <c r="F40" s="74" t="e">
        <f t="shared" si="2"/>
        <v>#DIV/0!</v>
      </c>
      <c r="G40" s="74" t="e">
        <f t="shared" si="3"/>
        <v>#DIV/0!</v>
      </c>
      <c r="H40" s="98">
        <v>0.5</v>
      </c>
      <c r="I40" s="75">
        <f>jar_information!M25</f>
        <v>44109.375</v>
      </c>
      <c r="J40" s="76">
        <f t="shared" si="4"/>
        <v>14.125</v>
      </c>
      <c r="K40" s="76">
        <f t="shared" si="5"/>
        <v>339</v>
      </c>
      <c r="L40" s="77">
        <f>jar_information!H25</f>
        <v>1089.9832182453438</v>
      </c>
      <c r="M40" s="76" t="e">
        <f t="shared" si="6"/>
        <v>#DIV/0!</v>
      </c>
      <c r="N40" s="76" t="e">
        <f t="shared" si="7"/>
        <v>#DIV/0!</v>
      </c>
      <c r="O40" s="78" t="e">
        <f t="shared" si="8"/>
        <v>#DIV/0!</v>
      </c>
      <c r="P40" s="79" t="e">
        <f t="shared" si="9"/>
        <v>#DIV/0!</v>
      </c>
      <c r="Q40" s="80"/>
      <c r="R40" s="80">
        <f t="shared" si="10"/>
        <v>0</v>
      </c>
      <c r="S40" s="80" t="e">
        <f t="shared" si="11"/>
        <v>#DIV/0!</v>
      </c>
      <c r="T40" s="81" t="e">
        <f t="shared" si="12"/>
        <v>#DIV/0!</v>
      </c>
      <c r="U40" s="7" t="e">
        <f t="shared" si="13"/>
        <v>#DIV/0!</v>
      </c>
      <c r="V40" s="92" t="e">
        <f t="shared" si="14"/>
        <v>#DIV/0!</v>
      </c>
    </row>
    <row r="41" spans="1:22">
      <c r="A41" t="s">
        <v>280</v>
      </c>
      <c r="B41" s="71">
        <f t="shared" si="1"/>
        <v>44123.5</v>
      </c>
      <c r="C41" s="44"/>
      <c r="D41" s="82"/>
      <c r="E41" s="83"/>
      <c r="F41" s="74" t="e">
        <f t="shared" si="2"/>
        <v>#DIV/0!</v>
      </c>
      <c r="G41" s="74" t="e">
        <f t="shared" si="3"/>
        <v>#DIV/0!</v>
      </c>
      <c r="H41" s="98">
        <v>0.5</v>
      </c>
      <c r="I41" s="75">
        <f>jar_information!M26</f>
        <v>44109.375</v>
      </c>
      <c r="J41" s="76">
        <f t="shared" si="4"/>
        <v>14.125</v>
      </c>
      <c r="K41" s="76">
        <f t="shared" si="5"/>
        <v>339</v>
      </c>
      <c r="L41" s="77">
        <f>jar_information!H26</f>
        <v>1065.2013435036681</v>
      </c>
      <c r="M41" s="76" t="e">
        <f t="shared" si="6"/>
        <v>#DIV/0!</v>
      </c>
      <c r="N41" s="76" t="e">
        <f t="shared" si="7"/>
        <v>#DIV/0!</v>
      </c>
      <c r="O41" s="78" t="e">
        <f t="shared" si="8"/>
        <v>#DIV/0!</v>
      </c>
      <c r="P41" s="79" t="e">
        <f t="shared" si="9"/>
        <v>#DIV/0!</v>
      </c>
      <c r="Q41" s="80"/>
      <c r="R41" s="80">
        <f t="shared" si="10"/>
        <v>0</v>
      </c>
      <c r="S41" s="80" t="e">
        <f t="shared" si="11"/>
        <v>#DIV/0!</v>
      </c>
      <c r="T41" s="81" t="e">
        <f t="shared" si="12"/>
        <v>#DIV/0!</v>
      </c>
      <c r="U41" s="7" t="e">
        <f t="shared" si="13"/>
        <v>#DIV/0!</v>
      </c>
      <c r="V41" s="92" t="e">
        <f t="shared" si="14"/>
        <v>#DIV/0!</v>
      </c>
    </row>
  </sheetData>
  <conditionalFormatting sqref="O18:O41">
    <cfRule type="cellIs" dxfId="21" priority="1" operator="greaterThan">
      <formula>4</formula>
    </cfRule>
    <cfRule type="cellIs" dxfId="2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G7" workbookViewId="0">
      <selection activeCell="A41" activeCellId="2" sqref="A25:XFD25 A35:XFD35 A41:XFD41"/>
    </sheetView>
  </sheetViews>
  <sheetFormatPr baseColWidth="10" defaultRowHeight="14" x14ac:dyDescent="0"/>
  <cols>
    <col min="27" max="27" width="15.1640625" bestFit="1" customWidth="1"/>
  </cols>
  <sheetData>
    <row r="1" spans="1:27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7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7">
      <c r="A3" s="44">
        <v>5</v>
      </c>
      <c r="B3" s="52">
        <v>44130</v>
      </c>
      <c r="C3" s="53">
        <v>2992</v>
      </c>
      <c r="D3" s="42">
        <v>1476.4</v>
      </c>
      <c r="E3" s="54">
        <v>266.73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7">
      <c r="A4" s="44">
        <v>4.4000000000000004</v>
      </c>
      <c r="B4" s="52">
        <v>44130</v>
      </c>
      <c r="C4" s="53">
        <v>2992</v>
      </c>
      <c r="D4" s="54">
        <v>1294.5</v>
      </c>
      <c r="E4" s="54">
        <v>235.82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7">
      <c r="A5" s="44">
        <v>4</v>
      </c>
      <c r="B5" s="52">
        <v>44130</v>
      </c>
      <c r="C5" s="53">
        <v>2992</v>
      </c>
      <c r="D5" s="42">
        <v>1196.4000000000001</v>
      </c>
      <c r="E5" s="54">
        <v>220.72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7">
      <c r="A6" s="44">
        <v>3.4</v>
      </c>
      <c r="B6" s="52">
        <v>44130</v>
      </c>
      <c r="C6" s="53">
        <v>2992</v>
      </c>
      <c r="D6" s="54">
        <v>1039.5999999999999</v>
      </c>
      <c r="E6" s="54">
        <v>189.9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7">
      <c r="A7" s="44">
        <v>3</v>
      </c>
      <c r="B7" s="52">
        <v>44130</v>
      </c>
      <c r="C7" s="53">
        <v>2992</v>
      </c>
      <c r="D7" s="42">
        <v>891.17</v>
      </c>
      <c r="E7" s="54">
        <v>169.43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7">
      <c r="A8" s="44">
        <v>2.4</v>
      </c>
      <c r="B8" s="52">
        <v>44130</v>
      </c>
      <c r="C8" s="53">
        <v>2992</v>
      </c>
      <c r="D8" s="54">
        <v>750.31</v>
      </c>
      <c r="E8" s="54">
        <v>130.15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7">
      <c r="A9" s="44">
        <v>2</v>
      </c>
      <c r="B9" s="52">
        <v>44130</v>
      </c>
      <c r="C9" s="53">
        <v>2992</v>
      </c>
      <c r="D9" s="42">
        <v>631.51</v>
      </c>
      <c r="E9" s="54">
        <v>120.1</v>
      </c>
      <c r="F9" s="55">
        <f t="shared" si="0"/>
        <v>5.984</v>
      </c>
      <c r="G9" s="58" t="s">
        <v>70</v>
      </c>
      <c r="H9" s="58"/>
      <c r="I9" s="59">
        <f>SLOPE(F3:F15,D3:D15)</f>
        <v>1.0016169245788718E-2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7">
      <c r="A10" s="44">
        <v>1.4</v>
      </c>
      <c r="B10" s="52">
        <v>44130</v>
      </c>
      <c r="C10" s="53">
        <v>2992</v>
      </c>
      <c r="D10" s="42">
        <v>443.55</v>
      </c>
      <c r="E10" s="54">
        <v>81.221999999999994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-3.4123530671795521E-2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7">
      <c r="A11" s="44">
        <v>1</v>
      </c>
      <c r="B11" s="52">
        <v>44130</v>
      </c>
      <c r="C11" s="53">
        <v>2992</v>
      </c>
      <c r="D11" s="42">
        <v>302.24</v>
      </c>
      <c r="E11" s="54">
        <v>60.622999999999998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7">
      <c r="A12" s="60">
        <v>0.4</v>
      </c>
      <c r="B12" s="52">
        <v>44130</v>
      </c>
      <c r="C12" s="53">
        <v>2992</v>
      </c>
      <c r="D12" s="60">
        <v>106.46</v>
      </c>
      <c r="E12" s="60">
        <v>24.844000000000001</v>
      </c>
      <c r="F12" s="55">
        <f t="shared" si="0"/>
        <v>1.1968000000000001</v>
      </c>
      <c r="G12" s="61" t="s">
        <v>72</v>
      </c>
      <c r="H12" s="61"/>
      <c r="I12" s="62">
        <f>SLOPE(F3:F15,E3:E15)</f>
        <v>5.5624243895701343E-2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7">
      <c r="A13" s="60">
        <v>0.2</v>
      </c>
      <c r="B13" s="52">
        <v>44130</v>
      </c>
      <c r="C13" s="53">
        <v>2992</v>
      </c>
      <c r="D13" s="60">
        <v>47.234000000000002</v>
      </c>
      <c r="E13" s="60">
        <v>12.253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-0.21160652332586505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7">
      <c r="A14" s="60">
        <v>0.1</v>
      </c>
      <c r="B14" s="52">
        <v>44130</v>
      </c>
      <c r="C14" s="53">
        <v>2992</v>
      </c>
      <c r="D14" s="60">
        <v>19.888999999999999</v>
      </c>
      <c r="E14" s="60">
        <v>6.1159999999999997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37" t="s">
        <v>121</v>
      </c>
      <c r="X14" s="137" t="s">
        <v>122</v>
      </c>
      <c r="Y14" s="137" t="s">
        <v>121</v>
      </c>
      <c r="Z14" s="137" t="s">
        <v>122</v>
      </c>
    </row>
    <row r="15" spans="1:27">
      <c r="A15" s="60">
        <v>0</v>
      </c>
      <c r="B15" s="52">
        <v>44130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37"/>
      <c r="X15" s="137"/>
      <c r="Y15" s="137"/>
      <c r="Z15" s="137"/>
    </row>
    <row r="16" spans="1:27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57" t="s">
        <v>195</v>
      </c>
    </row>
    <row r="17" spans="1:28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</row>
    <row r="18" spans="1:28">
      <c r="A18" s="29" t="s">
        <v>257</v>
      </c>
      <c r="B18" s="71">
        <f t="shared" ref="B18:B41" si="1">$B$3+H18</f>
        <v>44130.645833333336</v>
      </c>
      <c r="C18" s="44">
        <v>3</v>
      </c>
      <c r="D18" s="82">
        <v>1537.7</v>
      </c>
      <c r="E18" s="83">
        <v>262.85000000000002</v>
      </c>
      <c r="F18" s="74">
        <f t="shared" ref="F18:F41" si="2">((I$9*D18)+I$10)/C18/1000</f>
        <v>5.1225799728591721E-3</v>
      </c>
      <c r="G18" s="74">
        <f t="shared" ref="G18:G41" si="3">((I$12*E18)+I$13)/C18/1000</f>
        <v>4.8030753282197443E-3</v>
      </c>
      <c r="H18" s="98">
        <v>0.64583333333333337</v>
      </c>
      <c r="I18" s="75">
        <f>jar_information!M3</f>
        <v>44109.375</v>
      </c>
      <c r="J18" s="76">
        <f t="shared" ref="J18:J41" si="4">B18-I18</f>
        <v>21.270833333335759</v>
      </c>
      <c r="K18" s="76">
        <f t="shared" ref="K18:K41" si="5">J18*24</f>
        <v>510.50000000005821</v>
      </c>
      <c r="L18" s="77">
        <f>jar_information!H3</f>
        <v>1094.984111531538</v>
      </c>
      <c r="M18" s="76">
        <f t="shared" ref="M18:M41" si="6">F18*L18</f>
        <v>5.6091436803304511</v>
      </c>
      <c r="N18" s="76">
        <f t="shared" ref="N18:N41" si="7">M18*1.83</f>
        <v>10.264732935004726</v>
      </c>
      <c r="O18" s="78">
        <f t="shared" ref="O18:O41" si="8">N18*(12/(12+(16*2)))</f>
        <v>2.7994726186376524</v>
      </c>
      <c r="P18" s="79">
        <f t="shared" ref="P18:P41" si="9">O18*(400/(400+L18))</f>
        <v>0.74903073471991088</v>
      </c>
      <c r="Q18" s="80">
        <v>224.5</v>
      </c>
      <c r="R18" s="80">
        <f t="shared" ref="R18:R41" si="10">Q18/314.7</f>
        <v>0.71337782014617102</v>
      </c>
      <c r="S18" s="80">
        <f t="shared" ref="S18:S41" si="11">R18/P18*100</f>
        <v>95.240126616824099</v>
      </c>
      <c r="T18" s="81">
        <f t="shared" ref="T18:T41" si="12">F18*1000000</f>
        <v>5122.5799728591719</v>
      </c>
      <c r="U18" s="7">
        <f t="shared" ref="U18:U41" si="13">M18/L18*100</f>
        <v>0.51225799728591725</v>
      </c>
      <c r="V18" s="92">
        <f t="shared" ref="V18:V41" si="14">O18/K18</f>
        <v>5.4837857368018276E-3</v>
      </c>
      <c r="W18" s="99">
        <f t="shared" ref="W18:W21" si="15">V18*24*5</f>
        <v>0.65805428841621938</v>
      </c>
      <c r="X18" s="99">
        <f t="shared" ref="X18:X21" si="16">V18*24*7</f>
        <v>0.92127600378270713</v>
      </c>
      <c r="Y18" s="100">
        <f t="shared" ref="Y18:Y21" si="17">W18*(400/(400+L18))</f>
        <v>0.17606990825931254</v>
      </c>
      <c r="Z18" s="100">
        <f t="shared" ref="Z18:Z27" si="18">X18*(400/(400+L18))</f>
        <v>0.24649787156303757</v>
      </c>
      <c r="AA18" s="177">
        <v>44131.652777777781</v>
      </c>
    </row>
    <row r="19" spans="1:28">
      <c r="A19" s="29" t="s">
        <v>258</v>
      </c>
      <c r="B19" s="71">
        <f t="shared" si="1"/>
        <v>44130.645833333336</v>
      </c>
      <c r="C19" s="44"/>
      <c r="D19" s="82"/>
      <c r="E19" s="83"/>
      <c r="F19" s="74" t="e">
        <f t="shared" si="2"/>
        <v>#DIV/0!</v>
      </c>
      <c r="G19" s="74" t="e">
        <f t="shared" si="3"/>
        <v>#DIV/0!</v>
      </c>
      <c r="H19" s="98">
        <v>0.64583333333333337</v>
      </c>
      <c r="I19" s="75">
        <f>jar_information!M4</f>
        <v>44109.375</v>
      </c>
      <c r="J19" s="76">
        <f t="shared" si="4"/>
        <v>21.270833333335759</v>
      </c>
      <c r="K19" s="76">
        <f t="shared" si="5"/>
        <v>510.50000000005821</v>
      </c>
      <c r="L19" s="77">
        <f>jar_information!H4</f>
        <v>1094.984111531538</v>
      </c>
      <c r="M19" s="76" t="e">
        <f t="shared" si="6"/>
        <v>#DIV/0!</v>
      </c>
      <c r="N19" s="76" t="e">
        <f t="shared" si="7"/>
        <v>#DIV/0!</v>
      </c>
      <c r="O19" s="78" t="e">
        <f t="shared" si="8"/>
        <v>#DIV/0!</v>
      </c>
      <c r="P19" s="79" t="e">
        <f t="shared" si="9"/>
        <v>#DIV/0!</v>
      </c>
      <c r="Q19" s="80"/>
      <c r="R19" s="80">
        <f t="shared" si="10"/>
        <v>0</v>
      </c>
      <c r="S19" s="80" t="e">
        <f t="shared" si="11"/>
        <v>#DIV/0!</v>
      </c>
      <c r="T19" s="81" t="e">
        <f t="shared" si="12"/>
        <v>#DIV/0!</v>
      </c>
      <c r="U19" s="7" t="e">
        <f t="shared" si="13"/>
        <v>#DIV/0!</v>
      </c>
      <c r="V19" s="92" t="e">
        <f t="shared" si="14"/>
        <v>#DIV/0!</v>
      </c>
      <c r="W19" s="99" t="e">
        <f t="shared" si="15"/>
        <v>#DIV/0!</v>
      </c>
      <c r="X19" s="99" t="e">
        <f t="shared" si="16"/>
        <v>#DIV/0!</v>
      </c>
      <c r="Y19" s="100" t="e">
        <f t="shared" si="17"/>
        <v>#DIV/0!</v>
      </c>
      <c r="Z19" s="100" t="e">
        <f t="shared" si="18"/>
        <v>#DIV/0!</v>
      </c>
      <c r="AA19" s="133">
        <v>44116</v>
      </c>
    </row>
    <row r="20" spans="1:28">
      <c r="A20" s="186" t="s">
        <v>259</v>
      </c>
      <c r="B20" s="71">
        <f t="shared" si="1"/>
        <v>44130.645833333336</v>
      </c>
      <c r="C20" s="44">
        <v>3</v>
      </c>
      <c r="D20" s="82">
        <v>226.97</v>
      </c>
      <c r="E20" s="83">
        <v>50.11</v>
      </c>
      <c r="F20" s="74">
        <f t="shared" si="2"/>
        <v>7.4641546768162319E-4</v>
      </c>
      <c r="G20" s="74">
        <f t="shared" si="3"/>
        <v>8.5857477942924301E-4</v>
      </c>
      <c r="H20" s="98">
        <v>0.64583333333333337</v>
      </c>
      <c r="I20" s="75">
        <f>jar_information!M5</f>
        <v>44109.375</v>
      </c>
      <c r="J20" s="76">
        <f t="shared" si="4"/>
        <v>21.270833333335759</v>
      </c>
      <c r="K20" s="76">
        <f t="shared" si="5"/>
        <v>510.50000000005821</v>
      </c>
      <c r="L20" s="77">
        <f>jar_information!H5</f>
        <v>1094.984111531538</v>
      </c>
      <c r="M20" s="76">
        <f t="shared" si="6"/>
        <v>0.81731307771275963</v>
      </c>
      <c r="N20" s="76">
        <f t="shared" si="7"/>
        <v>1.4956829322143501</v>
      </c>
      <c r="O20" s="78">
        <f t="shared" si="8"/>
        <v>0.40791352696755001</v>
      </c>
      <c r="P20" s="79">
        <f t="shared" si="9"/>
        <v>0.10914190293291147</v>
      </c>
      <c r="Q20" s="80"/>
      <c r="R20" s="80">
        <f t="shared" si="10"/>
        <v>0</v>
      </c>
      <c r="S20" s="80">
        <f t="shared" si="11"/>
        <v>0</v>
      </c>
      <c r="T20" s="81">
        <f t="shared" si="12"/>
        <v>746.41546768162323</v>
      </c>
      <c r="U20" s="7">
        <f t="shared" si="13"/>
        <v>7.4641546768162315E-2</v>
      </c>
      <c r="V20" s="92">
        <f t="shared" si="14"/>
        <v>7.9904706555828308E-4</v>
      </c>
      <c r="W20" s="99">
        <f t="shared" si="15"/>
        <v>9.5885647866993967E-2</v>
      </c>
      <c r="X20" s="99">
        <f t="shared" si="16"/>
        <v>0.13423990701379157</v>
      </c>
      <c r="Y20" s="100">
        <f t="shared" si="17"/>
        <v>2.5655295498428762E-2</v>
      </c>
      <c r="Z20" s="100">
        <f t="shared" si="18"/>
        <v>3.5917413697800271E-2</v>
      </c>
    </row>
    <row r="21" spans="1:28">
      <c r="A21" s="186" t="s">
        <v>260</v>
      </c>
      <c r="B21" s="71">
        <f t="shared" si="1"/>
        <v>44130.645833333336</v>
      </c>
      <c r="C21" s="44">
        <v>3</v>
      </c>
      <c r="D21" s="82">
        <v>207.87</v>
      </c>
      <c r="E21" s="83">
        <v>45.311999999999998</v>
      </c>
      <c r="F21" s="74">
        <f t="shared" si="2"/>
        <v>6.8264585681676853E-4</v>
      </c>
      <c r="G21" s="74">
        <f t="shared" si="3"/>
        <v>7.6961307202538473E-4</v>
      </c>
      <c r="H21" s="98">
        <v>0.64583333333333337</v>
      </c>
      <c r="I21" s="75">
        <f>jar_information!M6</f>
        <v>44109.375</v>
      </c>
      <c r="J21" s="76">
        <f t="shared" si="4"/>
        <v>21.270833333335759</v>
      </c>
      <c r="K21" s="76">
        <f t="shared" si="5"/>
        <v>510.50000000005821</v>
      </c>
      <c r="L21" s="77">
        <f>jar_information!H6</f>
        <v>1094.984111531538</v>
      </c>
      <c r="M21" s="76">
        <f t="shared" si="6"/>
        <v>0.74748636701719484</v>
      </c>
      <c r="N21" s="76">
        <f t="shared" si="7"/>
        <v>1.3679000516414666</v>
      </c>
      <c r="O21" s="78">
        <f t="shared" si="8"/>
        <v>0.37306365044767265</v>
      </c>
      <c r="P21" s="79">
        <f t="shared" si="9"/>
        <v>9.981742215721269E-2</v>
      </c>
      <c r="Q21" s="80"/>
      <c r="R21" s="80">
        <f t="shared" si="10"/>
        <v>0</v>
      </c>
      <c r="S21" s="80">
        <f t="shared" si="11"/>
        <v>0</v>
      </c>
      <c r="T21" s="81">
        <f t="shared" si="12"/>
        <v>682.64585681676851</v>
      </c>
      <c r="U21" s="7">
        <f t="shared" si="13"/>
        <v>6.8264585681676856E-2</v>
      </c>
      <c r="V21" s="92">
        <f t="shared" si="14"/>
        <v>7.3078090195422159E-4</v>
      </c>
      <c r="W21" s="99">
        <f t="shared" si="15"/>
        <v>8.769370823450659E-2</v>
      </c>
      <c r="X21" s="99">
        <f t="shared" si="16"/>
        <v>0.12277119152830922</v>
      </c>
      <c r="Y21" s="100">
        <f t="shared" si="17"/>
        <v>2.3463448891016959E-2</v>
      </c>
      <c r="Z21" s="100">
        <f t="shared" si="18"/>
        <v>3.284882844742374E-2</v>
      </c>
    </row>
    <row r="22" spans="1:28">
      <c r="A22" s="29" t="s">
        <v>261</v>
      </c>
      <c r="B22" s="71">
        <f t="shared" si="1"/>
        <v>44130.645833333336</v>
      </c>
      <c r="C22" s="44"/>
      <c r="D22" s="82"/>
      <c r="E22" s="83"/>
      <c r="F22" s="74" t="e">
        <f t="shared" si="2"/>
        <v>#DIV/0!</v>
      </c>
      <c r="G22" s="74" t="e">
        <f t="shared" si="3"/>
        <v>#DIV/0!</v>
      </c>
      <c r="H22" s="98">
        <v>0.64583333333333337</v>
      </c>
      <c r="I22" s="75">
        <f>jar_information!M7</f>
        <v>44109.375</v>
      </c>
      <c r="J22" s="76">
        <f t="shared" si="4"/>
        <v>21.270833333335759</v>
      </c>
      <c r="K22" s="76">
        <f t="shared" si="5"/>
        <v>510.50000000005821</v>
      </c>
      <c r="L22" s="77">
        <f>jar_information!H7</f>
        <v>1094.984111531538</v>
      </c>
      <c r="M22" s="76" t="e">
        <f t="shared" si="6"/>
        <v>#DIV/0!</v>
      </c>
      <c r="N22" s="76" t="e">
        <f t="shared" si="7"/>
        <v>#DIV/0!</v>
      </c>
      <c r="O22" s="78" t="e">
        <f t="shared" si="8"/>
        <v>#DIV/0!</v>
      </c>
      <c r="P22" s="79" t="e">
        <f t="shared" si="9"/>
        <v>#DIV/0!</v>
      </c>
      <c r="Q22" s="80"/>
      <c r="R22" s="80">
        <f t="shared" si="10"/>
        <v>0</v>
      </c>
      <c r="S22" s="80" t="e">
        <f t="shared" si="11"/>
        <v>#DIV/0!</v>
      </c>
      <c r="T22" s="81" t="e">
        <f t="shared" si="12"/>
        <v>#DIV/0!</v>
      </c>
      <c r="U22" s="7" t="e">
        <f t="shared" si="13"/>
        <v>#DIV/0!</v>
      </c>
      <c r="V22" s="92" t="e">
        <f t="shared" si="14"/>
        <v>#DIV/0!</v>
      </c>
      <c r="W22" s="99" t="e">
        <f>V22*24*5</f>
        <v>#DIV/0!</v>
      </c>
      <c r="X22" s="99" t="e">
        <f>V22*24*7</f>
        <v>#DIV/0!</v>
      </c>
      <c r="Y22" s="100" t="e">
        <f>W22*(400/(400+L22))</f>
        <v>#DIV/0!</v>
      </c>
      <c r="Z22" s="100" t="e">
        <f t="shared" si="18"/>
        <v>#DIV/0!</v>
      </c>
      <c r="AA22" s="133">
        <v>44112</v>
      </c>
    </row>
    <row r="23" spans="1:28">
      <c r="A23" s="29" t="s">
        <v>262</v>
      </c>
      <c r="B23" s="71">
        <f t="shared" si="1"/>
        <v>44130.645833333336</v>
      </c>
      <c r="C23" s="44"/>
      <c r="D23" s="82"/>
      <c r="E23" s="83"/>
      <c r="F23" s="74" t="e">
        <f t="shared" si="2"/>
        <v>#DIV/0!</v>
      </c>
      <c r="G23" s="74" t="e">
        <f t="shared" si="3"/>
        <v>#DIV/0!</v>
      </c>
      <c r="H23" s="98">
        <v>0.64583333333333337</v>
      </c>
      <c r="I23" s="75">
        <f>jar_information!M8</f>
        <v>44109.375</v>
      </c>
      <c r="J23" s="76">
        <f t="shared" si="4"/>
        <v>21.270833333335759</v>
      </c>
      <c r="K23" s="76">
        <f t="shared" si="5"/>
        <v>510.50000000005821</v>
      </c>
      <c r="L23" s="77">
        <f>jar_information!H8</f>
        <v>1094.984111531538</v>
      </c>
      <c r="M23" s="76" t="e">
        <f t="shared" si="6"/>
        <v>#DIV/0!</v>
      </c>
      <c r="N23" s="76" t="e">
        <f t="shared" si="7"/>
        <v>#DIV/0!</v>
      </c>
      <c r="O23" s="78" t="e">
        <f t="shared" si="8"/>
        <v>#DIV/0!</v>
      </c>
      <c r="P23" s="79" t="e">
        <f t="shared" si="9"/>
        <v>#DIV/0!</v>
      </c>
      <c r="Q23" s="80"/>
      <c r="R23" s="80">
        <f t="shared" si="10"/>
        <v>0</v>
      </c>
      <c r="S23" s="80" t="e">
        <f t="shared" si="11"/>
        <v>#DIV/0!</v>
      </c>
      <c r="T23" s="81" t="e">
        <f t="shared" si="12"/>
        <v>#DIV/0!</v>
      </c>
      <c r="U23" s="7" t="e">
        <f t="shared" si="13"/>
        <v>#DIV/0!</v>
      </c>
      <c r="V23" s="92" t="e">
        <f t="shared" si="14"/>
        <v>#DIV/0!</v>
      </c>
      <c r="W23" s="99" t="e">
        <f t="shared" ref="W23:W27" si="19">V23*24*5</f>
        <v>#DIV/0!</v>
      </c>
      <c r="X23" s="99" t="e">
        <f t="shared" ref="X23:X27" si="20">V23*24*7</f>
        <v>#DIV/0!</v>
      </c>
      <c r="Y23" s="100" t="e">
        <f t="shared" ref="Y23:Y27" si="21">W23*(400/(400+L23))</f>
        <v>#DIV/0!</v>
      </c>
      <c r="Z23" s="100" t="e">
        <f t="shared" si="18"/>
        <v>#DIV/0!</v>
      </c>
      <c r="AA23" s="133">
        <v>44112</v>
      </c>
    </row>
    <row r="24" spans="1:28">
      <c r="A24" s="29" t="s">
        <v>263</v>
      </c>
      <c r="B24" s="71">
        <f t="shared" si="1"/>
        <v>44130.645833333336</v>
      </c>
      <c r="C24" s="44">
        <v>3</v>
      </c>
      <c r="D24" s="82">
        <v>538.29</v>
      </c>
      <c r="E24" s="83">
        <v>107.1</v>
      </c>
      <c r="F24" s="74">
        <f t="shared" si="2"/>
        <v>1.7858267375479376E-3</v>
      </c>
      <c r="G24" s="74">
        <f t="shared" si="3"/>
        <v>1.9152499993012493E-3</v>
      </c>
      <c r="H24" s="98">
        <v>0.64583333333333337</v>
      </c>
      <c r="I24" s="75">
        <f>jar_information!M9</f>
        <v>44109.375</v>
      </c>
      <c r="J24" s="76">
        <f t="shared" si="4"/>
        <v>21.270833333335759</v>
      </c>
      <c r="K24" s="76">
        <f t="shared" si="5"/>
        <v>510.50000000005821</v>
      </c>
      <c r="L24" s="77">
        <f>jar_information!H9</f>
        <v>1089.9832182453438</v>
      </c>
      <c r="M24" s="76">
        <f t="shared" si="6"/>
        <v>1.946521174621084</v>
      </c>
      <c r="N24" s="76">
        <f t="shared" si="7"/>
        <v>3.5621337495565837</v>
      </c>
      <c r="O24" s="78">
        <f t="shared" si="8"/>
        <v>0.9714910226063409</v>
      </c>
      <c r="P24" s="79">
        <f t="shared" si="9"/>
        <v>0.26080589652557362</v>
      </c>
      <c r="Q24" s="80"/>
      <c r="R24" s="80">
        <f t="shared" si="10"/>
        <v>0</v>
      </c>
      <c r="S24" s="80">
        <f t="shared" si="11"/>
        <v>0</v>
      </c>
      <c r="T24" s="81">
        <f t="shared" si="12"/>
        <v>1785.8267375479375</v>
      </c>
      <c r="U24" s="7">
        <f t="shared" si="13"/>
        <v>0.17858267375479375</v>
      </c>
      <c r="V24" s="92">
        <f t="shared" si="14"/>
        <v>1.9030186534891873E-3</v>
      </c>
      <c r="W24" s="99">
        <f t="shared" si="19"/>
        <v>0.22836223841870246</v>
      </c>
      <c r="X24" s="99">
        <f t="shared" si="20"/>
        <v>0.31970713378618343</v>
      </c>
      <c r="Y24" s="100">
        <f t="shared" si="21"/>
        <v>6.1305989388962319E-2</v>
      </c>
      <c r="Z24" s="100">
        <f t="shared" si="18"/>
        <v>8.5828385144547242E-2</v>
      </c>
    </row>
    <row r="25" spans="1:28">
      <c r="A25" s="29" t="s">
        <v>264</v>
      </c>
      <c r="B25" s="71">
        <f t="shared" si="1"/>
        <v>44130.645833333336</v>
      </c>
      <c r="C25" s="44"/>
      <c r="D25" s="82"/>
      <c r="E25" s="83"/>
      <c r="F25" s="74" t="e">
        <f t="shared" si="2"/>
        <v>#DIV/0!</v>
      </c>
      <c r="G25" s="74" t="e">
        <f t="shared" si="3"/>
        <v>#DIV/0!</v>
      </c>
      <c r="H25" s="98">
        <v>0.64583333333333337</v>
      </c>
      <c r="I25" s="75">
        <f>jar_information!M10</f>
        <v>44109.375</v>
      </c>
      <c r="J25" s="76">
        <f t="shared" si="4"/>
        <v>21.270833333335759</v>
      </c>
      <c r="K25" s="76">
        <f t="shared" si="5"/>
        <v>510.50000000005821</v>
      </c>
      <c r="L25" s="77">
        <f>jar_information!H10</f>
        <v>1094.984111531538</v>
      </c>
      <c r="M25" s="76" t="e">
        <f t="shared" si="6"/>
        <v>#DIV/0!</v>
      </c>
      <c r="N25" s="76" t="e">
        <f t="shared" si="7"/>
        <v>#DIV/0!</v>
      </c>
      <c r="O25" s="78" t="e">
        <f t="shared" si="8"/>
        <v>#DIV/0!</v>
      </c>
      <c r="P25" s="79" t="e">
        <f t="shared" si="9"/>
        <v>#DIV/0!</v>
      </c>
      <c r="Q25" s="80"/>
      <c r="R25" s="80">
        <f t="shared" si="10"/>
        <v>0</v>
      </c>
      <c r="S25" s="80" t="e">
        <f t="shared" si="11"/>
        <v>#DIV/0!</v>
      </c>
      <c r="T25" s="81" t="e">
        <f t="shared" si="12"/>
        <v>#DIV/0!</v>
      </c>
      <c r="U25" s="7" t="e">
        <f t="shared" si="13"/>
        <v>#DIV/0!</v>
      </c>
      <c r="V25" s="92" t="e">
        <f t="shared" si="14"/>
        <v>#DIV/0!</v>
      </c>
      <c r="W25" s="99" t="e">
        <f t="shared" si="19"/>
        <v>#DIV/0!</v>
      </c>
      <c r="X25" s="99" t="e">
        <f t="shared" si="20"/>
        <v>#DIV/0!</v>
      </c>
      <c r="Y25" s="100" t="e">
        <f t="shared" si="21"/>
        <v>#DIV/0!</v>
      </c>
      <c r="Z25" s="100" t="e">
        <f t="shared" si="18"/>
        <v>#DIV/0!</v>
      </c>
      <c r="AA25" s="133">
        <v>44119</v>
      </c>
    </row>
    <row r="26" spans="1:28">
      <c r="A26" s="186" t="s">
        <v>265</v>
      </c>
      <c r="B26" s="71">
        <f t="shared" si="1"/>
        <v>44130.645833333336</v>
      </c>
      <c r="C26" s="44">
        <v>3</v>
      </c>
      <c r="D26" s="82">
        <v>230.32</v>
      </c>
      <c r="E26" s="83">
        <v>45.764000000000003</v>
      </c>
      <c r="F26" s="74">
        <f t="shared" si="2"/>
        <v>7.5760019000608724E-4</v>
      </c>
      <c r="G26" s="74">
        <f t="shared" si="3"/>
        <v>7.7799379143900368E-4</v>
      </c>
      <c r="H26" s="98">
        <v>0.64583333333333337</v>
      </c>
      <c r="I26" s="75">
        <f>jar_information!M11</f>
        <v>44109.375</v>
      </c>
      <c r="J26" s="76">
        <f t="shared" si="4"/>
        <v>21.270833333335759</v>
      </c>
      <c r="K26" s="76">
        <f t="shared" si="5"/>
        <v>510.50000000005821</v>
      </c>
      <c r="L26" s="77">
        <f>jar_information!H11</f>
        <v>1094.984111531538</v>
      </c>
      <c r="M26" s="76">
        <f t="shared" si="6"/>
        <v>0.82956017094993983</v>
      </c>
      <c r="N26" s="76">
        <f t="shared" si="7"/>
        <v>1.5180951128383899</v>
      </c>
      <c r="O26" s="78">
        <f t="shared" si="8"/>
        <v>0.4140259398650154</v>
      </c>
      <c r="P26" s="79">
        <f t="shared" si="9"/>
        <v>0.11077734851398953</v>
      </c>
      <c r="Q26" s="80"/>
      <c r="R26" s="80">
        <f t="shared" si="10"/>
        <v>0</v>
      </c>
      <c r="S26" s="80">
        <f t="shared" si="11"/>
        <v>0</v>
      </c>
      <c r="T26" s="81">
        <f t="shared" si="12"/>
        <v>757.60019000608725</v>
      </c>
      <c r="U26" s="7">
        <f t="shared" si="13"/>
        <v>7.5760019000608719E-2</v>
      </c>
      <c r="V26" s="92">
        <f t="shared" si="14"/>
        <v>8.1102045027417859E-4</v>
      </c>
      <c r="W26" s="99">
        <f t="shared" si="19"/>
        <v>9.7322454032901434E-2</v>
      </c>
      <c r="X26" s="99">
        <f t="shared" si="20"/>
        <v>0.13625143564606201</v>
      </c>
      <c r="Y26" s="100">
        <f t="shared" si="21"/>
        <v>2.6039729327477428E-2</v>
      </c>
      <c r="Z26" s="100">
        <f t="shared" si="18"/>
        <v>3.6455621058468397E-2</v>
      </c>
    </row>
    <row r="27" spans="1:28">
      <c r="A27" s="186" t="s">
        <v>266</v>
      </c>
      <c r="B27" s="71">
        <f t="shared" si="1"/>
        <v>44130.645833333336</v>
      </c>
      <c r="C27" s="44">
        <v>3</v>
      </c>
      <c r="D27" s="82">
        <v>263.31</v>
      </c>
      <c r="E27" s="83">
        <v>51.966999999999999</v>
      </c>
      <c r="F27" s="74">
        <f t="shared" si="2"/>
        <v>8.6774466447894392E-4</v>
      </c>
      <c r="G27" s="74">
        <f t="shared" si="3"/>
        <v>8.9300618640068222E-4</v>
      </c>
      <c r="H27" s="98">
        <v>0.64583333333333337</v>
      </c>
      <c r="I27" s="75">
        <f>jar_information!M12</f>
        <v>44109.375</v>
      </c>
      <c r="J27" s="76">
        <f t="shared" si="4"/>
        <v>21.270833333335759</v>
      </c>
      <c r="K27" s="76">
        <f t="shared" si="5"/>
        <v>510.50000000005821</v>
      </c>
      <c r="L27" s="77">
        <f>jar_information!H12</f>
        <v>1089.9832182453438</v>
      </c>
      <c r="M27" s="76">
        <f t="shared" si="6"/>
        <v>0.94582712200398533</v>
      </c>
      <c r="N27" s="76">
        <f t="shared" si="7"/>
        <v>1.7308636332672933</v>
      </c>
      <c r="O27" s="78">
        <f t="shared" si="8"/>
        <v>0.47205371816380726</v>
      </c>
      <c r="P27" s="79">
        <f t="shared" si="9"/>
        <v>0.12672725769883883</v>
      </c>
      <c r="Q27" s="80"/>
      <c r="R27" s="80">
        <f t="shared" si="10"/>
        <v>0</v>
      </c>
      <c r="S27" s="80">
        <f t="shared" si="11"/>
        <v>0</v>
      </c>
      <c r="T27" s="81">
        <f t="shared" si="12"/>
        <v>867.74466447894395</v>
      </c>
      <c r="U27" s="7">
        <f t="shared" si="13"/>
        <v>8.6774466447894397E-2</v>
      </c>
      <c r="V27" s="92">
        <f t="shared" si="14"/>
        <v>9.2468896799951703E-4</v>
      </c>
      <c r="W27" s="99">
        <f t="shared" si="19"/>
        <v>0.11096267615994204</v>
      </c>
      <c r="X27" s="99">
        <f t="shared" si="20"/>
        <v>0.15534774662391884</v>
      </c>
      <c r="Y27" s="100">
        <f t="shared" si="21"/>
        <v>2.9788973406187903E-2</v>
      </c>
      <c r="Z27" s="100">
        <f t="shared" si="18"/>
        <v>4.1704562768663057E-2</v>
      </c>
    </row>
    <row r="28" spans="1:28">
      <c r="A28" t="s">
        <v>267</v>
      </c>
      <c r="B28" s="71">
        <f t="shared" si="1"/>
        <v>44130.645833333336</v>
      </c>
      <c r="C28" s="44"/>
      <c r="D28" s="82"/>
      <c r="E28" s="83"/>
      <c r="F28" s="74" t="e">
        <f t="shared" si="2"/>
        <v>#DIV/0!</v>
      </c>
      <c r="G28" s="74" t="e">
        <f t="shared" si="3"/>
        <v>#DIV/0!</v>
      </c>
      <c r="H28" s="98">
        <v>0.64583333333333337</v>
      </c>
      <c r="I28" s="75">
        <f>jar_information!M13</f>
        <v>44109.375</v>
      </c>
      <c r="J28" s="76">
        <f t="shared" si="4"/>
        <v>21.270833333335759</v>
      </c>
      <c r="K28" s="76">
        <f t="shared" si="5"/>
        <v>510.50000000005821</v>
      </c>
      <c r="L28" s="77">
        <f>jar_information!H13</f>
        <v>1084.9972529988097</v>
      </c>
      <c r="M28" s="76" t="e">
        <f t="shared" si="6"/>
        <v>#DIV/0!</v>
      </c>
      <c r="N28" s="76" t="e">
        <f t="shared" si="7"/>
        <v>#DIV/0!</v>
      </c>
      <c r="O28" s="78" t="e">
        <f t="shared" si="8"/>
        <v>#DIV/0!</v>
      </c>
      <c r="P28" s="79" t="e">
        <f t="shared" si="9"/>
        <v>#DIV/0!</v>
      </c>
      <c r="Q28" s="80"/>
      <c r="R28" s="80">
        <f t="shared" si="10"/>
        <v>0</v>
      </c>
      <c r="S28" s="80" t="e">
        <f t="shared" si="11"/>
        <v>#DIV/0!</v>
      </c>
      <c r="T28" s="81" t="e">
        <f t="shared" si="12"/>
        <v>#DIV/0!</v>
      </c>
      <c r="U28" s="7" t="e">
        <f t="shared" si="13"/>
        <v>#DIV/0!</v>
      </c>
      <c r="V28" s="92" t="e">
        <f t="shared" si="14"/>
        <v>#DIV/0!</v>
      </c>
      <c r="AA28" s="133">
        <v>44112</v>
      </c>
    </row>
    <row r="29" spans="1:28">
      <c r="A29" t="s">
        <v>268</v>
      </c>
      <c r="B29" s="71">
        <f t="shared" si="1"/>
        <v>44130.645833333336</v>
      </c>
      <c r="C29" s="44"/>
      <c r="D29" s="82"/>
      <c r="E29" s="83"/>
      <c r="F29" s="74" t="e">
        <f t="shared" si="2"/>
        <v>#DIV/0!</v>
      </c>
      <c r="G29" s="74" t="e">
        <f t="shared" si="3"/>
        <v>#DIV/0!</v>
      </c>
      <c r="H29" s="98">
        <v>0.64583333333333337</v>
      </c>
      <c r="I29" s="75">
        <f>jar_information!M14</f>
        <v>44109.375</v>
      </c>
      <c r="J29" s="76">
        <f t="shared" si="4"/>
        <v>21.270833333335759</v>
      </c>
      <c r="K29" s="76">
        <f t="shared" si="5"/>
        <v>510.50000000005821</v>
      </c>
      <c r="L29" s="77">
        <f>jar_information!H14</f>
        <v>1075.0698400525853</v>
      </c>
      <c r="M29" s="76" t="e">
        <f t="shared" si="6"/>
        <v>#DIV/0!</v>
      </c>
      <c r="N29" s="76" t="e">
        <f t="shared" si="7"/>
        <v>#DIV/0!</v>
      </c>
      <c r="O29" s="78" t="e">
        <f t="shared" si="8"/>
        <v>#DIV/0!</v>
      </c>
      <c r="P29" s="79" t="e">
        <f t="shared" si="9"/>
        <v>#DIV/0!</v>
      </c>
      <c r="Q29" s="80"/>
      <c r="R29" s="80">
        <f t="shared" si="10"/>
        <v>0</v>
      </c>
      <c r="S29" s="80" t="e">
        <f t="shared" si="11"/>
        <v>#DIV/0!</v>
      </c>
      <c r="T29" s="81" t="e">
        <f t="shared" si="12"/>
        <v>#DIV/0!</v>
      </c>
      <c r="U29" s="7" t="e">
        <f t="shared" si="13"/>
        <v>#DIV/0!</v>
      </c>
      <c r="V29" s="92" t="e">
        <f t="shared" si="14"/>
        <v>#DIV/0!</v>
      </c>
      <c r="AA29" s="133">
        <v>44112</v>
      </c>
    </row>
    <row r="30" spans="1:28">
      <c r="A30" t="s">
        <v>269</v>
      </c>
      <c r="B30" s="71">
        <f t="shared" si="1"/>
        <v>44130.645833333336</v>
      </c>
      <c r="C30" s="44"/>
      <c r="D30" s="82"/>
      <c r="E30" s="83"/>
      <c r="F30" s="74" t="e">
        <f t="shared" si="2"/>
        <v>#DIV/0!</v>
      </c>
      <c r="G30" s="74" t="e">
        <f t="shared" si="3"/>
        <v>#DIV/0!</v>
      </c>
      <c r="H30" s="98">
        <v>0.64583333333333337</v>
      </c>
      <c r="I30" s="75">
        <f>jar_information!M15</f>
        <v>44109.375</v>
      </c>
      <c r="J30" s="76">
        <f t="shared" si="4"/>
        <v>21.270833333335759</v>
      </c>
      <c r="K30" s="76">
        <f t="shared" si="5"/>
        <v>510.50000000005821</v>
      </c>
      <c r="L30" s="77">
        <f>jar_information!H15</f>
        <v>1084.9972529988097</v>
      </c>
      <c r="M30" s="76" t="e">
        <f t="shared" si="6"/>
        <v>#DIV/0!</v>
      </c>
      <c r="N30" s="76" t="e">
        <f t="shared" si="7"/>
        <v>#DIV/0!</v>
      </c>
      <c r="O30" s="78" t="e">
        <f t="shared" si="8"/>
        <v>#DIV/0!</v>
      </c>
      <c r="P30" s="79" t="e">
        <f t="shared" si="9"/>
        <v>#DIV/0!</v>
      </c>
      <c r="Q30" s="80"/>
      <c r="R30" s="80">
        <f t="shared" si="10"/>
        <v>0</v>
      </c>
      <c r="S30" s="80" t="e">
        <f t="shared" si="11"/>
        <v>#DIV/0!</v>
      </c>
      <c r="T30" s="81" t="e">
        <f t="shared" si="12"/>
        <v>#DIV/0!</v>
      </c>
      <c r="U30" s="7" t="e">
        <f t="shared" si="13"/>
        <v>#DIV/0!</v>
      </c>
      <c r="V30" s="92" t="e">
        <f t="shared" si="14"/>
        <v>#DIV/0!</v>
      </c>
      <c r="AA30" s="133">
        <v>44113</v>
      </c>
      <c r="AB30" t="s">
        <v>304</v>
      </c>
    </row>
    <row r="31" spans="1:28">
      <c r="A31" t="s">
        <v>270</v>
      </c>
      <c r="B31" s="71">
        <f t="shared" si="1"/>
        <v>44130.645833333336</v>
      </c>
      <c r="C31" s="44"/>
      <c r="D31" s="82"/>
      <c r="E31" s="83"/>
      <c r="F31" s="74" t="e">
        <f t="shared" si="2"/>
        <v>#DIV/0!</v>
      </c>
      <c r="G31" s="74" t="e">
        <f t="shared" si="3"/>
        <v>#DIV/0!</v>
      </c>
      <c r="H31" s="98">
        <v>0.64583333333333337</v>
      </c>
      <c r="I31" s="75">
        <f>jar_information!M16</f>
        <v>44109.375</v>
      </c>
      <c r="J31" s="76">
        <f t="shared" si="4"/>
        <v>21.270833333335759</v>
      </c>
      <c r="K31" s="76">
        <f t="shared" si="5"/>
        <v>510.50000000005821</v>
      </c>
      <c r="L31" s="77">
        <f>jar_information!H16</f>
        <v>1094.984111531538</v>
      </c>
      <c r="M31" s="76" t="e">
        <f t="shared" si="6"/>
        <v>#DIV/0!</v>
      </c>
      <c r="N31" s="76" t="e">
        <f t="shared" si="7"/>
        <v>#DIV/0!</v>
      </c>
      <c r="O31" s="78" t="e">
        <f t="shared" si="8"/>
        <v>#DIV/0!</v>
      </c>
      <c r="P31" s="79" t="e">
        <f t="shared" si="9"/>
        <v>#DIV/0!</v>
      </c>
      <c r="Q31" s="80"/>
      <c r="R31" s="80">
        <f t="shared" si="10"/>
        <v>0</v>
      </c>
      <c r="S31" s="80" t="e">
        <f t="shared" si="11"/>
        <v>#DIV/0!</v>
      </c>
      <c r="T31" s="81" t="e">
        <f t="shared" si="12"/>
        <v>#DIV/0!</v>
      </c>
      <c r="U31" s="7" t="e">
        <f t="shared" si="13"/>
        <v>#DIV/0!</v>
      </c>
      <c r="V31" s="92" t="e">
        <f t="shared" si="14"/>
        <v>#DIV/0!</v>
      </c>
      <c r="AA31" s="133">
        <v>44113</v>
      </c>
      <c r="AB31" t="s">
        <v>304</v>
      </c>
    </row>
    <row r="32" spans="1:28">
      <c r="A32" s="163" t="s">
        <v>271</v>
      </c>
      <c r="B32" s="71">
        <f t="shared" si="1"/>
        <v>44130.645833333336</v>
      </c>
      <c r="C32" s="44">
        <v>3</v>
      </c>
      <c r="D32" s="82">
        <v>238.96</v>
      </c>
      <c r="E32" s="83">
        <v>47.817</v>
      </c>
      <c r="F32" s="74">
        <f t="shared" si="2"/>
        <v>7.8644675743395887E-4</v>
      </c>
      <c r="G32" s="74">
        <f t="shared" si="3"/>
        <v>8.160593156782953E-4</v>
      </c>
      <c r="H32" s="98">
        <v>0.64583333333333337</v>
      </c>
      <c r="I32" s="75">
        <f>jar_information!M17</f>
        <v>44109.375</v>
      </c>
      <c r="J32" s="76">
        <f t="shared" si="4"/>
        <v>21.270833333335759</v>
      </c>
      <c r="K32" s="76">
        <f t="shared" si="5"/>
        <v>510.50000000005821</v>
      </c>
      <c r="L32" s="77">
        <f>jar_information!H17</f>
        <v>1084.9972529988097</v>
      </c>
      <c r="M32" s="76">
        <f t="shared" si="6"/>
        <v>0.85329257144566661</v>
      </c>
      <c r="N32" s="76">
        <f t="shared" si="7"/>
        <v>1.5615254057455699</v>
      </c>
      <c r="O32" s="78">
        <f t="shared" si="8"/>
        <v>0.42587056520333721</v>
      </c>
      <c r="P32" s="79">
        <f t="shared" si="9"/>
        <v>0.11471282235528245</v>
      </c>
      <c r="Q32" s="80"/>
      <c r="R32" s="80">
        <f t="shared" si="10"/>
        <v>0</v>
      </c>
      <c r="S32" s="80">
        <f t="shared" si="11"/>
        <v>0</v>
      </c>
      <c r="T32" s="81">
        <f t="shared" si="12"/>
        <v>786.44675743395885</v>
      </c>
      <c r="U32" s="7">
        <f t="shared" si="13"/>
        <v>7.8644675743395884E-2</v>
      </c>
      <c r="V32" s="92">
        <f t="shared" si="14"/>
        <v>8.342224587723578E-4</v>
      </c>
    </row>
    <row r="33" spans="1:28">
      <c r="A33" s="163" t="s">
        <v>272</v>
      </c>
      <c r="B33" s="71">
        <f t="shared" si="1"/>
        <v>44130.645833333336</v>
      </c>
      <c r="C33" s="44">
        <v>3</v>
      </c>
      <c r="D33" s="82">
        <v>239.42</v>
      </c>
      <c r="E33" s="83">
        <v>48.811</v>
      </c>
      <c r="F33" s="74">
        <f t="shared" si="2"/>
        <v>7.8798257005164641E-4</v>
      </c>
      <c r="G33" s="74">
        <f t="shared" si="3"/>
        <v>8.3448948182240435E-4</v>
      </c>
      <c r="H33" s="98">
        <v>0.64583333333333337</v>
      </c>
      <c r="I33" s="75">
        <f>jar_information!M18</f>
        <v>44109.375</v>
      </c>
      <c r="J33" s="76">
        <f t="shared" si="4"/>
        <v>21.270833333335759</v>
      </c>
      <c r="K33" s="76">
        <f t="shared" si="5"/>
        <v>510.50000000005821</v>
      </c>
      <c r="L33" s="77">
        <f>jar_information!H18</f>
        <v>1089.9832182453438</v>
      </c>
      <c r="M33" s="76">
        <f t="shared" si="6"/>
        <v>0.85888777762613056</v>
      </c>
      <c r="N33" s="76">
        <f t="shared" si="7"/>
        <v>1.571764633055819</v>
      </c>
      <c r="O33" s="78">
        <f t="shared" si="8"/>
        <v>0.42866308174249607</v>
      </c>
      <c r="P33" s="79">
        <f t="shared" si="9"/>
        <v>0.11507863350227653</v>
      </c>
      <c r="Q33" s="80"/>
      <c r="R33" s="80">
        <f t="shared" si="10"/>
        <v>0</v>
      </c>
      <c r="S33" s="80">
        <f t="shared" si="11"/>
        <v>0</v>
      </c>
      <c r="T33" s="81">
        <f t="shared" si="12"/>
        <v>787.98257005164646</v>
      </c>
      <c r="U33" s="7">
        <f t="shared" si="13"/>
        <v>7.8798257005164643E-2</v>
      </c>
      <c r="V33" s="92">
        <f t="shared" si="14"/>
        <v>8.3969261849646851E-4</v>
      </c>
    </row>
    <row r="34" spans="1:28">
      <c r="A34" t="s">
        <v>273</v>
      </c>
      <c r="B34" s="71">
        <f t="shared" si="1"/>
        <v>44130.645833333336</v>
      </c>
      <c r="C34" s="44"/>
      <c r="D34" s="82"/>
      <c r="E34" s="83"/>
      <c r="F34" s="74" t="e">
        <f t="shared" si="2"/>
        <v>#DIV/0!</v>
      </c>
      <c r="G34" s="74" t="e">
        <f t="shared" si="3"/>
        <v>#DIV/0!</v>
      </c>
      <c r="H34" s="98">
        <v>0.64583333333333337</v>
      </c>
      <c r="I34" s="75">
        <f>jar_information!M19</f>
        <v>44109.375</v>
      </c>
      <c r="J34" s="76">
        <f t="shared" si="4"/>
        <v>21.270833333335759</v>
      </c>
      <c r="K34" s="76">
        <f t="shared" si="5"/>
        <v>510.50000000005821</v>
      </c>
      <c r="L34" s="77">
        <f>jar_information!H19</f>
        <v>1094.984111531538</v>
      </c>
      <c r="M34" s="76" t="e">
        <f t="shared" si="6"/>
        <v>#DIV/0!</v>
      </c>
      <c r="N34" s="76" t="e">
        <f t="shared" si="7"/>
        <v>#DIV/0!</v>
      </c>
      <c r="O34" s="78" t="e">
        <f t="shared" si="8"/>
        <v>#DIV/0!</v>
      </c>
      <c r="P34" s="79" t="e">
        <f t="shared" si="9"/>
        <v>#DIV/0!</v>
      </c>
      <c r="Q34" s="80"/>
      <c r="R34" s="80">
        <f t="shared" si="10"/>
        <v>0</v>
      </c>
      <c r="S34" s="80" t="e">
        <f t="shared" si="11"/>
        <v>#DIV/0!</v>
      </c>
      <c r="T34" s="81" t="e">
        <f t="shared" si="12"/>
        <v>#DIV/0!</v>
      </c>
      <c r="U34" s="7" t="e">
        <f t="shared" si="13"/>
        <v>#DIV/0!</v>
      </c>
      <c r="V34" s="92" t="e">
        <f t="shared" si="14"/>
        <v>#DIV/0!</v>
      </c>
      <c r="AA34" s="133">
        <v>44116</v>
      </c>
    </row>
    <row r="35" spans="1:28">
      <c r="A35" t="s">
        <v>274</v>
      </c>
      <c r="B35" s="71">
        <f t="shared" si="1"/>
        <v>44130.645833333336</v>
      </c>
      <c r="C35" s="44"/>
      <c r="D35" s="82"/>
      <c r="E35" s="83"/>
      <c r="F35" s="74" t="e">
        <f t="shared" si="2"/>
        <v>#DIV/0!</v>
      </c>
      <c r="G35" s="74" t="e">
        <f t="shared" si="3"/>
        <v>#DIV/0!</v>
      </c>
      <c r="H35" s="98">
        <v>0.64583333333333337</v>
      </c>
      <c r="I35" s="75">
        <f>jar_information!M20</f>
        <v>44109.375</v>
      </c>
      <c r="J35" s="76">
        <f t="shared" si="4"/>
        <v>21.270833333335759</v>
      </c>
      <c r="K35" s="76">
        <f t="shared" si="5"/>
        <v>510.50000000005821</v>
      </c>
      <c r="L35" s="77">
        <f>jar_information!H20</f>
        <v>1089.9832182453438</v>
      </c>
      <c r="M35" s="76" t="e">
        <f t="shared" si="6"/>
        <v>#DIV/0!</v>
      </c>
      <c r="N35" s="76" t="e">
        <f t="shared" si="7"/>
        <v>#DIV/0!</v>
      </c>
      <c r="O35" s="78" t="e">
        <f t="shared" si="8"/>
        <v>#DIV/0!</v>
      </c>
      <c r="P35" s="79" t="e">
        <f t="shared" si="9"/>
        <v>#DIV/0!</v>
      </c>
      <c r="Q35" s="80"/>
      <c r="R35" s="80">
        <f t="shared" si="10"/>
        <v>0</v>
      </c>
      <c r="S35" s="80" t="e">
        <f t="shared" si="11"/>
        <v>#DIV/0!</v>
      </c>
      <c r="T35" s="81" t="e">
        <f t="shared" si="12"/>
        <v>#DIV/0!</v>
      </c>
      <c r="U35" s="7" t="e">
        <f t="shared" si="13"/>
        <v>#DIV/0!</v>
      </c>
      <c r="V35" s="92" t="e">
        <f t="shared" si="14"/>
        <v>#DIV/0!</v>
      </c>
      <c r="AA35" s="133">
        <v>44116</v>
      </c>
    </row>
    <row r="36" spans="1:28">
      <c r="A36" t="s">
        <v>275</v>
      </c>
      <c r="B36" s="71">
        <f t="shared" si="1"/>
        <v>44130.645833333336</v>
      </c>
      <c r="C36" s="44">
        <v>3</v>
      </c>
      <c r="D36" s="82">
        <v>286.73</v>
      </c>
      <c r="E36" s="83">
        <v>58.79</v>
      </c>
      <c r="F36" s="74">
        <f t="shared" si="2"/>
        <v>9.4593755905773456E-4</v>
      </c>
      <c r="G36" s="74">
        <f t="shared" si="3"/>
        <v>1.0195142584341391E-3</v>
      </c>
      <c r="H36" s="98">
        <v>0.64583333333333337</v>
      </c>
      <c r="I36" s="75">
        <f>jar_information!M21</f>
        <v>44109.375</v>
      </c>
      <c r="J36" s="76">
        <f t="shared" si="4"/>
        <v>21.270833333335759</v>
      </c>
      <c r="K36" s="76">
        <f t="shared" si="5"/>
        <v>510.50000000005821</v>
      </c>
      <c r="L36" s="77">
        <f>jar_information!H21</f>
        <v>1110.0770330734813</v>
      </c>
      <c r="M36" s="76">
        <f t="shared" si="6"/>
        <v>1.050063559031581</v>
      </c>
      <c r="N36" s="76">
        <f t="shared" si="7"/>
        <v>1.9216163130277932</v>
      </c>
      <c r="O36" s="78">
        <f t="shared" si="8"/>
        <v>0.52407717628030726</v>
      </c>
      <c r="P36" s="79">
        <f t="shared" si="9"/>
        <v>0.13882130905961676</v>
      </c>
      <c r="Q36" s="80"/>
      <c r="R36" s="80">
        <f t="shared" si="10"/>
        <v>0</v>
      </c>
      <c r="S36" s="80">
        <f t="shared" si="11"/>
        <v>0</v>
      </c>
      <c r="T36" s="81">
        <f t="shared" si="12"/>
        <v>945.93755905773457</v>
      </c>
      <c r="U36" s="7">
        <f t="shared" si="13"/>
        <v>9.4593755905773458E-2</v>
      </c>
      <c r="V36" s="92">
        <f t="shared" si="14"/>
        <v>1.0265958399221303E-3</v>
      </c>
      <c r="AA36" s="133">
        <v>44113</v>
      </c>
      <c r="AB36" t="s">
        <v>304</v>
      </c>
    </row>
    <row r="37" spans="1:28">
      <c r="A37" s="163" t="s">
        <v>276</v>
      </c>
      <c r="B37" s="71">
        <f t="shared" si="1"/>
        <v>44130.645833333336</v>
      </c>
      <c r="C37" s="44"/>
      <c r="D37" s="82"/>
      <c r="E37" s="83"/>
      <c r="F37" s="74" t="e">
        <f t="shared" si="2"/>
        <v>#DIV/0!</v>
      </c>
      <c r="G37" s="74" t="e">
        <f t="shared" si="3"/>
        <v>#DIV/0!</v>
      </c>
      <c r="H37" s="98">
        <v>0.64583333333333337</v>
      </c>
      <c r="I37" s="75">
        <f>jar_information!M22</f>
        <v>44109.375</v>
      </c>
      <c r="J37" s="76">
        <f t="shared" si="4"/>
        <v>21.270833333335759</v>
      </c>
      <c r="K37" s="76">
        <f t="shared" si="5"/>
        <v>510.50000000005821</v>
      </c>
      <c r="L37" s="77">
        <f>jar_information!H22</f>
        <v>1080.0261490495825</v>
      </c>
      <c r="M37" s="76" t="e">
        <f t="shared" si="6"/>
        <v>#DIV/0!</v>
      </c>
      <c r="N37" s="76" t="e">
        <f t="shared" si="7"/>
        <v>#DIV/0!</v>
      </c>
      <c r="O37" s="78" t="e">
        <f t="shared" si="8"/>
        <v>#DIV/0!</v>
      </c>
      <c r="P37" s="79" t="e">
        <f t="shared" si="9"/>
        <v>#DIV/0!</v>
      </c>
      <c r="Q37" s="80"/>
      <c r="R37" s="80">
        <f t="shared" si="10"/>
        <v>0</v>
      </c>
      <c r="S37" s="80" t="e">
        <f t="shared" si="11"/>
        <v>#DIV/0!</v>
      </c>
      <c r="T37" s="81" t="e">
        <f t="shared" si="12"/>
        <v>#DIV/0!</v>
      </c>
      <c r="U37" s="7" t="e">
        <f t="shared" si="13"/>
        <v>#DIV/0!</v>
      </c>
      <c r="V37" s="92" t="e">
        <f t="shared" si="14"/>
        <v>#DIV/0!</v>
      </c>
      <c r="AA37" s="133">
        <v>44113</v>
      </c>
      <c r="AB37" t="s">
        <v>304</v>
      </c>
    </row>
    <row r="38" spans="1:28">
      <c r="A38" t="s">
        <v>277</v>
      </c>
      <c r="B38" s="71">
        <f t="shared" si="1"/>
        <v>44130.645833333336</v>
      </c>
      <c r="C38" s="44">
        <v>3</v>
      </c>
      <c r="D38" s="82">
        <v>890.84</v>
      </c>
      <c r="E38" s="83">
        <v>174.31</v>
      </c>
      <c r="F38" s="74">
        <f t="shared" si="2"/>
        <v>2.9628935600822088E-3</v>
      </c>
      <c r="G38" s="74">
        <f t="shared" si="3"/>
        <v>3.1614184767112781E-3</v>
      </c>
      <c r="H38" s="98">
        <v>0.64583333333333337</v>
      </c>
      <c r="I38" s="75">
        <f>jar_information!M23</f>
        <v>44109.375</v>
      </c>
      <c r="J38" s="76">
        <f t="shared" si="4"/>
        <v>21.270833333335759</v>
      </c>
      <c r="K38" s="76">
        <f t="shared" si="5"/>
        <v>510.50000000005821</v>
      </c>
      <c r="L38" s="77">
        <f>jar_information!H23</f>
        <v>1089.9832182453438</v>
      </c>
      <c r="M38" s="76">
        <f t="shared" si="6"/>
        <v>3.2295042579368096</v>
      </c>
      <c r="N38" s="76">
        <f t="shared" si="7"/>
        <v>5.9099927920243616</v>
      </c>
      <c r="O38" s="78">
        <f t="shared" si="8"/>
        <v>1.611816216006644</v>
      </c>
      <c r="P38" s="79">
        <f t="shared" si="9"/>
        <v>0.43270721341540341</v>
      </c>
      <c r="Q38" s="80"/>
      <c r="R38" s="80">
        <f t="shared" si="10"/>
        <v>0</v>
      </c>
      <c r="S38" s="80">
        <f t="shared" si="11"/>
        <v>0</v>
      </c>
      <c r="T38" s="81">
        <f t="shared" si="12"/>
        <v>2962.8935600822088</v>
      </c>
      <c r="U38" s="7">
        <f t="shared" si="13"/>
        <v>0.29628935600822087</v>
      </c>
      <c r="V38" s="92">
        <f t="shared" si="14"/>
        <v>3.1573285328236242E-3</v>
      </c>
    </row>
    <row r="39" spans="1:28">
      <c r="A39" t="s">
        <v>278</v>
      </c>
      <c r="B39" s="71">
        <f t="shared" si="1"/>
        <v>44130.645833333336</v>
      </c>
      <c r="C39" s="44"/>
      <c r="D39" s="82"/>
      <c r="E39" s="83"/>
      <c r="F39" s="74" t="e">
        <f t="shared" si="2"/>
        <v>#DIV/0!</v>
      </c>
      <c r="G39" s="74" t="e">
        <f t="shared" si="3"/>
        <v>#DIV/0!</v>
      </c>
      <c r="H39" s="98">
        <v>0.64583333333333337</v>
      </c>
      <c r="I39" s="75">
        <f>jar_information!M24</f>
        <v>44109.375</v>
      </c>
      <c r="J39" s="76">
        <f t="shared" si="4"/>
        <v>21.270833333335759</v>
      </c>
      <c r="K39" s="76">
        <f t="shared" si="5"/>
        <v>510.50000000005821</v>
      </c>
      <c r="L39" s="77">
        <f>jar_information!H24</f>
        <v>1089.9832182453438</v>
      </c>
      <c r="M39" s="76" t="e">
        <f t="shared" si="6"/>
        <v>#DIV/0!</v>
      </c>
      <c r="N39" s="76" t="e">
        <f t="shared" si="7"/>
        <v>#DIV/0!</v>
      </c>
      <c r="O39" s="78" t="e">
        <f t="shared" si="8"/>
        <v>#DIV/0!</v>
      </c>
      <c r="P39" s="79" t="e">
        <f t="shared" si="9"/>
        <v>#DIV/0!</v>
      </c>
      <c r="Q39" s="80"/>
      <c r="R39" s="80">
        <f t="shared" si="10"/>
        <v>0</v>
      </c>
      <c r="S39" s="80" t="e">
        <f t="shared" si="11"/>
        <v>#DIV/0!</v>
      </c>
      <c r="T39" s="81" t="e">
        <f t="shared" si="12"/>
        <v>#DIV/0!</v>
      </c>
      <c r="U39" s="7" t="e">
        <f t="shared" si="13"/>
        <v>#DIV/0!</v>
      </c>
      <c r="V39" s="92" t="e">
        <f t="shared" si="14"/>
        <v>#DIV/0!</v>
      </c>
      <c r="AA39" s="133">
        <v>44119</v>
      </c>
    </row>
    <row r="40" spans="1:28">
      <c r="A40" t="s">
        <v>279</v>
      </c>
      <c r="B40" s="71">
        <f t="shared" si="1"/>
        <v>44130.645833333336</v>
      </c>
      <c r="C40" s="44"/>
      <c r="D40" s="82"/>
      <c r="E40" s="83"/>
      <c r="F40" s="74" t="e">
        <f t="shared" si="2"/>
        <v>#DIV/0!</v>
      </c>
      <c r="G40" s="74" t="e">
        <f t="shared" si="3"/>
        <v>#DIV/0!</v>
      </c>
      <c r="H40" s="98">
        <v>0.64583333333333337</v>
      </c>
      <c r="I40" s="75">
        <f>jar_information!M25</f>
        <v>44109.375</v>
      </c>
      <c r="J40" s="76">
        <f t="shared" si="4"/>
        <v>21.270833333335759</v>
      </c>
      <c r="K40" s="76">
        <f t="shared" si="5"/>
        <v>510.50000000005821</v>
      </c>
      <c r="L40" s="77">
        <f>jar_information!H25</f>
        <v>1089.9832182453438</v>
      </c>
      <c r="M40" s="76" t="e">
        <f t="shared" si="6"/>
        <v>#DIV/0!</v>
      </c>
      <c r="N40" s="76" t="e">
        <f t="shared" si="7"/>
        <v>#DIV/0!</v>
      </c>
      <c r="O40" s="78" t="e">
        <f t="shared" si="8"/>
        <v>#DIV/0!</v>
      </c>
      <c r="P40" s="79" t="e">
        <f t="shared" si="9"/>
        <v>#DIV/0!</v>
      </c>
      <c r="Q40" s="80"/>
      <c r="R40" s="80">
        <f t="shared" si="10"/>
        <v>0</v>
      </c>
      <c r="S40" s="80" t="e">
        <f t="shared" si="11"/>
        <v>#DIV/0!</v>
      </c>
      <c r="T40" s="81" t="e">
        <f t="shared" si="12"/>
        <v>#DIV/0!</v>
      </c>
      <c r="U40" s="7" t="e">
        <f t="shared" si="13"/>
        <v>#DIV/0!</v>
      </c>
      <c r="V40" s="92" t="e">
        <f t="shared" si="14"/>
        <v>#DIV/0!</v>
      </c>
      <c r="AA40" s="133">
        <v>44119</v>
      </c>
    </row>
    <row r="41" spans="1:28">
      <c r="A41" t="s">
        <v>280</v>
      </c>
      <c r="B41" s="71">
        <f t="shared" si="1"/>
        <v>44130.645833333336</v>
      </c>
      <c r="C41" s="44"/>
      <c r="D41" s="82"/>
      <c r="E41" s="83"/>
      <c r="F41" s="74" t="e">
        <f t="shared" si="2"/>
        <v>#DIV/0!</v>
      </c>
      <c r="G41" s="74" t="e">
        <f t="shared" si="3"/>
        <v>#DIV/0!</v>
      </c>
      <c r="H41" s="98">
        <v>0.64583333333333337</v>
      </c>
      <c r="I41" s="75">
        <f>jar_information!M26</f>
        <v>44109.375</v>
      </c>
      <c r="J41" s="76">
        <f t="shared" si="4"/>
        <v>21.270833333335759</v>
      </c>
      <c r="K41" s="76">
        <f t="shared" si="5"/>
        <v>510.50000000005821</v>
      </c>
      <c r="L41" s="77">
        <f>jar_information!H26</f>
        <v>1065.2013435036681</v>
      </c>
      <c r="M41" s="76" t="e">
        <f t="shared" si="6"/>
        <v>#DIV/0!</v>
      </c>
      <c r="N41" s="76" t="e">
        <f t="shared" si="7"/>
        <v>#DIV/0!</v>
      </c>
      <c r="O41" s="78" t="e">
        <f t="shared" si="8"/>
        <v>#DIV/0!</v>
      </c>
      <c r="P41" s="79" t="e">
        <f t="shared" si="9"/>
        <v>#DIV/0!</v>
      </c>
      <c r="Q41" s="80"/>
      <c r="R41" s="80">
        <f t="shared" si="10"/>
        <v>0</v>
      </c>
      <c r="S41" s="80" t="e">
        <f t="shared" si="11"/>
        <v>#DIV/0!</v>
      </c>
      <c r="T41" s="81" t="e">
        <f t="shared" si="12"/>
        <v>#DIV/0!</v>
      </c>
      <c r="U41" s="7" t="e">
        <f t="shared" si="13"/>
        <v>#DIV/0!</v>
      </c>
      <c r="V41" s="92" t="e">
        <f t="shared" si="14"/>
        <v>#DIV/0!</v>
      </c>
      <c r="AA41" s="133">
        <v>44119</v>
      </c>
    </row>
  </sheetData>
  <conditionalFormatting sqref="O18:O41">
    <cfRule type="cellIs" dxfId="19" priority="1" operator="greaterThan">
      <formula>4</formula>
    </cfRule>
    <cfRule type="cellIs" dxfId="18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" sqref="A2:G5"/>
    </sheetView>
  </sheetViews>
  <sheetFormatPr baseColWidth="10" defaultRowHeight="14" x14ac:dyDescent="0"/>
  <cols>
    <col min="1" max="1" width="27.5" customWidth="1"/>
  </cols>
  <sheetData>
    <row r="1" spans="1:11" ht="135">
      <c r="A1" s="140" t="s">
        <v>156</v>
      </c>
      <c r="B1" s="140" t="s">
        <v>157</v>
      </c>
      <c r="C1" s="141" t="s">
        <v>158</v>
      </c>
      <c r="D1" s="141" t="s">
        <v>164</v>
      </c>
      <c r="E1" s="141" t="s">
        <v>165</v>
      </c>
      <c r="F1" s="141" t="s">
        <v>159</v>
      </c>
      <c r="G1" s="140" t="s">
        <v>166</v>
      </c>
      <c r="H1" s="140" t="s">
        <v>160</v>
      </c>
      <c r="I1" s="140" t="s">
        <v>161</v>
      </c>
      <c r="J1" s="141" t="s">
        <v>162</v>
      </c>
      <c r="K1" s="141" t="s">
        <v>163</v>
      </c>
    </row>
    <row r="2" spans="1:11" ht="15">
      <c r="A2" s="97"/>
      <c r="B2" s="142"/>
      <c r="C2" s="142"/>
      <c r="D2" s="142"/>
      <c r="E2" s="142"/>
      <c r="F2" s="142"/>
      <c r="G2" s="142"/>
      <c r="H2" s="142"/>
      <c r="I2" s="142"/>
      <c r="J2" s="143"/>
      <c r="K2" s="139"/>
    </row>
    <row r="3" spans="1:11" ht="15">
      <c r="A3" s="97"/>
      <c r="B3" s="142"/>
      <c r="C3" s="142"/>
      <c r="D3" s="142"/>
      <c r="E3" s="142"/>
      <c r="F3" s="142"/>
      <c r="G3" s="142"/>
      <c r="H3" s="142"/>
      <c r="I3" s="142"/>
      <c r="J3" s="143"/>
      <c r="K3" s="139"/>
    </row>
    <row r="4" spans="1:11" ht="15">
      <c r="A4" s="97"/>
      <c r="B4" s="142"/>
      <c r="C4" s="142"/>
      <c r="D4" s="142"/>
      <c r="E4" s="142"/>
      <c r="F4" s="142"/>
      <c r="G4" s="142"/>
      <c r="H4" s="142"/>
      <c r="I4" s="142"/>
      <c r="J4" s="143"/>
      <c r="K4" s="139"/>
    </row>
    <row r="5" spans="1:11" ht="15">
      <c r="A5" s="97"/>
      <c r="B5" s="142"/>
      <c r="C5" s="142"/>
      <c r="D5" s="142"/>
      <c r="E5" s="142"/>
      <c r="F5" s="142"/>
      <c r="G5" s="142"/>
      <c r="H5" s="142"/>
      <c r="I5" s="142"/>
      <c r="J5" s="143"/>
      <c r="K5" s="139"/>
    </row>
    <row r="6" spans="1:11" ht="15">
      <c r="A6" s="97"/>
      <c r="B6" s="142"/>
      <c r="C6" s="142"/>
      <c r="D6" s="142"/>
      <c r="E6" s="142"/>
      <c r="F6" s="142"/>
      <c r="G6" s="142"/>
      <c r="H6" s="142"/>
      <c r="I6" s="142"/>
      <c r="J6" s="143"/>
      <c r="K6" s="139"/>
    </row>
    <row r="7" spans="1:11" ht="15">
      <c r="A7" s="97"/>
      <c r="B7" s="142"/>
      <c r="C7" s="142"/>
      <c r="D7" s="142"/>
      <c r="E7" s="142"/>
      <c r="F7" s="142"/>
      <c r="G7" s="142"/>
      <c r="H7" s="142"/>
      <c r="I7" s="142"/>
      <c r="J7" s="143"/>
      <c r="K7" s="139"/>
    </row>
    <row r="8" spans="1:11" ht="15">
      <c r="A8" s="97"/>
      <c r="B8" s="142"/>
      <c r="C8" s="142"/>
      <c r="D8" s="142"/>
      <c r="E8" s="142"/>
      <c r="F8" s="142"/>
      <c r="G8" s="142"/>
      <c r="H8" s="142"/>
      <c r="I8" s="142"/>
      <c r="J8" s="143"/>
      <c r="K8" s="144"/>
    </row>
    <row r="9" spans="1:11" ht="15">
      <c r="A9" s="97"/>
      <c r="B9" s="142"/>
      <c r="C9" s="142"/>
      <c r="D9" s="142"/>
      <c r="E9" s="142"/>
      <c r="F9" s="142"/>
      <c r="G9" s="142"/>
      <c r="H9" s="142"/>
      <c r="I9" s="142"/>
      <c r="J9" s="143"/>
      <c r="K9" s="144"/>
    </row>
    <row r="10" spans="1:11" ht="15">
      <c r="A10" s="97"/>
      <c r="B10" s="142"/>
      <c r="C10" s="142"/>
      <c r="D10" s="142"/>
      <c r="E10" s="142"/>
      <c r="F10" s="142"/>
      <c r="G10" s="142"/>
      <c r="H10" s="142"/>
      <c r="I10" s="142"/>
      <c r="J10" s="143"/>
      <c r="K10" s="144"/>
    </row>
    <row r="11" spans="1:11" ht="15">
      <c r="A11" s="145"/>
      <c r="B11" s="142"/>
      <c r="C11" s="142"/>
      <c r="D11" s="142"/>
      <c r="E11" s="142"/>
      <c r="F11" s="142"/>
      <c r="G11" s="142"/>
      <c r="H11" s="142"/>
      <c r="I11" s="142"/>
      <c r="J11" s="143"/>
      <c r="K11" s="144"/>
    </row>
    <row r="12" spans="1:11" ht="15">
      <c r="A12" s="97"/>
      <c r="B12" s="142"/>
      <c r="C12" s="142"/>
      <c r="D12" s="142"/>
      <c r="E12" s="142"/>
      <c r="F12" s="142"/>
      <c r="G12" s="142"/>
      <c r="H12" s="142"/>
      <c r="I12" s="142"/>
      <c r="J12" s="143"/>
      <c r="K12" s="144"/>
    </row>
    <row r="13" spans="1:11" ht="15">
      <c r="A13" s="97"/>
      <c r="B13" s="146"/>
      <c r="C13" s="147"/>
      <c r="D13" s="148"/>
      <c r="E13" s="149"/>
      <c r="F13" s="147"/>
      <c r="G13" s="142"/>
      <c r="H13" s="147"/>
      <c r="I13" s="147"/>
      <c r="J13" s="143"/>
      <c r="K13" s="139"/>
    </row>
    <row r="14" spans="1:11" ht="15">
      <c r="A14" s="145"/>
      <c r="B14" s="146"/>
      <c r="C14" s="146"/>
      <c r="D14" s="150"/>
      <c r="E14" s="150"/>
      <c r="F14" s="146"/>
      <c r="G14" s="142"/>
      <c r="H14" s="146"/>
      <c r="I14" s="146"/>
      <c r="J14" s="143"/>
      <c r="K14" s="139"/>
    </row>
    <row r="15" spans="1:11" ht="15">
      <c r="A15" s="145"/>
      <c r="B15" s="146"/>
      <c r="C15" s="146"/>
      <c r="D15" s="150"/>
      <c r="E15" s="150"/>
      <c r="F15" s="146"/>
      <c r="G15" s="142"/>
      <c r="H15" s="146"/>
      <c r="I15" s="146"/>
      <c r="J15" s="143"/>
      <c r="K15" s="139"/>
    </row>
    <row r="16" spans="1:11" ht="15">
      <c r="A16" s="145"/>
      <c r="B16" s="146"/>
      <c r="C16" s="146"/>
      <c r="D16" s="150"/>
      <c r="E16" s="150"/>
      <c r="F16" s="146"/>
      <c r="G16" s="142"/>
      <c r="H16" s="146"/>
      <c r="I16" s="146"/>
      <c r="J16" s="143"/>
      <c r="K16" s="139"/>
    </row>
    <row r="17" spans="1:11" ht="15">
      <c r="A17" s="145"/>
      <c r="B17" s="146"/>
      <c r="C17" s="146"/>
      <c r="D17" s="150"/>
      <c r="E17" s="150"/>
      <c r="F17" s="146"/>
      <c r="G17" s="142"/>
      <c r="H17" s="146"/>
      <c r="I17" s="146"/>
      <c r="J17" s="143"/>
      <c r="K17" s="139"/>
    </row>
    <row r="18" spans="1:11" ht="15">
      <c r="A18" s="145"/>
      <c r="B18" s="146"/>
      <c r="C18" s="146"/>
      <c r="D18" s="150"/>
      <c r="E18" s="150"/>
      <c r="F18" s="146"/>
      <c r="G18" s="142"/>
      <c r="H18" s="146"/>
      <c r="I18" s="146"/>
      <c r="J18" s="143"/>
      <c r="K18" s="139"/>
    </row>
    <row r="19" spans="1:11" ht="15">
      <c r="A19" s="145"/>
      <c r="B19" s="146"/>
      <c r="C19" s="146"/>
      <c r="D19" s="150"/>
      <c r="E19" s="150"/>
      <c r="F19" s="146"/>
      <c r="G19" s="142"/>
      <c r="H19" s="146"/>
      <c r="I19" s="146"/>
      <c r="J19" s="143"/>
      <c r="K19" s="139"/>
    </row>
    <row r="20" spans="1:11" ht="15">
      <c r="A20" s="145"/>
      <c r="B20" s="146"/>
      <c r="C20" s="146"/>
      <c r="D20" s="150"/>
      <c r="E20" s="150"/>
      <c r="F20" s="146"/>
      <c r="G20" s="142"/>
      <c r="H20" s="146"/>
      <c r="I20" s="146"/>
      <c r="J20" s="143"/>
      <c r="K20" s="139"/>
    </row>
    <row r="21" spans="1:11" ht="15">
      <c r="A21" s="145"/>
      <c r="B21" s="146"/>
      <c r="C21" s="146"/>
      <c r="D21" s="150"/>
      <c r="E21" s="150"/>
      <c r="F21" s="146"/>
      <c r="G21" s="142"/>
      <c r="H21" s="146"/>
      <c r="I21" s="146"/>
      <c r="J21" s="143"/>
      <c r="K21" s="139"/>
    </row>
  </sheetData>
  <conditionalFormatting sqref="J2:J12">
    <cfRule type="cellIs" dxfId="17" priority="3" operator="greaterThan">
      <formula>26</formula>
    </cfRule>
  </conditionalFormatting>
  <conditionalFormatting sqref="J13:J14">
    <cfRule type="cellIs" dxfId="16" priority="2" operator="greaterThan">
      <formula>26</formula>
    </cfRule>
  </conditionalFormatting>
  <conditionalFormatting sqref="J15:J21">
    <cfRule type="cellIs" dxfId="15" priority="1" operator="greaterThan">
      <formula>26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A3" workbookViewId="0">
      <selection activeCell="C18" sqref="C18:C41"/>
    </sheetView>
  </sheetViews>
  <sheetFormatPr baseColWidth="10" defaultRowHeight="14" x14ac:dyDescent="0"/>
  <cols>
    <col min="27" max="27" width="15.1640625" bestFit="1" customWidth="1"/>
  </cols>
  <sheetData>
    <row r="1" spans="1:27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7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7">
      <c r="A3" s="44">
        <v>5</v>
      </c>
      <c r="B3" s="52">
        <v>44133</v>
      </c>
      <c r="C3" s="53">
        <v>2992</v>
      </c>
      <c r="D3" s="42">
        <v>1484.7</v>
      </c>
      <c r="E3" s="54">
        <v>257.75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7">
      <c r="A4" s="44">
        <v>4.4000000000000004</v>
      </c>
      <c r="B4" s="52">
        <v>44133</v>
      </c>
      <c r="C4" s="53">
        <v>2992</v>
      </c>
      <c r="D4" s="54">
        <v>1306.9000000000001</v>
      </c>
      <c r="E4" s="54">
        <v>228.81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7">
      <c r="A5" s="44">
        <v>4</v>
      </c>
      <c r="B5" s="52">
        <v>44133</v>
      </c>
      <c r="C5" s="53">
        <v>2992</v>
      </c>
      <c r="D5" s="42">
        <v>1225.5</v>
      </c>
      <c r="E5" s="54">
        <v>215.25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7">
      <c r="A6" s="44">
        <v>3.4</v>
      </c>
      <c r="B6" s="52">
        <v>44133</v>
      </c>
      <c r="C6" s="53">
        <v>2992</v>
      </c>
      <c r="D6" s="54">
        <v>1017.1</v>
      </c>
      <c r="E6" s="54">
        <v>186.19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7">
      <c r="A7" s="44">
        <v>3</v>
      </c>
      <c r="B7" s="52">
        <v>44133</v>
      </c>
      <c r="C7" s="53">
        <v>2992</v>
      </c>
      <c r="D7" s="42">
        <v>897.36</v>
      </c>
      <c r="E7" s="54">
        <v>163.49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7">
      <c r="A8" s="44">
        <v>2.4</v>
      </c>
      <c r="B8" s="52">
        <v>44133</v>
      </c>
      <c r="C8" s="53">
        <v>2992</v>
      </c>
      <c r="D8" s="54">
        <v>761.56</v>
      </c>
      <c r="E8" s="54">
        <v>136.21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7">
      <c r="A9" s="44">
        <v>2</v>
      </c>
      <c r="B9" s="52">
        <v>44133</v>
      </c>
      <c r="C9" s="53">
        <v>2992</v>
      </c>
      <c r="D9" s="42">
        <v>630.19000000000005</v>
      </c>
      <c r="E9" s="54">
        <v>115.97</v>
      </c>
      <c r="F9" s="55">
        <f t="shared" si="0"/>
        <v>5.984</v>
      </c>
      <c r="G9" s="58" t="s">
        <v>70</v>
      </c>
      <c r="H9" s="58"/>
      <c r="I9" s="59">
        <f>SLOPE(F3:F15,D3:D15)</f>
        <v>9.9474917837668632E-3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7">
      <c r="A10" s="44">
        <v>1.4</v>
      </c>
      <c r="B10" s="52">
        <v>44133</v>
      </c>
      <c r="C10" s="53">
        <v>2992</v>
      </c>
      <c r="D10" s="42">
        <v>449.79</v>
      </c>
      <c r="E10" s="54">
        <v>82.992000000000004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-3.4876713250334923E-2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7">
      <c r="A11" s="44">
        <v>1</v>
      </c>
      <c r="B11" s="52">
        <v>44133</v>
      </c>
      <c r="C11" s="53">
        <v>2992</v>
      </c>
      <c r="D11" s="42">
        <v>308.89</v>
      </c>
      <c r="E11" s="54">
        <v>64.123000000000005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7">
      <c r="A12" s="60">
        <v>0.4</v>
      </c>
      <c r="B12" s="52">
        <v>44133</v>
      </c>
      <c r="C12" s="53">
        <v>2992</v>
      </c>
      <c r="D12" s="60">
        <v>111.05</v>
      </c>
      <c r="E12" s="60">
        <v>24.030999999999999</v>
      </c>
      <c r="F12" s="55">
        <f t="shared" si="0"/>
        <v>1.1968000000000001</v>
      </c>
      <c r="G12" s="61" t="s">
        <v>72</v>
      </c>
      <c r="H12" s="61"/>
      <c r="I12" s="62">
        <f>SLOPE(F3:F15,E3:E15)</f>
        <v>5.7399738566937863E-2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7">
      <c r="A13" s="60">
        <v>0.2</v>
      </c>
      <c r="B13" s="52">
        <v>44133</v>
      </c>
      <c r="C13" s="53">
        <v>2992</v>
      </c>
      <c r="D13" s="60">
        <v>43.656999999999996</v>
      </c>
      <c r="E13" s="60">
        <v>11.426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-0.30709799918890912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7">
      <c r="A14" s="60">
        <v>0.1</v>
      </c>
      <c r="B14" s="52">
        <v>44133</v>
      </c>
      <c r="C14" s="53">
        <v>2992</v>
      </c>
      <c r="D14" s="60">
        <v>20.158000000000001</v>
      </c>
      <c r="E14" s="60">
        <v>6.3410000000000002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38" t="s">
        <v>121</v>
      </c>
      <c r="X14" s="138" t="s">
        <v>122</v>
      </c>
      <c r="Y14" s="138" t="s">
        <v>121</v>
      </c>
      <c r="Z14" s="138" t="s">
        <v>122</v>
      </c>
    </row>
    <row r="15" spans="1:27">
      <c r="A15" s="60">
        <v>0</v>
      </c>
      <c r="B15" s="52">
        <v>44133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38"/>
      <c r="X15" s="138"/>
      <c r="Y15" s="138"/>
      <c r="Z15" s="138"/>
    </row>
    <row r="16" spans="1:27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57" t="s">
        <v>195</v>
      </c>
    </row>
    <row r="17" spans="1:28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</row>
    <row r="18" spans="1:28">
      <c r="A18" s="29" t="s">
        <v>257</v>
      </c>
      <c r="B18" s="71">
        <f t="shared" ref="B18:B41" si="1">$B$3+H18</f>
        <v>44133.458333333336</v>
      </c>
      <c r="C18" s="44"/>
      <c r="D18" s="82"/>
      <c r="E18" s="83"/>
      <c r="F18" s="74" t="e">
        <f t="shared" ref="F18:F41" si="2">((I$9*D18)+I$10)/C18/1000</f>
        <v>#DIV/0!</v>
      </c>
      <c r="G18" s="74" t="e">
        <f t="shared" ref="G18:G41" si="3">((I$12*E18)+I$13)/C18/1000</f>
        <v>#DIV/0!</v>
      </c>
      <c r="H18" s="98">
        <v>0.45833333333333331</v>
      </c>
      <c r="I18" s="75">
        <f>jar_information!M3</f>
        <v>44109.375</v>
      </c>
      <c r="J18" s="76">
        <f t="shared" ref="J18:J41" si="4">B18-I18</f>
        <v>24.083333333335759</v>
      </c>
      <c r="K18" s="76">
        <f t="shared" ref="K18:K41" si="5">J18*24</f>
        <v>578.00000000005821</v>
      </c>
      <c r="L18" s="77">
        <f>jar_information!H3</f>
        <v>1094.984111531538</v>
      </c>
      <c r="M18" s="76" t="e">
        <f t="shared" ref="M18:M41" si="6">F18*L18</f>
        <v>#DIV/0!</v>
      </c>
      <c r="N18" s="76" t="e">
        <f t="shared" ref="N18:N41" si="7">M18*1.83</f>
        <v>#DIV/0!</v>
      </c>
      <c r="O18" s="78" t="e">
        <f t="shared" ref="O18:O41" si="8">N18*(12/(12+(16*2)))</f>
        <v>#DIV/0!</v>
      </c>
      <c r="P18" s="79" t="e">
        <f t="shared" ref="P18:P41" si="9">O18*(400/(400+L18))</f>
        <v>#DIV/0!</v>
      </c>
      <c r="Q18" s="80"/>
      <c r="R18" s="80">
        <f t="shared" ref="R18:R41" si="10">Q18/314.7</f>
        <v>0</v>
      </c>
      <c r="S18" s="80" t="e">
        <f t="shared" ref="S18:S41" si="11">R18/P18*100</f>
        <v>#DIV/0!</v>
      </c>
      <c r="T18" s="81" t="e">
        <f t="shared" ref="T18:T41" si="12">F18*1000000</f>
        <v>#DIV/0!</v>
      </c>
      <c r="U18" s="7" t="e">
        <f t="shared" ref="U18:U41" si="13">M18/L18*100</f>
        <v>#DIV/0!</v>
      </c>
      <c r="V18" s="92" t="e">
        <f t="shared" ref="V18:V41" si="14">O18/K18</f>
        <v>#DIV/0!</v>
      </c>
      <c r="W18" s="99" t="e">
        <f t="shared" ref="W18:W21" si="15">V18*24*5</f>
        <v>#DIV/0!</v>
      </c>
      <c r="X18" s="99" t="e">
        <f t="shared" ref="X18:X21" si="16">V18*24*7</f>
        <v>#DIV/0!</v>
      </c>
      <c r="Y18" s="100" t="e">
        <f t="shared" ref="Y18:Y21" si="17">W18*(400/(400+L18))</f>
        <v>#DIV/0!</v>
      </c>
      <c r="Z18" s="100" t="e">
        <f t="shared" ref="Z18:Z27" si="18">X18*(400/(400+L18))</f>
        <v>#DIV/0!</v>
      </c>
      <c r="AA18" s="177">
        <v>44131.652777777781</v>
      </c>
    </row>
    <row r="19" spans="1:28">
      <c r="A19" s="29" t="s">
        <v>258</v>
      </c>
      <c r="B19" s="71">
        <f t="shared" si="1"/>
        <v>44133.458333333336</v>
      </c>
      <c r="C19" s="44"/>
      <c r="D19" s="82"/>
      <c r="E19" s="83"/>
      <c r="F19" s="74" t="e">
        <f t="shared" si="2"/>
        <v>#DIV/0!</v>
      </c>
      <c r="G19" s="74" t="e">
        <f t="shared" si="3"/>
        <v>#DIV/0!</v>
      </c>
      <c r="H19" s="98">
        <v>0.45833333333333331</v>
      </c>
      <c r="I19" s="75">
        <f>jar_information!M4</f>
        <v>44109.375</v>
      </c>
      <c r="J19" s="76">
        <f t="shared" si="4"/>
        <v>24.083333333335759</v>
      </c>
      <c r="K19" s="76">
        <f t="shared" si="5"/>
        <v>578.00000000005821</v>
      </c>
      <c r="L19" s="77">
        <f>jar_information!H4</f>
        <v>1094.984111531538</v>
      </c>
      <c r="M19" s="76" t="e">
        <f t="shared" si="6"/>
        <v>#DIV/0!</v>
      </c>
      <c r="N19" s="76" t="e">
        <f t="shared" si="7"/>
        <v>#DIV/0!</v>
      </c>
      <c r="O19" s="78" t="e">
        <f t="shared" si="8"/>
        <v>#DIV/0!</v>
      </c>
      <c r="P19" s="79" t="e">
        <f t="shared" si="9"/>
        <v>#DIV/0!</v>
      </c>
      <c r="Q19" s="80"/>
      <c r="R19" s="80">
        <f t="shared" si="10"/>
        <v>0</v>
      </c>
      <c r="S19" s="80" t="e">
        <f t="shared" si="11"/>
        <v>#DIV/0!</v>
      </c>
      <c r="T19" s="81" t="e">
        <f t="shared" si="12"/>
        <v>#DIV/0!</v>
      </c>
      <c r="U19" s="7" t="e">
        <f t="shared" si="13"/>
        <v>#DIV/0!</v>
      </c>
      <c r="V19" s="92" t="e">
        <f t="shared" si="14"/>
        <v>#DIV/0!</v>
      </c>
      <c r="W19" s="99" t="e">
        <f t="shared" si="15"/>
        <v>#DIV/0!</v>
      </c>
      <c r="X19" s="99" t="e">
        <f t="shared" si="16"/>
        <v>#DIV/0!</v>
      </c>
      <c r="Y19" s="100" t="e">
        <f t="shared" si="17"/>
        <v>#DIV/0!</v>
      </c>
      <c r="Z19" s="100" t="e">
        <f t="shared" si="18"/>
        <v>#DIV/0!</v>
      </c>
      <c r="AA19" s="133">
        <v>44116</v>
      </c>
    </row>
    <row r="20" spans="1:28">
      <c r="A20" s="29" t="s">
        <v>259</v>
      </c>
      <c r="B20" s="71">
        <f t="shared" si="1"/>
        <v>44133.458333333336</v>
      </c>
      <c r="C20" s="44">
        <v>3</v>
      </c>
      <c r="D20" s="82">
        <v>255.97</v>
      </c>
      <c r="E20" s="83">
        <v>56.868000000000002</v>
      </c>
      <c r="F20" s="74">
        <f t="shared" si="2"/>
        <v>8.3712758621348954E-4</v>
      </c>
      <c r="G20" s="74">
        <f t="shared" si="3"/>
        <v>9.8570344454523774E-4</v>
      </c>
      <c r="H20" s="98">
        <v>0.45833333333333331</v>
      </c>
      <c r="I20" s="75">
        <f>jar_information!M5</f>
        <v>44109.375</v>
      </c>
      <c r="J20" s="76">
        <f t="shared" si="4"/>
        <v>24.083333333335759</v>
      </c>
      <c r="K20" s="76">
        <f t="shared" si="5"/>
        <v>578.00000000005821</v>
      </c>
      <c r="L20" s="77">
        <f>jar_information!H5</f>
        <v>1094.984111531538</v>
      </c>
      <c r="M20" s="76">
        <f t="shared" si="6"/>
        <v>0.91664140622851886</v>
      </c>
      <c r="N20" s="76">
        <f t="shared" si="7"/>
        <v>1.6774537733981896</v>
      </c>
      <c r="O20" s="78">
        <f t="shared" si="8"/>
        <v>0.45748739274496075</v>
      </c>
      <c r="P20" s="79">
        <f t="shared" si="9"/>
        <v>0.12240595447567329</v>
      </c>
      <c r="Q20" s="80"/>
      <c r="R20" s="80">
        <f t="shared" si="10"/>
        <v>0</v>
      </c>
      <c r="S20" s="80">
        <f t="shared" si="11"/>
        <v>0</v>
      </c>
      <c r="T20" s="81">
        <f t="shared" si="12"/>
        <v>837.12758621348951</v>
      </c>
      <c r="U20" s="7">
        <f t="shared" si="13"/>
        <v>8.3712758621348957E-2</v>
      </c>
      <c r="V20" s="92">
        <f t="shared" si="14"/>
        <v>7.9150067948947174E-4</v>
      </c>
      <c r="W20" s="99">
        <f t="shared" si="15"/>
        <v>9.4980081538736605E-2</v>
      </c>
      <c r="X20" s="99">
        <f t="shared" si="16"/>
        <v>0.13297211415423124</v>
      </c>
      <c r="Y20" s="100">
        <f t="shared" si="17"/>
        <v>2.5413000929202966E-2</v>
      </c>
      <c r="Z20" s="100">
        <f t="shared" si="18"/>
        <v>3.5578201300884148E-2</v>
      </c>
    </row>
    <row r="21" spans="1:28">
      <c r="A21" s="29" t="s">
        <v>260</v>
      </c>
      <c r="B21" s="71">
        <f t="shared" si="1"/>
        <v>44133.458333333336</v>
      </c>
      <c r="C21" s="44">
        <v>3</v>
      </c>
      <c r="D21" s="82">
        <v>239.77</v>
      </c>
      <c r="E21" s="83">
        <v>50.825000000000003</v>
      </c>
      <c r="F21" s="74">
        <f t="shared" si="2"/>
        <v>7.8341113058114868E-4</v>
      </c>
      <c r="G21" s="74">
        <f t="shared" si="3"/>
        <v>8.7008123782523594E-4</v>
      </c>
      <c r="H21" s="98">
        <v>0.45833333333333331</v>
      </c>
      <c r="I21" s="75">
        <f>jar_information!M6</f>
        <v>44109.375</v>
      </c>
      <c r="J21" s="76">
        <f t="shared" si="4"/>
        <v>24.083333333335759</v>
      </c>
      <c r="K21" s="76">
        <f t="shared" si="5"/>
        <v>578.00000000005821</v>
      </c>
      <c r="L21" s="77">
        <f>jar_information!H6</f>
        <v>1094.984111531538</v>
      </c>
      <c r="M21" s="76">
        <f t="shared" si="6"/>
        <v>0.85782274078331677</v>
      </c>
      <c r="N21" s="76">
        <f t="shared" si="7"/>
        <v>1.5698156156334697</v>
      </c>
      <c r="O21" s="78">
        <f t="shared" si="8"/>
        <v>0.42813153153640082</v>
      </c>
      <c r="P21" s="79">
        <f t="shared" si="9"/>
        <v>0.11455145997446115</v>
      </c>
      <c r="Q21" s="80"/>
      <c r="R21" s="80">
        <f t="shared" si="10"/>
        <v>0</v>
      </c>
      <c r="S21" s="80">
        <f t="shared" si="11"/>
        <v>0</v>
      </c>
      <c r="T21" s="81">
        <f t="shared" si="12"/>
        <v>783.41113058114865</v>
      </c>
      <c r="U21" s="7">
        <f t="shared" si="13"/>
        <v>7.8341113058114864E-2</v>
      </c>
      <c r="V21" s="92">
        <f t="shared" si="14"/>
        <v>7.4071199227743547E-4</v>
      </c>
      <c r="W21" s="99">
        <f t="shared" si="15"/>
        <v>8.8885439073292258E-2</v>
      </c>
      <c r="X21" s="99">
        <f t="shared" si="16"/>
        <v>0.12443961470260917</v>
      </c>
      <c r="Y21" s="100">
        <f t="shared" si="17"/>
        <v>2.3782310029297499E-2</v>
      </c>
      <c r="Z21" s="100">
        <f t="shared" si="18"/>
        <v>3.3295234041016503E-2</v>
      </c>
    </row>
    <row r="22" spans="1:28">
      <c r="A22" s="29" t="s">
        <v>261</v>
      </c>
      <c r="B22" s="71">
        <f t="shared" si="1"/>
        <v>44133.458333333336</v>
      </c>
      <c r="C22" s="44"/>
      <c r="D22" s="82"/>
      <c r="E22" s="83"/>
      <c r="F22" s="74" t="e">
        <f t="shared" si="2"/>
        <v>#DIV/0!</v>
      </c>
      <c r="G22" s="74" t="e">
        <f t="shared" si="3"/>
        <v>#DIV/0!</v>
      </c>
      <c r="H22" s="98">
        <v>0.45833333333333331</v>
      </c>
      <c r="I22" s="75">
        <f>jar_information!M7</f>
        <v>44109.375</v>
      </c>
      <c r="J22" s="76">
        <f t="shared" si="4"/>
        <v>24.083333333335759</v>
      </c>
      <c r="K22" s="76">
        <f t="shared" si="5"/>
        <v>578.00000000005821</v>
      </c>
      <c r="L22" s="77">
        <f>jar_information!H7</f>
        <v>1094.984111531538</v>
      </c>
      <c r="M22" s="76" t="e">
        <f t="shared" si="6"/>
        <v>#DIV/0!</v>
      </c>
      <c r="N22" s="76" t="e">
        <f t="shared" si="7"/>
        <v>#DIV/0!</v>
      </c>
      <c r="O22" s="78" t="e">
        <f t="shared" si="8"/>
        <v>#DIV/0!</v>
      </c>
      <c r="P22" s="79" t="e">
        <f t="shared" si="9"/>
        <v>#DIV/0!</v>
      </c>
      <c r="Q22" s="80"/>
      <c r="R22" s="80">
        <f t="shared" si="10"/>
        <v>0</v>
      </c>
      <c r="S22" s="80" t="e">
        <f t="shared" si="11"/>
        <v>#DIV/0!</v>
      </c>
      <c r="T22" s="81" t="e">
        <f t="shared" si="12"/>
        <v>#DIV/0!</v>
      </c>
      <c r="U22" s="7" t="e">
        <f t="shared" si="13"/>
        <v>#DIV/0!</v>
      </c>
      <c r="V22" s="92" t="e">
        <f t="shared" si="14"/>
        <v>#DIV/0!</v>
      </c>
      <c r="W22" s="99" t="e">
        <f>V22*24*5</f>
        <v>#DIV/0!</v>
      </c>
      <c r="X22" s="99" t="e">
        <f>V22*24*7</f>
        <v>#DIV/0!</v>
      </c>
      <c r="Y22" s="100" t="e">
        <f>W22*(400/(400+L22))</f>
        <v>#DIV/0!</v>
      </c>
      <c r="Z22" s="100" t="e">
        <f t="shared" si="18"/>
        <v>#DIV/0!</v>
      </c>
      <c r="AA22" s="133">
        <v>44112</v>
      </c>
    </row>
    <row r="23" spans="1:28">
      <c r="A23" s="29" t="s">
        <v>262</v>
      </c>
      <c r="B23" s="71">
        <f t="shared" si="1"/>
        <v>44133.458333333336</v>
      </c>
      <c r="C23" s="44"/>
      <c r="D23" s="82"/>
      <c r="E23" s="83"/>
      <c r="F23" s="74" t="e">
        <f t="shared" si="2"/>
        <v>#DIV/0!</v>
      </c>
      <c r="G23" s="74" t="e">
        <f t="shared" si="3"/>
        <v>#DIV/0!</v>
      </c>
      <c r="H23" s="98">
        <v>0.45833333333333331</v>
      </c>
      <c r="I23" s="75">
        <f>jar_information!M8</f>
        <v>44109.375</v>
      </c>
      <c r="J23" s="76">
        <f t="shared" si="4"/>
        <v>24.083333333335759</v>
      </c>
      <c r="K23" s="76">
        <f t="shared" si="5"/>
        <v>578.00000000005821</v>
      </c>
      <c r="L23" s="77">
        <f>jar_information!H8</f>
        <v>1094.984111531538</v>
      </c>
      <c r="M23" s="76" t="e">
        <f t="shared" si="6"/>
        <v>#DIV/0!</v>
      </c>
      <c r="N23" s="76" t="e">
        <f t="shared" si="7"/>
        <v>#DIV/0!</v>
      </c>
      <c r="O23" s="78" t="e">
        <f t="shared" si="8"/>
        <v>#DIV/0!</v>
      </c>
      <c r="P23" s="79" t="e">
        <f t="shared" si="9"/>
        <v>#DIV/0!</v>
      </c>
      <c r="Q23" s="80"/>
      <c r="R23" s="80">
        <f t="shared" si="10"/>
        <v>0</v>
      </c>
      <c r="S23" s="80" t="e">
        <f t="shared" si="11"/>
        <v>#DIV/0!</v>
      </c>
      <c r="T23" s="81" t="e">
        <f t="shared" si="12"/>
        <v>#DIV/0!</v>
      </c>
      <c r="U23" s="7" t="e">
        <f t="shared" si="13"/>
        <v>#DIV/0!</v>
      </c>
      <c r="V23" s="92" t="e">
        <f t="shared" si="14"/>
        <v>#DIV/0!</v>
      </c>
      <c r="W23" s="99" t="e">
        <f t="shared" ref="W23:W27" si="19">V23*24*5</f>
        <v>#DIV/0!</v>
      </c>
      <c r="X23" s="99" t="e">
        <f t="shared" ref="X23:X27" si="20">V23*24*7</f>
        <v>#DIV/0!</v>
      </c>
      <c r="Y23" s="100" t="e">
        <f t="shared" ref="Y23:Y27" si="21">W23*(400/(400+L23))</f>
        <v>#DIV/0!</v>
      </c>
      <c r="Z23" s="100" t="e">
        <f t="shared" si="18"/>
        <v>#DIV/0!</v>
      </c>
      <c r="AA23" s="133">
        <v>44112</v>
      </c>
    </row>
    <row r="24" spans="1:28">
      <c r="A24" s="29" t="s">
        <v>263</v>
      </c>
      <c r="B24" s="71">
        <f t="shared" si="1"/>
        <v>44133.458333333336</v>
      </c>
      <c r="C24" s="44">
        <v>3</v>
      </c>
      <c r="D24" s="82">
        <v>524.36</v>
      </c>
      <c r="E24" s="83">
        <v>98.396000000000001</v>
      </c>
      <c r="F24" s="74">
        <f t="shared" si="2"/>
        <v>1.7270633594952194E-3</v>
      </c>
      <c r="G24" s="74">
        <f t="shared" si="3"/>
        <v>1.7802688922811695E-3</v>
      </c>
      <c r="H24" s="98">
        <v>0.45833333333333331</v>
      </c>
      <c r="I24" s="75">
        <f>jar_information!M9</f>
        <v>44109.375</v>
      </c>
      <c r="J24" s="76">
        <f t="shared" si="4"/>
        <v>24.083333333335759</v>
      </c>
      <c r="K24" s="76">
        <f t="shared" si="5"/>
        <v>578.00000000005821</v>
      </c>
      <c r="L24" s="77">
        <f>jar_information!H9</f>
        <v>1089.9832182453438</v>
      </c>
      <c r="M24" s="76">
        <f t="shared" si="6"/>
        <v>1.8824700786962143</v>
      </c>
      <c r="N24" s="76">
        <f t="shared" si="7"/>
        <v>3.4449202440140723</v>
      </c>
      <c r="O24" s="78">
        <f t="shared" si="8"/>
        <v>0.93952370291292875</v>
      </c>
      <c r="P24" s="79">
        <f t="shared" si="9"/>
        <v>0.25222396907781136</v>
      </c>
      <c r="Q24" s="80">
        <v>208</v>
      </c>
      <c r="R24" s="80">
        <f t="shared" si="10"/>
        <v>0.66094693358754375</v>
      </c>
      <c r="S24" s="80">
        <f>R24/O24*100</f>
        <v>70.349149418830322</v>
      </c>
      <c r="T24" s="81">
        <f t="shared" si="12"/>
        <v>1727.0633594952194</v>
      </c>
      <c r="U24" s="7">
        <f t="shared" si="13"/>
        <v>0.17270633594952195</v>
      </c>
      <c r="V24" s="92">
        <f t="shared" si="14"/>
        <v>1.62547353445127E-3</v>
      </c>
      <c r="W24" s="99">
        <f t="shared" si="19"/>
        <v>0.1950568241341524</v>
      </c>
      <c r="X24" s="99">
        <f t="shared" si="20"/>
        <v>0.27307955378781334</v>
      </c>
      <c r="Y24" s="100">
        <f t="shared" si="21"/>
        <v>5.2364837870820614E-2</v>
      </c>
      <c r="Z24" s="100">
        <f t="shared" si="18"/>
        <v>7.3310773019148859E-2</v>
      </c>
      <c r="AA24" s="133">
        <v>44133</v>
      </c>
      <c r="AB24" t="s">
        <v>305</v>
      </c>
    </row>
    <row r="25" spans="1:28">
      <c r="A25" s="29" t="s">
        <v>264</v>
      </c>
      <c r="B25" s="71">
        <f t="shared" si="1"/>
        <v>44133.458333333336</v>
      </c>
      <c r="C25" s="44"/>
      <c r="D25" s="82"/>
      <c r="E25" s="83"/>
      <c r="F25" s="74" t="e">
        <f t="shared" si="2"/>
        <v>#DIV/0!</v>
      </c>
      <c r="G25" s="74" t="e">
        <f t="shared" si="3"/>
        <v>#DIV/0!</v>
      </c>
      <c r="H25" s="98">
        <v>0.45833333333333331</v>
      </c>
      <c r="I25" s="75">
        <f>jar_information!M10</f>
        <v>44109.375</v>
      </c>
      <c r="J25" s="76">
        <f t="shared" si="4"/>
        <v>24.083333333335759</v>
      </c>
      <c r="K25" s="76">
        <f t="shared" si="5"/>
        <v>578.00000000005821</v>
      </c>
      <c r="L25" s="77">
        <f>jar_information!H10</f>
        <v>1094.984111531538</v>
      </c>
      <c r="M25" s="76" t="e">
        <f t="shared" si="6"/>
        <v>#DIV/0!</v>
      </c>
      <c r="N25" s="76" t="e">
        <f t="shared" si="7"/>
        <v>#DIV/0!</v>
      </c>
      <c r="O25" s="78" t="e">
        <f t="shared" si="8"/>
        <v>#DIV/0!</v>
      </c>
      <c r="P25" s="79" t="e">
        <f t="shared" si="9"/>
        <v>#DIV/0!</v>
      </c>
      <c r="Q25" s="80"/>
      <c r="R25" s="80">
        <f t="shared" si="10"/>
        <v>0</v>
      </c>
      <c r="S25" s="80" t="e">
        <f t="shared" si="11"/>
        <v>#DIV/0!</v>
      </c>
      <c r="T25" s="81" t="e">
        <f t="shared" si="12"/>
        <v>#DIV/0!</v>
      </c>
      <c r="U25" s="7" t="e">
        <f t="shared" si="13"/>
        <v>#DIV/0!</v>
      </c>
      <c r="V25" s="92" t="e">
        <f t="shared" si="14"/>
        <v>#DIV/0!</v>
      </c>
      <c r="W25" s="99" t="e">
        <f t="shared" si="19"/>
        <v>#DIV/0!</v>
      </c>
      <c r="X25" s="99" t="e">
        <f t="shared" si="20"/>
        <v>#DIV/0!</v>
      </c>
      <c r="Y25" s="100" t="e">
        <f t="shared" si="21"/>
        <v>#DIV/0!</v>
      </c>
      <c r="Z25" s="100" t="e">
        <f t="shared" si="18"/>
        <v>#DIV/0!</v>
      </c>
      <c r="AA25" s="133">
        <v>44119</v>
      </c>
    </row>
    <row r="26" spans="1:28">
      <c r="A26" s="29" t="s">
        <v>265</v>
      </c>
      <c r="B26" s="71">
        <f t="shared" si="1"/>
        <v>44133.458333333336</v>
      </c>
      <c r="C26" s="44">
        <v>3</v>
      </c>
      <c r="D26" s="82">
        <v>262.83</v>
      </c>
      <c r="E26" s="83">
        <v>54.026000000000003</v>
      </c>
      <c r="F26" s="74">
        <f t="shared" si="2"/>
        <v>8.5987418409236977E-4</v>
      </c>
      <c r="G26" s="74">
        <f t="shared" si="3"/>
        <v>9.3132675887615864E-4</v>
      </c>
      <c r="H26" s="98">
        <v>0.45833333333333331</v>
      </c>
      <c r="I26" s="75">
        <f>jar_information!M11</f>
        <v>44109.375</v>
      </c>
      <c r="J26" s="76">
        <f t="shared" si="4"/>
        <v>24.083333333335759</v>
      </c>
      <c r="K26" s="76">
        <f t="shared" si="5"/>
        <v>578.00000000005821</v>
      </c>
      <c r="L26" s="77">
        <f>jar_information!H11</f>
        <v>1094.984111531538</v>
      </c>
      <c r="M26" s="76">
        <f t="shared" si="6"/>
        <v>0.94154856949728971</v>
      </c>
      <c r="N26" s="76">
        <f t="shared" si="7"/>
        <v>1.7230338821800402</v>
      </c>
      <c r="O26" s="78">
        <f t="shared" si="8"/>
        <v>0.46991833150364726</v>
      </c>
      <c r="P26" s="79">
        <f t="shared" si="9"/>
        <v>0.12573199350519892</v>
      </c>
      <c r="Q26" s="80"/>
      <c r="R26" s="80">
        <f t="shared" si="10"/>
        <v>0</v>
      </c>
      <c r="S26" s="80">
        <f t="shared" si="11"/>
        <v>0</v>
      </c>
      <c r="T26" s="81">
        <f t="shared" si="12"/>
        <v>859.87418409236977</v>
      </c>
      <c r="U26" s="7">
        <f t="shared" si="13"/>
        <v>8.5987418409236974E-2</v>
      </c>
      <c r="V26" s="92">
        <f t="shared" si="14"/>
        <v>8.1300749395086494E-4</v>
      </c>
      <c r="W26" s="99">
        <f t="shared" si="19"/>
        <v>9.7560899274103802E-2</v>
      </c>
      <c r="X26" s="99">
        <f t="shared" si="20"/>
        <v>0.13658525898374532</v>
      </c>
      <c r="Y26" s="100">
        <f t="shared" si="21"/>
        <v>2.610352806336047E-2</v>
      </c>
      <c r="Z26" s="100">
        <f t="shared" si="18"/>
        <v>3.6544939288704663E-2</v>
      </c>
    </row>
    <row r="27" spans="1:28">
      <c r="A27" s="29" t="s">
        <v>266</v>
      </c>
      <c r="B27" s="71">
        <f t="shared" si="1"/>
        <v>44133.458333333336</v>
      </c>
      <c r="C27" s="44">
        <v>3</v>
      </c>
      <c r="D27" s="82">
        <v>286.83</v>
      </c>
      <c r="E27" s="83">
        <v>62.369</v>
      </c>
      <c r="F27" s="74">
        <f t="shared" si="2"/>
        <v>9.3945411836250474E-4</v>
      </c>
      <c r="G27" s="74">
        <f t="shared" si="3"/>
        <v>1.0909554318308129E-3</v>
      </c>
      <c r="H27" s="98">
        <v>0.45833333333333331</v>
      </c>
      <c r="I27" s="75">
        <f>jar_information!M12</f>
        <v>44109.375</v>
      </c>
      <c r="J27" s="76">
        <f t="shared" si="4"/>
        <v>24.083333333335759</v>
      </c>
      <c r="K27" s="76">
        <f t="shared" si="5"/>
        <v>578.00000000005821</v>
      </c>
      <c r="L27" s="77">
        <f>jar_information!H12</f>
        <v>1089.9832182453438</v>
      </c>
      <c r="M27" s="76">
        <f t="shared" si="6"/>
        <v>1.023989223326605</v>
      </c>
      <c r="N27" s="76">
        <f t="shared" si="7"/>
        <v>1.8739002786876873</v>
      </c>
      <c r="O27" s="78">
        <f t="shared" si="8"/>
        <v>0.51106371236936921</v>
      </c>
      <c r="P27" s="79">
        <f t="shared" si="9"/>
        <v>0.13719985731684028</v>
      </c>
      <c r="Q27" s="80"/>
      <c r="R27" s="80">
        <f t="shared" si="10"/>
        <v>0</v>
      </c>
      <c r="S27" s="80">
        <f t="shared" si="11"/>
        <v>0</v>
      </c>
      <c r="T27" s="81">
        <f t="shared" si="12"/>
        <v>939.45411836250469</v>
      </c>
      <c r="U27" s="7">
        <f t="shared" si="13"/>
        <v>9.3945411836250478E-2</v>
      </c>
      <c r="V27" s="92">
        <f t="shared" si="14"/>
        <v>8.8419327399535941E-4</v>
      </c>
      <c r="W27" s="99">
        <f t="shared" si="19"/>
        <v>0.10610319287944313</v>
      </c>
      <c r="X27" s="99">
        <f t="shared" si="20"/>
        <v>0.14854447003122037</v>
      </c>
      <c r="Y27" s="100">
        <f t="shared" si="21"/>
        <v>2.8484399442939751E-2</v>
      </c>
      <c r="Z27" s="100">
        <f t="shared" si="18"/>
        <v>3.9878159220115651E-2</v>
      </c>
    </row>
    <row r="28" spans="1:28">
      <c r="A28" t="s">
        <v>267</v>
      </c>
      <c r="B28" s="71">
        <f t="shared" si="1"/>
        <v>44133.458333333336</v>
      </c>
      <c r="C28" s="44"/>
      <c r="D28" s="82"/>
      <c r="E28" s="83"/>
      <c r="F28" s="74" t="e">
        <f t="shared" si="2"/>
        <v>#DIV/0!</v>
      </c>
      <c r="G28" s="74" t="e">
        <f t="shared" si="3"/>
        <v>#DIV/0!</v>
      </c>
      <c r="H28" s="98">
        <v>0.45833333333333331</v>
      </c>
      <c r="I28" s="75">
        <f>jar_information!M13</f>
        <v>44109.375</v>
      </c>
      <c r="J28" s="76">
        <f t="shared" si="4"/>
        <v>24.083333333335759</v>
      </c>
      <c r="K28" s="76">
        <f t="shared" si="5"/>
        <v>578.00000000005821</v>
      </c>
      <c r="L28" s="77">
        <f>jar_information!H13</f>
        <v>1084.9972529988097</v>
      </c>
      <c r="M28" s="76" t="e">
        <f t="shared" si="6"/>
        <v>#DIV/0!</v>
      </c>
      <c r="N28" s="76" t="e">
        <f t="shared" si="7"/>
        <v>#DIV/0!</v>
      </c>
      <c r="O28" s="78" t="e">
        <f t="shared" si="8"/>
        <v>#DIV/0!</v>
      </c>
      <c r="P28" s="79" t="e">
        <f t="shared" si="9"/>
        <v>#DIV/0!</v>
      </c>
      <c r="Q28" s="80"/>
      <c r="R28" s="80">
        <f t="shared" si="10"/>
        <v>0</v>
      </c>
      <c r="S28" s="80" t="e">
        <f t="shared" si="11"/>
        <v>#DIV/0!</v>
      </c>
      <c r="T28" s="81" t="e">
        <f t="shared" si="12"/>
        <v>#DIV/0!</v>
      </c>
      <c r="U28" s="7" t="e">
        <f t="shared" si="13"/>
        <v>#DIV/0!</v>
      </c>
      <c r="V28" s="92" t="e">
        <f t="shared" si="14"/>
        <v>#DIV/0!</v>
      </c>
      <c r="AA28" s="133">
        <v>44112</v>
      </c>
    </row>
    <row r="29" spans="1:28">
      <c r="A29" t="s">
        <v>268</v>
      </c>
      <c r="B29" s="71">
        <f t="shared" si="1"/>
        <v>44133.458333333336</v>
      </c>
      <c r="C29" s="44"/>
      <c r="D29" s="82"/>
      <c r="E29" s="83"/>
      <c r="F29" s="74" t="e">
        <f t="shared" si="2"/>
        <v>#DIV/0!</v>
      </c>
      <c r="G29" s="74" t="e">
        <f t="shared" si="3"/>
        <v>#DIV/0!</v>
      </c>
      <c r="H29" s="98">
        <v>0.45833333333333331</v>
      </c>
      <c r="I29" s="75">
        <f>jar_information!M14</f>
        <v>44109.375</v>
      </c>
      <c r="J29" s="76">
        <f t="shared" si="4"/>
        <v>24.083333333335759</v>
      </c>
      <c r="K29" s="76">
        <f t="shared" si="5"/>
        <v>578.00000000005821</v>
      </c>
      <c r="L29" s="77">
        <f>jar_information!H14</f>
        <v>1075.0698400525853</v>
      </c>
      <c r="M29" s="76" t="e">
        <f t="shared" si="6"/>
        <v>#DIV/0!</v>
      </c>
      <c r="N29" s="76" t="e">
        <f t="shared" si="7"/>
        <v>#DIV/0!</v>
      </c>
      <c r="O29" s="78" t="e">
        <f t="shared" si="8"/>
        <v>#DIV/0!</v>
      </c>
      <c r="P29" s="79" t="e">
        <f t="shared" si="9"/>
        <v>#DIV/0!</v>
      </c>
      <c r="Q29" s="80"/>
      <c r="R29" s="80">
        <f t="shared" si="10"/>
        <v>0</v>
      </c>
      <c r="S29" s="80" t="e">
        <f t="shared" si="11"/>
        <v>#DIV/0!</v>
      </c>
      <c r="T29" s="81" t="e">
        <f t="shared" si="12"/>
        <v>#DIV/0!</v>
      </c>
      <c r="U29" s="7" t="e">
        <f t="shared" si="13"/>
        <v>#DIV/0!</v>
      </c>
      <c r="V29" s="92" t="e">
        <f t="shared" si="14"/>
        <v>#DIV/0!</v>
      </c>
      <c r="AA29" s="133">
        <v>44112</v>
      </c>
    </row>
    <row r="30" spans="1:28">
      <c r="A30" t="s">
        <v>269</v>
      </c>
      <c r="B30" s="71">
        <f t="shared" si="1"/>
        <v>44133.458333333336</v>
      </c>
      <c r="C30" s="44"/>
      <c r="D30" s="82"/>
      <c r="E30" s="83"/>
      <c r="F30" s="74" t="e">
        <f t="shared" si="2"/>
        <v>#DIV/0!</v>
      </c>
      <c r="G30" s="74" t="e">
        <f t="shared" si="3"/>
        <v>#DIV/0!</v>
      </c>
      <c r="H30" s="98">
        <v>0.45833333333333331</v>
      </c>
      <c r="I30" s="75">
        <f>jar_information!M15</f>
        <v>44109.375</v>
      </c>
      <c r="J30" s="76">
        <f t="shared" si="4"/>
        <v>24.083333333335759</v>
      </c>
      <c r="K30" s="76">
        <f t="shared" si="5"/>
        <v>578.00000000005821</v>
      </c>
      <c r="L30" s="77">
        <f>jar_information!H15</f>
        <v>1084.9972529988097</v>
      </c>
      <c r="M30" s="76" t="e">
        <f t="shared" si="6"/>
        <v>#DIV/0!</v>
      </c>
      <c r="N30" s="76" t="e">
        <f t="shared" si="7"/>
        <v>#DIV/0!</v>
      </c>
      <c r="O30" s="78" t="e">
        <f t="shared" si="8"/>
        <v>#DIV/0!</v>
      </c>
      <c r="P30" s="79" t="e">
        <f t="shared" si="9"/>
        <v>#DIV/0!</v>
      </c>
      <c r="Q30" s="80"/>
      <c r="R30" s="80">
        <f t="shared" si="10"/>
        <v>0</v>
      </c>
      <c r="S30" s="80" t="e">
        <f t="shared" si="11"/>
        <v>#DIV/0!</v>
      </c>
      <c r="T30" s="81" t="e">
        <f t="shared" si="12"/>
        <v>#DIV/0!</v>
      </c>
      <c r="U30" s="7" t="e">
        <f t="shared" si="13"/>
        <v>#DIV/0!</v>
      </c>
      <c r="V30" s="92" t="e">
        <f t="shared" si="14"/>
        <v>#DIV/0!</v>
      </c>
      <c r="AA30" s="133">
        <v>44113</v>
      </c>
    </row>
    <row r="31" spans="1:28">
      <c r="A31" t="s">
        <v>270</v>
      </c>
      <c r="B31" s="71">
        <f t="shared" si="1"/>
        <v>44133.458333333336</v>
      </c>
      <c r="C31" s="44"/>
      <c r="D31" s="82"/>
      <c r="E31" s="83"/>
      <c r="F31" s="74" t="e">
        <f t="shared" si="2"/>
        <v>#DIV/0!</v>
      </c>
      <c r="G31" s="74" t="e">
        <f t="shared" si="3"/>
        <v>#DIV/0!</v>
      </c>
      <c r="H31" s="98">
        <v>0.45833333333333331</v>
      </c>
      <c r="I31" s="75">
        <f>jar_information!M16</f>
        <v>44109.375</v>
      </c>
      <c r="J31" s="76">
        <f t="shared" si="4"/>
        <v>24.083333333335759</v>
      </c>
      <c r="K31" s="76">
        <f t="shared" si="5"/>
        <v>578.00000000005821</v>
      </c>
      <c r="L31" s="77">
        <f>jar_information!H16</f>
        <v>1094.984111531538</v>
      </c>
      <c r="M31" s="76" t="e">
        <f t="shared" si="6"/>
        <v>#DIV/0!</v>
      </c>
      <c r="N31" s="76" t="e">
        <f t="shared" si="7"/>
        <v>#DIV/0!</v>
      </c>
      <c r="O31" s="78" t="e">
        <f t="shared" si="8"/>
        <v>#DIV/0!</v>
      </c>
      <c r="P31" s="79" t="e">
        <f t="shared" si="9"/>
        <v>#DIV/0!</v>
      </c>
      <c r="Q31" s="80"/>
      <c r="R31" s="80">
        <f t="shared" si="10"/>
        <v>0</v>
      </c>
      <c r="S31" s="80" t="e">
        <f t="shared" si="11"/>
        <v>#DIV/0!</v>
      </c>
      <c r="T31" s="81" t="e">
        <f t="shared" si="12"/>
        <v>#DIV/0!</v>
      </c>
      <c r="U31" s="7" t="e">
        <f t="shared" si="13"/>
        <v>#DIV/0!</v>
      </c>
      <c r="V31" s="92" t="e">
        <f t="shared" si="14"/>
        <v>#DIV/0!</v>
      </c>
      <c r="AA31" s="133">
        <v>44113</v>
      </c>
    </row>
    <row r="32" spans="1:28">
      <c r="A32" t="s">
        <v>271</v>
      </c>
      <c r="B32" s="71">
        <f t="shared" si="1"/>
        <v>44133.458333333336</v>
      </c>
      <c r="C32" s="44">
        <v>3</v>
      </c>
      <c r="D32" s="82">
        <v>273.39999999999998</v>
      </c>
      <c r="E32" s="83">
        <v>56.981999999999999</v>
      </c>
      <c r="F32" s="74">
        <f t="shared" si="2"/>
        <v>8.9492251347717509E-4</v>
      </c>
      <c r="G32" s="74">
        <f t="shared" si="3"/>
        <v>9.8788463461078153E-4</v>
      </c>
      <c r="H32" s="98">
        <v>0.45833333333333331</v>
      </c>
      <c r="I32" s="75">
        <f>jar_information!M17</f>
        <v>44109.375</v>
      </c>
      <c r="J32" s="76">
        <f t="shared" si="4"/>
        <v>24.083333333335759</v>
      </c>
      <c r="K32" s="76">
        <f t="shared" si="5"/>
        <v>578.00000000005821</v>
      </c>
      <c r="L32" s="77">
        <f>jar_information!H17</f>
        <v>1084.9972529988097</v>
      </c>
      <c r="M32" s="76">
        <f t="shared" si="6"/>
        <v>0.97098846876952527</v>
      </c>
      <c r="N32" s="76">
        <f t="shared" si="7"/>
        <v>1.7769088978482313</v>
      </c>
      <c r="O32" s="78">
        <f t="shared" si="8"/>
        <v>0.48461151759497212</v>
      </c>
      <c r="P32" s="79">
        <f t="shared" si="9"/>
        <v>0.13053533038296081</v>
      </c>
      <c r="Q32" s="80"/>
      <c r="R32" s="80">
        <f t="shared" si="10"/>
        <v>0</v>
      </c>
      <c r="S32" s="80">
        <f t="shared" si="11"/>
        <v>0</v>
      </c>
      <c r="T32" s="81">
        <f t="shared" si="12"/>
        <v>894.92251347717513</v>
      </c>
      <c r="U32" s="7">
        <f t="shared" si="13"/>
        <v>8.9492251347717516E-2</v>
      </c>
      <c r="V32" s="92">
        <f t="shared" si="14"/>
        <v>8.3842823113308533E-4</v>
      </c>
    </row>
    <row r="33" spans="1:29">
      <c r="A33" t="s">
        <v>272</v>
      </c>
      <c r="B33" s="71">
        <f t="shared" si="1"/>
        <v>44133.458333333336</v>
      </c>
      <c r="C33" s="44">
        <v>3</v>
      </c>
      <c r="D33" s="82">
        <v>245.24</v>
      </c>
      <c r="E33" s="83">
        <v>50.929000000000002</v>
      </c>
      <c r="F33" s="74">
        <f t="shared" si="2"/>
        <v>8.0154872393355028E-4</v>
      </c>
      <c r="G33" s="74">
        <f t="shared" si="3"/>
        <v>8.7207109542888981E-4</v>
      </c>
      <c r="H33" s="98">
        <v>0.45833333333333331</v>
      </c>
      <c r="I33" s="75">
        <f>jar_information!M18</f>
        <v>44109.375</v>
      </c>
      <c r="J33" s="76">
        <f t="shared" si="4"/>
        <v>24.083333333335759</v>
      </c>
      <c r="K33" s="76">
        <f t="shared" si="5"/>
        <v>578.00000000005821</v>
      </c>
      <c r="L33" s="77">
        <f>jar_information!H18</f>
        <v>1089.9832182453438</v>
      </c>
      <c r="M33" s="76">
        <f t="shared" si="6"/>
        <v>0.87367465769353969</v>
      </c>
      <c r="N33" s="76">
        <f t="shared" si="7"/>
        <v>1.5988246235791777</v>
      </c>
      <c r="O33" s="78">
        <f t="shared" si="8"/>
        <v>0.43604307915795754</v>
      </c>
      <c r="P33" s="79">
        <f t="shared" si="9"/>
        <v>0.1170598631765684</v>
      </c>
      <c r="Q33" s="80"/>
      <c r="R33" s="80">
        <f t="shared" si="10"/>
        <v>0</v>
      </c>
      <c r="S33" s="80">
        <f t="shared" si="11"/>
        <v>0</v>
      </c>
      <c r="T33" s="81">
        <f t="shared" si="12"/>
        <v>801.54872393355026</v>
      </c>
      <c r="U33" s="7">
        <f t="shared" si="13"/>
        <v>8.0154872393355031E-2</v>
      </c>
      <c r="V33" s="92">
        <f t="shared" si="14"/>
        <v>7.5439979093064639E-4</v>
      </c>
    </row>
    <row r="34" spans="1:29">
      <c r="A34" t="s">
        <v>273</v>
      </c>
      <c r="B34" s="71">
        <f t="shared" si="1"/>
        <v>44133.458333333336</v>
      </c>
      <c r="C34" s="44"/>
      <c r="D34" s="82"/>
      <c r="E34" s="83"/>
      <c r="F34" s="74" t="e">
        <f t="shared" si="2"/>
        <v>#DIV/0!</v>
      </c>
      <c r="G34" s="74" t="e">
        <f t="shared" si="3"/>
        <v>#DIV/0!</v>
      </c>
      <c r="H34" s="98">
        <v>0.45833333333333331</v>
      </c>
      <c r="I34" s="75">
        <f>jar_information!M19</f>
        <v>44109.375</v>
      </c>
      <c r="J34" s="76">
        <f t="shared" si="4"/>
        <v>24.083333333335759</v>
      </c>
      <c r="K34" s="76">
        <f t="shared" si="5"/>
        <v>578.00000000005821</v>
      </c>
      <c r="L34" s="77">
        <f>jar_information!H19</f>
        <v>1094.984111531538</v>
      </c>
      <c r="M34" s="76" t="e">
        <f t="shared" si="6"/>
        <v>#DIV/0!</v>
      </c>
      <c r="N34" s="76" t="e">
        <f t="shared" si="7"/>
        <v>#DIV/0!</v>
      </c>
      <c r="O34" s="78" t="e">
        <f t="shared" si="8"/>
        <v>#DIV/0!</v>
      </c>
      <c r="P34" s="79" t="e">
        <f t="shared" si="9"/>
        <v>#DIV/0!</v>
      </c>
      <c r="Q34" s="80"/>
      <c r="R34" s="80">
        <f t="shared" si="10"/>
        <v>0</v>
      </c>
      <c r="S34" s="80" t="e">
        <f t="shared" si="11"/>
        <v>#DIV/0!</v>
      </c>
      <c r="T34" s="81" t="e">
        <f t="shared" si="12"/>
        <v>#DIV/0!</v>
      </c>
      <c r="U34" s="7" t="e">
        <f t="shared" si="13"/>
        <v>#DIV/0!</v>
      </c>
      <c r="V34" s="92" t="e">
        <f t="shared" si="14"/>
        <v>#DIV/0!</v>
      </c>
      <c r="AA34" s="133">
        <v>44116</v>
      </c>
    </row>
    <row r="35" spans="1:29">
      <c r="A35" t="s">
        <v>274</v>
      </c>
      <c r="B35" s="71">
        <f t="shared" si="1"/>
        <v>44133.458333333336</v>
      </c>
      <c r="C35" s="44"/>
      <c r="D35" s="82"/>
      <c r="E35" s="83"/>
      <c r="F35" s="74" t="e">
        <f t="shared" si="2"/>
        <v>#DIV/0!</v>
      </c>
      <c r="G35" s="74" t="e">
        <f t="shared" si="3"/>
        <v>#DIV/0!</v>
      </c>
      <c r="H35" s="98">
        <v>0.45833333333333331</v>
      </c>
      <c r="I35" s="75">
        <f>jar_information!M20</f>
        <v>44109.375</v>
      </c>
      <c r="J35" s="76">
        <f t="shared" si="4"/>
        <v>24.083333333335759</v>
      </c>
      <c r="K35" s="76">
        <f t="shared" si="5"/>
        <v>578.00000000005821</v>
      </c>
      <c r="L35" s="77">
        <f>jar_information!H20</f>
        <v>1089.9832182453438</v>
      </c>
      <c r="M35" s="76" t="e">
        <f t="shared" si="6"/>
        <v>#DIV/0!</v>
      </c>
      <c r="N35" s="76" t="e">
        <f t="shared" si="7"/>
        <v>#DIV/0!</v>
      </c>
      <c r="O35" s="78" t="e">
        <f t="shared" si="8"/>
        <v>#DIV/0!</v>
      </c>
      <c r="P35" s="79" t="e">
        <f t="shared" si="9"/>
        <v>#DIV/0!</v>
      </c>
      <c r="Q35" s="80"/>
      <c r="R35" s="80">
        <f t="shared" si="10"/>
        <v>0</v>
      </c>
      <c r="S35" s="80" t="e">
        <f t="shared" si="11"/>
        <v>#DIV/0!</v>
      </c>
      <c r="T35" s="81" t="e">
        <f t="shared" si="12"/>
        <v>#DIV/0!</v>
      </c>
      <c r="U35" s="7" t="e">
        <f t="shared" si="13"/>
        <v>#DIV/0!</v>
      </c>
      <c r="V35" s="92" t="e">
        <f t="shared" si="14"/>
        <v>#DIV/0!</v>
      </c>
      <c r="AA35" s="133">
        <v>44116</v>
      </c>
    </row>
    <row r="36" spans="1:29">
      <c r="A36" t="s">
        <v>275</v>
      </c>
      <c r="B36" s="71">
        <f t="shared" si="1"/>
        <v>44133.458333333336</v>
      </c>
      <c r="C36" s="44">
        <v>3</v>
      </c>
      <c r="D36" s="82">
        <v>290.68</v>
      </c>
      <c r="E36" s="83">
        <v>55.908000000000001</v>
      </c>
      <c r="F36" s="74">
        <f t="shared" si="2"/>
        <v>9.5222006615167229E-4</v>
      </c>
      <c r="G36" s="74">
        <f t="shared" si="3"/>
        <v>9.6733552820381776E-4</v>
      </c>
      <c r="H36" s="98">
        <v>0.45833333333333331</v>
      </c>
      <c r="I36" s="75">
        <f>jar_information!M21</f>
        <v>44109.375</v>
      </c>
      <c r="J36" s="76">
        <f t="shared" si="4"/>
        <v>24.083333333335759</v>
      </c>
      <c r="K36" s="76">
        <f t="shared" si="5"/>
        <v>578.00000000005821</v>
      </c>
      <c r="L36" s="77">
        <f>jar_information!H21</f>
        <v>1110.0770330734813</v>
      </c>
      <c r="M36" s="76">
        <f t="shared" si="6"/>
        <v>1.0570376258666825</v>
      </c>
      <c r="N36" s="76">
        <f t="shared" si="7"/>
        <v>1.934378855336029</v>
      </c>
      <c r="O36" s="78">
        <f t="shared" si="8"/>
        <v>0.52755786963709883</v>
      </c>
      <c r="P36" s="79">
        <f t="shared" si="9"/>
        <v>0.13974329999929944</v>
      </c>
      <c r="Q36" s="80">
        <v>119</v>
      </c>
      <c r="R36" s="80">
        <f t="shared" si="10"/>
        <v>0.37813790911979667</v>
      </c>
      <c r="S36" s="80">
        <f>R36/O36*100</f>
        <v>71.67704831697678</v>
      </c>
      <c r="T36" s="81">
        <f t="shared" si="12"/>
        <v>952.22006615167231</v>
      </c>
      <c r="U36" s="7">
        <f t="shared" si="13"/>
        <v>9.5222006615167235E-2</v>
      </c>
      <c r="V36" s="92">
        <f t="shared" si="14"/>
        <v>9.1272987826478494E-4</v>
      </c>
      <c r="AA36" s="133">
        <v>44113</v>
      </c>
      <c r="AB36" s="133">
        <v>44133</v>
      </c>
      <c r="AC36" t="s">
        <v>305</v>
      </c>
    </row>
    <row r="37" spans="1:29">
      <c r="A37" t="s">
        <v>276</v>
      </c>
      <c r="B37" s="71">
        <f t="shared" si="1"/>
        <v>44133.458333333336</v>
      </c>
      <c r="C37" s="44"/>
      <c r="D37" s="82"/>
      <c r="E37" s="83"/>
      <c r="F37" s="74" t="e">
        <f t="shared" si="2"/>
        <v>#DIV/0!</v>
      </c>
      <c r="G37" s="74" t="e">
        <f t="shared" si="3"/>
        <v>#DIV/0!</v>
      </c>
      <c r="H37" s="98">
        <v>0.45833333333333331</v>
      </c>
      <c r="I37" s="75">
        <f>jar_information!M22</f>
        <v>44109.375</v>
      </c>
      <c r="J37" s="76">
        <f t="shared" si="4"/>
        <v>24.083333333335759</v>
      </c>
      <c r="K37" s="76">
        <f t="shared" si="5"/>
        <v>578.00000000005821</v>
      </c>
      <c r="L37" s="77">
        <f>jar_information!H22</f>
        <v>1080.0261490495825</v>
      </c>
      <c r="M37" s="76" t="e">
        <f t="shared" si="6"/>
        <v>#DIV/0!</v>
      </c>
      <c r="N37" s="76" t="e">
        <f t="shared" si="7"/>
        <v>#DIV/0!</v>
      </c>
      <c r="O37" s="78" t="e">
        <f t="shared" si="8"/>
        <v>#DIV/0!</v>
      </c>
      <c r="P37" s="79" t="e">
        <f t="shared" si="9"/>
        <v>#DIV/0!</v>
      </c>
      <c r="Q37" s="80"/>
      <c r="R37" s="80">
        <f t="shared" si="10"/>
        <v>0</v>
      </c>
      <c r="S37" s="80" t="e">
        <f t="shared" si="11"/>
        <v>#DIV/0!</v>
      </c>
      <c r="T37" s="81" t="e">
        <f t="shared" si="12"/>
        <v>#DIV/0!</v>
      </c>
      <c r="U37" s="7" t="e">
        <f t="shared" si="13"/>
        <v>#DIV/0!</v>
      </c>
      <c r="V37" s="92" t="e">
        <f t="shared" si="14"/>
        <v>#DIV/0!</v>
      </c>
      <c r="AA37" s="133">
        <v>44113</v>
      </c>
    </row>
    <row r="38" spans="1:29">
      <c r="A38" t="s">
        <v>277</v>
      </c>
      <c r="B38" s="71">
        <f t="shared" si="1"/>
        <v>44133.458333333336</v>
      </c>
      <c r="C38" s="44">
        <v>3</v>
      </c>
      <c r="D38" s="82">
        <v>818.51</v>
      </c>
      <c r="E38" s="83">
        <v>152.26</v>
      </c>
      <c r="F38" s="74">
        <f t="shared" si="2"/>
        <v>2.7024149288935604E-3</v>
      </c>
      <c r="G38" s="74">
        <f t="shared" si="3"/>
        <v>2.810862065004349E-3</v>
      </c>
      <c r="H38" s="98">
        <v>0.45833333333333331</v>
      </c>
      <c r="I38" s="75">
        <f>jar_information!M23</f>
        <v>44109.375</v>
      </c>
      <c r="J38" s="76">
        <f t="shared" si="4"/>
        <v>24.083333333335759</v>
      </c>
      <c r="K38" s="76">
        <f t="shared" si="5"/>
        <v>578.00000000005821</v>
      </c>
      <c r="L38" s="77">
        <f>jar_information!H23</f>
        <v>1089.9832182453438</v>
      </c>
      <c r="M38" s="76">
        <f t="shared" si="6"/>
        <v>2.9455869212296646</v>
      </c>
      <c r="N38" s="76">
        <f t="shared" si="7"/>
        <v>5.3904240658502864</v>
      </c>
      <c r="O38" s="78">
        <f t="shared" si="8"/>
        <v>1.4701156543228053</v>
      </c>
      <c r="P38" s="79">
        <f t="shared" si="9"/>
        <v>0.39466636572029706</v>
      </c>
      <c r="Q38" s="80">
        <v>325</v>
      </c>
      <c r="R38" s="80">
        <f t="shared" si="10"/>
        <v>1.032729583730537</v>
      </c>
      <c r="S38" s="80">
        <f>R38/O38*100</f>
        <v>70.248186303835666</v>
      </c>
      <c r="T38" s="81">
        <f t="shared" si="12"/>
        <v>2702.4149288935605</v>
      </c>
      <c r="U38" s="7">
        <f t="shared" si="13"/>
        <v>0.27024149288935606</v>
      </c>
      <c r="V38" s="92">
        <f t="shared" si="14"/>
        <v>2.5434526891395456E-3</v>
      </c>
      <c r="AA38" s="133">
        <v>44133</v>
      </c>
      <c r="AB38" t="s">
        <v>305</v>
      </c>
    </row>
    <row r="39" spans="1:29">
      <c r="A39" t="s">
        <v>278</v>
      </c>
      <c r="B39" s="71">
        <f t="shared" si="1"/>
        <v>44133.458333333336</v>
      </c>
      <c r="C39" s="44"/>
      <c r="D39" s="82"/>
      <c r="E39" s="83"/>
      <c r="F39" s="74" t="e">
        <f t="shared" si="2"/>
        <v>#DIV/0!</v>
      </c>
      <c r="G39" s="74" t="e">
        <f t="shared" si="3"/>
        <v>#DIV/0!</v>
      </c>
      <c r="H39" s="98">
        <v>0.45833333333333331</v>
      </c>
      <c r="I39" s="75">
        <f>jar_information!M24</f>
        <v>44109.375</v>
      </c>
      <c r="J39" s="76">
        <f t="shared" si="4"/>
        <v>24.083333333335759</v>
      </c>
      <c r="K39" s="76">
        <f t="shared" si="5"/>
        <v>578.00000000005821</v>
      </c>
      <c r="L39" s="77">
        <f>jar_information!H24</f>
        <v>1089.9832182453438</v>
      </c>
      <c r="M39" s="76" t="e">
        <f t="shared" si="6"/>
        <v>#DIV/0!</v>
      </c>
      <c r="N39" s="76" t="e">
        <f t="shared" si="7"/>
        <v>#DIV/0!</v>
      </c>
      <c r="O39" s="78" t="e">
        <f t="shared" si="8"/>
        <v>#DIV/0!</v>
      </c>
      <c r="P39" s="79" t="e">
        <f t="shared" si="9"/>
        <v>#DIV/0!</v>
      </c>
      <c r="Q39" s="80"/>
      <c r="R39" s="80">
        <f t="shared" si="10"/>
        <v>0</v>
      </c>
      <c r="S39" s="80" t="e">
        <f t="shared" si="11"/>
        <v>#DIV/0!</v>
      </c>
      <c r="T39" s="81" t="e">
        <f t="shared" si="12"/>
        <v>#DIV/0!</v>
      </c>
      <c r="U39" s="7" t="e">
        <f t="shared" si="13"/>
        <v>#DIV/0!</v>
      </c>
      <c r="V39" s="92" t="e">
        <f t="shared" si="14"/>
        <v>#DIV/0!</v>
      </c>
      <c r="AA39" s="133">
        <v>44119</v>
      </c>
    </row>
    <row r="40" spans="1:29">
      <c r="A40" t="s">
        <v>279</v>
      </c>
      <c r="B40" s="71">
        <f t="shared" si="1"/>
        <v>44133.458333333336</v>
      </c>
      <c r="C40" s="44"/>
      <c r="D40" s="82"/>
      <c r="E40" s="83"/>
      <c r="F40" s="74" t="e">
        <f t="shared" si="2"/>
        <v>#DIV/0!</v>
      </c>
      <c r="G40" s="74" t="e">
        <f t="shared" si="3"/>
        <v>#DIV/0!</v>
      </c>
      <c r="H40" s="98">
        <v>0.45833333333333331</v>
      </c>
      <c r="I40" s="75">
        <f>jar_information!M25</f>
        <v>44109.375</v>
      </c>
      <c r="J40" s="76">
        <f t="shared" si="4"/>
        <v>24.083333333335759</v>
      </c>
      <c r="K40" s="76">
        <f t="shared" si="5"/>
        <v>578.00000000005821</v>
      </c>
      <c r="L40" s="77">
        <f>jar_information!H25</f>
        <v>1089.9832182453438</v>
      </c>
      <c r="M40" s="76" t="e">
        <f t="shared" si="6"/>
        <v>#DIV/0!</v>
      </c>
      <c r="N40" s="76" t="e">
        <f t="shared" si="7"/>
        <v>#DIV/0!</v>
      </c>
      <c r="O40" s="78" t="e">
        <f t="shared" si="8"/>
        <v>#DIV/0!</v>
      </c>
      <c r="P40" s="79" t="e">
        <f t="shared" si="9"/>
        <v>#DIV/0!</v>
      </c>
      <c r="Q40" s="80"/>
      <c r="R40" s="80">
        <f t="shared" si="10"/>
        <v>0</v>
      </c>
      <c r="S40" s="80" t="e">
        <f t="shared" si="11"/>
        <v>#DIV/0!</v>
      </c>
      <c r="T40" s="81" t="e">
        <f t="shared" si="12"/>
        <v>#DIV/0!</v>
      </c>
      <c r="U40" s="7" t="e">
        <f t="shared" si="13"/>
        <v>#DIV/0!</v>
      </c>
      <c r="V40" s="92" t="e">
        <f t="shared" si="14"/>
        <v>#DIV/0!</v>
      </c>
      <c r="AA40" s="133">
        <v>44119</v>
      </c>
    </row>
    <row r="41" spans="1:29">
      <c r="A41" t="s">
        <v>280</v>
      </c>
      <c r="B41" s="71">
        <f t="shared" si="1"/>
        <v>44133.458333333336</v>
      </c>
      <c r="C41" s="44"/>
      <c r="D41" s="82"/>
      <c r="E41" s="83"/>
      <c r="F41" s="74" t="e">
        <f t="shared" si="2"/>
        <v>#DIV/0!</v>
      </c>
      <c r="G41" s="74" t="e">
        <f t="shared" si="3"/>
        <v>#DIV/0!</v>
      </c>
      <c r="H41" s="98">
        <v>0.45833333333333331</v>
      </c>
      <c r="I41" s="75">
        <f>jar_information!M26</f>
        <v>44109.375</v>
      </c>
      <c r="J41" s="76">
        <f t="shared" si="4"/>
        <v>24.083333333335759</v>
      </c>
      <c r="K41" s="76">
        <f t="shared" si="5"/>
        <v>578.00000000005821</v>
      </c>
      <c r="L41" s="77">
        <f>jar_information!H26</f>
        <v>1065.2013435036681</v>
      </c>
      <c r="M41" s="76" t="e">
        <f t="shared" si="6"/>
        <v>#DIV/0!</v>
      </c>
      <c r="N41" s="76" t="e">
        <f t="shared" si="7"/>
        <v>#DIV/0!</v>
      </c>
      <c r="O41" s="78" t="e">
        <f t="shared" si="8"/>
        <v>#DIV/0!</v>
      </c>
      <c r="P41" s="79" t="e">
        <f t="shared" si="9"/>
        <v>#DIV/0!</v>
      </c>
      <c r="Q41" s="80"/>
      <c r="R41" s="80">
        <f t="shared" si="10"/>
        <v>0</v>
      </c>
      <c r="S41" s="80" t="e">
        <f t="shared" si="11"/>
        <v>#DIV/0!</v>
      </c>
      <c r="T41" s="81" t="e">
        <f t="shared" si="12"/>
        <v>#DIV/0!</v>
      </c>
      <c r="U41" s="7" t="e">
        <f t="shared" si="13"/>
        <v>#DIV/0!</v>
      </c>
      <c r="V41" s="92" t="e">
        <f t="shared" si="14"/>
        <v>#DIV/0!</v>
      </c>
      <c r="AA41" s="133">
        <v>44119</v>
      </c>
    </row>
  </sheetData>
  <conditionalFormatting sqref="O18:O41">
    <cfRule type="cellIs" dxfId="14" priority="1" operator="greaterThan">
      <formula>4</formula>
    </cfRule>
    <cfRule type="cellIs" dxfId="13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selection activeCell="F18" sqref="F18"/>
    </sheetView>
  </sheetViews>
  <sheetFormatPr baseColWidth="10" defaultRowHeight="14" x14ac:dyDescent="0"/>
  <cols>
    <col min="2" max="2" width="19.83203125" bestFit="1" customWidth="1"/>
    <col min="27" max="27" width="15.1640625" bestFit="1" customWidth="1"/>
  </cols>
  <sheetData>
    <row r="1" spans="1:27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7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7">
      <c r="A3" s="44">
        <v>5</v>
      </c>
      <c r="B3" s="52">
        <v>44137</v>
      </c>
      <c r="C3" s="53">
        <v>2992</v>
      </c>
      <c r="D3" s="42">
        <v>1470.7</v>
      </c>
      <c r="E3" s="54">
        <v>257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7">
      <c r="A4" s="44">
        <v>4.4000000000000004</v>
      </c>
      <c r="B4" s="52">
        <v>44137</v>
      </c>
      <c r="C4" s="53">
        <v>2992</v>
      </c>
      <c r="D4" s="54">
        <v>1285.3</v>
      </c>
      <c r="E4" s="54">
        <v>231.23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7">
      <c r="A5" s="44">
        <v>4</v>
      </c>
      <c r="B5" s="52">
        <v>44137</v>
      </c>
      <c r="C5" s="53">
        <v>2992</v>
      </c>
      <c r="D5" s="42">
        <v>1227.2</v>
      </c>
      <c r="E5" s="54">
        <v>216.01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7">
      <c r="A6" s="44">
        <v>3.4</v>
      </c>
      <c r="B6" s="52">
        <v>44137</v>
      </c>
      <c r="C6" s="53">
        <v>2992</v>
      </c>
      <c r="D6" s="54">
        <v>1042.5999999999999</v>
      </c>
      <c r="E6" s="54">
        <v>189.73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7">
      <c r="A7" s="44">
        <v>3</v>
      </c>
      <c r="B7" s="52">
        <v>44137</v>
      </c>
      <c r="C7" s="53">
        <v>2992</v>
      </c>
      <c r="D7" s="42">
        <v>928.32</v>
      </c>
      <c r="E7" s="54">
        <v>172.88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7">
      <c r="A8" s="44">
        <v>2.4</v>
      </c>
      <c r="B8" s="52">
        <v>44137</v>
      </c>
      <c r="C8" s="53">
        <v>2992</v>
      </c>
      <c r="D8" s="54">
        <v>759.65</v>
      </c>
      <c r="E8" s="54">
        <v>139.47999999999999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7">
      <c r="A9" s="44">
        <v>2</v>
      </c>
      <c r="B9" s="52">
        <v>44137</v>
      </c>
      <c r="C9" s="53">
        <v>2992</v>
      </c>
      <c r="D9" s="42">
        <v>600.44000000000005</v>
      </c>
      <c r="E9" s="54">
        <v>117.68</v>
      </c>
      <c r="F9" s="55">
        <f t="shared" si="0"/>
        <v>5.984</v>
      </c>
      <c r="G9" s="58" t="s">
        <v>70</v>
      </c>
      <c r="H9" s="58"/>
      <c r="I9" s="59">
        <f>SLOPE(F3:F15,D3:D15)</f>
        <v>9.9080033650614796E-3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7">
      <c r="A10" s="44">
        <v>1.4</v>
      </c>
      <c r="B10" s="52">
        <v>44137</v>
      </c>
      <c r="C10" s="53">
        <v>2992</v>
      </c>
      <c r="D10" s="42">
        <v>467.76</v>
      </c>
      <c r="E10" s="54">
        <v>87.685000000000002</v>
      </c>
      <c r="F10" s="55">
        <f t="shared" si="0"/>
        <v>4.1887999999999996</v>
      </c>
      <c r="G10" s="58" t="s">
        <v>71</v>
      </c>
      <c r="H10" s="58"/>
      <c r="I10" s="59">
        <f>INTERCEPT(F3:F15,D3:D15)</f>
        <v>1.374548331656289E-2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7">
      <c r="A11" s="44">
        <v>1</v>
      </c>
      <c r="B11" s="52">
        <v>44137</v>
      </c>
      <c r="C11" s="53">
        <v>2992</v>
      </c>
      <c r="D11" s="42">
        <v>299.89</v>
      </c>
      <c r="E11" s="54">
        <v>62.631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7">
      <c r="A12" s="60">
        <v>0.4</v>
      </c>
      <c r="B12" s="52">
        <v>44137</v>
      </c>
      <c r="C12" s="53">
        <v>2992</v>
      </c>
      <c r="D12" s="60">
        <v>89.25</v>
      </c>
      <c r="E12" s="60">
        <v>22.061</v>
      </c>
      <c r="F12" s="55">
        <f t="shared" si="0"/>
        <v>1.1968000000000001</v>
      </c>
      <c r="G12" s="61" t="s">
        <v>72</v>
      </c>
      <c r="H12" s="61"/>
      <c r="I12" s="62">
        <f>SLOPE(F3:F15,E3:E15)</f>
        <v>5.6572792225979357E-2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7">
      <c r="A13" s="60">
        <v>0.2</v>
      </c>
      <c r="B13" s="52">
        <v>44137</v>
      </c>
      <c r="C13" s="53">
        <v>2992</v>
      </c>
      <c r="D13" s="60">
        <v>42.003</v>
      </c>
      <c r="E13" s="60">
        <v>11.846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-0.30060665490878602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7">
      <c r="A14" s="60">
        <v>0.1</v>
      </c>
      <c r="B14" s="52">
        <v>44137</v>
      </c>
      <c r="C14" s="53">
        <v>2992</v>
      </c>
      <c r="D14" s="60">
        <v>12.853999999999999</v>
      </c>
      <c r="E14" s="60">
        <v>4.6760000000000002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89" t="s">
        <v>121</v>
      </c>
      <c r="X14" s="189" t="s">
        <v>122</v>
      </c>
      <c r="Y14" s="189" t="s">
        <v>121</v>
      </c>
      <c r="Z14" s="189" t="s">
        <v>122</v>
      </c>
    </row>
    <row r="15" spans="1:27">
      <c r="A15" s="60">
        <v>0</v>
      </c>
      <c r="B15" s="52">
        <v>44137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89"/>
      <c r="X15" s="189"/>
      <c r="Y15" s="189"/>
      <c r="Z15" s="189"/>
    </row>
    <row r="16" spans="1:27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57" t="s">
        <v>195</v>
      </c>
    </row>
    <row r="17" spans="1:28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</row>
    <row r="18" spans="1:28">
      <c r="A18" s="29" t="s">
        <v>257</v>
      </c>
      <c r="B18" s="71">
        <f t="shared" ref="B18:B41" si="1">$B$3+H18</f>
        <v>44137.458333333336</v>
      </c>
      <c r="C18" s="44"/>
      <c r="D18" s="82"/>
      <c r="E18" s="83"/>
      <c r="F18" s="74" t="e">
        <f t="shared" ref="F18:F41" si="2">((I$9*D18)+I$10)/C18/1000</f>
        <v>#DIV/0!</v>
      </c>
      <c r="G18" s="74" t="e">
        <f t="shared" ref="G18:G41" si="3">((I$12*E18)+I$13)/C18/1000</f>
        <v>#DIV/0!</v>
      </c>
      <c r="H18" s="98">
        <v>0.45833333333333331</v>
      </c>
      <c r="I18" s="75">
        <f>jar_information!M3</f>
        <v>44109.375</v>
      </c>
      <c r="J18" s="76">
        <f t="shared" ref="J18:J41" si="4">B18-I18</f>
        <v>28.083333333335759</v>
      </c>
      <c r="K18" s="76">
        <f t="shared" ref="K18:K41" si="5">J18*24</f>
        <v>674.00000000005821</v>
      </c>
      <c r="L18" s="77">
        <f>jar_information!H3</f>
        <v>1094.984111531538</v>
      </c>
      <c r="M18" s="76" t="e">
        <f t="shared" ref="M18:M41" si="6">F18*L18</f>
        <v>#DIV/0!</v>
      </c>
      <c r="N18" s="76" t="e">
        <f t="shared" ref="N18:N41" si="7">M18*1.83</f>
        <v>#DIV/0!</v>
      </c>
      <c r="O18" s="78" t="e">
        <f t="shared" ref="O18:O41" si="8">N18*(12/(12+(16*2)))</f>
        <v>#DIV/0!</v>
      </c>
      <c r="P18" s="79" t="e">
        <f t="shared" ref="P18:P41" si="9">O18*(400/(400+L18))</f>
        <v>#DIV/0!</v>
      </c>
      <c r="Q18" s="80"/>
      <c r="R18" s="80">
        <f t="shared" ref="R18:R41" si="10">Q18/314.7</f>
        <v>0</v>
      </c>
      <c r="S18" s="80" t="e">
        <f t="shared" ref="S18:S41" si="11">R18/P18*100</f>
        <v>#DIV/0!</v>
      </c>
      <c r="T18" s="81" t="e">
        <f t="shared" ref="T18:T41" si="12">F18*1000000</f>
        <v>#DIV/0!</v>
      </c>
      <c r="U18" s="7" t="e">
        <f t="shared" ref="U18:U41" si="13">M18/L18*100</f>
        <v>#DIV/0!</v>
      </c>
      <c r="V18" s="92" t="e">
        <f t="shared" ref="V18:V41" si="14">O18/K18</f>
        <v>#DIV/0!</v>
      </c>
      <c r="W18" s="99" t="e">
        <f t="shared" ref="W18:W21" si="15">V18*24*5</f>
        <v>#DIV/0!</v>
      </c>
      <c r="X18" s="99" t="e">
        <f t="shared" ref="X18:X21" si="16">V18*24*7</f>
        <v>#DIV/0!</v>
      </c>
      <c r="Y18" s="100" t="e">
        <f t="shared" ref="Y18:Y21" si="17">W18*(400/(400+L18))</f>
        <v>#DIV/0!</v>
      </c>
      <c r="Z18" s="100" t="e">
        <f t="shared" ref="Z18:Z27" si="18">X18*(400/(400+L18))</f>
        <v>#DIV/0!</v>
      </c>
      <c r="AA18" s="177">
        <v>44131.652777777781</v>
      </c>
    </row>
    <row r="19" spans="1:28">
      <c r="A19" s="29" t="s">
        <v>258</v>
      </c>
      <c r="B19" s="71">
        <f t="shared" si="1"/>
        <v>44137.458333333336</v>
      </c>
      <c r="C19" s="44"/>
      <c r="D19" s="82"/>
      <c r="E19" s="83"/>
      <c r="F19" s="74" t="e">
        <f t="shared" si="2"/>
        <v>#DIV/0!</v>
      </c>
      <c r="G19" s="74" t="e">
        <f t="shared" si="3"/>
        <v>#DIV/0!</v>
      </c>
      <c r="H19" s="98">
        <v>0.45833333333333331</v>
      </c>
      <c r="I19" s="75">
        <f>jar_information!M4</f>
        <v>44109.375</v>
      </c>
      <c r="J19" s="76">
        <f t="shared" si="4"/>
        <v>28.083333333335759</v>
      </c>
      <c r="K19" s="76">
        <f t="shared" si="5"/>
        <v>674.00000000005821</v>
      </c>
      <c r="L19" s="77">
        <f>jar_information!H4</f>
        <v>1094.984111531538</v>
      </c>
      <c r="M19" s="76" t="e">
        <f t="shared" si="6"/>
        <v>#DIV/0!</v>
      </c>
      <c r="N19" s="76" t="e">
        <f t="shared" si="7"/>
        <v>#DIV/0!</v>
      </c>
      <c r="O19" s="78" t="e">
        <f t="shared" si="8"/>
        <v>#DIV/0!</v>
      </c>
      <c r="P19" s="79" t="e">
        <f t="shared" si="9"/>
        <v>#DIV/0!</v>
      </c>
      <c r="Q19" s="80"/>
      <c r="R19" s="80">
        <f t="shared" si="10"/>
        <v>0</v>
      </c>
      <c r="S19" s="80" t="e">
        <f t="shared" si="11"/>
        <v>#DIV/0!</v>
      </c>
      <c r="T19" s="81" t="e">
        <f t="shared" si="12"/>
        <v>#DIV/0!</v>
      </c>
      <c r="U19" s="7" t="e">
        <f t="shared" si="13"/>
        <v>#DIV/0!</v>
      </c>
      <c r="V19" s="92" t="e">
        <f t="shared" si="14"/>
        <v>#DIV/0!</v>
      </c>
      <c r="W19" s="99" t="e">
        <f t="shared" si="15"/>
        <v>#DIV/0!</v>
      </c>
      <c r="X19" s="99" t="e">
        <f t="shared" si="16"/>
        <v>#DIV/0!</v>
      </c>
      <c r="Y19" s="100" t="e">
        <f t="shared" si="17"/>
        <v>#DIV/0!</v>
      </c>
      <c r="Z19" s="100" t="e">
        <f t="shared" si="18"/>
        <v>#DIV/0!</v>
      </c>
      <c r="AA19" s="133">
        <v>44116</v>
      </c>
    </row>
    <row r="20" spans="1:28">
      <c r="A20" s="29" t="s">
        <v>259</v>
      </c>
      <c r="B20" s="71">
        <f t="shared" si="1"/>
        <v>44137.458333333336</v>
      </c>
      <c r="C20" s="44">
        <v>3</v>
      </c>
      <c r="D20" s="82">
        <v>305.01</v>
      </c>
      <c r="E20" s="83">
        <v>65.206000000000003</v>
      </c>
      <c r="F20" s="74">
        <f t="shared" si="2"/>
        <v>1.0119285298979882E-3</v>
      </c>
      <c r="G20" s="74">
        <f t="shared" si="3"/>
        <v>1.1294262783261414E-3</v>
      </c>
      <c r="H20" s="98">
        <v>0.45833333333333331</v>
      </c>
      <c r="I20" s="75">
        <f>jar_information!M5</f>
        <v>44109.375</v>
      </c>
      <c r="J20" s="76">
        <f t="shared" si="4"/>
        <v>28.083333333335759</v>
      </c>
      <c r="K20" s="76">
        <f t="shared" si="5"/>
        <v>674.00000000005821</v>
      </c>
      <c r="L20" s="77">
        <f>jar_information!H5</f>
        <v>1094.984111531538</v>
      </c>
      <c r="M20" s="76">
        <f t="shared" si="6"/>
        <v>1.108045662243764</v>
      </c>
      <c r="N20" s="76">
        <f t="shared" si="7"/>
        <v>2.0277235619060883</v>
      </c>
      <c r="O20" s="78">
        <f t="shared" si="8"/>
        <v>0.55301551688347861</v>
      </c>
      <c r="P20" s="79">
        <f t="shared" si="9"/>
        <v>0.14796559043478832</v>
      </c>
      <c r="Q20" s="80"/>
      <c r="R20" s="80">
        <f t="shared" si="10"/>
        <v>0</v>
      </c>
      <c r="S20" s="80">
        <f t="shared" si="11"/>
        <v>0</v>
      </c>
      <c r="T20" s="81">
        <f t="shared" si="12"/>
        <v>1011.9285298979881</v>
      </c>
      <c r="U20" s="7">
        <f t="shared" si="13"/>
        <v>0.10119285298979881</v>
      </c>
      <c r="V20" s="92">
        <f t="shared" si="14"/>
        <v>8.2049779953031283E-4</v>
      </c>
      <c r="W20" s="99">
        <f t="shared" si="15"/>
        <v>9.8459735943637536E-2</v>
      </c>
      <c r="X20" s="99">
        <f t="shared" si="16"/>
        <v>0.13784363032109254</v>
      </c>
      <c r="Y20" s="100">
        <f t="shared" si="17"/>
        <v>2.634402203586508E-2</v>
      </c>
      <c r="Z20" s="100">
        <f t="shared" si="18"/>
        <v>3.6881630850211108E-2</v>
      </c>
    </row>
    <row r="21" spans="1:28">
      <c r="A21" s="29" t="s">
        <v>260</v>
      </c>
      <c r="B21" s="71">
        <f t="shared" si="1"/>
        <v>44137.458333333336</v>
      </c>
      <c r="C21" s="44">
        <v>3</v>
      </c>
      <c r="D21" s="82">
        <v>277.10000000000002</v>
      </c>
      <c r="E21" s="83">
        <v>54.57</v>
      </c>
      <c r="F21" s="74">
        <f t="shared" si="2"/>
        <v>9.1975107192503311E-4</v>
      </c>
      <c r="G21" s="74">
        <f t="shared" si="3"/>
        <v>9.2885687228763593E-4</v>
      </c>
      <c r="H21" s="98">
        <v>0.45833333333333331</v>
      </c>
      <c r="I21" s="75">
        <f>jar_information!M6</f>
        <v>44109.375</v>
      </c>
      <c r="J21" s="76">
        <f t="shared" si="4"/>
        <v>28.083333333335759</v>
      </c>
      <c r="K21" s="76">
        <f t="shared" si="5"/>
        <v>674.00000000005821</v>
      </c>
      <c r="L21" s="77">
        <f>jar_information!H6</f>
        <v>1094.984111531538</v>
      </c>
      <c r="M21" s="76">
        <f t="shared" si="6"/>
        <v>1.0071128103220122</v>
      </c>
      <c r="N21" s="76">
        <f t="shared" si="7"/>
        <v>1.8430164428892823</v>
      </c>
      <c r="O21" s="78">
        <f t="shared" si="8"/>
        <v>0.5026408480607133</v>
      </c>
      <c r="P21" s="79">
        <f t="shared" si="9"/>
        <v>0.13448727493050944</v>
      </c>
      <c r="Q21" s="80"/>
      <c r="R21" s="80">
        <f t="shared" si="10"/>
        <v>0</v>
      </c>
      <c r="S21" s="80">
        <f t="shared" si="11"/>
        <v>0</v>
      </c>
      <c r="T21" s="81">
        <f t="shared" si="12"/>
        <v>919.7510719250331</v>
      </c>
      <c r="U21" s="7">
        <f t="shared" si="13"/>
        <v>9.1975107192503319E-2</v>
      </c>
      <c r="V21" s="92">
        <f t="shared" si="14"/>
        <v>7.4575793480811557E-4</v>
      </c>
      <c r="W21" s="99">
        <f t="shared" si="15"/>
        <v>8.9490952176973865E-2</v>
      </c>
      <c r="X21" s="99">
        <f t="shared" si="16"/>
        <v>0.12528733304776341</v>
      </c>
      <c r="Y21" s="100">
        <f t="shared" si="17"/>
        <v>2.3944321946082696E-2</v>
      </c>
      <c r="Z21" s="100">
        <f t="shared" si="18"/>
        <v>3.3522050724515771E-2</v>
      </c>
    </row>
    <row r="22" spans="1:28">
      <c r="A22" s="29" t="s">
        <v>261</v>
      </c>
      <c r="B22" s="71">
        <f t="shared" si="1"/>
        <v>44137.458333333336</v>
      </c>
      <c r="C22" s="44"/>
      <c r="D22" s="82"/>
      <c r="E22" s="83"/>
      <c r="F22" s="74" t="e">
        <f t="shared" si="2"/>
        <v>#DIV/0!</v>
      </c>
      <c r="G22" s="74" t="e">
        <f t="shared" si="3"/>
        <v>#DIV/0!</v>
      </c>
      <c r="H22" s="98">
        <v>0.45833333333333331</v>
      </c>
      <c r="I22" s="75">
        <f>jar_information!M7</f>
        <v>44109.375</v>
      </c>
      <c r="J22" s="76">
        <f t="shared" si="4"/>
        <v>28.083333333335759</v>
      </c>
      <c r="K22" s="76">
        <f t="shared" si="5"/>
        <v>674.00000000005821</v>
      </c>
      <c r="L22" s="77">
        <f>jar_information!H7</f>
        <v>1094.984111531538</v>
      </c>
      <c r="M22" s="76" t="e">
        <f t="shared" si="6"/>
        <v>#DIV/0!</v>
      </c>
      <c r="N22" s="76" t="e">
        <f t="shared" si="7"/>
        <v>#DIV/0!</v>
      </c>
      <c r="O22" s="78" t="e">
        <f t="shared" si="8"/>
        <v>#DIV/0!</v>
      </c>
      <c r="P22" s="79" t="e">
        <f t="shared" si="9"/>
        <v>#DIV/0!</v>
      </c>
      <c r="Q22" s="80"/>
      <c r="R22" s="80">
        <f t="shared" si="10"/>
        <v>0</v>
      </c>
      <c r="S22" s="80" t="e">
        <f t="shared" si="11"/>
        <v>#DIV/0!</v>
      </c>
      <c r="T22" s="81" t="e">
        <f t="shared" si="12"/>
        <v>#DIV/0!</v>
      </c>
      <c r="U22" s="7" t="e">
        <f t="shared" si="13"/>
        <v>#DIV/0!</v>
      </c>
      <c r="V22" s="92" t="e">
        <f t="shared" si="14"/>
        <v>#DIV/0!</v>
      </c>
      <c r="W22" s="99" t="e">
        <f>V22*24*5</f>
        <v>#DIV/0!</v>
      </c>
      <c r="X22" s="99" t="e">
        <f>V22*24*7</f>
        <v>#DIV/0!</v>
      </c>
      <c r="Y22" s="100" t="e">
        <f>W22*(400/(400+L22))</f>
        <v>#DIV/0!</v>
      </c>
      <c r="Z22" s="100" t="e">
        <f t="shared" si="18"/>
        <v>#DIV/0!</v>
      </c>
      <c r="AA22" s="133">
        <v>44112</v>
      </c>
    </row>
    <row r="23" spans="1:28">
      <c r="A23" s="29" t="s">
        <v>262</v>
      </c>
      <c r="B23" s="71">
        <f t="shared" si="1"/>
        <v>44137.458333333336</v>
      </c>
      <c r="C23" s="44"/>
      <c r="D23" s="82"/>
      <c r="E23" s="83"/>
      <c r="F23" s="74" t="e">
        <f t="shared" si="2"/>
        <v>#DIV/0!</v>
      </c>
      <c r="G23" s="74" t="e">
        <f t="shared" si="3"/>
        <v>#DIV/0!</v>
      </c>
      <c r="H23" s="98">
        <v>0.45833333333333331</v>
      </c>
      <c r="I23" s="75">
        <f>jar_information!M8</f>
        <v>44109.375</v>
      </c>
      <c r="J23" s="76">
        <f t="shared" si="4"/>
        <v>28.083333333335759</v>
      </c>
      <c r="K23" s="76">
        <f t="shared" si="5"/>
        <v>674.00000000005821</v>
      </c>
      <c r="L23" s="77">
        <f>jar_information!H8</f>
        <v>1094.984111531538</v>
      </c>
      <c r="M23" s="76" t="e">
        <f t="shared" si="6"/>
        <v>#DIV/0!</v>
      </c>
      <c r="N23" s="76" t="e">
        <f t="shared" si="7"/>
        <v>#DIV/0!</v>
      </c>
      <c r="O23" s="78" t="e">
        <f t="shared" si="8"/>
        <v>#DIV/0!</v>
      </c>
      <c r="P23" s="79" t="e">
        <f t="shared" si="9"/>
        <v>#DIV/0!</v>
      </c>
      <c r="Q23" s="80"/>
      <c r="R23" s="80">
        <f t="shared" si="10"/>
        <v>0</v>
      </c>
      <c r="S23" s="80" t="e">
        <f t="shared" si="11"/>
        <v>#DIV/0!</v>
      </c>
      <c r="T23" s="81" t="e">
        <f t="shared" si="12"/>
        <v>#DIV/0!</v>
      </c>
      <c r="U23" s="7" t="e">
        <f t="shared" si="13"/>
        <v>#DIV/0!</v>
      </c>
      <c r="V23" s="92" t="e">
        <f t="shared" si="14"/>
        <v>#DIV/0!</v>
      </c>
      <c r="W23" s="99" t="e">
        <f t="shared" ref="W23:W27" si="19">V23*24*5</f>
        <v>#DIV/0!</v>
      </c>
      <c r="X23" s="99" t="e">
        <f t="shared" ref="X23:X27" si="20">V23*24*7</f>
        <v>#DIV/0!</v>
      </c>
      <c r="Y23" s="100" t="e">
        <f t="shared" ref="Y23:Y27" si="21">W23*(400/(400+L23))</f>
        <v>#DIV/0!</v>
      </c>
      <c r="Z23" s="100" t="e">
        <f t="shared" si="18"/>
        <v>#DIV/0!</v>
      </c>
      <c r="AA23" s="133">
        <v>44112</v>
      </c>
    </row>
    <row r="24" spans="1:28">
      <c r="A24" s="29" t="s">
        <v>263</v>
      </c>
      <c r="B24" s="71">
        <f t="shared" si="1"/>
        <v>44137.458333333336</v>
      </c>
      <c r="C24" s="44"/>
      <c r="D24" s="82"/>
      <c r="E24" s="83"/>
      <c r="F24" s="74" t="e">
        <f t="shared" si="2"/>
        <v>#DIV/0!</v>
      </c>
      <c r="G24" s="74" t="e">
        <f t="shared" si="3"/>
        <v>#DIV/0!</v>
      </c>
      <c r="H24" s="98">
        <v>0.45833333333333331</v>
      </c>
      <c r="I24" s="75">
        <f>jar_information!M9</f>
        <v>44109.375</v>
      </c>
      <c r="J24" s="76">
        <f t="shared" si="4"/>
        <v>28.083333333335759</v>
      </c>
      <c r="K24" s="76">
        <f t="shared" si="5"/>
        <v>674.00000000005821</v>
      </c>
      <c r="L24" s="77">
        <f>jar_information!H9</f>
        <v>1089.9832182453438</v>
      </c>
      <c r="M24" s="76" t="e">
        <f t="shared" si="6"/>
        <v>#DIV/0!</v>
      </c>
      <c r="N24" s="76" t="e">
        <f t="shared" si="7"/>
        <v>#DIV/0!</v>
      </c>
      <c r="O24" s="78" t="e">
        <f t="shared" si="8"/>
        <v>#DIV/0!</v>
      </c>
      <c r="P24" s="79" t="e">
        <f t="shared" si="9"/>
        <v>#DIV/0!</v>
      </c>
      <c r="Q24" s="80"/>
      <c r="R24" s="80">
        <f t="shared" si="10"/>
        <v>0</v>
      </c>
      <c r="S24" s="80" t="e">
        <f>R24/O24*100</f>
        <v>#DIV/0!</v>
      </c>
      <c r="T24" s="81" t="e">
        <f t="shared" si="12"/>
        <v>#DIV/0!</v>
      </c>
      <c r="U24" s="7" t="e">
        <f t="shared" si="13"/>
        <v>#DIV/0!</v>
      </c>
      <c r="V24" s="92" t="e">
        <f t="shared" si="14"/>
        <v>#DIV/0!</v>
      </c>
      <c r="W24" s="99" t="e">
        <f t="shared" si="19"/>
        <v>#DIV/0!</v>
      </c>
      <c r="X24" s="99" t="e">
        <f t="shared" si="20"/>
        <v>#DIV/0!</v>
      </c>
      <c r="Y24" s="100" t="e">
        <f t="shared" si="21"/>
        <v>#DIV/0!</v>
      </c>
      <c r="Z24" s="100" t="e">
        <f t="shared" si="18"/>
        <v>#DIV/0!</v>
      </c>
      <c r="AA24" s="133">
        <v>44133</v>
      </c>
      <c r="AB24" t="s">
        <v>305</v>
      </c>
    </row>
    <row r="25" spans="1:28">
      <c r="A25" s="29" t="s">
        <v>264</v>
      </c>
      <c r="B25" s="71">
        <f t="shared" si="1"/>
        <v>44137.458333333336</v>
      </c>
      <c r="C25" s="44"/>
      <c r="D25" s="82"/>
      <c r="E25" s="83"/>
      <c r="F25" s="74" t="e">
        <f t="shared" si="2"/>
        <v>#DIV/0!</v>
      </c>
      <c r="G25" s="74" t="e">
        <f t="shared" si="3"/>
        <v>#DIV/0!</v>
      </c>
      <c r="H25" s="98">
        <v>0.45833333333333331</v>
      </c>
      <c r="I25" s="75">
        <f>jar_information!M10</f>
        <v>44109.375</v>
      </c>
      <c r="J25" s="76">
        <f t="shared" si="4"/>
        <v>28.083333333335759</v>
      </c>
      <c r="K25" s="76">
        <f t="shared" si="5"/>
        <v>674.00000000005821</v>
      </c>
      <c r="L25" s="77">
        <f>jar_information!H10</f>
        <v>1094.984111531538</v>
      </c>
      <c r="M25" s="76" t="e">
        <f t="shared" si="6"/>
        <v>#DIV/0!</v>
      </c>
      <c r="N25" s="76" t="e">
        <f t="shared" si="7"/>
        <v>#DIV/0!</v>
      </c>
      <c r="O25" s="78" t="e">
        <f t="shared" si="8"/>
        <v>#DIV/0!</v>
      </c>
      <c r="P25" s="79" t="e">
        <f t="shared" si="9"/>
        <v>#DIV/0!</v>
      </c>
      <c r="Q25" s="80"/>
      <c r="R25" s="80">
        <f t="shared" si="10"/>
        <v>0</v>
      </c>
      <c r="S25" s="80" t="e">
        <f t="shared" si="11"/>
        <v>#DIV/0!</v>
      </c>
      <c r="T25" s="81" t="e">
        <f t="shared" si="12"/>
        <v>#DIV/0!</v>
      </c>
      <c r="U25" s="7" t="e">
        <f t="shared" si="13"/>
        <v>#DIV/0!</v>
      </c>
      <c r="V25" s="92" t="e">
        <f t="shared" si="14"/>
        <v>#DIV/0!</v>
      </c>
      <c r="W25" s="99" t="e">
        <f t="shared" si="19"/>
        <v>#DIV/0!</v>
      </c>
      <c r="X25" s="99" t="e">
        <f t="shared" si="20"/>
        <v>#DIV/0!</v>
      </c>
      <c r="Y25" s="100" t="e">
        <f t="shared" si="21"/>
        <v>#DIV/0!</v>
      </c>
      <c r="Z25" s="100" t="e">
        <f t="shared" si="18"/>
        <v>#DIV/0!</v>
      </c>
      <c r="AA25" s="133">
        <v>44119</v>
      </c>
    </row>
    <row r="26" spans="1:28">
      <c r="A26" s="29" t="s">
        <v>265</v>
      </c>
      <c r="B26" s="71">
        <f t="shared" si="1"/>
        <v>44137.458333333336</v>
      </c>
      <c r="C26" s="44">
        <v>3</v>
      </c>
      <c r="D26" s="82">
        <v>274.02999999999997</v>
      </c>
      <c r="E26" s="83">
        <v>59.188000000000002</v>
      </c>
      <c r="F26" s="74">
        <f t="shared" si="2"/>
        <v>9.0961188181478661E-4</v>
      </c>
      <c r="G26" s="74">
        <f t="shared" si="3"/>
        <v>1.0159412571208268E-3</v>
      </c>
      <c r="H26" s="98">
        <v>0.45833333333333331</v>
      </c>
      <c r="I26" s="75">
        <f>jar_information!M11</f>
        <v>44109.375</v>
      </c>
      <c r="J26" s="76">
        <f t="shared" si="4"/>
        <v>28.083333333335759</v>
      </c>
      <c r="K26" s="76">
        <f t="shared" si="5"/>
        <v>674.00000000005821</v>
      </c>
      <c r="L26" s="77">
        <f>jar_information!H11</f>
        <v>1094.984111531538</v>
      </c>
      <c r="M26" s="76">
        <f t="shared" si="6"/>
        <v>0.99601055824749452</v>
      </c>
      <c r="N26" s="76">
        <f t="shared" si="7"/>
        <v>1.822699321592915</v>
      </c>
      <c r="O26" s="78">
        <f t="shared" si="8"/>
        <v>0.49709981497988587</v>
      </c>
      <c r="P26" s="79">
        <f t="shared" si="9"/>
        <v>0.1330047085171043</v>
      </c>
      <c r="Q26" s="80"/>
      <c r="R26" s="80">
        <f t="shared" si="10"/>
        <v>0</v>
      </c>
      <c r="S26" s="80">
        <f t="shared" si="11"/>
        <v>0</v>
      </c>
      <c r="T26" s="81">
        <f t="shared" si="12"/>
        <v>909.61188181478656</v>
      </c>
      <c r="U26" s="7">
        <f t="shared" si="13"/>
        <v>9.0961188181478664E-2</v>
      </c>
      <c r="V26" s="92">
        <f t="shared" si="14"/>
        <v>7.375368174775118E-4</v>
      </c>
      <c r="W26" s="99">
        <f t="shared" si="19"/>
        <v>8.8504418097301418E-2</v>
      </c>
      <c r="X26" s="99">
        <f t="shared" si="20"/>
        <v>0.12390618533622197</v>
      </c>
      <c r="Y26" s="100">
        <f t="shared" si="21"/>
        <v>2.3680363534200503E-2</v>
      </c>
      <c r="Z26" s="100">
        <f t="shared" si="18"/>
        <v>3.3152508947880702E-2</v>
      </c>
    </row>
    <row r="27" spans="1:28">
      <c r="A27" s="29" t="s">
        <v>266</v>
      </c>
      <c r="B27" s="71">
        <f t="shared" si="1"/>
        <v>44137.458333333336</v>
      </c>
      <c r="C27" s="44">
        <v>3</v>
      </c>
      <c r="D27" s="82">
        <v>355.84</v>
      </c>
      <c r="E27" s="83">
        <v>66.456000000000003</v>
      </c>
      <c r="F27" s="74">
        <f t="shared" si="2"/>
        <v>1.1798031335800133E-3</v>
      </c>
      <c r="G27" s="74">
        <f t="shared" si="3"/>
        <v>1.1529982750869661E-3</v>
      </c>
      <c r="H27" s="98">
        <v>0.45833333333333331</v>
      </c>
      <c r="I27" s="75">
        <f>jar_information!M12</f>
        <v>44109.375</v>
      </c>
      <c r="J27" s="76">
        <f t="shared" si="4"/>
        <v>28.083333333335759</v>
      </c>
      <c r="K27" s="76">
        <f t="shared" si="5"/>
        <v>674.00000000005821</v>
      </c>
      <c r="L27" s="77">
        <f>jar_information!H12</f>
        <v>1089.9832182453438</v>
      </c>
      <c r="M27" s="76">
        <f t="shared" si="6"/>
        <v>1.285965616435484</v>
      </c>
      <c r="N27" s="76">
        <f t="shared" si="7"/>
        <v>2.3533170780769357</v>
      </c>
      <c r="O27" s="78">
        <f t="shared" si="8"/>
        <v>0.64181374856643691</v>
      </c>
      <c r="P27" s="79">
        <f t="shared" si="9"/>
        <v>0.17230093351581749</v>
      </c>
      <c r="Q27" s="80"/>
      <c r="R27" s="80">
        <f t="shared" si="10"/>
        <v>0</v>
      </c>
      <c r="S27" s="80">
        <f t="shared" si="11"/>
        <v>0</v>
      </c>
      <c r="T27" s="81">
        <f t="shared" si="12"/>
        <v>1179.8031335800133</v>
      </c>
      <c r="U27" s="7">
        <f t="shared" si="13"/>
        <v>0.11798031335800133</v>
      </c>
      <c r="V27" s="92">
        <f t="shared" si="14"/>
        <v>9.5224591775427525E-4</v>
      </c>
      <c r="W27" s="99">
        <f t="shared" si="19"/>
        <v>0.11426951013051302</v>
      </c>
      <c r="X27" s="99">
        <f t="shared" si="20"/>
        <v>0.15997731418271824</v>
      </c>
      <c r="Y27" s="100">
        <f t="shared" si="21"/>
        <v>3.0676724068095417E-2</v>
      </c>
      <c r="Z27" s="100">
        <f t="shared" si="18"/>
        <v>4.2947413695333586E-2</v>
      </c>
    </row>
    <row r="28" spans="1:28">
      <c r="A28" t="s">
        <v>267</v>
      </c>
      <c r="B28" s="71">
        <f t="shared" si="1"/>
        <v>44137.458333333336</v>
      </c>
      <c r="C28" s="44"/>
      <c r="D28" s="82"/>
      <c r="E28" s="83"/>
      <c r="F28" s="74" t="e">
        <f t="shared" si="2"/>
        <v>#DIV/0!</v>
      </c>
      <c r="G28" s="74" t="e">
        <f t="shared" si="3"/>
        <v>#DIV/0!</v>
      </c>
      <c r="H28" s="98">
        <v>0.45833333333333331</v>
      </c>
      <c r="I28" s="75">
        <f>jar_information!M13</f>
        <v>44109.375</v>
      </c>
      <c r="J28" s="76">
        <f t="shared" si="4"/>
        <v>28.083333333335759</v>
      </c>
      <c r="K28" s="76">
        <f t="shared" si="5"/>
        <v>674.00000000005821</v>
      </c>
      <c r="L28" s="77">
        <f>jar_information!H13</f>
        <v>1084.9972529988097</v>
      </c>
      <c r="M28" s="76" t="e">
        <f t="shared" si="6"/>
        <v>#DIV/0!</v>
      </c>
      <c r="N28" s="76" t="e">
        <f t="shared" si="7"/>
        <v>#DIV/0!</v>
      </c>
      <c r="O28" s="78" t="e">
        <f t="shared" si="8"/>
        <v>#DIV/0!</v>
      </c>
      <c r="P28" s="79" t="e">
        <f t="shared" si="9"/>
        <v>#DIV/0!</v>
      </c>
      <c r="Q28" s="80"/>
      <c r="R28" s="80">
        <f t="shared" si="10"/>
        <v>0</v>
      </c>
      <c r="S28" s="80" t="e">
        <f t="shared" si="11"/>
        <v>#DIV/0!</v>
      </c>
      <c r="T28" s="81" t="e">
        <f t="shared" si="12"/>
        <v>#DIV/0!</v>
      </c>
      <c r="U28" s="7" t="e">
        <f t="shared" si="13"/>
        <v>#DIV/0!</v>
      </c>
      <c r="V28" s="92" t="e">
        <f t="shared" si="14"/>
        <v>#DIV/0!</v>
      </c>
      <c r="AA28" s="133">
        <v>44112</v>
      </c>
    </row>
    <row r="29" spans="1:28">
      <c r="A29" t="s">
        <v>268</v>
      </c>
      <c r="B29" s="71">
        <f t="shared" si="1"/>
        <v>44137.458333333336</v>
      </c>
      <c r="C29" s="44"/>
      <c r="D29" s="82"/>
      <c r="E29" s="83"/>
      <c r="F29" s="74" t="e">
        <f t="shared" si="2"/>
        <v>#DIV/0!</v>
      </c>
      <c r="G29" s="74" t="e">
        <f t="shared" si="3"/>
        <v>#DIV/0!</v>
      </c>
      <c r="H29" s="98">
        <v>0.45833333333333331</v>
      </c>
      <c r="I29" s="75">
        <f>jar_information!M14</f>
        <v>44109.375</v>
      </c>
      <c r="J29" s="76">
        <f t="shared" si="4"/>
        <v>28.083333333335759</v>
      </c>
      <c r="K29" s="76">
        <f t="shared" si="5"/>
        <v>674.00000000005821</v>
      </c>
      <c r="L29" s="77">
        <f>jar_information!H14</f>
        <v>1075.0698400525853</v>
      </c>
      <c r="M29" s="76" t="e">
        <f t="shared" si="6"/>
        <v>#DIV/0!</v>
      </c>
      <c r="N29" s="76" t="e">
        <f t="shared" si="7"/>
        <v>#DIV/0!</v>
      </c>
      <c r="O29" s="78" t="e">
        <f t="shared" si="8"/>
        <v>#DIV/0!</v>
      </c>
      <c r="P29" s="79" t="e">
        <f t="shared" si="9"/>
        <v>#DIV/0!</v>
      </c>
      <c r="Q29" s="80"/>
      <c r="R29" s="80">
        <f t="shared" si="10"/>
        <v>0</v>
      </c>
      <c r="S29" s="80" t="e">
        <f t="shared" si="11"/>
        <v>#DIV/0!</v>
      </c>
      <c r="T29" s="81" t="e">
        <f t="shared" si="12"/>
        <v>#DIV/0!</v>
      </c>
      <c r="U29" s="7" t="e">
        <f t="shared" si="13"/>
        <v>#DIV/0!</v>
      </c>
      <c r="V29" s="92" t="e">
        <f t="shared" si="14"/>
        <v>#DIV/0!</v>
      </c>
      <c r="AA29" s="133">
        <v>44112</v>
      </c>
    </row>
    <row r="30" spans="1:28">
      <c r="A30" t="s">
        <v>269</v>
      </c>
      <c r="B30" s="71">
        <f t="shared" si="1"/>
        <v>44137.458333333336</v>
      </c>
      <c r="C30" s="44"/>
      <c r="D30" s="82"/>
      <c r="E30" s="83"/>
      <c r="F30" s="74" t="e">
        <f t="shared" si="2"/>
        <v>#DIV/0!</v>
      </c>
      <c r="G30" s="74" t="e">
        <f t="shared" si="3"/>
        <v>#DIV/0!</v>
      </c>
      <c r="H30" s="98">
        <v>0.45833333333333331</v>
      </c>
      <c r="I30" s="75">
        <f>jar_information!M15</f>
        <v>44109.375</v>
      </c>
      <c r="J30" s="76">
        <f t="shared" si="4"/>
        <v>28.083333333335759</v>
      </c>
      <c r="K30" s="76">
        <f t="shared" si="5"/>
        <v>674.00000000005821</v>
      </c>
      <c r="L30" s="77">
        <f>jar_information!H15</f>
        <v>1084.9972529988097</v>
      </c>
      <c r="M30" s="76" t="e">
        <f t="shared" si="6"/>
        <v>#DIV/0!</v>
      </c>
      <c r="N30" s="76" t="e">
        <f t="shared" si="7"/>
        <v>#DIV/0!</v>
      </c>
      <c r="O30" s="78" t="e">
        <f t="shared" si="8"/>
        <v>#DIV/0!</v>
      </c>
      <c r="P30" s="79" t="e">
        <f t="shared" si="9"/>
        <v>#DIV/0!</v>
      </c>
      <c r="Q30" s="80"/>
      <c r="R30" s="80">
        <f t="shared" si="10"/>
        <v>0</v>
      </c>
      <c r="S30" s="80" t="e">
        <f t="shared" si="11"/>
        <v>#DIV/0!</v>
      </c>
      <c r="T30" s="81" t="e">
        <f t="shared" si="12"/>
        <v>#DIV/0!</v>
      </c>
      <c r="U30" s="7" t="e">
        <f t="shared" si="13"/>
        <v>#DIV/0!</v>
      </c>
      <c r="V30" s="92" t="e">
        <f t="shared" si="14"/>
        <v>#DIV/0!</v>
      </c>
      <c r="AA30" s="133">
        <v>44113</v>
      </c>
    </row>
    <row r="31" spans="1:28">
      <c r="A31" t="s">
        <v>270</v>
      </c>
      <c r="B31" s="71">
        <f t="shared" si="1"/>
        <v>44137.458333333336</v>
      </c>
      <c r="C31" s="44"/>
      <c r="D31" s="82"/>
      <c r="E31" s="83"/>
      <c r="F31" s="74" t="e">
        <f t="shared" si="2"/>
        <v>#DIV/0!</v>
      </c>
      <c r="G31" s="74" t="e">
        <f t="shared" si="3"/>
        <v>#DIV/0!</v>
      </c>
      <c r="H31" s="98">
        <v>0.45833333333333331</v>
      </c>
      <c r="I31" s="75">
        <f>jar_information!M16</f>
        <v>44109.375</v>
      </c>
      <c r="J31" s="76">
        <f t="shared" si="4"/>
        <v>28.083333333335759</v>
      </c>
      <c r="K31" s="76">
        <f t="shared" si="5"/>
        <v>674.00000000005821</v>
      </c>
      <c r="L31" s="77">
        <f>jar_information!H16</f>
        <v>1094.984111531538</v>
      </c>
      <c r="M31" s="76" t="e">
        <f t="shared" si="6"/>
        <v>#DIV/0!</v>
      </c>
      <c r="N31" s="76" t="e">
        <f t="shared" si="7"/>
        <v>#DIV/0!</v>
      </c>
      <c r="O31" s="78" t="e">
        <f t="shared" si="8"/>
        <v>#DIV/0!</v>
      </c>
      <c r="P31" s="79" t="e">
        <f t="shared" si="9"/>
        <v>#DIV/0!</v>
      </c>
      <c r="Q31" s="80"/>
      <c r="R31" s="80">
        <f t="shared" si="10"/>
        <v>0</v>
      </c>
      <c r="S31" s="80" t="e">
        <f t="shared" si="11"/>
        <v>#DIV/0!</v>
      </c>
      <c r="T31" s="81" t="e">
        <f t="shared" si="12"/>
        <v>#DIV/0!</v>
      </c>
      <c r="U31" s="7" t="e">
        <f t="shared" si="13"/>
        <v>#DIV/0!</v>
      </c>
      <c r="V31" s="92" t="e">
        <f t="shared" si="14"/>
        <v>#DIV/0!</v>
      </c>
      <c r="AA31" s="133">
        <v>44113</v>
      </c>
    </row>
    <row r="32" spans="1:28">
      <c r="A32" t="s">
        <v>271</v>
      </c>
      <c r="B32" s="71">
        <f t="shared" si="1"/>
        <v>44137.458333333336</v>
      </c>
      <c r="C32" s="44">
        <v>3</v>
      </c>
      <c r="D32" s="82">
        <v>363.08</v>
      </c>
      <c r="E32" s="83">
        <v>72.628</v>
      </c>
      <c r="F32" s="74">
        <f t="shared" si="2"/>
        <v>1.203714448367695E-3</v>
      </c>
      <c r="G32" s="74">
        <f t="shared" si="3"/>
        <v>1.2693873662932142E-3</v>
      </c>
      <c r="H32" s="98">
        <v>0.45833333333333331</v>
      </c>
      <c r="I32" s="75">
        <f>jar_information!M17</f>
        <v>44109.375</v>
      </c>
      <c r="J32" s="76">
        <f t="shared" si="4"/>
        <v>28.083333333335759</v>
      </c>
      <c r="K32" s="76">
        <f t="shared" si="5"/>
        <v>674.00000000005821</v>
      </c>
      <c r="L32" s="77">
        <f>jar_information!H17</f>
        <v>1084.9972529988097</v>
      </c>
      <c r="M32" s="76">
        <f t="shared" si="6"/>
        <v>1.3060268698739266</v>
      </c>
      <c r="N32" s="76">
        <f t="shared" si="7"/>
        <v>2.3900291718692857</v>
      </c>
      <c r="O32" s="78">
        <f t="shared" si="8"/>
        <v>0.6518261377825324</v>
      </c>
      <c r="P32" s="79">
        <f t="shared" si="9"/>
        <v>0.17557638883606874</v>
      </c>
      <c r="Q32" s="80"/>
      <c r="R32" s="80">
        <f t="shared" si="10"/>
        <v>0</v>
      </c>
      <c r="S32" s="80">
        <f t="shared" si="11"/>
        <v>0</v>
      </c>
      <c r="T32" s="81">
        <f t="shared" si="12"/>
        <v>1203.714448367695</v>
      </c>
      <c r="U32" s="7">
        <f t="shared" si="13"/>
        <v>0.1203714448367695</v>
      </c>
      <c r="V32" s="92">
        <f t="shared" si="14"/>
        <v>9.6710109463275383E-4</v>
      </c>
    </row>
    <row r="33" spans="1:29">
      <c r="A33" t="s">
        <v>272</v>
      </c>
      <c r="B33" s="71">
        <f t="shared" si="1"/>
        <v>44137.458333333336</v>
      </c>
      <c r="C33" s="44">
        <v>3</v>
      </c>
      <c r="D33" s="82">
        <v>248.91</v>
      </c>
      <c r="E33" s="83">
        <v>49.994999999999997</v>
      </c>
      <c r="F33" s="74">
        <f t="shared" si="2"/>
        <v>8.2664886697133861E-4</v>
      </c>
      <c r="G33" s="74">
        <f t="shared" si="3"/>
        <v>8.4258336414301722E-4</v>
      </c>
      <c r="H33" s="98">
        <v>0.45833333333333331</v>
      </c>
      <c r="I33" s="75">
        <f>jar_information!M18</f>
        <v>44109.375</v>
      </c>
      <c r="J33" s="76">
        <f t="shared" si="4"/>
        <v>28.083333333335759</v>
      </c>
      <c r="K33" s="76">
        <f t="shared" si="5"/>
        <v>674.00000000005821</v>
      </c>
      <c r="L33" s="77">
        <f>jar_information!H18</f>
        <v>1089.9832182453438</v>
      </c>
      <c r="M33" s="76">
        <f t="shared" si="6"/>
        <v>0.90103339238028668</v>
      </c>
      <c r="N33" s="76">
        <f t="shared" si="7"/>
        <v>1.6488911080559248</v>
      </c>
      <c r="O33" s="78">
        <f t="shared" si="8"/>
        <v>0.44969757492434309</v>
      </c>
      <c r="P33" s="79">
        <f t="shared" si="9"/>
        <v>0.12072554091016477</v>
      </c>
      <c r="Q33" s="80"/>
      <c r="R33" s="80">
        <f t="shared" si="10"/>
        <v>0</v>
      </c>
      <c r="S33" s="80">
        <f t="shared" si="11"/>
        <v>0</v>
      </c>
      <c r="T33" s="81">
        <f t="shared" si="12"/>
        <v>826.64886697133863</v>
      </c>
      <c r="U33" s="7">
        <f t="shared" si="13"/>
        <v>8.2664886697133858E-2</v>
      </c>
      <c r="V33" s="92">
        <f t="shared" si="14"/>
        <v>6.6720708445742473E-4</v>
      </c>
    </row>
    <row r="34" spans="1:29">
      <c r="A34" t="s">
        <v>273</v>
      </c>
      <c r="B34" s="71">
        <f t="shared" si="1"/>
        <v>44137.458333333336</v>
      </c>
      <c r="C34" s="44"/>
      <c r="D34" s="82"/>
      <c r="E34" s="83"/>
      <c r="F34" s="74" t="e">
        <f t="shared" si="2"/>
        <v>#DIV/0!</v>
      </c>
      <c r="G34" s="74" t="e">
        <f t="shared" si="3"/>
        <v>#DIV/0!</v>
      </c>
      <c r="H34" s="98">
        <v>0.45833333333333331</v>
      </c>
      <c r="I34" s="75">
        <f>jar_information!M19</f>
        <v>44109.375</v>
      </c>
      <c r="J34" s="76">
        <f t="shared" si="4"/>
        <v>28.083333333335759</v>
      </c>
      <c r="K34" s="76">
        <f t="shared" si="5"/>
        <v>674.00000000005821</v>
      </c>
      <c r="L34" s="77">
        <f>jar_information!H19</f>
        <v>1094.984111531538</v>
      </c>
      <c r="M34" s="76" t="e">
        <f t="shared" si="6"/>
        <v>#DIV/0!</v>
      </c>
      <c r="N34" s="76" t="e">
        <f t="shared" si="7"/>
        <v>#DIV/0!</v>
      </c>
      <c r="O34" s="78" t="e">
        <f t="shared" si="8"/>
        <v>#DIV/0!</v>
      </c>
      <c r="P34" s="79" t="e">
        <f t="shared" si="9"/>
        <v>#DIV/0!</v>
      </c>
      <c r="Q34" s="80"/>
      <c r="R34" s="80">
        <f t="shared" si="10"/>
        <v>0</v>
      </c>
      <c r="S34" s="80" t="e">
        <f t="shared" si="11"/>
        <v>#DIV/0!</v>
      </c>
      <c r="T34" s="81" t="e">
        <f t="shared" si="12"/>
        <v>#DIV/0!</v>
      </c>
      <c r="U34" s="7" t="e">
        <f t="shared" si="13"/>
        <v>#DIV/0!</v>
      </c>
      <c r="V34" s="92" t="e">
        <f t="shared" si="14"/>
        <v>#DIV/0!</v>
      </c>
      <c r="AA34" s="133">
        <v>44116</v>
      </c>
    </row>
    <row r="35" spans="1:29">
      <c r="A35" t="s">
        <v>274</v>
      </c>
      <c r="B35" s="71">
        <f t="shared" si="1"/>
        <v>44137.458333333336</v>
      </c>
      <c r="C35" s="44"/>
      <c r="D35" s="82"/>
      <c r="E35" s="83"/>
      <c r="F35" s="74" t="e">
        <f t="shared" si="2"/>
        <v>#DIV/0!</v>
      </c>
      <c r="G35" s="74" t="e">
        <f t="shared" si="3"/>
        <v>#DIV/0!</v>
      </c>
      <c r="H35" s="98">
        <v>0.45833333333333331</v>
      </c>
      <c r="I35" s="75">
        <f>jar_information!M20</f>
        <v>44109.375</v>
      </c>
      <c r="J35" s="76">
        <f t="shared" si="4"/>
        <v>28.083333333335759</v>
      </c>
      <c r="K35" s="76">
        <f t="shared" si="5"/>
        <v>674.00000000005821</v>
      </c>
      <c r="L35" s="77">
        <f>jar_information!H20</f>
        <v>1089.9832182453438</v>
      </c>
      <c r="M35" s="76" t="e">
        <f t="shared" si="6"/>
        <v>#DIV/0!</v>
      </c>
      <c r="N35" s="76" t="e">
        <f t="shared" si="7"/>
        <v>#DIV/0!</v>
      </c>
      <c r="O35" s="78" t="e">
        <f t="shared" si="8"/>
        <v>#DIV/0!</v>
      </c>
      <c r="P35" s="79" t="e">
        <f t="shared" si="9"/>
        <v>#DIV/0!</v>
      </c>
      <c r="Q35" s="80"/>
      <c r="R35" s="80">
        <f t="shared" si="10"/>
        <v>0</v>
      </c>
      <c r="S35" s="80" t="e">
        <f t="shared" si="11"/>
        <v>#DIV/0!</v>
      </c>
      <c r="T35" s="81" t="e">
        <f t="shared" si="12"/>
        <v>#DIV/0!</v>
      </c>
      <c r="U35" s="7" t="e">
        <f t="shared" si="13"/>
        <v>#DIV/0!</v>
      </c>
      <c r="V35" s="92" t="e">
        <f t="shared" si="14"/>
        <v>#DIV/0!</v>
      </c>
      <c r="AA35" s="133">
        <v>44116</v>
      </c>
    </row>
    <row r="36" spans="1:29">
      <c r="A36" t="s">
        <v>275</v>
      </c>
      <c r="B36" s="71">
        <f t="shared" si="1"/>
        <v>44137.458333333336</v>
      </c>
      <c r="C36" s="44"/>
      <c r="D36" s="82"/>
      <c r="E36" s="83"/>
      <c r="F36" s="74" t="e">
        <f t="shared" si="2"/>
        <v>#DIV/0!</v>
      </c>
      <c r="G36" s="74" t="e">
        <f t="shared" si="3"/>
        <v>#DIV/0!</v>
      </c>
      <c r="H36" s="98">
        <v>0.45833333333333331</v>
      </c>
      <c r="I36" s="75">
        <f>jar_information!M21</f>
        <v>44109.375</v>
      </c>
      <c r="J36" s="76">
        <f t="shared" si="4"/>
        <v>28.083333333335759</v>
      </c>
      <c r="K36" s="76">
        <f t="shared" si="5"/>
        <v>674.00000000005821</v>
      </c>
      <c r="L36" s="77">
        <f>jar_information!H21</f>
        <v>1110.0770330734813</v>
      </c>
      <c r="M36" s="76" t="e">
        <f t="shared" si="6"/>
        <v>#DIV/0!</v>
      </c>
      <c r="N36" s="76" t="e">
        <f t="shared" si="7"/>
        <v>#DIV/0!</v>
      </c>
      <c r="O36" s="78" t="e">
        <f t="shared" si="8"/>
        <v>#DIV/0!</v>
      </c>
      <c r="P36" s="79" t="e">
        <f t="shared" si="9"/>
        <v>#DIV/0!</v>
      </c>
      <c r="Q36" s="80"/>
      <c r="R36" s="80">
        <f t="shared" si="10"/>
        <v>0</v>
      </c>
      <c r="S36" s="80" t="e">
        <f>R36/O36*100</f>
        <v>#DIV/0!</v>
      </c>
      <c r="T36" s="81" t="e">
        <f t="shared" si="12"/>
        <v>#DIV/0!</v>
      </c>
      <c r="U36" s="7" t="e">
        <f t="shared" si="13"/>
        <v>#DIV/0!</v>
      </c>
      <c r="V36" s="92" t="e">
        <f t="shared" si="14"/>
        <v>#DIV/0!</v>
      </c>
      <c r="AA36" s="133">
        <v>44113</v>
      </c>
      <c r="AB36" s="133">
        <v>44133</v>
      </c>
      <c r="AC36" t="s">
        <v>305</v>
      </c>
    </row>
    <row r="37" spans="1:29">
      <c r="A37" t="s">
        <v>276</v>
      </c>
      <c r="B37" s="71">
        <f t="shared" si="1"/>
        <v>44137.458333333336</v>
      </c>
      <c r="C37" s="44"/>
      <c r="D37" s="82"/>
      <c r="E37" s="83"/>
      <c r="F37" s="74" t="e">
        <f t="shared" si="2"/>
        <v>#DIV/0!</v>
      </c>
      <c r="G37" s="74" t="e">
        <f t="shared" si="3"/>
        <v>#DIV/0!</v>
      </c>
      <c r="H37" s="98">
        <v>0.45833333333333331</v>
      </c>
      <c r="I37" s="75">
        <f>jar_information!M22</f>
        <v>44109.375</v>
      </c>
      <c r="J37" s="76">
        <f t="shared" si="4"/>
        <v>28.083333333335759</v>
      </c>
      <c r="K37" s="76">
        <f t="shared" si="5"/>
        <v>674.00000000005821</v>
      </c>
      <c r="L37" s="77">
        <f>jar_information!H22</f>
        <v>1080.0261490495825</v>
      </c>
      <c r="M37" s="76" t="e">
        <f t="shared" si="6"/>
        <v>#DIV/0!</v>
      </c>
      <c r="N37" s="76" t="e">
        <f t="shared" si="7"/>
        <v>#DIV/0!</v>
      </c>
      <c r="O37" s="78" t="e">
        <f t="shared" si="8"/>
        <v>#DIV/0!</v>
      </c>
      <c r="P37" s="79" t="e">
        <f t="shared" si="9"/>
        <v>#DIV/0!</v>
      </c>
      <c r="Q37" s="80"/>
      <c r="R37" s="80">
        <f t="shared" si="10"/>
        <v>0</v>
      </c>
      <c r="S37" s="80" t="e">
        <f t="shared" si="11"/>
        <v>#DIV/0!</v>
      </c>
      <c r="T37" s="81" t="e">
        <f t="shared" si="12"/>
        <v>#DIV/0!</v>
      </c>
      <c r="U37" s="7" t="e">
        <f t="shared" si="13"/>
        <v>#DIV/0!</v>
      </c>
      <c r="V37" s="92" t="e">
        <f t="shared" si="14"/>
        <v>#DIV/0!</v>
      </c>
      <c r="AA37" s="133">
        <v>44113</v>
      </c>
    </row>
    <row r="38" spans="1:29">
      <c r="A38" t="s">
        <v>277</v>
      </c>
      <c r="B38" s="71">
        <f t="shared" si="1"/>
        <v>44137.458333333336</v>
      </c>
      <c r="C38" s="44"/>
      <c r="D38" s="82"/>
      <c r="E38" s="83"/>
      <c r="F38" s="74" t="e">
        <f t="shared" si="2"/>
        <v>#DIV/0!</v>
      </c>
      <c r="G38" s="74" t="e">
        <f t="shared" si="3"/>
        <v>#DIV/0!</v>
      </c>
      <c r="H38" s="98">
        <v>0.45833333333333331</v>
      </c>
      <c r="I38" s="75">
        <f>jar_information!M23</f>
        <v>44109.375</v>
      </c>
      <c r="J38" s="76">
        <f t="shared" si="4"/>
        <v>28.083333333335759</v>
      </c>
      <c r="K38" s="76">
        <f t="shared" si="5"/>
        <v>674.00000000005821</v>
      </c>
      <c r="L38" s="77">
        <f>jar_information!H23</f>
        <v>1089.9832182453438</v>
      </c>
      <c r="M38" s="76" t="e">
        <f t="shared" si="6"/>
        <v>#DIV/0!</v>
      </c>
      <c r="N38" s="76" t="e">
        <f t="shared" si="7"/>
        <v>#DIV/0!</v>
      </c>
      <c r="O38" s="78" t="e">
        <f t="shared" si="8"/>
        <v>#DIV/0!</v>
      </c>
      <c r="P38" s="79" t="e">
        <f t="shared" si="9"/>
        <v>#DIV/0!</v>
      </c>
      <c r="Q38" s="80"/>
      <c r="R38" s="80">
        <f t="shared" si="10"/>
        <v>0</v>
      </c>
      <c r="S38" s="80" t="e">
        <f>R38/O38*100</f>
        <v>#DIV/0!</v>
      </c>
      <c r="T38" s="81" t="e">
        <f t="shared" si="12"/>
        <v>#DIV/0!</v>
      </c>
      <c r="U38" s="7" t="e">
        <f t="shared" si="13"/>
        <v>#DIV/0!</v>
      </c>
      <c r="V38" s="92" t="e">
        <f t="shared" si="14"/>
        <v>#DIV/0!</v>
      </c>
      <c r="AA38" s="133">
        <v>44133</v>
      </c>
      <c r="AB38" t="s">
        <v>305</v>
      </c>
    </row>
    <row r="39" spans="1:29">
      <c r="A39" t="s">
        <v>278</v>
      </c>
      <c r="B39" s="71">
        <f t="shared" si="1"/>
        <v>44137.458333333336</v>
      </c>
      <c r="C39" s="44"/>
      <c r="D39" s="82"/>
      <c r="E39" s="83"/>
      <c r="F39" s="74" t="e">
        <f t="shared" si="2"/>
        <v>#DIV/0!</v>
      </c>
      <c r="G39" s="74" t="e">
        <f t="shared" si="3"/>
        <v>#DIV/0!</v>
      </c>
      <c r="H39" s="98">
        <v>0.45833333333333331</v>
      </c>
      <c r="I39" s="75">
        <f>jar_information!M24</f>
        <v>44109.375</v>
      </c>
      <c r="J39" s="76">
        <f t="shared" si="4"/>
        <v>28.083333333335759</v>
      </c>
      <c r="K39" s="76">
        <f t="shared" si="5"/>
        <v>674.00000000005821</v>
      </c>
      <c r="L39" s="77">
        <f>jar_information!H24</f>
        <v>1089.9832182453438</v>
      </c>
      <c r="M39" s="76" t="e">
        <f t="shared" si="6"/>
        <v>#DIV/0!</v>
      </c>
      <c r="N39" s="76" t="e">
        <f t="shared" si="7"/>
        <v>#DIV/0!</v>
      </c>
      <c r="O39" s="78" t="e">
        <f t="shared" si="8"/>
        <v>#DIV/0!</v>
      </c>
      <c r="P39" s="79" t="e">
        <f t="shared" si="9"/>
        <v>#DIV/0!</v>
      </c>
      <c r="Q39" s="80"/>
      <c r="R39" s="80">
        <f t="shared" si="10"/>
        <v>0</v>
      </c>
      <c r="S39" s="80" t="e">
        <f t="shared" si="11"/>
        <v>#DIV/0!</v>
      </c>
      <c r="T39" s="81" t="e">
        <f t="shared" si="12"/>
        <v>#DIV/0!</v>
      </c>
      <c r="U39" s="7" t="e">
        <f t="shared" si="13"/>
        <v>#DIV/0!</v>
      </c>
      <c r="V39" s="92" t="e">
        <f t="shared" si="14"/>
        <v>#DIV/0!</v>
      </c>
      <c r="AA39" s="133">
        <v>44119</v>
      </c>
    </row>
    <row r="40" spans="1:29">
      <c r="A40" t="s">
        <v>279</v>
      </c>
      <c r="B40" s="71">
        <f t="shared" si="1"/>
        <v>44137.458333333336</v>
      </c>
      <c r="C40" s="44"/>
      <c r="D40" s="82"/>
      <c r="E40" s="83"/>
      <c r="F40" s="74" t="e">
        <f t="shared" si="2"/>
        <v>#DIV/0!</v>
      </c>
      <c r="G40" s="74" t="e">
        <f t="shared" si="3"/>
        <v>#DIV/0!</v>
      </c>
      <c r="H40" s="98">
        <v>0.45833333333333331</v>
      </c>
      <c r="I40" s="75">
        <f>jar_information!M25</f>
        <v>44109.375</v>
      </c>
      <c r="J40" s="76">
        <f t="shared" si="4"/>
        <v>28.083333333335759</v>
      </c>
      <c r="K40" s="76">
        <f t="shared" si="5"/>
        <v>674.00000000005821</v>
      </c>
      <c r="L40" s="77">
        <f>jar_information!H25</f>
        <v>1089.9832182453438</v>
      </c>
      <c r="M40" s="76" t="e">
        <f t="shared" si="6"/>
        <v>#DIV/0!</v>
      </c>
      <c r="N40" s="76" t="e">
        <f t="shared" si="7"/>
        <v>#DIV/0!</v>
      </c>
      <c r="O40" s="78" t="e">
        <f t="shared" si="8"/>
        <v>#DIV/0!</v>
      </c>
      <c r="P40" s="79" t="e">
        <f t="shared" si="9"/>
        <v>#DIV/0!</v>
      </c>
      <c r="Q40" s="80"/>
      <c r="R40" s="80">
        <f t="shared" si="10"/>
        <v>0</v>
      </c>
      <c r="S40" s="80" t="e">
        <f t="shared" si="11"/>
        <v>#DIV/0!</v>
      </c>
      <c r="T40" s="81" t="e">
        <f t="shared" si="12"/>
        <v>#DIV/0!</v>
      </c>
      <c r="U40" s="7" t="e">
        <f t="shared" si="13"/>
        <v>#DIV/0!</v>
      </c>
      <c r="V40" s="92" t="e">
        <f t="shared" si="14"/>
        <v>#DIV/0!</v>
      </c>
      <c r="AA40" s="133">
        <v>44119</v>
      </c>
    </row>
    <row r="41" spans="1:29">
      <c r="A41" t="s">
        <v>280</v>
      </c>
      <c r="B41" s="71">
        <f t="shared" si="1"/>
        <v>44137.458333333336</v>
      </c>
      <c r="C41" s="44"/>
      <c r="D41" s="82"/>
      <c r="E41" s="83"/>
      <c r="F41" s="74" t="e">
        <f t="shared" si="2"/>
        <v>#DIV/0!</v>
      </c>
      <c r="G41" s="74" t="e">
        <f t="shared" si="3"/>
        <v>#DIV/0!</v>
      </c>
      <c r="H41" s="98">
        <v>0.45833333333333331</v>
      </c>
      <c r="I41" s="75">
        <f>jar_information!M26</f>
        <v>44109.375</v>
      </c>
      <c r="J41" s="76">
        <f t="shared" si="4"/>
        <v>28.083333333335759</v>
      </c>
      <c r="K41" s="76">
        <f t="shared" si="5"/>
        <v>674.00000000005821</v>
      </c>
      <c r="L41" s="77">
        <f>jar_information!H26</f>
        <v>1065.2013435036681</v>
      </c>
      <c r="M41" s="76" t="e">
        <f t="shared" si="6"/>
        <v>#DIV/0!</v>
      </c>
      <c r="N41" s="76" t="e">
        <f t="shared" si="7"/>
        <v>#DIV/0!</v>
      </c>
      <c r="O41" s="78" t="e">
        <f t="shared" si="8"/>
        <v>#DIV/0!</v>
      </c>
      <c r="P41" s="79" t="e">
        <f t="shared" si="9"/>
        <v>#DIV/0!</v>
      </c>
      <c r="Q41" s="80"/>
      <c r="R41" s="80">
        <f t="shared" si="10"/>
        <v>0</v>
      </c>
      <c r="S41" s="80" t="e">
        <f t="shared" si="11"/>
        <v>#DIV/0!</v>
      </c>
      <c r="T41" s="81" t="e">
        <f t="shared" si="12"/>
        <v>#DIV/0!</v>
      </c>
      <c r="U41" s="7" t="e">
        <f t="shared" si="13"/>
        <v>#DIV/0!</v>
      </c>
      <c r="V41" s="92" t="e">
        <f t="shared" si="14"/>
        <v>#DIV/0!</v>
      </c>
      <c r="AA41" s="133">
        <v>44119</v>
      </c>
    </row>
    <row r="42" spans="1:29">
      <c r="C42" s="68"/>
      <c r="D42" s="68"/>
      <c r="E42" s="68"/>
      <c r="F42" s="68"/>
      <c r="G42" s="68"/>
    </row>
    <row r="43" spans="1:29">
      <c r="C43" s="78"/>
      <c r="D43" s="79"/>
      <c r="E43" s="80"/>
      <c r="F43" s="80"/>
      <c r="G43" s="80"/>
    </row>
    <row r="44" spans="1:29">
      <c r="C44" s="78"/>
      <c r="D44" s="79"/>
      <c r="E44" s="80"/>
      <c r="F44" s="80"/>
      <c r="G44" s="80"/>
    </row>
    <row r="45" spans="1:29">
      <c r="C45" s="78"/>
      <c r="D45" s="79"/>
      <c r="E45" s="80"/>
      <c r="F45" s="80"/>
      <c r="G45" s="80"/>
    </row>
    <row r="46" spans="1:29">
      <c r="C46" s="78"/>
      <c r="D46" s="79"/>
      <c r="E46" s="80"/>
      <c r="F46" s="80"/>
      <c r="G46" s="80"/>
    </row>
    <row r="47" spans="1:29">
      <c r="C47" s="78"/>
      <c r="D47" s="79"/>
      <c r="E47" s="80"/>
      <c r="F47" s="80"/>
      <c r="G47" s="80"/>
    </row>
    <row r="48" spans="1:29">
      <c r="C48" s="78"/>
      <c r="D48" s="79"/>
      <c r="E48" s="80"/>
      <c r="F48" s="80"/>
      <c r="G48" s="80"/>
    </row>
  </sheetData>
  <conditionalFormatting sqref="C43:C48">
    <cfRule type="cellIs" dxfId="12" priority="3" operator="greaterThan">
      <formula>4</formula>
    </cfRule>
    <cfRule type="cellIs" dxfId="11" priority="4" operator="between">
      <formula>2</formula>
      <formula>3.9</formula>
    </cfRule>
  </conditionalFormatting>
  <conditionalFormatting sqref="O18:O41">
    <cfRule type="cellIs" dxfId="10" priority="1" operator="greaterThan">
      <formula>4</formula>
    </cfRule>
    <cfRule type="cellIs" dxfId="9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W41"/>
  <sheetViews>
    <sheetView topLeftCell="A7" workbookViewId="0">
      <selection activeCell="S27" sqref="S27"/>
    </sheetView>
  </sheetViews>
  <sheetFormatPr baseColWidth="10" defaultRowHeight="14" x14ac:dyDescent="0"/>
  <cols>
    <col min="21" max="21" width="15.1640625" bestFit="1" customWidth="1"/>
  </cols>
  <sheetData>
    <row r="16" spans="1:20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</row>
    <row r="17" spans="1:22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</row>
    <row r="18" spans="1:22">
      <c r="A18" s="190" t="s">
        <v>257</v>
      </c>
      <c r="B18" s="71">
        <f t="shared" ref="B18:B41" si="0">$B$3+H18</f>
        <v>0.45833333333333331</v>
      </c>
      <c r="C18" s="44"/>
      <c r="D18" s="82"/>
      <c r="E18" s="83"/>
      <c r="F18" s="74" t="e">
        <f t="shared" ref="F18:F41" si="1">((I$9*D18)+I$10)/C18/1000</f>
        <v>#DIV/0!</v>
      </c>
      <c r="G18" s="74" t="e">
        <f t="shared" ref="G18:G41" si="2">((I$12*E18)+I$13)/C18/1000</f>
        <v>#DIV/0!</v>
      </c>
      <c r="H18" s="98">
        <v>0.45833333333333331</v>
      </c>
      <c r="I18" s="75">
        <f>jar_information!M3</f>
        <v>44109.375</v>
      </c>
      <c r="J18" s="76">
        <f t="shared" ref="J18:J41" si="3">B18-I18</f>
        <v>-44108.916666666664</v>
      </c>
      <c r="K18" s="76">
        <f t="shared" ref="K18:K41" si="4">J18*24</f>
        <v>-1058614</v>
      </c>
      <c r="L18" s="77">
        <f>jar_information!H3</f>
        <v>1094.984111531538</v>
      </c>
      <c r="M18" s="76" t="e">
        <f t="shared" ref="M18:M41" si="5">F18*L18</f>
        <v>#DIV/0!</v>
      </c>
      <c r="N18" s="76" t="e">
        <f t="shared" ref="N18:N41" si="6">M18*1.83</f>
        <v>#DIV/0!</v>
      </c>
      <c r="O18" s="78" t="e">
        <f t="shared" ref="O18:O41" si="7">N18*(12/(12+(16*2)))</f>
        <v>#DIV/0!</v>
      </c>
      <c r="P18" s="79" t="e">
        <f t="shared" ref="P18:P41" si="8">O18*(400/(400+L18))</f>
        <v>#DIV/0!</v>
      </c>
      <c r="Q18" s="80">
        <f>'2001_Inc_26.10.20'!Q18</f>
        <v>224.5</v>
      </c>
      <c r="R18" s="80">
        <f>'2001_Inc_26.10.20'!R18</f>
        <v>0.71337782014617102</v>
      </c>
      <c r="S18" s="80">
        <f>'2001_Inc_26.10.20'!S18</f>
        <v>95.240126616824099</v>
      </c>
      <c r="T18" s="81" t="e">
        <f t="shared" ref="T18:T41" si="9">F18*1000000</f>
        <v>#DIV/0!</v>
      </c>
      <c r="U18" s="177">
        <v>44131.652777777781</v>
      </c>
    </row>
    <row r="19" spans="1:22">
      <c r="A19" s="190" t="s">
        <v>258</v>
      </c>
      <c r="B19" s="71">
        <f t="shared" si="0"/>
        <v>0.45833333333333331</v>
      </c>
      <c r="C19" s="44"/>
      <c r="D19" s="82"/>
      <c r="E19" s="83"/>
      <c r="F19" s="74" t="e">
        <f t="shared" si="1"/>
        <v>#DIV/0!</v>
      </c>
      <c r="G19" s="74" t="e">
        <f t="shared" si="2"/>
        <v>#DIV/0!</v>
      </c>
      <c r="H19" s="98">
        <v>0.45833333333333331</v>
      </c>
      <c r="I19" s="75">
        <f>jar_information!M4</f>
        <v>44109.375</v>
      </c>
      <c r="J19" s="76">
        <f t="shared" si="3"/>
        <v>-44108.916666666664</v>
      </c>
      <c r="K19" s="76">
        <f t="shared" si="4"/>
        <v>-1058614</v>
      </c>
      <c r="L19" s="77">
        <f>jar_information!H4</f>
        <v>1094.984111531538</v>
      </c>
      <c r="M19" s="76" t="e">
        <f t="shared" si="5"/>
        <v>#DIV/0!</v>
      </c>
      <c r="N19" s="76" t="e">
        <f t="shared" si="6"/>
        <v>#DIV/0!</v>
      </c>
      <c r="O19" s="78" t="e">
        <f t="shared" si="7"/>
        <v>#DIV/0!</v>
      </c>
      <c r="P19" s="79" t="e">
        <f t="shared" si="8"/>
        <v>#DIV/0!</v>
      </c>
      <c r="Q19" s="80">
        <f>'2001_Inc_12.10.20'!Q19</f>
        <v>90.4</v>
      </c>
      <c r="R19" s="80">
        <f>'2001_Inc_12.10.20'!R19</f>
        <v>0.28725770575150938</v>
      </c>
      <c r="S19" s="80">
        <f>'2001_Inc_12.10.20'!S19</f>
        <v>70.609188559919488</v>
      </c>
      <c r="T19" s="81" t="e">
        <f t="shared" si="9"/>
        <v>#DIV/0!</v>
      </c>
      <c r="U19" s="133">
        <v>44116</v>
      </c>
    </row>
    <row r="20" spans="1:22">
      <c r="A20" s="29" t="s">
        <v>259</v>
      </c>
      <c r="B20" s="71">
        <f t="shared" si="0"/>
        <v>0.45833333333333331</v>
      </c>
      <c r="C20" s="44">
        <v>3</v>
      </c>
      <c r="D20" s="82">
        <v>255.97</v>
      </c>
      <c r="E20" s="83">
        <v>56.868000000000002</v>
      </c>
      <c r="F20" s="74">
        <f t="shared" si="1"/>
        <v>0</v>
      </c>
      <c r="G20" s="74">
        <f t="shared" si="2"/>
        <v>0</v>
      </c>
      <c r="H20" s="98">
        <v>0.45833333333333331</v>
      </c>
      <c r="I20" s="75">
        <f>jar_information!M5</f>
        <v>44109.375</v>
      </c>
      <c r="J20" s="76">
        <f t="shared" si="3"/>
        <v>-44108.916666666664</v>
      </c>
      <c r="K20" s="76">
        <f t="shared" si="4"/>
        <v>-1058614</v>
      </c>
      <c r="L20" s="77">
        <f>jar_information!H5</f>
        <v>1094.984111531538</v>
      </c>
      <c r="M20" s="76">
        <f t="shared" si="5"/>
        <v>0</v>
      </c>
      <c r="N20" s="76">
        <f t="shared" si="6"/>
        <v>0</v>
      </c>
      <c r="O20" s="78">
        <f t="shared" si="7"/>
        <v>0</v>
      </c>
      <c r="P20" s="79">
        <f t="shared" si="8"/>
        <v>0</v>
      </c>
      <c r="Q20" s="80">
        <f>'2001_Inc_26.10.20'!Q20</f>
        <v>0</v>
      </c>
      <c r="R20" s="80">
        <f>'2001_Inc_26.10.20'!R20</f>
        <v>0</v>
      </c>
      <c r="S20" s="80">
        <f>'2001_Inc_26.10.20'!S20</f>
        <v>0</v>
      </c>
      <c r="T20" s="81">
        <f t="shared" si="9"/>
        <v>0</v>
      </c>
    </row>
    <row r="21" spans="1:22">
      <c r="A21" s="29" t="s">
        <v>260</v>
      </c>
      <c r="B21" s="71">
        <f t="shared" si="0"/>
        <v>0.45833333333333331</v>
      </c>
      <c r="C21" s="44">
        <v>3</v>
      </c>
      <c r="D21" s="82">
        <v>239.77</v>
      </c>
      <c r="E21" s="83">
        <v>50.825000000000003</v>
      </c>
      <c r="F21" s="74">
        <f t="shared" si="1"/>
        <v>0</v>
      </c>
      <c r="G21" s="74">
        <f t="shared" si="2"/>
        <v>0</v>
      </c>
      <c r="H21" s="98">
        <v>0.45833333333333331</v>
      </c>
      <c r="I21" s="75">
        <f>jar_information!M6</f>
        <v>44109.375</v>
      </c>
      <c r="J21" s="76">
        <f t="shared" si="3"/>
        <v>-44108.916666666664</v>
      </c>
      <c r="K21" s="76">
        <f t="shared" si="4"/>
        <v>-1058614</v>
      </c>
      <c r="L21" s="77">
        <f>jar_information!H6</f>
        <v>1094.984111531538</v>
      </c>
      <c r="M21" s="76">
        <f t="shared" si="5"/>
        <v>0</v>
      </c>
      <c r="N21" s="76">
        <f t="shared" si="6"/>
        <v>0</v>
      </c>
      <c r="O21" s="78">
        <f t="shared" si="7"/>
        <v>0</v>
      </c>
      <c r="P21" s="79">
        <f t="shared" si="8"/>
        <v>0</v>
      </c>
      <c r="Q21" s="80">
        <f>'2001_Inc_26.10.20'!Q21</f>
        <v>0</v>
      </c>
      <c r="R21" s="80">
        <f>'2001_Inc_26.10.20'!R21</f>
        <v>0</v>
      </c>
      <c r="S21" s="80">
        <f>'2001_Inc_26.10.20'!S21</f>
        <v>0</v>
      </c>
      <c r="T21" s="81">
        <f t="shared" si="9"/>
        <v>0</v>
      </c>
    </row>
    <row r="22" spans="1:22" ht="12.75" customHeight="1">
      <c r="A22" s="190" t="s">
        <v>261</v>
      </c>
      <c r="B22" s="71">
        <f t="shared" si="0"/>
        <v>0.45833333333333331</v>
      </c>
      <c r="C22" s="44"/>
      <c r="D22" s="82"/>
      <c r="E22" s="83"/>
      <c r="F22" s="74" t="e">
        <f t="shared" si="1"/>
        <v>#DIV/0!</v>
      </c>
      <c r="G22" s="74" t="e">
        <f t="shared" si="2"/>
        <v>#DIV/0!</v>
      </c>
      <c r="H22" s="98">
        <v>0.45833333333333331</v>
      </c>
      <c r="I22" s="75">
        <f>jar_information!M7</f>
        <v>44109.375</v>
      </c>
      <c r="J22" s="76">
        <f t="shared" si="3"/>
        <v>-44108.916666666664</v>
      </c>
      <c r="K22" s="76">
        <f t="shared" si="4"/>
        <v>-1058614</v>
      </c>
      <c r="L22" s="77">
        <f>jar_information!H7</f>
        <v>1094.984111531538</v>
      </c>
      <c r="M22" s="76" t="e">
        <f t="shared" si="5"/>
        <v>#DIV/0!</v>
      </c>
      <c r="N22" s="76" t="e">
        <f t="shared" si="6"/>
        <v>#DIV/0!</v>
      </c>
      <c r="O22" s="78" t="e">
        <f t="shared" si="7"/>
        <v>#DIV/0!</v>
      </c>
      <c r="P22" s="79" t="e">
        <f t="shared" si="8"/>
        <v>#DIV/0!</v>
      </c>
      <c r="Q22" s="80">
        <f>'2001_Inc_08.10.20'!Q22</f>
        <v>226</v>
      </c>
      <c r="R22" s="80">
        <f>'2001_Inc_08.10.20'!R22</f>
        <v>0.71814426437877343</v>
      </c>
      <c r="S22" s="80">
        <f>'2001_Inc_08.10.20'!S22</f>
        <v>71.092608090341429</v>
      </c>
      <c r="T22" s="81" t="e">
        <f t="shared" si="9"/>
        <v>#DIV/0!</v>
      </c>
      <c r="U22" s="133">
        <v>44112</v>
      </c>
    </row>
    <row r="23" spans="1:22">
      <c r="A23" s="190" t="s">
        <v>262</v>
      </c>
      <c r="B23" s="71">
        <f t="shared" si="0"/>
        <v>0.45833333333333331</v>
      </c>
      <c r="C23" s="44"/>
      <c r="D23" s="82"/>
      <c r="E23" s="83"/>
      <c r="F23" s="74" t="e">
        <f t="shared" si="1"/>
        <v>#DIV/0!</v>
      </c>
      <c r="G23" s="74" t="e">
        <f t="shared" si="2"/>
        <v>#DIV/0!</v>
      </c>
      <c r="H23" s="98">
        <v>0.45833333333333331</v>
      </c>
      <c r="I23" s="75">
        <f>jar_information!M8</f>
        <v>44109.375</v>
      </c>
      <c r="J23" s="76">
        <f t="shared" si="3"/>
        <v>-44108.916666666664</v>
      </c>
      <c r="K23" s="76">
        <f t="shared" si="4"/>
        <v>-1058614</v>
      </c>
      <c r="L23" s="77">
        <f>jar_information!H8</f>
        <v>1094.984111531538</v>
      </c>
      <c r="M23" s="76" t="e">
        <f t="shared" si="5"/>
        <v>#DIV/0!</v>
      </c>
      <c r="N23" s="76" t="e">
        <f t="shared" si="6"/>
        <v>#DIV/0!</v>
      </c>
      <c r="O23" s="78" t="e">
        <f t="shared" si="7"/>
        <v>#DIV/0!</v>
      </c>
      <c r="P23" s="79" t="e">
        <f t="shared" si="8"/>
        <v>#DIV/0!</v>
      </c>
      <c r="Q23" s="80">
        <f>'2001_Inc_08.10.20'!Q23</f>
        <v>208.4</v>
      </c>
      <c r="R23" s="80">
        <f>'2001_Inc_08.10.20'!R23</f>
        <v>0.66221798538290444</v>
      </c>
      <c r="S23" s="80">
        <f>'2001_Inc_08.10.20'!S23</f>
        <v>70.510455067071959</v>
      </c>
      <c r="T23" s="81" t="e">
        <f t="shared" si="9"/>
        <v>#DIV/0!</v>
      </c>
      <c r="U23" s="133">
        <v>44112</v>
      </c>
    </row>
    <row r="24" spans="1:22">
      <c r="A24" s="190" t="s">
        <v>263</v>
      </c>
      <c r="B24" s="71">
        <f t="shared" si="0"/>
        <v>0.45833333333333331</v>
      </c>
      <c r="C24" s="44">
        <v>3</v>
      </c>
      <c r="D24" s="82">
        <v>524.36</v>
      </c>
      <c r="E24" s="83">
        <v>98.396000000000001</v>
      </c>
      <c r="F24" s="74">
        <f t="shared" si="1"/>
        <v>0</v>
      </c>
      <c r="G24" s="74">
        <f t="shared" si="2"/>
        <v>0</v>
      </c>
      <c r="H24" s="98">
        <v>0.45833333333333331</v>
      </c>
      <c r="I24" s="75">
        <f>jar_information!M9</f>
        <v>44109.375</v>
      </c>
      <c r="J24" s="76">
        <f t="shared" si="3"/>
        <v>-44108.916666666664</v>
      </c>
      <c r="K24" s="76">
        <f t="shared" si="4"/>
        <v>-1058614</v>
      </c>
      <c r="L24" s="77">
        <f>jar_information!H9</f>
        <v>1089.9832182453438</v>
      </c>
      <c r="M24" s="76">
        <f t="shared" si="5"/>
        <v>0</v>
      </c>
      <c r="N24" s="76">
        <f t="shared" si="6"/>
        <v>0</v>
      </c>
      <c r="O24" s="78">
        <f t="shared" si="7"/>
        <v>0</v>
      </c>
      <c r="P24" s="79">
        <f t="shared" si="8"/>
        <v>0</v>
      </c>
      <c r="Q24" s="80">
        <f>'2001_Inc_29.10.20'!Q24</f>
        <v>208</v>
      </c>
      <c r="R24" s="80">
        <f>'2001_Inc_29.10.20'!R24</f>
        <v>0.66094693358754375</v>
      </c>
      <c r="S24" s="80">
        <f>'2001_Inc_29.10.20'!S24</f>
        <v>70.349149418830322</v>
      </c>
      <c r="T24" s="81">
        <f t="shared" si="9"/>
        <v>0</v>
      </c>
      <c r="U24" s="133">
        <v>44133</v>
      </c>
      <c r="V24" t="s">
        <v>305</v>
      </c>
    </row>
    <row r="25" spans="1:22">
      <c r="A25" s="29" t="s">
        <v>264</v>
      </c>
      <c r="B25" s="71">
        <f t="shared" si="0"/>
        <v>0.45833333333333331</v>
      </c>
      <c r="C25" s="44"/>
      <c r="D25" s="82"/>
      <c r="E25" s="83"/>
      <c r="F25" s="74" t="e">
        <f t="shared" si="1"/>
        <v>#DIV/0!</v>
      </c>
      <c r="G25" s="74" t="e">
        <f t="shared" si="2"/>
        <v>#DIV/0!</v>
      </c>
      <c r="H25" s="98">
        <v>0.45833333333333331</v>
      </c>
      <c r="I25" s="75">
        <f>jar_information!M10</f>
        <v>44109.375</v>
      </c>
      <c r="J25" s="76">
        <f t="shared" si="3"/>
        <v>-44108.916666666664</v>
      </c>
      <c r="K25" s="76">
        <f t="shared" si="4"/>
        <v>-1058614</v>
      </c>
      <c r="L25" s="77">
        <f>jar_information!H10</f>
        <v>1094.984111531538</v>
      </c>
      <c r="M25" s="76" t="e">
        <f t="shared" si="5"/>
        <v>#DIV/0!</v>
      </c>
      <c r="N25" s="76" t="e">
        <f t="shared" si="6"/>
        <v>#DIV/0!</v>
      </c>
      <c r="O25" s="78" t="e">
        <f t="shared" si="7"/>
        <v>#DIV/0!</v>
      </c>
      <c r="P25" s="79" t="e">
        <f t="shared" si="8"/>
        <v>#DIV/0!</v>
      </c>
      <c r="Q25" s="80">
        <f>'2001_Inc_15.10.20'!Q25</f>
        <v>176.99</v>
      </c>
      <c r="R25" s="80">
        <f>'2001_Inc_15.10.20'!R25</f>
        <v>0.56240864315220851</v>
      </c>
      <c r="S25" s="80">
        <f>'2001_Inc_15.10.20'!S25</f>
        <v>92.396076614699027</v>
      </c>
      <c r="T25" s="81" t="e">
        <f t="shared" si="9"/>
        <v>#DIV/0!</v>
      </c>
      <c r="U25" s="133">
        <v>44119</v>
      </c>
    </row>
    <row r="26" spans="1:22">
      <c r="A26" s="29" t="s">
        <v>265</v>
      </c>
      <c r="B26" s="71">
        <f t="shared" si="0"/>
        <v>0.45833333333333331</v>
      </c>
      <c r="C26" s="44">
        <v>3</v>
      </c>
      <c r="D26" s="82">
        <v>262.83</v>
      </c>
      <c r="E26" s="83">
        <v>54.026000000000003</v>
      </c>
      <c r="F26" s="74">
        <f t="shared" si="1"/>
        <v>0</v>
      </c>
      <c r="G26" s="74">
        <f t="shared" si="2"/>
        <v>0</v>
      </c>
      <c r="H26" s="98">
        <v>0.45833333333333331</v>
      </c>
      <c r="I26" s="75">
        <f>jar_information!M11</f>
        <v>44109.375</v>
      </c>
      <c r="J26" s="76">
        <f t="shared" si="3"/>
        <v>-44108.916666666664</v>
      </c>
      <c r="K26" s="76">
        <f t="shared" si="4"/>
        <v>-1058614</v>
      </c>
      <c r="L26" s="77">
        <f>jar_information!H11</f>
        <v>1094.984111531538</v>
      </c>
      <c r="M26" s="76">
        <f t="shared" si="5"/>
        <v>0</v>
      </c>
      <c r="N26" s="76">
        <f t="shared" si="6"/>
        <v>0</v>
      </c>
      <c r="O26" s="78">
        <f t="shared" si="7"/>
        <v>0</v>
      </c>
      <c r="P26" s="79">
        <f t="shared" si="8"/>
        <v>0</v>
      </c>
      <c r="Q26" s="80">
        <f>'2001_Inc_26.10.20'!Q26</f>
        <v>0</v>
      </c>
      <c r="R26" s="80">
        <f>'2001_Inc_26.10.20'!R26</f>
        <v>0</v>
      </c>
      <c r="S26" s="80">
        <f>'2001_Inc_26.10.20'!S26</f>
        <v>0</v>
      </c>
      <c r="T26" s="81">
        <f t="shared" si="9"/>
        <v>0</v>
      </c>
    </row>
    <row r="27" spans="1:22">
      <c r="A27" s="29" t="s">
        <v>266</v>
      </c>
      <c r="B27" s="71">
        <f t="shared" si="0"/>
        <v>0.45833333333333331</v>
      </c>
      <c r="C27" s="44">
        <v>3</v>
      </c>
      <c r="D27" s="82">
        <v>286.83</v>
      </c>
      <c r="E27" s="83">
        <v>62.369</v>
      </c>
      <c r="F27" s="74">
        <f t="shared" si="1"/>
        <v>0</v>
      </c>
      <c r="G27" s="74">
        <f t="shared" si="2"/>
        <v>0</v>
      </c>
      <c r="H27" s="98">
        <v>0.45833333333333331</v>
      </c>
      <c r="I27" s="75">
        <f>jar_information!M12</f>
        <v>44109.375</v>
      </c>
      <c r="J27" s="76">
        <f t="shared" si="3"/>
        <v>-44108.916666666664</v>
      </c>
      <c r="K27" s="76">
        <f t="shared" si="4"/>
        <v>-1058614</v>
      </c>
      <c r="L27" s="77">
        <f>jar_information!H12</f>
        <v>1089.9832182453438</v>
      </c>
      <c r="M27" s="76">
        <f t="shared" si="5"/>
        <v>0</v>
      </c>
      <c r="N27" s="76">
        <f t="shared" si="6"/>
        <v>0</v>
      </c>
      <c r="O27" s="78">
        <f t="shared" si="7"/>
        <v>0</v>
      </c>
      <c r="P27" s="79">
        <f t="shared" si="8"/>
        <v>0</v>
      </c>
      <c r="Q27" s="80">
        <f>'2001_Inc_26.10.20'!Q27</f>
        <v>0</v>
      </c>
      <c r="R27" s="80">
        <f>'2001_Inc_26.10.20'!R27</f>
        <v>0</v>
      </c>
      <c r="S27" s="80">
        <f>'2001_Inc_26.10.20'!S27</f>
        <v>0</v>
      </c>
      <c r="T27" s="81">
        <f t="shared" si="9"/>
        <v>0</v>
      </c>
    </row>
    <row r="28" spans="1:22">
      <c r="A28" s="191" t="s">
        <v>267</v>
      </c>
      <c r="B28" s="71">
        <f t="shared" si="0"/>
        <v>0.45833333333333331</v>
      </c>
      <c r="C28" s="44"/>
      <c r="D28" s="82"/>
      <c r="E28" s="83"/>
      <c r="F28" s="74" t="e">
        <f t="shared" si="1"/>
        <v>#DIV/0!</v>
      </c>
      <c r="G28" s="74" t="e">
        <f t="shared" si="2"/>
        <v>#DIV/0!</v>
      </c>
      <c r="H28" s="98">
        <v>0.45833333333333331</v>
      </c>
      <c r="I28" s="75">
        <f>jar_information!M13</f>
        <v>44109.375</v>
      </c>
      <c r="J28" s="76">
        <f t="shared" si="3"/>
        <v>-44108.916666666664</v>
      </c>
      <c r="K28" s="76">
        <f t="shared" si="4"/>
        <v>-1058614</v>
      </c>
      <c r="L28" s="77">
        <f>jar_information!H13</f>
        <v>1084.9972529988097</v>
      </c>
      <c r="M28" s="76" t="e">
        <f t="shared" si="5"/>
        <v>#DIV/0!</v>
      </c>
      <c r="N28" s="76" t="e">
        <f t="shared" si="6"/>
        <v>#DIV/0!</v>
      </c>
      <c r="O28" s="78" t="e">
        <f t="shared" si="7"/>
        <v>#DIV/0!</v>
      </c>
      <c r="P28" s="79" t="e">
        <f t="shared" si="8"/>
        <v>#DIV/0!</v>
      </c>
      <c r="Q28" s="80">
        <f>'2001_Inc_08.10.20'!Q28</f>
        <v>184.8</v>
      </c>
      <c r="R28" s="80">
        <f>'2001_Inc_08.10.20'!R28</f>
        <v>0.58722592945662544</v>
      </c>
      <c r="S28" s="80">
        <f>'2001_Inc_08.10.20'!S28</f>
        <v>67.721490408054663</v>
      </c>
      <c r="T28" s="81" t="e">
        <f t="shared" si="9"/>
        <v>#DIV/0!</v>
      </c>
      <c r="U28" s="133">
        <v>44112</v>
      </c>
    </row>
    <row r="29" spans="1:22">
      <c r="A29" s="191" t="s">
        <v>268</v>
      </c>
      <c r="B29" s="71">
        <f t="shared" si="0"/>
        <v>0.45833333333333331</v>
      </c>
      <c r="C29" s="44"/>
      <c r="D29" s="82"/>
      <c r="E29" s="83"/>
      <c r="F29" s="74" t="e">
        <f t="shared" si="1"/>
        <v>#DIV/0!</v>
      </c>
      <c r="G29" s="74" t="e">
        <f t="shared" si="2"/>
        <v>#DIV/0!</v>
      </c>
      <c r="H29" s="98">
        <v>0.45833333333333331</v>
      </c>
      <c r="I29" s="75">
        <f>jar_information!M14</f>
        <v>44109.375</v>
      </c>
      <c r="J29" s="76">
        <f t="shared" si="3"/>
        <v>-44108.916666666664</v>
      </c>
      <c r="K29" s="76">
        <f t="shared" si="4"/>
        <v>-1058614</v>
      </c>
      <c r="L29" s="77">
        <f>jar_information!H14</f>
        <v>1075.0698400525853</v>
      </c>
      <c r="M29" s="76" t="e">
        <f t="shared" si="5"/>
        <v>#DIV/0!</v>
      </c>
      <c r="N29" s="76" t="e">
        <f t="shared" si="6"/>
        <v>#DIV/0!</v>
      </c>
      <c r="O29" s="78" t="e">
        <f t="shared" si="7"/>
        <v>#DIV/0!</v>
      </c>
      <c r="P29" s="79" t="e">
        <f t="shared" si="8"/>
        <v>#DIV/0!</v>
      </c>
      <c r="Q29" s="80">
        <f>'2001_Inc_08.10.20'!Q29</f>
        <v>196.3</v>
      </c>
      <c r="R29" s="80">
        <f>'2001_Inc_08.10.20'!R29</f>
        <v>0.62376866857324442</v>
      </c>
      <c r="S29" s="80">
        <f>'2001_Inc_08.10.20'!S29</f>
        <v>73.379073905652476</v>
      </c>
      <c r="T29" s="81" t="e">
        <f t="shared" si="9"/>
        <v>#DIV/0!</v>
      </c>
      <c r="U29" s="133">
        <v>44112</v>
      </c>
    </row>
    <row r="30" spans="1:22">
      <c r="A30" s="191" t="s">
        <v>269</v>
      </c>
      <c r="B30" s="71">
        <f t="shared" si="0"/>
        <v>0.45833333333333331</v>
      </c>
      <c r="C30" s="44"/>
      <c r="D30" s="82"/>
      <c r="E30" s="83"/>
      <c r="F30" s="74" t="e">
        <f t="shared" si="1"/>
        <v>#DIV/0!</v>
      </c>
      <c r="G30" s="74" t="e">
        <f t="shared" si="2"/>
        <v>#DIV/0!</v>
      </c>
      <c r="H30" s="98">
        <v>0.45833333333333331</v>
      </c>
      <c r="I30" s="75">
        <f>jar_information!M15</f>
        <v>44109.375</v>
      </c>
      <c r="J30" s="76">
        <f t="shared" si="3"/>
        <v>-44108.916666666664</v>
      </c>
      <c r="K30" s="76">
        <f t="shared" si="4"/>
        <v>-1058614</v>
      </c>
      <c r="L30" s="77">
        <f>jar_information!H15</f>
        <v>1084.9972529988097</v>
      </c>
      <c r="M30" s="76" t="e">
        <f t="shared" si="5"/>
        <v>#DIV/0!</v>
      </c>
      <c r="N30" s="76" t="e">
        <f t="shared" si="6"/>
        <v>#DIV/0!</v>
      </c>
      <c r="O30" s="78" t="e">
        <f t="shared" si="7"/>
        <v>#DIV/0!</v>
      </c>
      <c r="P30" s="79" t="e">
        <f t="shared" si="8"/>
        <v>#DIV/0!</v>
      </c>
      <c r="Q30" s="80">
        <f>'2001_Inc_09.10.20'!Q30</f>
        <v>415.9</v>
      </c>
      <c r="R30" s="80">
        <f>'2001_Inc_09.10.20'!R30</f>
        <v>1.3215761042262473</v>
      </c>
      <c r="S30" s="80">
        <f>'2001_Inc_09.10.20'!S30</f>
        <v>92.381156255128701</v>
      </c>
      <c r="T30" s="81" t="e">
        <f t="shared" si="9"/>
        <v>#DIV/0!</v>
      </c>
      <c r="U30" s="133">
        <v>44113</v>
      </c>
    </row>
    <row r="31" spans="1:22">
      <c r="A31" s="191" t="s">
        <v>270</v>
      </c>
      <c r="B31" s="71">
        <f t="shared" si="0"/>
        <v>0.45833333333333331</v>
      </c>
      <c r="C31" s="44"/>
      <c r="D31" s="82"/>
      <c r="E31" s="83"/>
      <c r="F31" s="74" t="e">
        <f t="shared" si="1"/>
        <v>#DIV/0!</v>
      </c>
      <c r="G31" s="74" t="e">
        <f t="shared" si="2"/>
        <v>#DIV/0!</v>
      </c>
      <c r="H31" s="98">
        <v>0.45833333333333331</v>
      </c>
      <c r="I31" s="75">
        <f>jar_information!M16</f>
        <v>44109.375</v>
      </c>
      <c r="J31" s="76">
        <f t="shared" si="3"/>
        <v>-44108.916666666664</v>
      </c>
      <c r="K31" s="76">
        <f t="shared" si="4"/>
        <v>-1058614</v>
      </c>
      <c r="L31" s="77">
        <f>jar_information!H16</f>
        <v>1094.984111531538</v>
      </c>
      <c r="M31" s="76" t="e">
        <f t="shared" si="5"/>
        <v>#DIV/0!</v>
      </c>
      <c r="N31" s="76" t="e">
        <f t="shared" si="6"/>
        <v>#DIV/0!</v>
      </c>
      <c r="O31" s="78" t="e">
        <f t="shared" si="7"/>
        <v>#DIV/0!</v>
      </c>
      <c r="P31" s="79" t="e">
        <f t="shared" si="8"/>
        <v>#DIV/0!</v>
      </c>
      <c r="Q31" s="80">
        <f>'2001_Inc_09.10.20'!Q31</f>
        <v>425</v>
      </c>
      <c r="R31" s="80">
        <f>'2001_Inc_09.10.20'!R31</f>
        <v>1.3504925325707022</v>
      </c>
      <c r="S31" s="80">
        <f>'2001_Inc_09.10.20'!S31</f>
        <v>96.021761133521593</v>
      </c>
      <c r="T31" s="81" t="e">
        <f t="shared" si="9"/>
        <v>#DIV/0!</v>
      </c>
      <c r="U31" s="133">
        <v>44113</v>
      </c>
    </row>
    <row r="32" spans="1:22">
      <c r="A32" t="s">
        <v>271</v>
      </c>
      <c r="B32" s="71">
        <f t="shared" si="0"/>
        <v>0.45833333333333331</v>
      </c>
      <c r="C32" s="44">
        <v>3</v>
      </c>
      <c r="D32" s="82">
        <v>273.39999999999998</v>
      </c>
      <c r="E32" s="83">
        <v>56.981999999999999</v>
      </c>
      <c r="F32" s="74">
        <f t="shared" si="1"/>
        <v>0</v>
      </c>
      <c r="G32" s="74">
        <f t="shared" si="2"/>
        <v>0</v>
      </c>
      <c r="H32" s="98">
        <v>0.45833333333333331</v>
      </c>
      <c r="I32" s="75">
        <f>jar_information!M17</f>
        <v>44109.375</v>
      </c>
      <c r="J32" s="76">
        <f t="shared" si="3"/>
        <v>-44108.916666666664</v>
      </c>
      <c r="K32" s="76">
        <f t="shared" si="4"/>
        <v>-1058614</v>
      </c>
      <c r="L32" s="77">
        <f>jar_information!H17</f>
        <v>1084.9972529988097</v>
      </c>
      <c r="M32" s="76">
        <f t="shared" si="5"/>
        <v>0</v>
      </c>
      <c r="N32" s="76">
        <f t="shared" si="6"/>
        <v>0</v>
      </c>
      <c r="O32" s="78">
        <f t="shared" si="7"/>
        <v>0</v>
      </c>
      <c r="P32" s="79">
        <f t="shared" si="8"/>
        <v>0</v>
      </c>
      <c r="Q32" s="80">
        <f>'2001_Inc_26.10.20'!Q32</f>
        <v>0</v>
      </c>
      <c r="R32" s="80">
        <f>'2001_Inc_26.10.20'!R32</f>
        <v>0</v>
      </c>
      <c r="S32" s="80">
        <f>'2001_Inc_26.10.20'!S32</f>
        <v>0</v>
      </c>
      <c r="T32" s="81">
        <f t="shared" si="9"/>
        <v>0</v>
      </c>
    </row>
    <row r="33" spans="1:23">
      <c r="A33" t="s">
        <v>272</v>
      </c>
      <c r="B33" s="71">
        <f t="shared" si="0"/>
        <v>0.45833333333333331</v>
      </c>
      <c r="C33" s="44">
        <v>3</v>
      </c>
      <c r="D33" s="82">
        <v>245.24</v>
      </c>
      <c r="E33" s="83">
        <v>50.929000000000002</v>
      </c>
      <c r="F33" s="74">
        <f t="shared" si="1"/>
        <v>0</v>
      </c>
      <c r="G33" s="74">
        <f t="shared" si="2"/>
        <v>0</v>
      </c>
      <c r="H33" s="98">
        <v>0.45833333333333331</v>
      </c>
      <c r="I33" s="75">
        <f>jar_information!M18</f>
        <v>44109.375</v>
      </c>
      <c r="J33" s="76">
        <f t="shared" si="3"/>
        <v>-44108.916666666664</v>
      </c>
      <c r="K33" s="76">
        <f t="shared" si="4"/>
        <v>-1058614</v>
      </c>
      <c r="L33" s="77">
        <f>jar_information!H18</f>
        <v>1089.9832182453438</v>
      </c>
      <c r="M33" s="76">
        <f t="shared" si="5"/>
        <v>0</v>
      </c>
      <c r="N33" s="76">
        <f t="shared" si="6"/>
        <v>0</v>
      </c>
      <c r="O33" s="78">
        <f t="shared" si="7"/>
        <v>0</v>
      </c>
      <c r="P33" s="79">
        <f t="shared" si="8"/>
        <v>0</v>
      </c>
      <c r="Q33" s="80">
        <f>'2001_Inc_26.10.20'!Q33</f>
        <v>0</v>
      </c>
      <c r="R33" s="80">
        <f>'2001_Inc_26.10.20'!R33</f>
        <v>0</v>
      </c>
      <c r="S33" s="80">
        <f>'2001_Inc_26.10.20'!S33</f>
        <v>0</v>
      </c>
      <c r="T33" s="81">
        <f t="shared" si="9"/>
        <v>0</v>
      </c>
    </row>
    <row r="34" spans="1:23">
      <c r="A34" t="s">
        <v>273</v>
      </c>
      <c r="B34" s="71">
        <f t="shared" si="0"/>
        <v>0.45833333333333331</v>
      </c>
      <c r="C34" s="44"/>
      <c r="D34" s="82"/>
      <c r="E34" s="83"/>
      <c r="F34" s="74" t="e">
        <f t="shared" si="1"/>
        <v>#DIV/0!</v>
      </c>
      <c r="G34" s="74" t="e">
        <f t="shared" si="2"/>
        <v>#DIV/0!</v>
      </c>
      <c r="H34" s="98">
        <v>0.45833333333333331</v>
      </c>
      <c r="I34" s="75">
        <f>jar_information!M19</f>
        <v>44109.375</v>
      </c>
      <c r="J34" s="76">
        <f t="shared" si="3"/>
        <v>-44108.916666666664</v>
      </c>
      <c r="K34" s="76">
        <f t="shared" si="4"/>
        <v>-1058614</v>
      </c>
      <c r="L34" s="77">
        <f>jar_information!H19</f>
        <v>1094.984111531538</v>
      </c>
      <c r="M34" s="76" t="e">
        <f t="shared" si="5"/>
        <v>#DIV/0!</v>
      </c>
      <c r="N34" s="76" t="e">
        <f t="shared" si="6"/>
        <v>#DIV/0!</v>
      </c>
      <c r="O34" s="78" t="e">
        <f t="shared" si="7"/>
        <v>#DIV/0!</v>
      </c>
      <c r="P34" s="79" t="e">
        <f t="shared" si="8"/>
        <v>#DIV/0!</v>
      </c>
      <c r="Q34" s="80">
        <f>'2001_Inc_12.10.20'!Q34</f>
        <v>0</v>
      </c>
      <c r="R34" s="80">
        <f>'2001_Inc_12.10.20'!R34</f>
        <v>0</v>
      </c>
      <c r="S34" s="80">
        <f>'2001_Inc_12.10.20'!S34</f>
        <v>0</v>
      </c>
      <c r="T34" s="81" t="e">
        <f t="shared" si="9"/>
        <v>#DIV/0!</v>
      </c>
      <c r="U34" s="133">
        <v>44116</v>
      </c>
    </row>
    <row r="35" spans="1:23">
      <c r="A35" t="s">
        <v>274</v>
      </c>
      <c r="B35" s="71">
        <f t="shared" si="0"/>
        <v>0.45833333333333331</v>
      </c>
      <c r="C35" s="44"/>
      <c r="D35" s="82"/>
      <c r="E35" s="83"/>
      <c r="F35" s="74" t="e">
        <f t="shared" si="1"/>
        <v>#DIV/0!</v>
      </c>
      <c r="G35" s="74" t="e">
        <f t="shared" si="2"/>
        <v>#DIV/0!</v>
      </c>
      <c r="H35" s="98">
        <v>0.45833333333333331</v>
      </c>
      <c r="I35" s="75">
        <f>jar_information!M20</f>
        <v>44109.375</v>
      </c>
      <c r="J35" s="76">
        <f t="shared" si="3"/>
        <v>-44108.916666666664</v>
      </c>
      <c r="K35" s="76">
        <f t="shared" si="4"/>
        <v>-1058614</v>
      </c>
      <c r="L35" s="77">
        <f>jar_information!H20</f>
        <v>1089.9832182453438</v>
      </c>
      <c r="M35" s="76" t="e">
        <f t="shared" si="5"/>
        <v>#DIV/0!</v>
      </c>
      <c r="N35" s="76" t="e">
        <f t="shared" si="6"/>
        <v>#DIV/0!</v>
      </c>
      <c r="O35" s="78" t="e">
        <f t="shared" si="7"/>
        <v>#DIV/0!</v>
      </c>
      <c r="P35" s="79" t="e">
        <f t="shared" si="8"/>
        <v>#DIV/0!</v>
      </c>
      <c r="Q35" s="80">
        <f>'2001_Inc_12.10.20'!Q35</f>
        <v>211.84</v>
      </c>
      <c r="R35" s="80">
        <f>'2001_Inc_12.10.20'!R35</f>
        <v>0.67314903082300603</v>
      </c>
      <c r="S35" s="80">
        <f>'2001_Inc_12.10.20'!S35</f>
        <v>95.525116609980358</v>
      </c>
      <c r="T35" s="81" t="e">
        <f t="shared" si="9"/>
        <v>#DIV/0!</v>
      </c>
      <c r="U35" s="133">
        <v>44116</v>
      </c>
    </row>
    <row r="36" spans="1:23">
      <c r="A36" s="191" t="s">
        <v>275</v>
      </c>
      <c r="B36" s="71">
        <f t="shared" si="0"/>
        <v>0.45833333333333331</v>
      </c>
      <c r="C36" s="44">
        <v>3</v>
      </c>
      <c r="D36" s="82">
        <v>290.68</v>
      </c>
      <c r="E36" s="83">
        <v>55.908000000000001</v>
      </c>
      <c r="F36" s="74">
        <f t="shared" si="1"/>
        <v>0</v>
      </c>
      <c r="G36" s="74">
        <f t="shared" si="2"/>
        <v>0</v>
      </c>
      <c r="H36" s="98">
        <v>0.45833333333333331</v>
      </c>
      <c r="I36" s="75">
        <f>jar_information!M21</f>
        <v>44109.375</v>
      </c>
      <c r="J36" s="76">
        <f t="shared" si="3"/>
        <v>-44108.916666666664</v>
      </c>
      <c r="K36" s="76">
        <f t="shared" si="4"/>
        <v>-1058614</v>
      </c>
      <c r="L36" s="77">
        <f>jar_information!H21</f>
        <v>1110.0770330734813</v>
      </c>
      <c r="M36" s="76">
        <f t="shared" si="5"/>
        <v>0</v>
      </c>
      <c r="N36" s="76">
        <f t="shared" si="6"/>
        <v>0</v>
      </c>
      <c r="O36" s="78">
        <f t="shared" si="7"/>
        <v>0</v>
      </c>
      <c r="P36" s="79">
        <f t="shared" si="8"/>
        <v>0</v>
      </c>
      <c r="Q36" s="80">
        <f>'2001_Inc_29.10.20'!Q36</f>
        <v>119</v>
      </c>
      <c r="R36" s="80">
        <f>'2001_Inc_29.10.20'!R36</f>
        <v>0.37813790911979667</v>
      </c>
      <c r="S36" s="80">
        <f>'2001_Inc_29.10.20'!S36</f>
        <v>71.67704831697678</v>
      </c>
      <c r="T36" s="81">
        <f t="shared" si="9"/>
        <v>0</v>
      </c>
      <c r="U36" s="133">
        <v>44113</v>
      </c>
      <c r="V36" s="133">
        <v>44133</v>
      </c>
      <c r="W36" t="s">
        <v>305</v>
      </c>
    </row>
    <row r="37" spans="1:23">
      <c r="A37" s="191" t="s">
        <v>276</v>
      </c>
      <c r="B37" s="71">
        <f t="shared" si="0"/>
        <v>0.45833333333333331</v>
      </c>
      <c r="C37" s="44"/>
      <c r="D37" s="82"/>
      <c r="E37" s="83"/>
      <c r="F37" s="74" t="e">
        <f t="shared" si="1"/>
        <v>#DIV/0!</v>
      </c>
      <c r="G37" s="74" t="e">
        <f t="shared" si="2"/>
        <v>#DIV/0!</v>
      </c>
      <c r="H37" s="98">
        <v>0.45833333333333331</v>
      </c>
      <c r="I37" s="75">
        <f>jar_information!M22</f>
        <v>44109.375</v>
      </c>
      <c r="J37" s="76">
        <f t="shared" si="3"/>
        <v>-44108.916666666664</v>
      </c>
      <c r="K37" s="76">
        <f t="shared" si="4"/>
        <v>-1058614</v>
      </c>
      <c r="L37" s="77">
        <f>jar_information!H22</f>
        <v>1080.0261490495825</v>
      </c>
      <c r="M37" s="76" t="e">
        <f t="shared" si="5"/>
        <v>#DIV/0!</v>
      </c>
      <c r="N37" s="76" t="e">
        <f t="shared" si="6"/>
        <v>#DIV/0!</v>
      </c>
      <c r="O37" s="78" t="e">
        <f t="shared" si="7"/>
        <v>#DIV/0!</v>
      </c>
      <c r="P37" s="79" t="e">
        <f t="shared" si="8"/>
        <v>#DIV/0!</v>
      </c>
      <c r="Q37" s="80">
        <f>'2001_Inc_09.10.20'!Q37</f>
        <v>160</v>
      </c>
      <c r="R37" s="80">
        <f>'2001_Inc_09.10.20'!R37</f>
        <v>0.50842071814426437</v>
      </c>
      <c r="S37" s="80">
        <f>'2001_Inc_09.10.20'!S37</f>
        <v>90.814175996001211</v>
      </c>
      <c r="T37" s="81" t="e">
        <f t="shared" si="9"/>
        <v>#DIV/0!</v>
      </c>
      <c r="U37" s="133">
        <v>44113</v>
      </c>
    </row>
    <row r="38" spans="1:23">
      <c r="A38" s="191" t="s">
        <v>277</v>
      </c>
      <c r="B38" s="71">
        <f t="shared" si="0"/>
        <v>0.45833333333333331</v>
      </c>
      <c r="C38" s="44">
        <v>3</v>
      </c>
      <c r="D38" s="82">
        <v>818.51</v>
      </c>
      <c r="E38" s="83">
        <v>152.26</v>
      </c>
      <c r="F38" s="74">
        <f t="shared" si="1"/>
        <v>0</v>
      </c>
      <c r="G38" s="74">
        <f t="shared" si="2"/>
        <v>0</v>
      </c>
      <c r="H38" s="98">
        <v>0.45833333333333331</v>
      </c>
      <c r="I38" s="75">
        <f>jar_information!M23</f>
        <v>44109.375</v>
      </c>
      <c r="J38" s="76">
        <f t="shared" si="3"/>
        <v>-44108.916666666664</v>
      </c>
      <c r="K38" s="76">
        <f t="shared" si="4"/>
        <v>-1058614</v>
      </c>
      <c r="L38" s="77">
        <f>jar_information!H23</f>
        <v>1089.9832182453438</v>
      </c>
      <c r="M38" s="76">
        <f t="shared" si="5"/>
        <v>0</v>
      </c>
      <c r="N38" s="76">
        <f t="shared" si="6"/>
        <v>0</v>
      </c>
      <c r="O38" s="78">
        <f t="shared" si="7"/>
        <v>0</v>
      </c>
      <c r="P38" s="79">
        <f t="shared" si="8"/>
        <v>0</v>
      </c>
      <c r="Q38" s="80">
        <f>'2001_Inc_29.10.20'!Q38</f>
        <v>325</v>
      </c>
      <c r="R38" s="80">
        <f>'2001_Inc_29.10.20'!R38</f>
        <v>1.032729583730537</v>
      </c>
      <c r="S38" s="80">
        <f>'2001_Inc_29.10.20'!S38</f>
        <v>70.248186303835666</v>
      </c>
      <c r="T38" s="81">
        <f t="shared" si="9"/>
        <v>0</v>
      </c>
      <c r="U38" s="133">
        <v>44133</v>
      </c>
      <c r="V38" t="s">
        <v>305</v>
      </c>
    </row>
    <row r="39" spans="1:23">
      <c r="A39" t="s">
        <v>278</v>
      </c>
      <c r="B39" s="71">
        <f t="shared" si="0"/>
        <v>0.45833333333333331</v>
      </c>
      <c r="C39" s="44"/>
      <c r="D39" s="82"/>
      <c r="E39" s="83"/>
      <c r="F39" s="74" t="e">
        <f t="shared" si="1"/>
        <v>#DIV/0!</v>
      </c>
      <c r="G39" s="74" t="e">
        <f t="shared" si="2"/>
        <v>#DIV/0!</v>
      </c>
      <c r="H39" s="98">
        <v>0.45833333333333331</v>
      </c>
      <c r="I39" s="75">
        <f>jar_information!M24</f>
        <v>44109.375</v>
      </c>
      <c r="J39" s="76">
        <f t="shared" si="3"/>
        <v>-44108.916666666664</v>
      </c>
      <c r="K39" s="76">
        <f t="shared" si="4"/>
        <v>-1058614</v>
      </c>
      <c r="L39" s="77">
        <f>jar_information!H24</f>
        <v>1089.9832182453438</v>
      </c>
      <c r="M39" s="76" t="e">
        <f t="shared" si="5"/>
        <v>#DIV/0!</v>
      </c>
      <c r="N39" s="76" t="e">
        <f t="shared" si="6"/>
        <v>#DIV/0!</v>
      </c>
      <c r="O39" s="78" t="e">
        <f t="shared" si="7"/>
        <v>#DIV/0!</v>
      </c>
      <c r="P39" s="79" t="e">
        <f t="shared" si="8"/>
        <v>#DIV/0!</v>
      </c>
      <c r="Q39" s="80">
        <f>'2001_Inc_15.10.20'!Q39</f>
        <v>0</v>
      </c>
      <c r="R39" s="80">
        <f>'2001_Inc_15.10.20'!R39</f>
        <v>0</v>
      </c>
      <c r="S39" s="80">
        <f>'2001_Inc_15.10.20'!S39</f>
        <v>0</v>
      </c>
      <c r="T39" s="81" t="e">
        <f t="shared" si="9"/>
        <v>#DIV/0!</v>
      </c>
      <c r="U39" s="133">
        <v>44119</v>
      </c>
    </row>
    <row r="40" spans="1:23">
      <c r="A40" t="s">
        <v>279</v>
      </c>
      <c r="B40" s="71">
        <f t="shared" si="0"/>
        <v>0.45833333333333331</v>
      </c>
      <c r="C40" s="44"/>
      <c r="D40" s="82"/>
      <c r="E40" s="83"/>
      <c r="F40" s="74" t="e">
        <f t="shared" si="1"/>
        <v>#DIV/0!</v>
      </c>
      <c r="G40" s="74" t="e">
        <f t="shared" si="2"/>
        <v>#DIV/0!</v>
      </c>
      <c r="H40" s="98">
        <v>0.45833333333333331</v>
      </c>
      <c r="I40" s="75">
        <f>jar_information!M25</f>
        <v>44109.375</v>
      </c>
      <c r="J40" s="76">
        <f t="shared" si="3"/>
        <v>-44108.916666666664</v>
      </c>
      <c r="K40" s="76">
        <f t="shared" si="4"/>
        <v>-1058614</v>
      </c>
      <c r="L40" s="77">
        <f>jar_information!H25</f>
        <v>1089.9832182453438</v>
      </c>
      <c r="M40" s="76" t="e">
        <f t="shared" si="5"/>
        <v>#DIV/0!</v>
      </c>
      <c r="N40" s="76" t="e">
        <f t="shared" si="6"/>
        <v>#DIV/0!</v>
      </c>
      <c r="O40" s="78" t="e">
        <f t="shared" si="7"/>
        <v>#DIV/0!</v>
      </c>
      <c r="P40" s="79" t="e">
        <f t="shared" si="8"/>
        <v>#DIV/0!</v>
      </c>
      <c r="Q40" s="80">
        <f>'2001_Inc_15.10.20'!Q40</f>
        <v>0</v>
      </c>
      <c r="R40" s="80">
        <f>'2001_Inc_15.10.20'!R40</f>
        <v>0</v>
      </c>
      <c r="S40" s="80">
        <f>'2001_Inc_15.10.20'!S40</f>
        <v>0</v>
      </c>
      <c r="T40" s="81" t="e">
        <f t="shared" si="9"/>
        <v>#DIV/0!</v>
      </c>
      <c r="U40" s="133">
        <v>44119</v>
      </c>
    </row>
    <row r="41" spans="1:23">
      <c r="A41" t="s">
        <v>280</v>
      </c>
      <c r="B41" s="71">
        <f t="shared" si="0"/>
        <v>0.45833333333333331</v>
      </c>
      <c r="C41" s="44"/>
      <c r="D41" s="82"/>
      <c r="E41" s="83"/>
      <c r="F41" s="74" t="e">
        <f t="shared" si="1"/>
        <v>#DIV/0!</v>
      </c>
      <c r="G41" s="74" t="e">
        <f t="shared" si="2"/>
        <v>#DIV/0!</v>
      </c>
      <c r="H41" s="98">
        <v>0.45833333333333331</v>
      </c>
      <c r="I41" s="75">
        <f>jar_information!M26</f>
        <v>44109.375</v>
      </c>
      <c r="J41" s="76">
        <f t="shared" si="3"/>
        <v>-44108.916666666664</v>
      </c>
      <c r="K41" s="76">
        <f t="shared" si="4"/>
        <v>-1058614</v>
      </c>
      <c r="L41" s="77">
        <f>jar_information!H26</f>
        <v>1065.2013435036681</v>
      </c>
      <c r="M41" s="76" t="e">
        <f t="shared" si="5"/>
        <v>#DIV/0!</v>
      </c>
      <c r="N41" s="76" t="e">
        <f t="shared" si="6"/>
        <v>#DIV/0!</v>
      </c>
      <c r="O41" s="78" t="e">
        <f t="shared" si="7"/>
        <v>#DIV/0!</v>
      </c>
      <c r="P41" s="79" t="e">
        <f t="shared" si="8"/>
        <v>#DIV/0!</v>
      </c>
      <c r="Q41" s="80">
        <f>'2001_Inc_15.10.20'!Q41</f>
        <v>184.8</v>
      </c>
      <c r="R41" s="80">
        <f>'2001_Inc_15.10.20'!R41</f>
        <v>0.58722592945662544</v>
      </c>
      <c r="S41" s="80">
        <f>'2001_Inc_15.10.20'!S41</f>
        <v>92.954295752658425</v>
      </c>
      <c r="T41" s="81" t="e">
        <f t="shared" si="9"/>
        <v>#DIV/0!</v>
      </c>
      <c r="U41" s="133">
        <v>44119</v>
      </c>
    </row>
  </sheetData>
  <conditionalFormatting sqref="O18:O41">
    <cfRule type="cellIs" dxfId="8" priority="1" operator="greaterThan">
      <formula>4</formula>
    </cfRule>
    <cfRule type="cellIs" dxfId="7" priority="2" operator="between">
      <formula>2</formula>
      <formula>3.9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3" workbookViewId="0">
      <selection sqref="A1:F46"/>
    </sheetView>
  </sheetViews>
  <sheetFormatPr baseColWidth="10" defaultRowHeight="14" x14ac:dyDescent="0"/>
  <cols>
    <col min="1" max="1" width="31.1640625" bestFit="1" customWidth="1"/>
    <col min="2" max="2" width="7" customWidth="1"/>
    <col min="3" max="3" width="8.33203125" customWidth="1"/>
  </cols>
  <sheetData>
    <row r="1" spans="1:6" ht="15">
      <c r="A1" s="84" t="s">
        <v>98</v>
      </c>
      <c r="B1" s="84"/>
    </row>
    <row r="2" spans="1:6" ht="30">
      <c r="A2" s="152" t="s">
        <v>284</v>
      </c>
      <c r="B2" s="85" t="s">
        <v>99</v>
      </c>
      <c r="C2" s="85" t="s">
        <v>76</v>
      </c>
      <c r="D2" s="87" t="s">
        <v>100</v>
      </c>
      <c r="E2" s="87" t="s">
        <v>101</v>
      </c>
      <c r="F2" s="85"/>
    </row>
    <row r="3" spans="1:6" ht="15">
      <c r="A3" s="85"/>
      <c r="B3" s="1"/>
      <c r="C3" s="88" t="s">
        <v>102</v>
      </c>
      <c r="D3" s="1"/>
      <c r="E3" s="1"/>
      <c r="F3" s="88"/>
    </row>
    <row r="4" spans="1:6" ht="15">
      <c r="A4" s="85"/>
      <c r="B4" s="1"/>
      <c r="C4" s="88" t="s">
        <v>103</v>
      </c>
      <c r="D4" s="1"/>
      <c r="E4" s="1"/>
      <c r="F4" s="88"/>
    </row>
    <row r="5" spans="1:6" ht="15">
      <c r="A5" s="85"/>
      <c r="B5" s="1"/>
      <c r="C5" s="88" t="s">
        <v>104</v>
      </c>
      <c r="D5" s="1"/>
      <c r="E5" s="1"/>
      <c r="F5" s="88"/>
    </row>
    <row r="6" spans="1:6" ht="15">
      <c r="A6" s="85"/>
      <c r="B6" s="1"/>
      <c r="C6" s="88" t="s">
        <v>105</v>
      </c>
      <c r="D6" s="1"/>
      <c r="E6" s="1"/>
      <c r="F6" s="88"/>
    </row>
    <row r="7" spans="1:6" ht="15">
      <c r="A7" s="85"/>
      <c r="B7" s="1"/>
      <c r="C7" s="88" t="s">
        <v>106</v>
      </c>
      <c r="D7" s="1"/>
      <c r="E7" s="1"/>
      <c r="F7" s="88"/>
    </row>
    <row r="8" spans="1:6" ht="15">
      <c r="A8" s="85"/>
      <c r="B8" s="1"/>
      <c r="C8" s="88" t="s">
        <v>107</v>
      </c>
      <c r="D8" s="1"/>
      <c r="E8" s="1"/>
      <c r="F8" s="88"/>
    </row>
    <row r="9" spans="1:6" ht="15">
      <c r="A9" s="85"/>
      <c r="B9" s="1"/>
      <c r="C9" s="88" t="s">
        <v>108</v>
      </c>
      <c r="D9" s="1"/>
      <c r="E9" s="1"/>
      <c r="F9" s="88"/>
    </row>
    <row r="10" spans="1:6" ht="15">
      <c r="A10" s="85"/>
      <c r="B10" s="1"/>
      <c r="C10" s="88" t="s">
        <v>109</v>
      </c>
      <c r="D10" s="1"/>
      <c r="E10" s="1"/>
      <c r="F10" s="88"/>
    </row>
    <row r="11" spans="1:6" ht="15">
      <c r="A11" s="85"/>
      <c r="B11" s="1"/>
      <c r="C11" s="88" t="s">
        <v>110</v>
      </c>
      <c r="D11" s="1"/>
      <c r="E11" s="1"/>
      <c r="F11" s="88"/>
    </row>
    <row r="12" spans="1:6" ht="15">
      <c r="A12" s="85"/>
      <c r="B12" s="1"/>
      <c r="C12" s="88" t="s">
        <v>111</v>
      </c>
      <c r="D12" s="1"/>
      <c r="E12" s="1"/>
      <c r="F12" s="88"/>
    </row>
    <row r="13" spans="1:6" ht="15">
      <c r="A13" s="85"/>
      <c r="B13" s="1"/>
      <c r="C13" s="88">
        <v>0.2</v>
      </c>
      <c r="D13" s="1"/>
      <c r="E13" s="1"/>
      <c r="F13" s="88"/>
    </row>
    <row r="14" spans="1:6" ht="15">
      <c r="A14" s="89"/>
      <c r="B14" s="89"/>
      <c r="C14" s="88">
        <v>0.1</v>
      </c>
      <c r="D14" s="86"/>
      <c r="E14" s="89"/>
      <c r="F14" s="89"/>
    </row>
    <row r="15" spans="1:6">
      <c r="A15" s="91"/>
      <c r="B15" s="101"/>
      <c r="C15" s="2"/>
      <c r="D15" s="1"/>
      <c r="E15" s="90"/>
      <c r="F15" s="90"/>
    </row>
    <row r="16" spans="1:6">
      <c r="A16" s="97" t="s">
        <v>257</v>
      </c>
      <c r="B16" s="101"/>
      <c r="C16" s="155"/>
      <c r="D16" s="1"/>
      <c r="E16" s="90"/>
      <c r="F16" s="127">
        <v>3</v>
      </c>
    </row>
    <row r="17" spans="1:6">
      <c r="A17" s="97" t="s">
        <v>258</v>
      </c>
      <c r="B17" s="101"/>
      <c r="C17" s="155"/>
      <c r="D17" s="1"/>
      <c r="E17" s="90"/>
      <c r="F17" s="127">
        <v>4</v>
      </c>
    </row>
    <row r="18" spans="1:6">
      <c r="A18" s="97" t="s">
        <v>259</v>
      </c>
      <c r="B18" s="101"/>
      <c r="C18" s="155"/>
      <c r="D18" s="1"/>
      <c r="E18" s="90"/>
      <c r="F18" s="127">
        <v>5</v>
      </c>
    </row>
    <row r="19" spans="1:6">
      <c r="A19" s="97" t="s">
        <v>260</v>
      </c>
      <c r="B19" s="101"/>
      <c r="C19" s="155"/>
      <c r="D19" s="1"/>
      <c r="E19" s="90"/>
      <c r="F19" s="127">
        <v>6</v>
      </c>
    </row>
    <row r="20" spans="1:6">
      <c r="A20" s="97" t="s">
        <v>261</v>
      </c>
      <c r="B20" s="101"/>
      <c r="C20" s="155"/>
      <c r="D20" s="1"/>
      <c r="E20" s="90"/>
      <c r="F20" s="127">
        <v>7</v>
      </c>
    </row>
    <row r="21" spans="1:6">
      <c r="A21" s="97" t="s">
        <v>262</v>
      </c>
      <c r="B21" s="101"/>
      <c r="C21" s="155"/>
      <c r="D21" s="1"/>
      <c r="E21" s="90"/>
      <c r="F21" s="127">
        <v>8</v>
      </c>
    </row>
    <row r="22" spans="1:6">
      <c r="A22" s="97" t="s">
        <v>263</v>
      </c>
      <c r="B22" s="101"/>
      <c r="C22" s="155"/>
      <c r="D22" s="1"/>
      <c r="E22" s="90"/>
      <c r="F22" s="127">
        <v>9</v>
      </c>
    </row>
    <row r="23" spans="1:6">
      <c r="A23" s="97" t="s">
        <v>264</v>
      </c>
      <c r="B23" s="101"/>
      <c r="C23" s="155"/>
      <c r="D23" s="1"/>
      <c r="E23" s="90"/>
      <c r="F23" s="127">
        <v>10</v>
      </c>
    </row>
    <row r="24" spans="1:6">
      <c r="A24" s="97" t="s">
        <v>265</v>
      </c>
      <c r="B24" s="101"/>
      <c r="C24" s="155"/>
      <c r="D24" s="1"/>
      <c r="E24" s="90"/>
      <c r="F24" s="127">
        <v>11</v>
      </c>
    </row>
    <row r="25" spans="1:6">
      <c r="A25" s="97" t="s">
        <v>266</v>
      </c>
      <c r="B25" s="101"/>
      <c r="C25" s="155"/>
      <c r="D25" s="1"/>
      <c r="E25" s="90"/>
      <c r="F25" s="127">
        <v>12</v>
      </c>
    </row>
    <row r="26" spans="1:6">
      <c r="A26" s="97" t="s">
        <v>267</v>
      </c>
      <c r="B26" s="101"/>
      <c r="C26" s="155"/>
      <c r="D26" s="1"/>
      <c r="E26" s="90"/>
      <c r="F26" s="127">
        <v>13</v>
      </c>
    </row>
    <row r="27" spans="1:6">
      <c r="A27" s="97" t="s">
        <v>268</v>
      </c>
      <c r="B27" s="101"/>
      <c r="C27" s="155"/>
      <c r="D27" s="2"/>
      <c r="E27" s="90"/>
      <c r="F27" s="127">
        <v>14</v>
      </c>
    </row>
    <row r="28" spans="1:6">
      <c r="A28" s="97" t="s">
        <v>269</v>
      </c>
      <c r="B28" s="101"/>
      <c r="C28" s="155"/>
      <c r="D28" s="2"/>
      <c r="E28" s="90"/>
      <c r="F28" s="127">
        <v>15</v>
      </c>
    </row>
    <row r="29" spans="1:6">
      <c r="A29" s="97" t="s">
        <v>270</v>
      </c>
      <c r="B29" s="2"/>
      <c r="C29" s="155"/>
      <c r="D29" s="2"/>
      <c r="E29" s="90"/>
      <c r="F29" s="127">
        <v>16</v>
      </c>
    </row>
    <row r="30" spans="1:6">
      <c r="A30" s="97" t="s">
        <v>271</v>
      </c>
      <c r="B30" s="2"/>
      <c r="C30" s="155"/>
      <c r="D30" s="2"/>
      <c r="E30" s="90"/>
      <c r="F30" s="127">
        <v>17</v>
      </c>
    </row>
    <row r="31" spans="1:6">
      <c r="A31" s="97" t="s">
        <v>272</v>
      </c>
      <c r="B31" s="2"/>
      <c r="C31" s="155"/>
      <c r="D31" s="2"/>
      <c r="E31" s="90"/>
      <c r="F31" s="127">
        <v>18</v>
      </c>
    </row>
    <row r="32" spans="1:6">
      <c r="A32" s="97" t="s">
        <v>273</v>
      </c>
      <c r="B32" s="2"/>
      <c r="C32" s="155"/>
      <c r="D32" s="2"/>
      <c r="E32" s="90"/>
      <c r="F32" s="127">
        <v>19</v>
      </c>
    </row>
    <row r="33" spans="1:6">
      <c r="A33" s="97" t="s">
        <v>274</v>
      </c>
      <c r="B33" s="2"/>
      <c r="C33" s="155"/>
      <c r="D33" s="2"/>
      <c r="E33" s="90"/>
      <c r="F33" s="127">
        <v>20</v>
      </c>
    </row>
    <row r="34" spans="1:6">
      <c r="A34" s="97" t="s">
        <v>275</v>
      </c>
      <c r="B34" s="2"/>
      <c r="C34" s="155"/>
      <c r="D34" s="2"/>
      <c r="E34" s="89"/>
      <c r="F34" s="127">
        <v>21</v>
      </c>
    </row>
    <row r="35" spans="1:6">
      <c r="A35" s="97" t="s">
        <v>276</v>
      </c>
      <c r="B35" s="2"/>
      <c r="C35" s="155"/>
      <c r="D35" s="2"/>
      <c r="E35" s="89"/>
      <c r="F35" s="127">
        <v>22</v>
      </c>
    </row>
    <row r="36" spans="1:6">
      <c r="A36" s="97" t="s">
        <v>277</v>
      </c>
      <c r="B36" s="2"/>
      <c r="C36" s="155"/>
      <c r="D36" s="2"/>
      <c r="E36" s="89"/>
      <c r="F36" s="127">
        <v>23</v>
      </c>
    </row>
    <row r="37" spans="1:6">
      <c r="A37" s="97" t="s">
        <v>278</v>
      </c>
      <c r="B37" s="2"/>
      <c r="C37" s="155"/>
      <c r="D37" s="2"/>
      <c r="E37" s="89"/>
      <c r="F37" s="127">
        <v>24</v>
      </c>
    </row>
    <row r="38" spans="1:6">
      <c r="A38" s="97" t="s">
        <v>279</v>
      </c>
      <c r="B38" s="2"/>
      <c r="C38" s="155"/>
      <c r="D38" s="2"/>
      <c r="E38" s="89"/>
      <c r="F38" s="127">
        <v>25</v>
      </c>
    </row>
    <row r="39" spans="1:6">
      <c r="A39" s="97" t="s">
        <v>280</v>
      </c>
      <c r="B39" s="2"/>
      <c r="C39" s="155"/>
      <c r="D39" s="2"/>
      <c r="E39" s="89"/>
      <c r="F39" s="127">
        <v>26</v>
      </c>
    </row>
    <row r="40" spans="1:6">
      <c r="A40" s="97"/>
      <c r="B40" s="2"/>
      <c r="C40" s="155"/>
      <c r="D40" s="2"/>
      <c r="E40" s="89"/>
      <c r="F40" s="127"/>
    </row>
    <row r="41" spans="1:6">
      <c r="A41" s="97"/>
      <c r="B41" s="2"/>
      <c r="C41" s="155"/>
      <c r="D41" s="2"/>
      <c r="E41" s="89"/>
      <c r="F41" s="127"/>
    </row>
    <row r="42" spans="1:6" ht="15">
      <c r="A42" s="97"/>
      <c r="B42" s="89"/>
      <c r="C42" s="155"/>
      <c r="D42" s="86"/>
      <c r="E42" s="89"/>
      <c r="F42" s="127"/>
    </row>
    <row r="43" spans="1:6" ht="15">
      <c r="A43" s="89"/>
      <c r="B43" s="89"/>
      <c r="C43" s="86"/>
      <c r="D43" s="86"/>
      <c r="E43" s="89"/>
      <c r="F43" s="89"/>
    </row>
    <row r="44" spans="1:6" ht="15">
      <c r="A44" s="89"/>
      <c r="B44" s="89"/>
      <c r="C44" s="86"/>
      <c r="D44" s="86"/>
      <c r="E44" s="89"/>
      <c r="F44" s="89"/>
    </row>
    <row r="45" spans="1:6" ht="15">
      <c r="A45" s="89"/>
      <c r="B45" s="89"/>
      <c r="C45" s="86"/>
      <c r="D45" s="86"/>
      <c r="E45" s="89"/>
      <c r="F45" s="89"/>
    </row>
    <row r="46" spans="1:6" ht="15">
      <c r="A46" s="89"/>
      <c r="B46" s="89"/>
      <c r="C46" s="86"/>
      <c r="D46" s="86"/>
      <c r="E46" s="89"/>
      <c r="F46" s="89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" sqref="A2"/>
    </sheetView>
  </sheetViews>
  <sheetFormatPr baseColWidth="10" defaultRowHeight="14" x14ac:dyDescent="0"/>
  <cols>
    <col min="1" max="1" width="28.1640625" bestFit="1" customWidth="1"/>
    <col min="2" max="2" width="14.1640625" bestFit="1" customWidth="1"/>
    <col min="3" max="3" width="11.5" bestFit="1" customWidth="1"/>
    <col min="7" max="7" width="13.33203125" bestFit="1" customWidth="1"/>
    <col min="8" max="8" width="31.1640625" bestFit="1" customWidth="1"/>
  </cols>
  <sheetData>
    <row r="1" spans="1:8">
      <c r="A1" s="122" t="s">
        <v>124</v>
      </c>
      <c r="B1" s="122" t="s">
        <v>125</v>
      </c>
      <c r="C1" s="122" t="s">
        <v>126</v>
      </c>
      <c r="D1" s="122" t="s">
        <v>127</v>
      </c>
      <c r="E1" s="122" t="s">
        <v>128</v>
      </c>
      <c r="F1" s="122"/>
      <c r="G1" s="169" t="s">
        <v>256</v>
      </c>
    </row>
    <row r="2" spans="1:8">
      <c r="A2" s="122" t="s">
        <v>254</v>
      </c>
      <c r="B2" s="122"/>
      <c r="C2" s="122"/>
      <c r="D2" s="122"/>
      <c r="E2" s="122"/>
      <c r="F2" s="123"/>
      <c r="G2">
        <v>3</v>
      </c>
      <c r="H2" t="str">
        <f t="shared" ref="H2:H5" si="0">CONCATENATE(G2,"_",A2,I2)</f>
        <v>3_2_GRrf_comp_0-8_2001_a</v>
      </c>
    </row>
    <row r="3" spans="1:8">
      <c r="A3" s="122" t="s">
        <v>255</v>
      </c>
      <c r="B3" s="122"/>
      <c r="C3" s="122"/>
      <c r="D3" s="122"/>
      <c r="E3" s="122"/>
      <c r="F3" s="123"/>
      <c r="G3">
        <v>4</v>
      </c>
      <c r="H3" t="str">
        <f t="shared" si="0"/>
        <v>4_2_GRrf_comp_0-8_2001_b</v>
      </c>
    </row>
    <row r="4" spans="1:8">
      <c r="A4" s="122" t="s">
        <v>205</v>
      </c>
      <c r="B4" s="122"/>
      <c r="C4" s="122"/>
      <c r="D4" s="122"/>
      <c r="E4" s="122"/>
      <c r="F4" s="123"/>
      <c r="G4">
        <v>5</v>
      </c>
      <c r="H4" t="str">
        <f t="shared" si="0"/>
        <v>5_3_GRrf_comp_8-27_2001_a</v>
      </c>
    </row>
    <row r="5" spans="1:8">
      <c r="A5" s="122" t="s">
        <v>206</v>
      </c>
      <c r="B5" s="122"/>
      <c r="C5" s="122"/>
      <c r="D5" s="122"/>
      <c r="E5" s="122"/>
      <c r="F5" s="123"/>
      <c r="G5">
        <v>6</v>
      </c>
      <c r="H5" t="str">
        <f t="shared" si="0"/>
        <v>6_3_GRrf_comp_8-27_2001_b</v>
      </c>
    </row>
    <row r="6" spans="1:8">
      <c r="A6" s="122" t="s">
        <v>207</v>
      </c>
      <c r="B6" s="122"/>
      <c r="C6" s="122"/>
      <c r="D6" s="122"/>
      <c r="E6" s="122"/>
      <c r="F6" s="123"/>
      <c r="G6">
        <v>7</v>
      </c>
      <c r="H6" t="str">
        <f t="shared" ref="H6:H25" si="1">CONCATENATE(G6,"_",A6,I6)</f>
        <v>7_4_GRwf_comp_0-4_2001_a</v>
      </c>
    </row>
    <row r="7" spans="1:8">
      <c r="A7" s="122" t="s">
        <v>208</v>
      </c>
      <c r="B7" s="122"/>
      <c r="C7" s="122"/>
      <c r="D7" s="122"/>
      <c r="E7" s="122"/>
      <c r="F7" s="123"/>
      <c r="G7">
        <v>8</v>
      </c>
      <c r="H7" t="str">
        <f t="shared" si="1"/>
        <v>8_4_GRwf_comp_0-4_2001_b</v>
      </c>
    </row>
    <row r="8" spans="1:8">
      <c r="A8" s="122" t="s">
        <v>209</v>
      </c>
      <c r="B8" s="122"/>
      <c r="C8" s="122"/>
      <c r="D8" s="122"/>
      <c r="E8" s="122"/>
      <c r="F8" s="123"/>
      <c r="G8">
        <v>9</v>
      </c>
      <c r="H8" t="str">
        <f t="shared" si="1"/>
        <v>9_5_GRwf_comp_4-13_2001_a</v>
      </c>
    </row>
    <row r="9" spans="1:8">
      <c r="A9" s="122" t="s">
        <v>210</v>
      </c>
      <c r="B9" s="122"/>
      <c r="C9" s="122"/>
      <c r="D9" s="122"/>
      <c r="E9" s="122"/>
      <c r="F9" s="123"/>
      <c r="G9">
        <v>10</v>
      </c>
      <c r="H9" t="str">
        <f t="shared" si="1"/>
        <v>10_5_GRwf_comp_4-13_2001_b</v>
      </c>
    </row>
    <row r="10" spans="1:8">
      <c r="A10" s="122" t="s">
        <v>211</v>
      </c>
      <c r="B10" s="122"/>
      <c r="C10" s="122"/>
      <c r="D10" s="122"/>
      <c r="E10" s="122"/>
      <c r="F10" s="123"/>
      <c r="G10">
        <v>11</v>
      </c>
      <c r="H10" t="str">
        <f t="shared" si="1"/>
        <v>11_6_GRwf_comp_13-28_2001_a</v>
      </c>
    </row>
    <row r="11" spans="1:8">
      <c r="A11" s="122" t="s">
        <v>212</v>
      </c>
      <c r="B11" s="122"/>
      <c r="C11" s="122"/>
      <c r="D11" s="122"/>
      <c r="E11" s="122"/>
      <c r="F11" s="123"/>
      <c r="G11">
        <v>12</v>
      </c>
      <c r="H11" t="str">
        <f t="shared" si="1"/>
        <v>12_6_GRwf_comp_13-28_2001_b</v>
      </c>
    </row>
    <row r="12" spans="1:8">
      <c r="A12" s="122" t="s">
        <v>213</v>
      </c>
      <c r="B12" s="122"/>
      <c r="C12" s="122"/>
      <c r="D12" s="122"/>
      <c r="E12" s="122"/>
      <c r="F12" s="123"/>
      <c r="G12">
        <v>13</v>
      </c>
      <c r="H12" t="str">
        <f t="shared" si="1"/>
        <v>13_7_GRpp_comp_0-7_2001_a</v>
      </c>
    </row>
    <row r="13" spans="1:8">
      <c r="A13" s="122" t="s">
        <v>214</v>
      </c>
      <c r="B13" s="122"/>
      <c r="C13" s="122"/>
      <c r="D13" s="122"/>
      <c r="E13" s="122"/>
      <c r="F13" s="123"/>
      <c r="G13">
        <v>14</v>
      </c>
      <c r="H13" t="str">
        <f t="shared" si="1"/>
        <v>14_7_GRpp_comp_0-7_2001_b</v>
      </c>
    </row>
    <row r="14" spans="1:8">
      <c r="A14" s="122" t="s">
        <v>215</v>
      </c>
      <c r="B14" s="122"/>
      <c r="C14" s="122"/>
      <c r="D14" s="122"/>
      <c r="E14" s="122"/>
      <c r="F14" s="123"/>
      <c r="G14">
        <v>15</v>
      </c>
      <c r="H14" t="str">
        <f t="shared" si="1"/>
        <v>15_8_GRpp_comp_7-15_2001_a</v>
      </c>
    </row>
    <row r="15" spans="1:8">
      <c r="A15" s="122" t="s">
        <v>216</v>
      </c>
      <c r="B15" s="122"/>
      <c r="C15" s="122"/>
      <c r="D15" s="122"/>
      <c r="E15" s="122"/>
      <c r="F15" s="123"/>
      <c r="G15">
        <v>16</v>
      </c>
      <c r="H15" t="str">
        <f t="shared" si="1"/>
        <v>16_8_GRpp_comp_7-15_2001_b</v>
      </c>
    </row>
    <row r="16" spans="1:8">
      <c r="A16" s="122" t="s">
        <v>217</v>
      </c>
      <c r="B16" s="122"/>
      <c r="C16" s="122"/>
      <c r="D16" s="122"/>
      <c r="E16" s="122"/>
      <c r="F16" s="123"/>
      <c r="G16">
        <v>17</v>
      </c>
      <c r="H16" t="str">
        <f t="shared" si="1"/>
        <v>17_9_GRpp_comp_15-27_2001_a</v>
      </c>
    </row>
    <row r="17" spans="1:8">
      <c r="A17" s="122" t="s">
        <v>218</v>
      </c>
      <c r="B17" s="122"/>
      <c r="C17" s="122"/>
      <c r="D17" s="122"/>
      <c r="E17" s="122"/>
      <c r="F17" s="123"/>
      <c r="G17">
        <v>18</v>
      </c>
      <c r="H17" t="str">
        <f t="shared" si="1"/>
        <v>18_9_GRpp_comp_15-27_2001_b</v>
      </c>
    </row>
    <row r="18" spans="1:8">
      <c r="A18" s="122" t="s">
        <v>219</v>
      </c>
      <c r="B18" s="122"/>
      <c r="C18" s="122"/>
      <c r="D18" s="122"/>
      <c r="E18" s="122"/>
      <c r="F18" s="123"/>
      <c r="G18">
        <v>19</v>
      </c>
      <c r="H18" t="str">
        <f t="shared" si="1"/>
        <v>19_10_ANrf_comp_0-11_2001_a</v>
      </c>
    </row>
    <row r="19" spans="1:8">
      <c r="A19" s="122" t="s">
        <v>220</v>
      </c>
      <c r="B19" s="122"/>
      <c r="C19" s="122"/>
      <c r="D19" s="122"/>
      <c r="E19" s="122"/>
      <c r="F19" s="123"/>
      <c r="G19">
        <v>20</v>
      </c>
      <c r="H19" t="str">
        <f t="shared" si="1"/>
        <v>20_10_ANrf_comp_0-11_2001_b</v>
      </c>
    </row>
    <row r="20" spans="1:8">
      <c r="A20" s="122" t="s">
        <v>221</v>
      </c>
      <c r="B20" s="122"/>
      <c r="C20" s="122"/>
      <c r="D20" s="122"/>
      <c r="E20" s="122"/>
      <c r="F20" s="123"/>
      <c r="G20">
        <v>21</v>
      </c>
      <c r="H20" t="str">
        <f t="shared" si="1"/>
        <v>21_11_ANrf_comp_11-32_2001_a</v>
      </c>
    </row>
    <row r="21" spans="1:8">
      <c r="A21" s="122" t="s">
        <v>222</v>
      </c>
      <c r="B21" s="122"/>
      <c r="C21" s="122"/>
      <c r="D21" s="122"/>
      <c r="E21" s="122"/>
      <c r="F21" s="123"/>
      <c r="G21">
        <v>22</v>
      </c>
      <c r="H21" t="str">
        <f t="shared" si="1"/>
        <v>22_11_ANrf_comp_11-32_2001_b</v>
      </c>
    </row>
    <row r="22" spans="1:8">
      <c r="A22" s="122" t="s">
        <v>226</v>
      </c>
      <c r="B22" s="122"/>
      <c r="C22" s="122"/>
      <c r="D22" s="122"/>
      <c r="E22" s="122"/>
      <c r="F22" s="123"/>
      <c r="G22">
        <v>23</v>
      </c>
      <c r="H22" t="str">
        <f t="shared" si="1"/>
        <v>23_13_ANwf_comp_0-11_2001_a</v>
      </c>
    </row>
    <row r="23" spans="1:8">
      <c r="A23" s="122" t="s">
        <v>227</v>
      </c>
      <c r="B23" s="122"/>
      <c r="C23" s="122"/>
      <c r="D23" s="122"/>
      <c r="E23" s="122"/>
      <c r="F23" s="123"/>
      <c r="G23">
        <v>24</v>
      </c>
      <c r="H23" t="str">
        <f t="shared" si="1"/>
        <v>24_13_ANwf_comp_0-11_2001_b</v>
      </c>
    </row>
    <row r="24" spans="1:8">
      <c r="A24" s="122" t="s">
        <v>228</v>
      </c>
      <c r="B24" s="122"/>
      <c r="C24" s="122"/>
      <c r="D24" s="122"/>
      <c r="E24" s="122"/>
      <c r="F24" s="123"/>
      <c r="G24">
        <v>25</v>
      </c>
      <c r="H24" t="str">
        <f t="shared" si="1"/>
        <v>25_14_ANwf_comp_11-35_2001_a</v>
      </c>
    </row>
    <row r="25" spans="1:8">
      <c r="A25" s="122" t="s">
        <v>229</v>
      </c>
      <c r="B25" s="122"/>
      <c r="C25" s="122"/>
      <c r="D25" s="122"/>
      <c r="E25" s="122"/>
      <c r="F25" s="123"/>
      <c r="G25">
        <v>26</v>
      </c>
      <c r="H25" t="str">
        <f t="shared" si="1"/>
        <v>26_14_ANwf_comp_11-35_2001_b</v>
      </c>
    </row>
    <row r="26" spans="1:8">
      <c r="A26" s="122"/>
      <c r="B26" s="122"/>
      <c r="C26" s="122"/>
      <c r="D26" s="122"/>
      <c r="E26" s="122"/>
      <c r="F26" s="12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A10" sqref="A10:XFD10"/>
    </sheetView>
  </sheetViews>
  <sheetFormatPr baseColWidth="10" defaultRowHeight="14" x14ac:dyDescent="0"/>
  <cols>
    <col min="1" max="1" width="32" customWidth="1"/>
    <col min="11" max="11" width="14.1640625" customWidth="1"/>
    <col min="12" max="13" width="17" customWidth="1"/>
  </cols>
  <sheetData>
    <row r="1" spans="1:23">
      <c r="B1" s="128" t="e">
        <f>'2001_Inc_06.10.20'!#REF!</f>
        <v>#REF!</v>
      </c>
      <c r="C1" s="128" t="e">
        <f>'2001_Inc_08.10.20'!#REF!</f>
        <v>#REF!</v>
      </c>
      <c r="D1" s="128" t="e">
        <f>'2001_Inc_09.10.20'!#REF!</f>
        <v>#REF!</v>
      </c>
      <c r="E1" s="128" t="e">
        <f>'2001_Inc_12.10.20'!#REF!</f>
        <v>#REF!</v>
      </c>
      <c r="F1" s="128" t="e">
        <f>'2001_Inc_15.10.20'!#REF!</f>
        <v>#REF!</v>
      </c>
      <c r="G1" s="128" t="e">
        <f>'2001_Inc_19.10.20'!#REF!</f>
        <v>#REF!</v>
      </c>
      <c r="H1" s="128" t="e">
        <f>'2001_Inc_26.10.20'!#REF!</f>
        <v>#REF!</v>
      </c>
      <c r="I1" s="128" t="e">
        <f>'2001_Inc_29.10.20'!#REF!</f>
        <v>#REF!</v>
      </c>
      <c r="J1" s="128">
        <f>'2001_Inc_02.11.20'!J18</f>
        <v>28.083333333335759</v>
      </c>
      <c r="K1" s="128">
        <f>'2001_Inc_19.11.20'!J18</f>
        <v>45.083333333335759</v>
      </c>
      <c r="L1" s="128" t="e">
        <f>'2001_IncRep_01.12.20'!#REF!</f>
        <v>#REF!</v>
      </c>
      <c r="M1" s="128">
        <f>'2001_IncRep_07.12.20'!J18</f>
        <v>63.041666666664241</v>
      </c>
    </row>
    <row r="2" spans="1:23">
      <c r="A2" s="64" t="s">
        <v>84</v>
      </c>
      <c r="B2" s="133">
        <f>'2001_Inc_06.10.20'!B3</f>
        <v>44110</v>
      </c>
      <c r="C2" s="133">
        <f>'2001_Inc_08.10.20'!B3</f>
        <v>44112</v>
      </c>
      <c r="D2" s="133">
        <f>'2001_Inc_09.10.20'!B3</f>
        <v>44113</v>
      </c>
      <c r="E2" s="133">
        <f>'2001_Inc_12.10.20'!B3</f>
        <v>44116</v>
      </c>
      <c r="F2" s="133">
        <f>'2001_Inc_15.10.20'!B3</f>
        <v>44119</v>
      </c>
      <c r="G2" s="133">
        <f>'2001_Inc_19.10.20'!B3</f>
        <v>44123</v>
      </c>
      <c r="H2" s="133">
        <f>'2001_Inc_26.10.20'!B3</f>
        <v>44130</v>
      </c>
      <c r="I2" s="133">
        <f>'2001_Inc_29.10.20'!B3</f>
        <v>44133</v>
      </c>
      <c r="J2" s="133">
        <f>'2001_Inc_02.11.20'!B3</f>
        <v>44137</v>
      </c>
      <c r="K2" s="133">
        <f>'2001_Inc_19.11.20'!B3</f>
        <v>44154</v>
      </c>
      <c r="L2" s="133">
        <f>'2001_IncRep_01.12.20'!B3</f>
        <v>44166</v>
      </c>
      <c r="M2" s="133">
        <f>'2001_IncRep_07.12.20'!B3</f>
        <v>44172</v>
      </c>
      <c r="N2" t="s">
        <v>194</v>
      </c>
      <c r="O2" s="133">
        <v>43874</v>
      </c>
      <c r="P2" s="133">
        <v>43875</v>
      </c>
      <c r="Q2" s="133">
        <v>43878</v>
      </c>
      <c r="R2" s="133">
        <v>43880</v>
      </c>
      <c r="S2" s="133">
        <v>43888</v>
      </c>
      <c r="T2" s="133">
        <v>43892</v>
      </c>
      <c r="U2" s="133">
        <v>43899</v>
      </c>
      <c r="V2" s="133">
        <v>43906</v>
      </c>
      <c r="W2" s="133">
        <v>43913</v>
      </c>
    </row>
    <row r="3" spans="1:23">
      <c r="A3" s="191" t="s">
        <v>257</v>
      </c>
      <c r="B3" s="7">
        <f>'2001_Inc_06.10.20'!O18</f>
        <v>0.3650348946508441</v>
      </c>
      <c r="C3" s="7">
        <f>'2001_Inc_08.10.20'!O18</f>
        <v>0.80319822821453468</v>
      </c>
      <c r="D3" s="7" t="e">
        <f>'2001_Inc_09.10.20'!O18</f>
        <v>#DIV/0!</v>
      </c>
      <c r="E3" s="7">
        <f>'2001_Inc_12.10.20'!O18</f>
        <v>1.4147948671727413</v>
      </c>
      <c r="F3" s="7">
        <f>'2001_Inc_15.10.20'!$O18</f>
        <v>1.8934690658380662</v>
      </c>
      <c r="G3" s="7">
        <f>'2001_Inc_19.10.20'!$O18</f>
        <v>2.2577863655452601</v>
      </c>
      <c r="H3" s="7">
        <f>'2001_Inc_26.10.20'!$O18</f>
        <v>2.7994726186376524</v>
      </c>
      <c r="I3" s="7" t="e">
        <f>'2001_Inc_29.10.20'!$O18</f>
        <v>#DIV/0!</v>
      </c>
      <c r="J3" s="160" t="e">
        <f>'2001_Inc_02.11.20'!$O18</f>
        <v>#DIV/0!</v>
      </c>
      <c r="K3" s="7" t="e">
        <f>'2001_Inc_19.11.20'!$O18</f>
        <v>#DIV/0!</v>
      </c>
      <c r="L3" s="7" t="e">
        <f>'2001_IncRep_01.12.20'!$O18</f>
        <v>#DIV/0!</v>
      </c>
      <c r="M3" s="7" t="e">
        <f>'2001_IncRep_07.12.20'!$O18</f>
        <v>#DIV/0!</v>
      </c>
      <c r="N3" t="s">
        <v>131</v>
      </c>
      <c r="O3" s="7">
        <v>9.8386967048060811E-2</v>
      </c>
      <c r="P3" s="7">
        <v>0.16784869060678501</v>
      </c>
      <c r="Q3" s="7">
        <v>0.33346591625923161</v>
      </c>
      <c r="R3" s="7">
        <v>0.41631711842159513</v>
      </c>
      <c r="S3" s="7">
        <v>0.58434048653907111</v>
      </c>
      <c r="T3" s="7">
        <v>0.65455444628965287</v>
      </c>
      <c r="U3" s="7">
        <v>0.67761231637802832</v>
      </c>
      <c r="V3" s="159">
        <v>0.70674977644182613</v>
      </c>
      <c r="W3" s="7">
        <v>0.74112581693448454</v>
      </c>
    </row>
    <row r="4" spans="1:23">
      <c r="A4" s="191" t="s">
        <v>258</v>
      </c>
      <c r="B4" s="7">
        <f>'2001_Inc_06.10.20'!O19</f>
        <v>0.38201210017478027</v>
      </c>
      <c r="C4" s="7">
        <f>'2001_Inc_08.10.20'!O19</f>
        <v>0.91903967648384222</v>
      </c>
      <c r="D4" s="7" t="e">
        <f>'2001_Inc_09.10.20'!O19</f>
        <v>#DIV/0!</v>
      </c>
      <c r="E4" s="7">
        <f>'2001_Inc_12.10.20'!O19</f>
        <v>1.5205021994024099</v>
      </c>
      <c r="F4" s="7" t="e">
        <f>'2001_Inc_15.10.20'!$O19</f>
        <v>#DIV/0!</v>
      </c>
      <c r="G4" s="7" t="e">
        <f>'2001_Inc_19.10.20'!$O19</f>
        <v>#DIV/0!</v>
      </c>
      <c r="H4" s="7" t="e">
        <f>'2001_Inc_26.10.20'!$O19</f>
        <v>#DIV/0!</v>
      </c>
      <c r="I4" s="7" t="e">
        <f>'2001_Inc_29.10.20'!$O19</f>
        <v>#DIV/0!</v>
      </c>
      <c r="J4" s="160" t="e">
        <f>'2001_Inc_02.11.20'!$O19</f>
        <v>#DIV/0!</v>
      </c>
      <c r="K4" s="7" t="e">
        <f>'2001_Inc_19.11.20'!$O19</f>
        <v>#DIV/0!</v>
      </c>
      <c r="L4" s="7" t="e">
        <f>'2001_IncRep_01.12.20'!$O19</f>
        <v>#DIV/0!</v>
      </c>
      <c r="M4" s="7" t="e">
        <f>'2001_IncRep_07.12.20'!$O19</f>
        <v>#DIV/0!</v>
      </c>
      <c r="N4" t="s">
        <v>132</v>
      </c>
      <c r="O4" s="7">
        <v>0.35569385020449384</v>
      </c>
      <c r="P4" s="7">
        <v>0.59972288368833371</v>
      </c>
      <c r="Q4" s="7">
        <v>1.2257211691097347</v>
      </c>
      <c r="R4" s="7">
        <v>1.5426905842276379</v>
      </c>
      <c r="S4" s="7">
        <v>2.2983914470819555</v>
      </c>
      <c r="T4" s="7">
        <v>2.7682130676264141</v>
      </c>
      <c r="U4" s="7">
        <v>2.9793926615083244</v>
      </c>
      <c r="V4" s="159">
        <v>3.3778173527503417</v>
      </c>
      <c r="W4" s="7">
        <v>3.5282933575030606</v>
      </c>
    </row>
    <row r="5" spans="1:23">
      <c r="A5" s="215" t="s">
        <v>259</v>
      </c>
      <c r="B5" s="7">
        <f>'2001_Inc_06.10.20'!O20</f>
        <v>0.13616762174088182</v>
      </c>
      <c r="C5" s="7">
        <f>'2001_Inc_08.10.20'!O20</f>
        <v>0.29944827216124353</v>
      </c>
      <c r="D5" s="7" t="e">
        <f>'2001_Inc_09.10.20'!O20</f>
        <v>#DIV/0!</v>
      </c>
      <c r="E5" s="7">
        <f>'2001_Inc_12.10.20'!O20</f>
        <v>0.49917390698402303</v>
      </c>
      <c r="F5" s="7">
        <f>'2001_Inc_15.10.20'!$O20</f>
        <v>0.62140820373530536</v>
      </c>
      <c r="G5" s="7">
        <f>'2001_Inc_19.10.20'!$O20</f>
        <v>0.19506597023986433</v>
      </c>
      <c r="H5" s="7">
        <f>'2001_Inc_26.10.20'!$O20</f>
        <v>0.40791352696755001</v>
      </c>
      <c r="I5" s="7">
        <f>'2001_Inc_29.10.20'!$O20</f>
        <v>0.45748739274496075</v>
      </c>
      <c r="J5" s="160">
        <f>'2001_Inc_02.11.20'!$O20</f>
        <v>0.55301551688347861</v>
      </c>
      <c r="K5" s="7">
        <f>'2001_Inc_19.11.20'!$O20</f>
        <v>0.724356213393062</v>
      </c>
      <c r="L5" s="7">
        <f>'2001_IncRep_01.12.20'!$O20</f>
        <v>0.68448733796849359</v>
      </c>
      <c r="M5" s="7">
        <f>'2001_IncRep_07.12.20'!$O20</f>
        <v>0.68090268719572511</v>
      </c>
      <c r="N5" t="s">
        <v>133</v>
      </c>
      <c r="O5" s="7">
        <v>0.25095383997262161</v>
      </c>
      <c r="P5" s="7">
        <v>0.40725635652944858</v>
      </c>
      <c r="Q5" s="7">
        <v>0.73026275650175476</v>
      </c>
      <c r="R5" s="7">
        <v>0.88968968752321431</v>
      </c>
      <c r="S5" s="7">
        <v>1.1943486636119554</v>
      </c>
      <c r="T5" s="7">
        <v>1.3106009052982641</v>
      </c>
      <c r="U5" s="7">
        <v>1.3522676700050393</v>
      </c>
      <c r="V5" s="159">
        <v>1.3524587569187352</v>
      </c>
      <c r="W5" s="7">
        <v>1.3326221496900876</v>
      </c>
    </row>
    <row r="6" spans="1:23">
      <c r="A6" s="215" t="s">
        <v>260</v>
      </c>
      <c r="B6" s="7">
        <f>'2001_Inc_06.10.20'!O21</f>
        <v>0.13528626129836727</v>
      </c>
      <c r="C6" s="7">
        <f>'2001_Inc_08.10.20'!O21</f>
        <v>0.27948686087132107</v>
      </c>
      <c r="D6" s="7" t="e">
        <f>'2001_Inc_09.10.20'!O21</f>
        <v>#DIV/0!</v>
      </c>
      <c r="E6" s="7">
        <f>'2001_Inc_12.10.20'!O21</f>
        <v>0.47420181351467616</v>
      </c>
      <c r="F6" s="7">
        <f>'2001_Inc_15.10.20'!$O21</f>
        <v>0.55948162084418029</v>
      </c>
      <c r="G6" s="7">
        <f>'2001_Inc_19.10.20'!$O21</f>
        <v>0.18885478207274872</v>
      </c>
      <c r="H6" s="7">
        <f>'2001_Inc_26.10.20'!$O21</f>
        <v>0.37306365044767265</v>
      </c>
      <c r="I6" s="7">
        <f>'2001_Inc_29.10.20'!$O21</f>
        <v>0.42813153153640082</v>
      </c>
      <c r="J6" s="160">
        <f>'2001_Inc_02.11.20'!$O21</f>
        <v>0.5026408480607133</v>
      </c>
      <c r="K6" s="7">
        <f>'2001_Inc_19.11.20'!$O21</f>
        <v>0.49988343159067672</v>
      </c>
      <c r="L6" s="7">
        <f>'2001_IncRep_01.12.20'!$O21</f>
        <v>0.4882767674462018</v>
      </c>
      <c r="M6" s="7">
        <f>'2001_IncRep_07.12.20'!$O21</f>
        <v>0.47450775164328024</v>
      </c>
      <c r="N6" t="s">
        <v>134</v>
      </c>
      <c r="O6" s="7">
        <v>0.24723062448589561</v>
      </c>
      <c r="P6" s="7">
        <v>0.39380781829242523</v>
      </c>
      <c r="Q6" s="7">
        <v>0.76554773125577402</v>
      </c>
      <c r="R6" s="7">
        <v>0.96169256352149934</v>
      </c>
      <c r="S6" s="7">
        <v>1.5056295848768737</v>
      </c>
      <c r="T6" s="7">
        <v>1.8257912689824949</v>
      </c>
      <c r="U6" s="7">
        <v>2.1640067222777137</v>
      </c>
      <c r="V6" s="7">
        <v>2.5817806045256955</v>
      </c>
      <c r="W6" s="151">
        <v>2.8802362980426377</v>
      </c>
    </row>
    <row r="7" spans="1:23">
      <c r="A7" s="191" t="s">
        <v>261</v>
      </c>
      <c r="B7" s="7">
        <f>'2001_Inc_06.10.20'!O22</f>
        <v>1.5906547260115584</v>
      </c>
      <c r="C7" s="7">
        <f>'2001_Inc_08.10.20'!O22</f>
        <v>3.7754075067462267</v>
      </c>
      <c r="D7" s="7" t="e">
        <f>'2001_Inc_09.10.20'!O22</f>
        <v>#DIV/0!</v>
      </c>
      <c r="E7" s="7" t="e">
        <f>'2001_Inc_12.10.20'!O22</f>
        <v>#DIV/0!</v>
      </c>
      <c r="F7" s="156" t="e">
        <f>'2001_Inc_15.10.20'!$O22</f>
        <v>#DIV/0!</v>
      </c>
      <c r="G7" s="7" t="e">
        <f>'2001_Inc_19.10.20'!$O22</f>
        <v>#DIV/0!</v>
      </c>
      <c r="H7" s="7" t="e">
        <f>'2001_Inc_26.10.20'!$O22</f>
        <v>#DIV/0!</v>
      </c>
      <c r="I7" s="7" t="e">
        <f>'2001_Inc_29.10.20'!$O22</f>
        <v>#DIV/0!</v>
      </c>
      <c r="J7" s="160" t="e">
        <f>'2001_Inc_02.11.20'!$O22</f>
        <v>#DIV/0!</v>
      </c>
      <c r="K7" s="7" t="e">
        <f>'2001_Inc_19.11.20'!$O22</f>
        <v>#DIV/0!</v>
      </c>
      <c r="L7" s="7" t="e">
        <f>'2001_IncRep_01.12.20'!$O22</f>
        <v>#DIV/0!</v>
      </c>
      <c r="M7" s="7" t="e">
        <f>'2001_IncRep_07.12.20'!$O22</f>
        <v>#DIV/0!</v>
      </c>
      <c r="N7" t="s">
        <v>135</v>
      </c>
      <c r="O7" s="7">
        <v>0.53419683845204136</v>
      </c>
      <c r="P7" s="7">
        <v>0.94959728986179603</v>
      </c>
      <c r="Q7" s="7">
        <v>2.415224974519754</v>
      </c>
      <c r="R7" s="7">
        <v>3.2974264198247787</v>
      </c>
      <c r="S7" s="151">
        <v>5.5726942770254215</v>
      </c>
      <c r="T7" s="7" t="e">
        <v>#DIV/0!</v>
      </c>
      <c r="U7" s="7" t="e">
        <v>#DIV/0!</v>
      </c>
      <c r="V7" s="7" t="e">
        <v>#VALUE!</v>
      </c>
      <c r="W7" s="7" t="e">
        <v>#VALUE!</v>
      </c>
    </row>
    <row r="8" spans="1:23">
      <c r="A8" s="191" t="s">
        <v>262</v>
      </c>
      <c r="B8" s="7">
        <f>'2001_Inc_06.10.20'!O23</f>
        <v>1.5156289183425087</v>
      </c>
      <c r="C8" s="7">
        <f>'2001_Inc_08.10.20'!O23</f>
        <v>3.5101367789221447</v>
      </c>
      <c r="D8" s="7" t="e">
        <f>'2001_Inc_09.10.20'!O23</f>
        <v>#DIV/0!</v>
      </c>
      <c r="E8" s="7" t="e">
        <f>'2001_Inc_12.10.20'!O23</f>
        <v>#DIV/0!</v>
      </c>
      <c r="F8" s="7" t="e">
        <f>'2001_Inc_15.10.20'!$O23</f>
        <v>#DIV/0!</v>
      </c>
      <c r="G8" s="7" t="e">
        <f>'2001_Inc_19.10.20'!$O23</f>
        <v>#DIV/0!</v>
      </c>
      <c r="H8" s="7" t="e">
        <f>'2001_Inc_26.10.20'!$O23</f>
        <v>#DIV/0!</v>
      </c>
      <c r="I8" s="7" t="e">
        <f>'2001_Inc_29.10.20'!$O23</f>
        <v>#DIV/0!</v>
      </c>
      <c r="J8" s="160" t="e">
        <f>'2001_Inc_02.11.20'!$O23</f>
        <v>#DIV/0!</v>
      </c>
      <c r="K8" s="7" t="e">
        <f>'2001_Inc_19.11.20'!$O23</f>
        <v>#DIV/0!</v>
      </c>
      <c r="L8" s="7" t="e">
        <f>'2001_IncRep_01.12.20'!$O23</f>
        <v>#DIV/0!</v>
      </c>
      <c r="M8" s="7" t="e">
        <f>'2001_IncRep_07.12.20'!$O23</f>
        <v>#DIV/0!</v>
      </c>
      <c r="N8" t="s">
        <v>136</v>
      </c>
      <c r="O8" s="7">
        <v>0.50952380796076102</v>
      </c>
      <c r="P8" s="7">
        <v>0.94178120150211087</v>
      </c>
      <c r="Q8" s="7">
        <v>1.8039582824344171</v>
      </c>
      <c r="R8" s="7">
        <v>2.6449348478507715</v>
      </c>
      <c r="S8" s="7">
        <v>3.6966563467515456</v>
      </c>
      <c r="T8" s="7">
        <v>3.9713043500839893</v>
      </c>
      <c r="U8" s="7">
        <v>3.9716371235829793</v>
      </c>
      <c r="V8" s="160">
        <v>3.8425568060010384</v>
      </c>
      <c r="W8" s="7">
        <v>3.6692968965476362</v>
      </c>
    </row>
    <row r="9" spans="1:23">
      <c r="A9" s="191" t="s">
        <v>263</v>
      </c>
      <c r="B9" s="7">
        <f>'2001_Inc_06.10.20'!O24</f>
        <v>0.36743638860227129</v>
      </c>
      <c r="C9" s="7">
        <f>'2001_Inc_08.10.20'!O24</f>
        <v>0.72533574983377147</v>
      </c>
      <c r="D9" s="7" t="e">
        <f>'2001_Inc_09.10.20'!O24</f>
        <v>#DIV/0!</v>
      </c>
      <c r="E9" s="7">
        <f>'2001_Inc_12.10.20'!O24</f>
        <v>1.1038083566264871</v>
      </c>
      <c r="F9" s="7">
        <f>'2001_Inc_15.10.20'!$O24</f>
        <v>1.2185961100865945</v>
      </c>
      <c r="G9" s="7">
        <f>'2001_Inc_19.10.20'!$O24</f>
        <v>1.1718581812890707</v>
      </c>
      <c r="H9" s="185">
        <f>'2001_Inc_26.10.20'!$O24</f>
        <v>0.9714910226063409</v>
      </c>
      <c r="I9" s="185">
        <f>'2001_Inc_29.10.20'!$O24</f>
        <v>0.93952370291292875</v>
      </c>
      <c r="J9" s="160" t="e">
        <f>'2001_Inc_02.11.20'!$O24</f>
        <v>#DIV/0!</v>
      </c>
      <c r="K9" s="7" t="e">
        <f>'2001_Inc_19.11.20'!$O24</f>
        <v>#DIV/0!</v>
      </c>
      <c r="L9" s="7" t="e">
        <f>'2001_IncRep_01.12.20'!$O24</f>
        <v>#DIV/0!</v>
      </c>
      <c r="M9" s="7" t="e">
        <f>'2001_IncRep_07.12.20'!$O24</f>
        <v>#DIV/0!</v>
      </c>
      <c r="N9" t="s">
        <v>137</v>
      </c>
      <c r="O9" s="7">
        <v>0.2096402781119979</v>
      </c>
      <c r="P9" s="7">
        <v>0.38864425681301878</v>
      </c>
      <c r="Q9" s="7">
        <v>0.82525178847848191</v>
      </c>
      <c r="R9" s="7">
        <v>1.0473795404593043</v>
      </c>
      <c r="S9" s="7">
        <v>1.8894251284235071</v>
      </c>
      <c r="T9" s="7">
        <v>2.2451697841304852</v>
      </c>
      <c r="U9" s="7">
        <v>2.7986477928650109</v>
      </c>
      <c r="V9" s="159">
        <v>3.3519317364350187</v>
      </c>
      <c r="W9" s="7">
        <v>3.7417244207415452</v>
      </c>
    </row>
    <row r="10" spans="1:23">
      <c r="A10" s="162" t="s">
        <v>264</v>
      </c>
      <c r="B10" s="7">
        <f>'2001_Inc_06.10.20'!O25</f>
        <v>0.43079540066796002</v>
      </c>
      <c r="C10" s="7">
        <f>'2001_Inc_08.10.20'!O25</f>
        <v>0.96489241098577816</v>
      </c>
      <c r="D10" s="7" t="e">
        <f>'2001_Inc_09.10.20'!O25</f>
        <v>#DIV/0!</v>
      </c>
      <c r="E10" s="7">
        <f>'2001_Inc_12.10.20'!O25</f>
        <v>1.729102091835091</v>
      </c>
      <c r="F10" s="7">
        <f>'2001_Inc_15.10.20'!$O25</f>
        <v>2.2749666882684578</v>
      </c>
      <c r="G10" s="7" t="e">
        <f>'2001_Inc_19.10.20'!$O25</f>
        <v>#DIV/0!</v>
      </c>
      <c r="H10" s="7" t="e">
        <f>'2001_Inc_26.10.20'!$O25</f>
        <v>#DIV/0!</v>
      </c>
      <c r="I10" s="7" t="e">
        <f>'2001_Inc_29.10.20'!$O25</f>
        <v>#DIV/0!</v>
      </c>
      <c r="J10" s="160" t="e">
        <f>'2001_Inc_02.11.20'!$O25</f>
        <v>#DIV/0!</v>
      </c>
      <c r="K10" s="7" t="e">
        <f>'2001_Inc_19.11.20'!$O25</f>
        <v>#DIV/0!</v>
      </c>
      <c r="L10" s="7" t="e">
        <f>'2001_IncRep_01.12.20'!$O25</f>
        <v>#DIV/0!</v>
      </c>
      <c r="M10" s="7" t="e">
        <f>'2001_IncRep_07.12.20'!$O25</f>
        <v>#DIV/0!</v>
      </c>
      <c r="N10" t="s">
        <v>138</v>
      </c>
      <c r="O10" s="7">
        <v>0.32665717607204975</v>
      </c>
      <c r="P10" s="7">
        <v>0.56603668278662111</v>
      </c>
      <c r="Q10" s="7">
        <v>1.0604014076396988</v>
      </c>
      <c r="R10" s="7">
        <v>1.2898535805169737</v>
      </c>
      <c r="S10" s="7">
        <v>1.8138266551579836</v>
      </c>
      <c r="T10" s="7">
        <v>1.937405656064775</v>
      </c>
      <c r="U10" s="7">
        <v>2.0653824073863722</v>
      </c>
      <c r="V10" s="7">
        <v>2.1240114403522612</v>
      </c>
      <c r="W10" s="7">
        <v>2.0276801750820401</v>
      </c>
    </row>
    <row r="11" spans="1:23">
      <c r="A11" s="215" t="s">
        <v>265</v>
      </c>
      <c r="B11" s="7">
        <f>'2001_Inc_06.10.20'!O26</f>
        <v>0.1529795721818466</v>
      </c>
      <c r="C11" s="7">
        <f>'2001_Inc_08.10.20'!O26</f>
        <v>0.31106054750013867</v>
      </c>
      <c r="D11" s="7" t="e">
        <f>'2001_Inc_09.10.20'!O26</f>
        <v>#DIV/0!</v>
      </c>
      <c r="E11" s="7">
        <f>'2001_Inc_12.10.20'!O26</f>
        <v>0.58949133005804388</v>
      </c>
      <c r="F11" s="7">
        <f>'2001_Inc_15.10.20'!$O26</f>
        <v>0.73501686678201061</v>
      </c>
      <c r="G11" s="7">
        <f>'2001_Inc_19.10.20'!$O26</f>
        <v>0.1937246837585935</v>
      </c>
      <c r="H11" s="7">
        <f>'2001_Inc_26.10.20'!$O26</f>
        <v>0.4140259398650154</v>
      </c>
      <c r="I11" s="7">
        <f>'2001_Inc_29.10.20'!$O26</f>
        <v>0.46991833150364726</v>
      </c>
      <c r="J11" s="160">
        <f>'2001_Inc_02.11.20'!$O26</f>
        <v>0.49709981497988587</v>
      </c>
      <c r="K11" s="7">
        <f>'2001_Inc_19.11.20'!$O26</f>
        <v>0.84418247544385927</v>
      </c>
      <c r="L11" s="7">
        <f>'2001_IncRep_01.12.20'!$O26</f>
        <v>0.93600806743206078</v>
      </c>
      <c r="M11" s="7">
        <f>'2001_IncRep_07.12.20'!$O26</f>
        <v>0.9465686494337664</v>
      </c>
      <c r="N11" t="s">
        <v>139</v>
      </c>
      <c r="O11" s="7">
        <v>0.32414730158979638</v>
      </c>
      <c r="P11" s="7">
        <v>0.50166410893764546</v>
      </c>
      <c r="Q11" s="7">
        <v>0.94289467082491196</v>
      </c>
      <c r="R11" s="7">
        <v>1.1610616733855197</v>
      </c>
      <c r="S11" s="7">
        <v>1.7574492182303094</v>
      </c>
      <c r="T11" s="7">
        <v>2.1139645794377513</v>
      </c>
      <c r="U11" s="7">
        <v>2.6074092994528453</v>
      </c>
      <c r="V11" s="158">
        <v>3.1099935144920883</v>
      </c>
      <c r="W11" s="7">
        <v>3.2678465356196909</v>
      </c>
    </row>
    <row r="12" spans="1:23">
      <c r="A12" s="215" t="s">
        <v>266</v>
      </c>
      <c r="B12" s="7">
        <f>'2001_Inc_06.10.20'!O27</f>
        <v>0.1600014500423195</v>
      </c>
      <c r="C12" s="7">
        <f>'2001_Inc_08.10.20'!O27</f>
        <v>0.33353124357683162</v>
      </c>
      <c r="D12" s="7" t="e">
        <f>'2001_Inc_09.10.20'!O27</f>
        <v>#DIV/0!</v>
      </c>
      <c r="E12" s="7">
        <f>'2001_Inc_12.10.20'!O27</f>
        <v>0.6568555885507239</v>
      </c>
      <c r="F12" s="7">
        <f>'2001_Inc_15.10.20'!$O27</f>
        <v>0.78991085087333779</v>
      </c>
      <c r="G12" s="7">
        <f>'2001_Inc_19.10.20'!$O27</f>
        <v>0.22753916468649099</v>
      </c>
      <c r="H12" s="7">
        <f>'2001_Inc_26.10.20'!$O27</f>
        <v>0.47205371816380726</v>
      </c>
      <c r="I12" s="7">
        <f>'2001_Inc_29.10.20'!$O27</f>
        <v>0.51106371236936921</v>
      </c>
      <c r="J12" s="160">
        <f>'2001_Inc_02.11.20'!$O27</f>
        <v>0.64181374856643691</v>
      </c>
      <c r="K12" s="7">
        <f>'2001_Inc_19.11.20'!$O27</f>
        <v>0.7221113373540351</v>
      </c>
      <c r="L12" s="7">
        <f>'2001_IncRep_01.12.20'!$O27</f>
        <v>0.7619601782390476</v>
      </c>
      <c r="M12" s="7">
        <f>'2001_IncRep_07.12.20'!$O27</f>
        <v>0.71455774363158897</v>
      </c>
      <c r="N12" t="s">
        <v>140</v>
      </c>
      <c r="O12" s="7">
        <v>0.39716471437351758</v>
      </c>
      <c r="P12" s="7">
        <v>0.64318773525198181</v>
      </c>
      <c r="Q12" s="7">
        <v>1.1919721747536312</v>
      </c>
      <c r="R12" s="7">
        <v>1.4888253844507937</v>
      </c>
      <c r="S12" s="7">
        <v>2.4991677021250061</v>
      </c>
      <c r="T12" s="7">
        <v>3.0156434878545704</v>
      </c>
      <c r="U12" s="7">
        <v>3.4797679118678859</v>
      </c>
      <c r="V12" s="7">
        <v>4.1485780029811998</v>
      </c>
      <c r="W12" s="151">
        <v>4.4189935623583496</v>
      </c>
    </row>
    <row r="13" spans="1:23">
      <c r="A13" s="191" t="s">
        <v>267</v>
      </c>
      <c r="B13" s="7">
        <f>'2001_Inc_06.10.20'!O28</f>
        <v>1.3321627586543943</v>
      </c>
      <c r="C13" s="7">
        <f>'2001_Inc_08.10.20'!O28</f>
        <v>3.2191734369635352</v>
      </c>
      <c r="D13" s="7" t="e">
        <f>'2001_Inc_09.10.20'!O28</f>
        <v>#DIV/0!</v>
      </c>
      <c r="E13" s="7" t="e">
        <f>'2001_Inc_12.10.20'!O28</f>
        <v>#DIV/0!</v>
      </c>
      <c r="F13" s="7" t="e">
        <f>'2001_Inc_15.10.20'!$O28</f>
        <v>#DIV/0!</v>
      </c>
      <c r="G13" s="7" t="e">
        <f>'2001_Inc_19.10.20'!$O28</f>
        <v>#DIV/0!</v>
      </c>
      <c r="H13" s="7" t="e">
        <f>'2001_Inc_26.10.20'!$O28</f>
        <v>#DIV/0!</v>
      </c>
      <c r="I13" s="7" t="e">
        <f>'2001_Inc_29.10.20'!$O28</f>
        <v>#DIV/0!</v>
      </c>
      <c r="J13" s="160" t="e">
        <f>'2001_Inc_02.11.20'!$O28</f>
        <v>#DIV/0!</v>
      </c>
      <c r="K13" s="7" t="e">
        <f>'2001_Inc_19.11.20'!$O28</f>
        <v>#DIV/0!</v>
      </c>
      <c r="L13" s="7" t="e">
        <f>'2001_IncRep_01.12.20'!$O28</f>
        <v>#DIV/0!</v>
      </c>
      <c r="M13" s="7" t="e">
        <f>'2001_IncRep_07.12.20'!$O28</f>
        <v>#DIV/0!</v>
      </c>
      <c r="N13" t="s">
        <v>141</v>
      </c>
      <c r="O13" s="7">
        <v>0.35798941324156286</v>
      </c>
      <c r="P13" s="7">
        <v>0.55266811656971737</v>
      </c>
      <c r="Q13" s="7">
        <v>0.98980024894943808</v>
      </c>
      <c r="R13" s="7">
        <v>1.218472171785751</v>
      </c>
      <c r="S13" s="7">
        <v>2.0878270500515805</v>
      </c>
      <c r="T13" s="7">
        <v>2.4429525279070083</v>
      </c>
      <c r="U13" s="7">
        <v>3.048509442222437</v>
      </c>
      <c r="V13" s="7">
        <v>3.7294107018988636</v>
      </c>
      <c r="W13" s="7">
        <v>4.0798012235183982</v>
      </c>
    </row>
    <row r="14" spans="1:23">
      <c r="A14" s="191" t="s">
        <v>268</v>
      </c>
      <c r="B14" s="7">
        <f>'2001_Inc_06.10.20'!O29</f>
        <v>1.3671344084988017</v>
      </c>
      <c r="C14" s="7">
        <f>'2001_Inc_08.10.20'!O29</f>
        <v>3.1347572993534096</v>
      </c>
      <c r="D14" s="7" t="e">
        <f>'2001_Inc_09.10.20'!O29</f>
        <v>#DIV/0!</v>
      </c>
      <c r="E14" s="7" t="e">
        <f>'2001_Inc_12.10.20'!O29</f>
        <v>#DIV/0!</v>
      </c>
      <c r="F14" s="7" t="e">
        <f>'2001_Inc_15.10.20'!$O29</f>
        <v>#DIV/0!</v>
      </c>
      <c r="G14" s="7" t="e">
        <f>'2001_Inc_19.10.20'!$O29</f>
        <v>#DIV/0!</v>
      </c>
      <c r="H14" s="7" t="e">
        <f>'2001_Inc_26.10.20'!$O29</f>
        <v>#DIV/0!</v>
      </c>
      <c r="I14" s="7" t="e">
        <f>'2001_Inc_29.10.20'!$O29</f>
        <v>#DIV/0!</v>
      </c>
      <c r="J14" s="160" t="e">
        <f>'2001_Inc_02.11.20'!$O29</f>
        <v>#DIV/0!</v>
      </c>
      <c r="K14" s="7" t="e">
        <f>'2001_Inc_19.11.20'!$O29</f>
        <v>#DIV/0!</v>
      </c>
      <c r="L14" s="7" t="e">
        <f>'2001_IncRep_01.12.20'!$O29</f>
        <v>#DIV/0!</v>
      </c>
      <c r="M14" s="7" t="e">
        <f>'2001_IncRep_07.12.20'!$O29</f>
        <v>#DIV/0!</v>
      </c>
      <c r="N14" t="s">
        <v>142</v>
      </c>
      <c r="O14" s="7">
        <v>0.43761948011398893</v>
      </c>
      <c r="P14" s="7">
        <v>0.63670977964053743</v>
      </c>
      <c r="Q14" s="7">
        <v>1.0804259019434437</v>
      </c>
      <c r="R14" s="7">
        <v>1.2669895314872268</v>
      </c>
      <c r="S14" s="7">
        <v>1.910197412259262</v>
      </c>
      <c r="T14" s="7">
        <v>1.9700644178015754</v>
      </c>
      <c r="U14" s="7">
        <v>2.2437046969871184</v>
      </c>
      <c r="V14" s="7">
        <v>2.4409082058238036</v>
      </c>
      <c r="W14" s="7">
        <v>2.4463188562581415</v>
      </c>
    </row>
    <row r="15" spans="1:23">
      <c r="A15" s="191" t="s">
        <v>269</v>
      </c>
      <c r="B15" s="7">
        <f>'2001_Inc_06.10.20'!O30</f>
        <v>0.53634813210940568</v>
      </c>
      <c r="C15" s="7">
        <f>'2001_Inc_08.10.20'!O30</f>
        <v>1.2329249444627568</v>
      </c>
      <c r="D15" s="7">
        <f>'2001_Inc_09.10.20'!O30</f>
        <v>1.4305689144834421</v>
      </c>
      <c r="E15" s="7" t="e">
        <f>'2001_Inc_12.10.20'!O30</f>
        <v>#DIV/0!</v>
      </c>
      <c r="F15" s="7" t="e">
        <f>'2001_Inc_15.10.20'!$O30</f>
        <v>#DIV/0!</v>
      </c>
      <c r="G15" s="7" t="e">
        <f>'2001_Inc_19.10.20'!$O30</f>
        <v>#DIV/0!</v>
      </c>
      <c r="H15" s="7" t="e">
        <f>'2001_Inc_26.10.20'!$O30</f>
        <v>#DIV/0!</v>
      </c>
      <c r="I15" s="7" t="e">
        <f>'2001_Inc_29.10.20'!$O30</f>
        <v>#DIV/0!</v>
      </c>
      <c r="J15" s="160" t="e">
        <f>'2001_Inc_02.11.20'!$O30</f>
        <v>#DIV/0!</v>
      </c>
      <c r="K15" s="7" t="e">
        <f>'2001_Inc_19.11.20'!$O30</f>
        <v>#DIV/0!</v>
      </c>
      <c r="L15" s="7" t="e">
        <f>'2001_IncRep_01.12.20'!$O30</f>
        <v>#DIV/0!</v>
      </c>
      <c r="M15" s="7" t="e">
        <f>'2001_IncRep_07.12.20'!$O30</f>
        <v>#DIV/0!</v>
      </c>
      <c r="N15" t="s">
        <v>143</v>
      </c>
      <c r="O15" s="7">
        <v>0.49933211190860755</v>
      </c>
      <c r="P15" s="7">
        <v>0.7299829665337717</v>
      </c>
      <c r="Q15" s="7">
        <v>1.2385386452146039</v>
      </c>
      <c r="R15" s="7">
        <v>1.4906162815968051</v>
      </c>
      <c r="S15" s="7">
        <v>2.3275373826921171</v>
      </c>
      <c r="T15" s="7">
        <v>3.0510043568364917</v>
      </c>
      <c r="U15" s="7">
        <v>3.4835825692910638</v>
      </c>
      <c r="V15" s="158">
        <v>3.9210808730087892</v>
      </c>
      <c r="W15" s="7">
        <v>4.4297144532274375</v>
      </c>
    </row>
    <row r="16" spans="1:23">
      <c r="A16" s="191" t="s">
        <v>270</v>
      </c>
      <c r="B16" s="7">
        <f>'2001_Inc_06.10.20'!O31</f>
        <v>0.57197832655325731</v>
      </c>
      <c r="C16" s="7">
        <f>'2001_Inc_08.10.20'!O31</f>
        <v>1.27420426834129</v>
      </c>
      <c r="D16" s="7">
        <f>'2001_Inc_09.10.20'!O31</f>
        <v>1.406444244125866</v>
      </c>
      <c r="E16" s="7" t="e">
        <f>'2001_Inc_12.10.20'!O31</f>
        <v>#DIV/0!</v>
      </c>
      <c r="F16" s="7" t="e">
        <f>'2001_Inc_15.10.20'!$O31</f>
        <v>#DIV/0!</v>
      </c>
      <c r="G16" s="7" t="e">
        <f>'2001_Inc_19.10.20'!$O31</f>
        <v>#DIV/0!</v>
      </c>
      <c r="H16" s="7" t="e">
        <f>'2001_Inc_26.10.20'!$O31</f>
        <v>#DIV/0!</v>
      </c>
      <c r="I16" s="7" t="e">
        <f>'2001_Inc_29.10.20'!$O31</f>
        <v>#DIV/0!</v>
      </c>
      <c r="J16" s="160" t="e">
        <f>'2001_Inc_02.11.20'!$O31</f>
        <v>#DIV/0!</v>
      </c>
      <c r="K16" s="7" t="e">
        <f>'2001_Inc_19.11.20'!$O31</f>
        <v>#DIV/0!</v>
      </c>
      <c r="L16" s="7" t="e">
        <f>'2001_IncRep_01.12.20'!$O31</f>
        <v>#DIV/0!</v>
      </c>
      <c r="M16" s="7" t="e">
        <f>'2001_IncRep_07.12.20'!$O31</f>
        <v>#DIV/0!</v>
      </c>
      <c r="N16" t="s">
        <v>144</v>
      </c>
      <c r="O16" s="7">
        <v>0.56864108030307325</v>
      </c>
      <c r="P16" s="7">
        <v>0.97271457091114022</v>
      </c>
      <c r="Q16" s="7">
        <v>2.0054609444250424</v>
      </c>
      <c r="R16" s="7">
        <v>2.8411280222875499</v>
      </c>
      <c r="S16" s="7">
        <v>4.4598614462693753</v>
      </c>
      <c r="T16" s="151">
        <v>5.6363279981200067</v>
      </c>
      <c r="U16" s="7" t="e">
        <v>#DIV/0!</v>
      </c>
      <c r="V16" s="7" t="e">
        <v>#VALUE!</v>
      </c>
      <c r="W16" s="7" t="e">
        <v>#VALUE!</v>
      </c>
    </row>
    <row r="17" spans="1:23">
      <c r="A17" s="215" t="s">
        <v>271</v>
      </c>
      <c r="B17" s="7">
        <f>'2001_Inc_06.10.20'!O32</f>
        <v>0.14660637906538382</v>
      </c>
      <c r="C17" s="7">
        <f>'2001_Inc_08.10.20'!O32</f>
        <v>0.35136122301233824</v>
      </c>
      <c r="D17" s="7" t="e">
        <f>'2001_Inc_09.10.20'!O32</f>
        <v>#DIV/0!</v>
      </c>
      <c r="E17" s="7">
        <f>'2001_Inc_12.10.20'!O32</f>
        <v>0.64233025944445632</v>
      </c>
      <c r="F17" s="7">
        <f>'2001_Inc_15.10.20'!$O32</f>
        <v>0.86363537228537868</v>
      </c>
      <c r="G17" s="7">
        <f>'2001_Inc_19.10.20'!$O32</f>
        <v>0.20110875746302884</v>
      </c>
      <c r="H17" s="7">
        <f>'2001_Inc_26.10.20'!$O32</f>
        <v>0.42587056520333721</v>
      </c>
      <c r="I17" s="7">
        <f>'2001_Inc_29.10.20'!$O32</f>
        <v>0.48461151759497212</v>
      </c>
      <c r="J17" s="160">
        <f>'2001_Inc_02.11.20'!$O32</f>
        <v>0.6518261377825324</v>
      </c>
      <c r="K17" s="7">
        <f>'2001_Inc_19.11.20'!$O32</f>
        <v>1.0825846443768183</v>
      </c>
      <c r="L17" s="7">
        <f>'2001_IncRep_01.12.20'!$O32</f>
        <v>1.2065735804974524</v>
      </c>
      <c r="M17" s="7">
        <f>'2001_IncRep_07.12.20'!$O32</f>
        <v>1.3075283807539857</v>
      </c>
      <c r="N17" t="s">
        <v>145</v>
      </c>
      <c r="O17" s="7">
        <v>0.35949388113732905</v>
      </c>
      <c r="P17" s="7">
        <v>0.55865681425476732</v>
      </c>
      <c r="Q17" s="7">
        <v>1.125050815789137</v>
      </c>
      <c r="R17" s="7">
        <v>1.2667689182702997</v>
      </c>
      <c r="S17" s="7">
        <v>1.8806242166028724</v>
      </c>
      <c r="T17" s="7">
        <v>2.0852498358905542</v>
      </c>
      <c r="U17" s="7">
        <v>2.3394785007204058</v>
      </c>
      <c r="V17" s="7">
        <v>2.3455498303387992</v>
      </c>
      <c r="W17" s="151">
        <v>2.5092360759679884</v>
      </c>
    </row>
    <row r="18" spans="1:23">
      <c r="A18" s="215" t="s">
        <v>272</v>
      </c>
      <c r="B18" s="7">
        <f>'2001_Inc_06.10.20'!O33</f>
        <v>0.185444170500109</v>
      </c>
      <c r="C18" s="7">
        <f>'2001_Inc_08.10.20'!O33</f>
        <v>0.38754157317005528</v>
      </c>
      <c r="D18" s="7" t="e">
        <f>'2001_Inc_09.10.20'!O33</f>
        <v>#DIV/0!</v>
      </c>
      <c r="E18" s="7">
        <f>'2001_Inc_12.10.20'!O33</f>
        <v>0.59375440090370046</v>
      </c>
      <c r="F18" s="7">
        <f>'2001_Inc_15.10.20'!$O33</f>
        <v>0.67192233355319264</v>
      </c>
      <c r="G18" s="7">
        <f>'2001_Inc_19.10.20'!$O33</f>
        <v>0.25989673762466653</v>
      </c>
      <c r="H18" s="7">
        <f>'2001_Inc_26.10.20'!$O33</f>
        <v>0.42866308174249607</v>
      </c>
      <c r="I18" s="7">
        <f>'2001_Inc_29.10.20'!$O33</f>
        <v>0.43604307915795754</v>
      </c>
      <c r="J18" s="160">
        <f>'2001_Inc_02.11.20'!$O33</f>
        <v>0.44969757492434309</v>
      </c>
      <c r="K18" s="7">
        <f>'2001_Inc_19.11.20'!$O33</f>
        <v>0.39449515396238505</v>
      </c>
      <c r="L18" s="7">
        <f>'2001_IncRep_01.12.20'!$O33</f>
        <v>0.39541893984157295</v>
      </c>
      <c r="M18" s="7">
        <f>'2001_IncRep_07.12.20'!$O33</f>
        <v>0.37691775378218806</v>
      </c>
      <c r="N18" t="s">
        <v>146</v>
      </c>
      <c r="O18" s="7">
        <v>0.35238278195713579</v>
      </c>
      <c r="P18" s="7">
        <v>0.59132161144047224</v>
      </c>
      <c r="Q18" s="7">
        <v>1.1293902443248363</v>
      </c>
      <c r="R18" s="7">
        <v>1.3783710693500337</v>
      </c>
      <c r="S18" s="7">
        <v>2.0923879921808726</v>
      </c>
      <c r="T18" s="7">
        <v>2.3935674242690888</v>
      </c>
      <c r="U18" s="7">
        <v>2.640277154954247</v>
      </c>
      <c r="V18" s="159">
        <v>2.8265838210602729</v>
      </c>
      <c r="W18" s="7">
        <v>2.8952120046553667</v>
      </c>
    </row>
    <row r="19" spans="1:23">
      <c r="A19" s="191" t="s">
        <v>273</v>
      </c>
      <c r="B19" s="7">
        <f>'2001_Inc_06.10.20'!O34</f>
        <v>0.66963306358386787</v>
      </c>
      <c r="C19" s="7">
        <f>'2001_Inc_08.10.20'!O34</f>
        <v>1.4277968636667921</v>
      </c>
      <c r="D19" s="7" t="e">
        <f>'2001_Inc_09.10.20'!O34</f>
        <v>#DIV/0!</v>
      </c>
      <c r="E19" s="7">
        <f>'2001_Inc_12.10.20'!O34</f>
        <v>2.2263721492243929</v>
      </c>
      <c r="F19" s="7" t="e">
        <f>'2001_Inc_15.10.20'!$O34</f>
        <v>#DIV/0!</v>
      </c>
      <c r="G19" s="7" t="e">
        <f>'2001_Inc_19.10.20'!$O34</f>
        <v>#DIV/0!</v>
      </c>
      <c r="H19" s="7" t="e">
        <f>'2001_Inc_26.10.20'!$O34</f>
        <v>#DIV/0!</v>
      </c>
      <c r="I19" s="7" t="e">
        <f>'2001_Inc_29.10.20'!$O34</f>
        <v>#DIV/0!</v>
      </c>
      <c r="J19" s="160" t="e">
        <f>'2001_Inc_02.11.20'!$O34</f>
        <v>#DIV/0!</v>
      </c>
      <c r="K19" s="7" t="e">
        <f>'2001_Inc_19.11.20'!$O34</f>
        <v>#DIV/0!</v>
      </c>
      <c r="L19" s="7" t="e">
        <f>'2001_IncRep_01.12.20'!$O34</f>
        <v>#DIV/0!</v>
      </c>
      <c r="M19" s="7" t="e">
        <f>'2001_IncRep_07.12.20'!$O34</f>
        <v>#DIV/0!</v>
      </c>
      <c r="N19" t="s">
        <v>147</v>
      </c>
      <c r="O19" s="7">
        <v>0.29259309060283489</v>
      </c>
      <c r="P19" s="7">
        <v>0.4784682186248882</v>
      </c>
      <c r="Q19" s="7">
        <v>0.95472366920850371</v>
      </c>
      <c r="R19" s="7">
        <v>1.2214855596223364</v>
      </c>
      <c r="S19" s="7">
        <v>2.04079738836844</v>
      </c>
      <c r="T19" s="7">
        <v>2.2987879900640018</v>
      </c>
      <c r="U19" s="7">
        <v>2.605196281704528</v>
      </c>
      <c r="V19" s="159">
        <v>2.735626846683255</v>
      </c>
      <c r="W19" s="7">
        <v>2.9667256840035496</v>
      </c>
    </row>
    <row r="20" spans="1:23">
      <c r="A20" s="162" t="s">
        <v>274</v>
      </c>
      <c r="B20" s="7">
        <f>'2001_Inc_06.10.20'!O35</f>
        <v>0.6263380026399844</v>
      </c>
      <c r="C20" s="7">
        <f>'2001_Inc_08.10.20'!O35</f>
        <v>1.5005777535948222</v>
      </c>
      <c r="D20" s="7" t="e">
        <f>'2001_Inc_09.10.20'!O35</f>
        <v>#DIV/0!</v>
      </c>
      <c r="E20" s="7">
        <f>'2001_Inc_12.10.20'!O35</f>
        <v>2.6249137266156617</v>
      </c>
      <c r="F20" s="7" t="e">
        <f>'2001_Inc_15.10.20'!$O35</f>
        <v>#DIV/0!</v>
      </c>
      <c r="G20" s="7" t="e">
        <f>'2001_Inc_19.10.20'!$O35</f>
        <v>#DIV/0!</v>
      </c>
      <c r="H20" s="7" t="e">
        <f>'2001_Inc_26.10.20'!$O35</f>
        <v>#DIV/0!</v>
      </c>
      <c r="I20" s="7" t="e">
        <f>'2001_Inc_29.10.20'!$O35</f>
        <v>#DIV/0!</v>
      </c>
      <c r="J20" s="160" t="e">
        <f>'2001_Inc_02.11.20'!$O35</f>
        <v>#DIV/0!</v>
      </c>
      <c r="K20" s="7" t="e">
        <f>'2001_Inc_19.11.20'!$O35</f>
        <v>#DIV/0!</v>
      </c>
      <c r="L20" s="7" t="e">
        <f>'2001_IncRep_01.12.20'!$O35</f>
        <v>#DIV/0!</v>
      </c>
      <c r="M20" s="7" t="e">
        <f>'2001_IncRep_07.12.20'!$O35</f>
        <v>#DIV/0!</v>
      </c>
      <c r="N20" t="s">
        <v>148</v>
      </c>
      <c r="O20" s="7">
        <v>0.39847539771179413</v>
      </c>
      <c r="P20" s="7">
        <v>0.57448076476744214</v>
      </c>
      <c r="Q20" s="7">
        <v>0.9680618319359332</v>
      </c>
      <c r="R20" s="7">
        <v>1.2004212450328817</v>
      </c>
      <c r="S20" s="7">
        <v>1.9175934622622317</v>
      </c>
      <c r="T20" s="7">
        <v>2.2717437051468266</v>
      </c>
      <c r="U20" s="7">
        <v>2.7230290460851707</v>
      </c>
      <c r="V20" s="7">
        <v>3.3163535881919857</v>
      </c>
      <c r="W20" s="151">
        <v>3.4062831252149928</v>
      </c>
    </row>
    <row r="21" spans="1:23">
      <c r="A21" s="191" t="s">
        <v>275</v>
      </c>
      <c r="B21" s="7">
        <f>'2001_Inc_06.10.20'!O36</f>
        <v>0.22429045496428512</v>
      </c>
      <c r="C21" s="7">
        <f>'2001_Inc_08.10.20'!O36</f>
        <v>0.46673441036133417</v>
      </c>
      <c r="D21" s="7">
        <f>'2001_Inc_09.10.20'!O36</f>
        <v>0.52555190628666015</v>
      </c>
      <c r="E21" s="7">
        <f>'2001_Inc_12.10.20'!O36</f>
        <v>0.57642297728108249</v>
      </c>
      <c r="F21" s="7">
        <f>'2001_Inc_15.10.20'!$O36</f>
        <v>0.58132567238815935</v>
      </c>
      <c r="G21" s="7">
        <f>'2001_Inc_19.10.20'!$O36</f>
        <v>0.5629634667949136</v>
      </c>
      <c r="H21" s="185">
        <f>'2001_Inc_26.10.20'!$O36</f>
        <v>0.52407717628030726</v>
      </c>
      <c r="I21" s="188">
        <f>'2001_Inc_29.10.20'!$O36</f>
        <v>0.52755786963709883</v>
      </c>
      <c r="J21" s="160" t="e">
        <f>'2001_Inc_02.11.20'!$O36</f>
        <v>#DIV/0!</v>
      </c>
      <c r="K21" s="7" t="e">
        <f>'2001_Inc_19.11.20'!$O36</f>
        <v>#DIV/0!</v>
      </c>
      <c r="L21" s="7" t="e">
        <f>'2001_IncRep_01.12.20'!$O36</f>
        <v>#DIV/0!</v>
      </c>
      <c r="M21" s="7" t="e">
        <f>'2001_IncRep_07.12.20'!$O36</f>
        <v>#DIV/0!</v>
      </c>
      <c r="N21" t="s">
        <v>149</v>
      </c>
      <c r="O21" s="7">
        <v>0.47380059889197401</v>
      </c>
      <c r="P21" s="7">
        <v>0.63988709751668371</v>
      </c>
      <c r="Q21" s="7">
        <v>1.0266529835771403</v>
      </c>
      <c r="R21" s="7">
        <v>1.1682060888978159</v>
      </c>
      <c r="S21" s="7">
        <v>1.7329845579008658</v>
      </c>
      <c r="T21" s="7">
        <v>1.9316085854525875</v>
      </c>
      <c r="U21" s="7">
        <v>2.0754990049892541</v>
      </c>
      <c r="V21" s="7">
        <v>2.4314912126996355</v>
      </c>
      <c r="W21" s="151">
        <v>2.5287354322070028</v>
      </c>
    </row>
    <row r="22" spans="1:23">
      <c r="A22" s="216" t="s">
        <v>276</v>
      </c>
      <c r="B22" s="7">
        <f>'2001_Inc_06.10.20'!O37</f>
        <v>0.24619994950790483</v>
      </c>
      <c r="C22" s="7">
        <f>'2001_Inc_08.10.20'!O37</f>
        <v>0.49631812189964519</v>
      </c>
      <c r="D22" s="7">
        <f>'2001_Inc_09.10.20'!O37</f>
        <v>0.55984730640142732</v>
      </c>
      <c r="E22" s="7" t="e">
        <f>'2001_Inc_12.10.20'!O37</f>
        <v>#DIV/0!</v>
      </c>
      <c r="F22" s="7" t="e">
        <f>'2001_Inc_15.10.20'!$O37</f>
        <v>#DIV/0!</v>
      </c>
      <c r="G22" s="7" t="e">
        <f>'2001_Inc_19.10.20'!$O37</f>
        <v>#DIV/0!</v>
      </c>
      <c r="H22" s="7" t="e">
        <f>'2001_Inc_26.10.20'!$O37</f>
        <v>#DIV/0!</v>
      </c>
      <c r="I22" s="7" t="e">
        <f>'2001_Inc_29.10.20'!$O37</f>
        <v>#DIV/0!</v>
      </c>
      <c r="J22" s="160" t="e">
        <f>'2001_Inc_02.11.20'!$O37</f>
        <v>#DIV/0!</v>
      </c>
      <c r="K22" s="7" t="e">
        <f>'2001_Inc_19.11.20'!$O37</f>
        <v>#DIV/0!</v>
      </c>
      <c r="L22" s="7" t="e">
        <f>'2001_IncRep_01.12.20'!$O37</f>
        <v>#DIV/0!</v>
      </c>
      <c r="M22" s="7" t="e">
        <f>'2001_IncRep_07.12.20'!$O37</f>
        <v>#DIV/0!</v>
      </c>
      <c r="N22" t="s">
        <v>150</v>
      </c>
      <c r="O22" s="7">
        <v>0.33245259944707811</v>
      </c>
      <c r="P22" s="7">
        <v>0.49562074394676547</v>
      </c>
      <c r="Q22" s="7">
        <v>0.89655466312499166</v>
      </c>
      <c r="R22" s="7">
        <v>1.1168788152062594</v>
      </c>
      <c r="S22" s="7">
        <v>1.8403554210540085</v>
      </c>
      <c r="T22" s="7">
        <v>2.2639150560839214</v>
      </c>
      <c r="U22" s="7">
        <v>2.662482886976131</v>
      </c>
      <c r="V22" s="7">
        <v>3.4426014392475208</v>
      </c>
      <c r="W22" s="151">
        <v>3.8312962886721937</v>
      </c>
    </row>
    <row r="23" spans="1:23">
      <c r="A23" s="191" t="s">
        <v>277</v>
      </c>
      <c r="B23" s="7">
        <f>'2001_Inc_06.10.20'!O38</f>
        <v>0.42296073932545586</v>
      </c>
      <c r="C23" s="7">
        <f>'2001_Inc_08.10.20'!O38</f>
        <v>0.85266661395981169</v>
      </c>
      <c r="D23" s="7" t="e">
        <f>'2001_Inc_09.10.20'!O38</f>
        <v>#DIV/0!</v>
      </c>
      <c r="E23" s="7">
        <f>'2001_Inc_12.10.20'!O38</f>
        <v>1.3101536012925377</v>
      </c>
      <c r="F23" s="7">
        <f>'2001_Inc_15.10.20'!$O38</f>
        <v>1.5606675045659677</v>
      </c>
      <c r="G23" s="7">
        <f>'2001_Inc_19.10.20'!$O38</f>
        <v>1.7340075209305967</v>
      </c>
      <c r="H23" s="185">
        <f>'2001_Inc_26.10.20'!$O38</f>
        <v>1.611816216006644</v>
      </c>
      <c r="I23" s="7">
        <f>'2001_Inc_29.10.20'!$O38</f>
        <v>1.4701156543228053</v>
      </c>
      <c r="J23" s="160" t="e">
        <f>'2001_Inc_02.11.20'!$O38</f>
        <v>#DIV/0!</v>
      </c>
      <c r="K23" s="7" t="e">
        <f>'2001_Inc_19.11.20'!$O38</f>
        <v>#DIV/0!</v>
      </c>
      <c r="L23" s="7" t="e">
        <f>'2001_IncRep_01.12.20'!$O38</f>
        <v>#DIV/0!</v>
      </c>
      <c r="M23" s="7" t="e">
        <f>'2001_IncRep_07.12.20'!$O38</f>
        <v>#DIV/0!</v>
      </c>
      <c r="N23" t="s">
        <v>151</v>
      </c>
      <c r="O23" s="7">
        <v>0.49320704025661943</v>
      </c>
      <c r="P23" s="7">
        <v>0.65491063376368475</v>
      </c>
      <c r="Q23" s="7">
        <v>1.0361099595507142</v>
      </c>
      <c r="R23" s="7">
        <v>1.187940221201609</v>
      </c>
      <c r="S23" s="7">
        <v>1.4603190764724912</v>
      </c>
      <c r="T23" s="7">
        <v>1.6288152294419052</v>
      </c>
      <c r="U23" s="7">
        <v>1.6992476958943312</v>
      </c>
      <c r="V23" s="159">
        <v>1.7081898082423401</v>
      </c>
      <c r="W23" s="7">
        <v>1.5984156785231762</v>
      </c>
    </row>
    <row r="24" spans="1:23">
      <c r="A24" s="191" t="s">
        <v>278</v>
      </c>
      <c r="B24" s="7">
        <f>'2001_Inc_06.10.20'!O39</f>
        <v>0.44052937646915369</v>
      </c>
      <c r="C24" s="7">
        <f>'2001_Inc_08.10.20'!O39</f>
        <v>0.89484888298678811</v>
      </c>
      <c r="D24" s="7" t="e">
        <f>'2001_Inc_09.10.20'!O39</f>
        <v>#DIV/0!</v>
      </c>
      <c r="E24" s="7">
        <f>'2001_Inc_12.10.20'!O39</f>
        <v>1.3007605483732569</v>
      </c>
      <c r="F24" s="7">
        <f>'2001_Inc_15.10.20'!$O39</f>
        <v>2.0190690963320694</v>
      </c>
      <c r="G24" s="7" t="e">
        <f>'2001_Inc_19.10.20'!$O39</f>
        <v>#DIV/0!</v>
      </c>
      <c r="H24" s="7" t="e">
        <f>'2001_Inc_26.10.20'!$O39</f>
        <v>#DIV/0!</v>
      </c>
      <c r="I24" s="7" t="e">
        <f>'2001_Inc_29.10.20'!$O39</f>
        <v>#DIV/0!</v>
      </c>
      <c r="J24" s="160" t="e">
        <f>'2001_Inc_02.11.20'!$O39</f>
        <v>#DIV/0!</v>
      </c>
      <c r="K24" s="7" t="e">
        <f>'2001_Inc_19.11.20'!$O39</f>
        <v>#DIV/0!</v>
      </c>
      <c r="L24" s="7" t="e">
        <f>'2001_IncRep_01.12.20'!$O39</f>
        <v>#DIV/0!</v>
      </c>
      <c r="M24" s="7" t="e">
        <f>'2001_IncRep_07.12.20'!$O39</f>
        <v>#DIV/0!</v>
      </c>
      <c r="N24" t="s">
        <v>152</v>
      </c>
      <c r="O24" s="7">
        <v>0.27657142860764899</v>
      </c>
      <c r="P24" s="7">
        <v>0.32689462512804496</v>
      </c>
      <c r="Q24" s="7">
        <v>0.46443571535504391</v>
      </c>
      <c r="R24" s="7">
        <v>0.53215110827126499</v>
      </c>
      <c r="S24" s="7">
        <v>0.64127925195237867</v>
      </c>
      <c r="T24" s="7">
        <v>0.73690344991942858</v>
      </c>
      <c r="U24" s="7">
        <v>0.78747272096360876</v>
      </c>
      <c r="V24" s="159">
        <v>0.82101312707264396</v>
      </c>
      <c r="W24" s="7">
        <v>0.87964732838044657</v>
      </c>
    </row>
    <row r="25" spans="1:23">
      <c r="A25" s="191" t="s">
        <v>279</v>
      </c>
      <c r="B25" s="7">
        <f>'2001_Inc_06.10.20'!O40</f>
        <v>0.5041581109933323</v>
      </c>
      <c r="C25" s="7">
        <f>'2001_Inc_08.10.20'!O40</f>
        <v>1.0829553689238676</v>
      </c>
      <c r="D25" s="7" t="e">
        <f>'2001_Inc_09.10.20'!O40</f>
        <v>#DIV/0!</v>
      </c>
      <c r="E25" s="7">
        <f>'2001_Inc_12.10.20'!O40</f>
        <v>1.8554102306153208</v>
      </c>
      <c r="F25" s="7">
        <f>'2001_Inc_15.10.20'!$O40</f>
        <v>2.3951455820714003</v>
      </c>
      <c r="G25" s="7" t="e">
        <f>'2001_Inc_19.10.20'!$O40</f>
        <v>#DIV/0!</v>
      </c>
      <c r="H25" s="7" t="e">
        <f>'2001_Inc_26.10.20'!$O40</f>
        <v>#DIV/0!</v>
      </c>
      <c r="I25" s="7" t="e">
        <f>'2001_Inc_29.10.20'!$O40</f>
        <v>#DIV/0!</v>
      </c>
      <c r="J25" s="160" t="e">
        <f>'2001_Inc_02.11.20'!$O40</f>
        <v>#DIV/0!</v>
      </c>
      <c r="K25" s="7" t="e">
        <f>'2001_Inc_19.11.20'!$O40</f>
        <v>#DIV/0!</v>
      </c>
      <c r="L25" s="7" t="e">
        <f>'2001_IncRep_01.12.20'!$O40</f>
        <v>#DIV/0!</v>
      </c>
      <c r="M25" s="7" t="e">
        <f>'2001_IncRep_07.12.20'!$O40</f>
        <v>#DIV/0!</v>
      </c>
      <c r="N25" t="s">
        <v>153</v>
      </c>
      <c r="O25" s="7">
        <v>0.50699173812656084</v>
      </c>
      <c r="P25" s="7">
        <v>0.79553130035923902</v>
      </c>
      <c r="Q25" s="7">
        <v>1.5017269530731563</v>
      </c>
      <c r="R25" s="7">
        <v>2.1749289643900025</v>
      </c>
      <c r="S25" s="7">
        <v>3.91662533876397</v>
      </c>
      <c r="T25" s="7">
        <v>4.6222433209811671</v>
      </c>
      <c r="U25" s="151">
        <v>5.8205046110288592</v>
      </c>
      <c r="V25" s="7" t="e">
        <v>#VALUE!</v>
      </c>
      <c r="W25" s="7" t="e">
        <v>#VALUE!</v>
      </c>
    </row>
    <row r="26" spans="1:23">
      <c r="A26" s="162" t="s">
        <v>280</v>
      </c>
      <c r="B26" s="7">
        <f>'2001_Inc_06.10.20'!O41</f>
        <v>0.46495906018558347</v>
      </c>
      <c r="C26" s="7">
        <f>'2001_Inc_08.10.20'!O41</f>
        <v>1.0115384752469589</v>
      </c>
      <c r="D26" s="7" t="e">
        <f>'2001_Inc_09.10.20'!O41</f>
        <v>#DIV/0!</v>
      </c>
      <c r="E26" s="7">
        <f>'2001_Inc_12.10.20'!O41</f>
        <v>1.8332055623153127</v>
      </c>
      <c r="F26" s="7">
        <f>'2001_Inc_15.10.20'!$O41</f>
        <v>2.3140517977498392</v>
      </c>
      <c r="G26" s="7" t="e">
        <f>'2001_Inc_19.10.20'!$O41</f>
        <v>#DIV/0!</v>
      </c>
      <c r="H26" s="7" t="e">
        <f>'2001_Inc_26.10.20'!$O41</f>
        <v>#DIV/0!</v>
      </c>
      <c r="I26" s="7" t="e">
        <f>'2001_Inc_29.10.20'!$O41</f>
        <v>#DIV/0!</v>
      </c>
      <c r="J26" s="160" t="e">
        <f>'2001_Inc_02.11.20'!$O41</f>
        <v>#DIV/0!</v>
      </c>
      <c r="K26" s="7" t="e">
        <f>'2001_Inc_19.11.20'!$O41</f>
        <v>#DIV/0!</v>
      </c>
      <c r="L26" s="7" t="e">
        <f>'2001_IncRep_01.12.20'!$O41</f>
        <v>#DIV/0!</v>
      </c>
      <c r="M26" s="7" t="e">
        <f>'2001_IncRep_07.12.20'!$O41</f>
        <v>#DIV/0!</v>
      </c>
      <c r="N26" t="s">
        <v>154</v>
      </c>
      <c r="O26" s="7">
        <v>0.43623638275910231</v>
      </c>
      <c r="P26" s="7">
        <v>0.65850084656447549</v>
      </c>
      <c r="Q26" s="7">
        <v>1.1490363785476321</v>
      </c>
      <c r="R26" s="7">
        <v>1.3512464401988911</v>
      </c>
      <c r="S26" s="7">
        <v>1.7092865861285722</v>
      </c>
      <c r="T26" s="7">
        <v>1.8190802718038548</v>
      </c>
      <c r="U26" s="7">
        <v>1.9725881066866471</v>
      </c>
      <c r="V26" s="159">
        <v>1.9958983199888323</v>
      </c>
      <c r="W26" s="7">
        <v>2.0110285550791964</v>
      </c>
    </row>
    <row r="27" spans="1:23">
      <c r="E27" s="7"/>
      <c r="J27" s="4"/>
    </row>
    <row r="28" spans="1:23">
      <c r="A28" s="67" t="s">
        <v>87</v>
      </c>
      <c r="B28" s="133">
        <v>43874</v>
      </c>
      <c r="C28" s="133">
        <v>43875</v>
      </c>
      <c r="D28" s="133">
        <v>43878</v>
      </c>
      <c r="E28" s="133">
        <v>43880</v>
      </c>
      <c r="F28" s="133">
        <v>43888</v>
      </c>
      <c r="G28" s="133">
        <v>43892</v>
      </c>
      <c r="H28" s="133">
        <v>43899</v>
      </c>
      <c r="I28" s="133">
        <v>43906</v>
      </c>
      <c r="J28" s="133">
        <v>43913</v>
      </c>
      <c r="K28" s="133">
        <v>43920</v>
      </c>
    </row>
    <row r="29" spans="1:23">
      <c r="A29" t="s">
        <v>257</v>
      </c>
      <c r="B29" s="7">
        <f>'2001_Inc_06.10.20'!T18</f>
        <v>667.95453839557763</v>
      </c>
      <c r="C29" s="7">
        <f>'2001_Inc_08.10.20'!T18</f>
        <v>1469.7222365011089</v>
      </c>
      <c r="D29" s="7" t="e">
        <f>'2001_Inc_09.10.20'!T18</f>
        <v>#DIV/0!</v>
      </c>
      <c r="E29" s="7">
        <f>'2001_Inc_12.10.20'!$T18</f>
        <v>2588.8447002599883</v>
      </c>
      <c r="F29" s="7">
        <f>'2001_Inc_15.10.20'!$T18</f>
        <v>3464.7406984143413</v>
      </c>
      <c r="G29" s="7">
        <f>'2001_Inc_19.10.20'!$T18</f>
        <v>4131.3821546734853</v>
      </c>
      <c r="H29" s="7">
        <f>'2001_Inc_26.10.20'!$T18</f>
        <v>5122.5799728591719</v>
      </c>
      <c r="I29" s="7" t="e">
        <f>'2001_Inc_29.10.20'!$T18</f>
        <v>#DIV/0!</v>
      </c>
      <c r="J29" s="7">
        <f>'2001_Inc_02.11.20'!$T20</f>
        <v>1011.9285298979881</v>
      </c>
    </row>
    <row r="30" spans="1:23">
      <c r="A30" t="s">
        <v>258</v>
      </c>
      <c r="B30" s="7">
        <f>'2001_Inc_06.10.20'!T19</f>
        <v>699.02006567848116</v>
      </c>
      <c r="C30" s="7">
        <f>'2001_Inc_08.10.20'!T19</f>
        <v>1681.6932623938842</v>
      </c>
      <c r="D30" s="7" t="e">
        <f>'2001_Inc_09.10.20'!T19</f>
        <v>#DIV/0!</v>
      </c>
      <c r="E30" s="7">
        <f>'2001_Inc_12.10.20'!$T19</f>
        <v>2782.2719406119895</v>
      </c>
      <c r="F30" s="7" t="e">
        <f>'2001_Inc_15.10.20'!$T19</f>
        <v>#DIV/0!</v>
      </c>
      <c r="G30" s="7" t="e">
        <f>'2001_Inc_19.10.20'!$T19</f>
        <v>#DIV/0!</v>
      </c>
      <c r="H30" s="7" t="e">
        <f>'2001_Inc_26.10.20'!$T19</f>
        <v>#DIV/0!</v>
      </c>
      <c r="I30" s="7" t="e">
        <f>'2001_Inc_29.10.20'!$T19</f>
        <v>#DIV/0!</v>
      </c>
      <c r="J30" s="7">
        <f>'2001_Inc_02.11.20'!$T21</f>
        <v>919.7510719250331</v>
      </c>
    </row>
    <row r="31" spans="1:23">
      <c r="A31" t="s">
        <v>259</v>
      </c>
      <c r="B31" s="7">
        <f>'2001_Inc_06.10.20'!T20</f>
        <v>249.16462030664667</v>
      </c>
      <c r="C31" s="7">
        <f>'2001_Inc_08.10.20'!T20</f>
        <v>547.94167718166727</v>
      </c>
      <c r="D31" s="7" t="e">
        <f>'2001_Inc_09.10.20'!T20</f>
        <v>#DIV/0!</v>
      </c>
      <c r="E31" s="7">
        <f>'2001_Inc_12.10.20'!$T20</f>
        <v>913.40713313874153</v>
      </c>
      <c r="F31" s="7">
        <f>'2001_Inc_15.10.20'!$T20</f>
        <v>1137.0760329043546</v>
      </c>
      <c r="G31" s="7">
        <f>'2001_Inc_19.10.20'!$T20</f>
        <v>356.93902697406895</v>
      </c>
      <c r="H31" s="7">
        <f>'2001_Inc_26.10.20'!$T20</f>
        <v>746.41546768162323</v>
      </c>
      <c r="I31" s="7">
        <f>'2001_Inc_29.10.20'!$T20</f>
        <v>837.12758621348951</v>
      </c>
      <c r="J31" s="7" t="e">
        <f>'2001_Inc_02.11.20'!$T22</f>
        <v>#DIV/0!</v>
      </c>
    </row>
    <row r="32" spans="1:23">
      <c r="A32" t="s">
        <v>260</v>
      </c>
      <c r="B32" s="7">
        <f>'2001_Inc_06.10.20'!T21</f>
        <v>247.55187391947447</v>
      </c>
      <c r="C32" s="7">
        <f>'2001_Inc_08.10.20'!T21</f>
        <v>511.41553828571926</v>
      </c>
      <c r="D32" s="7" t="e">
        <f>'2001_Inc_09.10.20'!T21</f>
        <v>#DIV/0!</v>
      </c>
      <c r="E32" s="7">
        <f>'2001_Inc_12.10.20'!$T21</f>
        <v>867.7122600991562</v>
      </c>
      <c r="F32" s="7">
        <f>'2001_Inc_15.10.20'!$T21</f>
        <v>1023.7604493927519</v>
      </c>
      <c r="G32" s="7">
        <f>'2001_Inc_19.10.20'!$T21</f>
        <v>345.57356195730085</v>
      </c>
      <c r="H32" s="7">
        <f>'2001_Inc_26.10.20'!$T21</f>
        <v>682.64585681676851</v>
      </c>
      <c r="I32" s="7">
        <f>'2001_Inc_29.10.20'!$T21</f>
        <v>783.41113058114865</v>
      </c>
      <c r="J32" s="7" t="e">
        <f>'2001_Inc_02.11.20'!$T23</f>
        <v>#DIV/0!</v>
      </c>
    </row>
    <row r="33" spans="1:10">
      <c r="A33" t="s">
        <v>261</v>
      </c>
      <c r="B33" s="7">
        <f>'2001_Inc_06.10.20'!T22</f>
        <v>2910.6396643971848</v>
      </c>
      <c r="C33" s="7">
        <f>'2001_Inc_08.10.20'!T22</f>
        <v>6908.3822269538832</v>
      </c>
      <c r="D33" s="7" t="e">
        <f>'2001_Inc_09.10.20'!T22</f>
        <v>#DIV/0!</v>
      </c>
      <c r="E33" s="7" t="e">
        <f>'2001_Inc_12.10.20'!$T22</f>
        <v>#DIV/0!</v>
      </c>
      <c r="F33" s="7" t="e">
        <f>'2001_Inc_15.10.20'!$T22</f>
        <v>#DIV/0!</v>
      </c>
      <c r="G33" s="7" t="e">
        <f>'2001_Inc_19.10.20'!$T22</f>
        <v>#DIV/0!</v>
      </c>
      <c r="H33" s="7" t="e">
        <f>'2001_Inc_26.10.20'!$T22</f>
        <v>#DIV/0!</v>
      </c>
      <c r="I33" s="7" t="e">
        <f>'2001_Inc_29.10.20'!$T22</f>
        <v>#DIV/0!</v>
      </c>
      <c r="J33" s="7" t="e">
        <f>'2001_Inc_02.11.20'!$T24</f>
        <v>#DIV/0!</v>
      </c>
    </row>
    <row r="34" spans="1:10">
      <c r="A34" t="s">
        <v>262</v>
      </c>
      <c r="B34" s="7">
        <f>'2001_Inc_06.10.20'!T23</f>
        <v>2773.3546281891545</v>
      </c>
      <c r="C34" s="7">
        <f>'2001_Inc_08.10.20'!T23</f>
        <v>6422.9799019978682</v>
      </c>
      <c r="D34" s="7" t="e">
        <f>'2001_Inc_09.10.20'!T23</f>
        <v>#DIV/0!</v>
      </c>
      <c r="E34" s="7" t="e">
        <f>'2001_Inc_12.10.20'!$T23</f>
        <v>#DIV/0!</v>
      </c>
      <c r="F34" s="7" t="e">
        <f>'2001_Inc_15.10.20'!$T23</f>
        <v>#DIV/0!</v>
      </c>
      <c r="G34" s="7" t="e">
        <f>'2001_Inc_19.10.20'!$T23</f>
        <v>#DIV/0!</v>
      </c>
      <c r="H34" s="7" t="e">
        <f>'2001_Inc_26.10.20'!$T23</f>
        <v>#DIV/0!</v>
      </c>
      <c r="I34" s="7" t="e">
        <f>'2001_Inc_29.10.20'!$T23</f>
        <v>#DIV/0!</v>
      </c>
      <c r="J34" s="7" t="e">
        <f>'2001_Inc_02.11.20'!$T25</f>
        <v>#DIV/0!</v>
      </c>
    </row>
    <row r="35" spans="1:10">
      <c r="A35" t="s">
        <v>263</v>
      </c>
      <c r="B35" s="7">
        <f>'2001_Inc_06.10.20'!T24</f>
        <v>675.43364976608837</v>
      </c>
      <c r="C35" s="7">
        <f>'2001_Inc_08.10.20'!T24</f>
        <v>1333.3360222695651</v>
      </c>
      <c r="D35" s="7" t="e">
        <f>'2001_Inc_09.10.20'!T24</f>
        <v>#DIV/0!</v>
      </c>
      <c r="E35" s="7">
        <f>'2001_Inc_12.10.20'!$T24</f>
        <v>2029.0568111520124</v>
      </c>
      <c r="F35" s="7">
        <f>'2001_Inc_15.10.20'!$T24</f>
        <v>2240.0634334491133</v>
      </c>
      <c r="G35" s="7">
        <f>'2001_Inc_19.10.20'!$T24</f>
        <v>2154.1482361266458</v>
      </c>
      <c r="H35" s="7">
        <f>'2001_Inc_26.10.20'!$T24</f>
        <v>1785.8267375479375</v>
      </c>
      <c r="I35" s="7">
        <f>'2001_Inc_29.10.20'!$T24</f>
        <v>1727.0633594952194</v>
      </c>
      <c r="J35" s="7">
        <f>'2001_Inc_02.11.20'!$T26</f>
        <v>909.61188181478656</v>
      </c>
    </row>
    <row r="36" spans="1:10">
      <c r="A36" t="s">
        <v>264</v>
      </c>
      <c r="B36" s="7">
        <f>'2001_Inc_06.10.20'!T25</f>
        <v>788.28557820846049</v>
      </c>
      <c r="C36" s="7">
        <f>'2001_Inc_08.10.20'!T25</f>
        <v>1765.5963153820396</v>
      </c>
      <c r="D36" s="7" t="e">
        <f>'2001_Inc_09.10.20'!T25</f>
        <v>#DIV/0!</v>
      </c>
      <c r="E36" s="7">
        <f>'2001_Inc_12.10.20'!$T25</f>
        <v>3163.9758459126397</v>
      </c>
      <c r="F36" s="7">
        <f>'2001_Inc_15.10.20'!$T25</f>
        <v>4162.8193534241336</v>
      </c>
      <c r="G36" s="7" t="e">
        <f>'2001_Inc_19.10.20'!$T25</f>
        <v>#DIV/0!</v>
      </c>
      <c r="H36" s="7" t="e">
        <f>'2001_Inc_26.10.20'!$T25</f>
        <v>#DIV/0!</v>
      </c>
      <c r="I36" s="7" t="e">
        <f>'2001_Inc_29.10.20'!$T25</f>
        <v>#DIV/0!</v>
      </c>
      <c r="J36" s="7">
        <f>'2001_Inc_02.11.20'!$T27</f>
        <v>1179.8031335800133</v>
      </c>
    </row>
    <row r="37" spans="1:10">
      <c r="A37" t="s">
        <v>265</v>
      </c>
      <c r="B37" s="7">
        <f>'2001_Inc_06.10.20'!T26</f>
        <v>279.92775764195557</v>
      </c>
      <c r="C37" s="7">
        <f>'2001_Inc_08.10.20'!T26</f>
        <v>569.19025403658156</v>
      </c>
      <c r="D37" s="7" t="e">
        <f>'2001_Inc_09.10.20'!T26</f>
        <v>#DIV/0!</v>
      </c>
      <c r="E37" s="7">
        <f>'2001_Inc_12.10.20'!$T26</f>
        <v>1078.673340623342</v>
      </c>
      <c r="F37" s="7">
        <f>'2001_Inc_15.10.20'!$T26</f>
        <v>1344.9614246713122</v>
      </c>
      <c r="G37" s="7">
        <f>'2001_Inc_19.10.20'!$T26</f>
        <v>354.4846906747668</v>
      </c>
      <c r="H37" s="7">
        <f>'2001_Inc_26.10.20'!$T26</f>
        <v>757.60019000608725</v>
      </c>
      <c r="I37" s="7">
        <f>'2001_Inc_29.10.20'!$T26</f>
        <v>859.87418409236977</v>
      </c>
      <c r="J37" s="7" t="e">
        <f>'2001_Inc_02.11.20'!$T28</f>
        <v>#DIV/0!</v>
      </c>
    </row>
    <row r="38" spans="1:10">
      <c r="A38" t="s">
        <v>266</v>
      </c>
      <c r="B38" s="7">
        <f>'2001_Inc_06.10.20'!T27</f>
        <v>294.11992584907063</v>
      </c>
      <c r="C38" s="7">
        <f>'2001_Inc_08.10.20'!T27</f>
        <v>613.10809747798896</v>
      </c>
      <c r="D38" s="7" t="e">
        <f>'2001_Inc_09.10.20'!T27</f>
        <v>#DIV/0!</v>
      </c>
      <c r="E38" s="7">
        <f>'2001_Inc_12.10.20'!$T27</f>
        <v>1207.4535383709817</v>
      </c>
      <c r="F38" s="7">
        <f>'2001_Inc_15.10.20'!$T27</f>
        <v>1452.0400960415841</v>
      </c>
      <c r="G38" s="7">
        <f>'2001_Inc_19.10.20'!$T27</f>
        <v>418.26997335117409</v>
      </c>
      <c r="H38" s="7">
        <f>'2001_Inc_26.10.20'!$T27</f>
        <v>867.74466447894395</v>
      </c>
      <c r="I38" s="7">
        <f>'2001_Inc_29.10.20'!$T27</f>
        <v>939.45411836250469</v>
      </c>
      <c r="J38" s="7" t="e">
        <f>'2001_Inc_02.11.20'!$T29</f>
        <v>#DIV/0!</v>
      </c>
    </row>
    <row r="39" spans="1:10">
      <c r="A39" t="s">
        <v>267</v>
      </c>
      <c r="B39" s="7">
        <f>'2001_Inc_06.10.20'!T28</f>
        <v>2460.0786424809621</v>
      </c>
      <c r="C39" s="7">
        <f>'2001_Inc_08.10.20'!T28</f>
        <v>5944.783974231018</v>
      </c>
      <c r="D39" s="7" t="e">
        <f>'2001_Inc_09.10.20'!T28</f>
        <v>#DIV/0!</v>
      </c>
      <c r="E39" s="7" t="e">
        <f>'2001_Inc_12.10.20'!$T28</f>
        <v>#DIV/0!</v>
      </c>
      <c r="F39" s="7" t="e">
        <f>'2001_Inc_15.10.20'!$T28</f>
        <v>#DIV/0!</v>
      </c>
      <c r="G39" s="7" t="e">
        <f>'2001_Inc_19.10.20'!$T28</f>
        <v>#DIV/0!</v>
      </c>
      <c r="H39" s="7" t="e">
        <f>'2001_Inc_26.10.20'!$T28</f>
        <v>#DIV/0!</v>
      </c>
      <c r="I39" s="7" t="e">
        <f>'2001_Inc_29.10.20'!$T28</f>
        <v>#DIV/0!</v>
      </c>
      <c r="J39" s="7" t="e">
        <f>'2001_Inc_02.11.20'!$T30</f>
        <v>#DIV/0!</v>
      </c>
    </row>
    <row r="40" spans="1:10">
      <c r="A40" t="s">
        <v>268</v>
      </c>
      <c r="B40" s="7">
        <f>'2001_Inc_06.10.20'!T29</f>
        <v>2547.9733205818447</v>
      </c>
      <c r="C40" s="7">
        <f>'2001_Inc_08.10.20'!T29</f>
        <v>5842.3501856135781</v>
      </c>
      <c r="D40" s="7" t="e">
        <f>'2001_Inc_09.10.20'!T29</f>
        <v>#DIV/0!</v>
      </c>
      <c r="E40" s="7" t="e">
        <f>'2001_Inc_12.10.20'!$T29</f>
        <v>#DIV/0!</v>
      </c>
      <c r="F40" s="7" t="e">
        <f>'2001_Inc_15.10.20'!$T29</f>
        <v>#DIV/0!</v>
      </c>
      <c r="G40" s="7" t="e">
        <f>'2001_Inc_19.10.20'!$T29</f>
        <v>#DIV/0!</v>
      </c>
      <c r="H40" s="7" t="e">
        <f>'2001_Inc_26.10.20'!$T29</f>
        <v>#DIV/0!</v>
      </c>
      <c r="I40" s="7" t="e">
        <f>'2001_Inc_29.10.20'!$T29</f>
        <v>#DIV/0!</v>
      </c>
      <c r="J40" s="7" t="e">
        <f>'2001_Inc_02.11.20'!$T31</f>
        <v>#DIV/0!</v>
      </c>
    </row>
    <row r="41" spans="1:10">
      <c r="A41" t="s">
        <v>269</v>
      </c>
      <c r="B41" s="7">
        <f>'2001_Inc_06.10.20'!T30</f>
        <v>990.46349717033058</v>
      </c>
      <c r="C41" s="7">
        <f>'2001_Inc_08.10.20'!T30</f>
        <v>2276.8181319815262</v>
      </c>
      <c r="D41" s="7">
        <f>'2001_Inc_09.10.20'!T30</f>
        <v>2641.803345916017</v>
      </c>
      <c r="E41" s="7" t="e">
        <f>'2001_Inc_12.10.20'!$T30</f>
        <v>#DIV/0!</v>
      </c>
      <c r="F41" s="7" t="e">
        <f>'2001_Inc_15.10.20'!$T30</f>
        <v>#DIV/0!</v>
      </c>
      <c r="G41" s="7" t="e">
        <f>'2001_Inc_19.10.20'!$T30</f>
        <v>#DIV/0!</v>
      </c>
      <c r="H41" s="7" t="e">
        <f>'2001_Inc_26.10.20'!$T30</f>
        <v>#DIV/0!</v>
      </c>
      <c r="I41" s="7" t="e">
        <f>'2001_Inc_29.10.20'!$T30</f>
        <v>#DIV/0!</v>
      </c>
      <c r="J41" s="7">
        <f>'2001_Inc_02.11.20'!$T32</f>
        <v>1203.714448367695</v>
      </c>
    </row>
    <row r="42" spans="1:10">
      <c r="A42" t="s">
        <v>270</v>
      </c>
      <c r="B42" s="7">
        <f>'2001_Inc_06.10.20'!T31</f>
        <v>1046.6273901036009</v>
      </c>
      <c r="C42" s="7">
        <f>'2001_Inc_08.10.20'!T31</f>
        <v>2331.5867506191926</v>
      </c>
      <c r="D42" s="7">
        <f>'2001_Inc_09.10.20'!T31</f>
        <v>2573.5644170752089</v>
      </c>
      <c r="E42" s="7" t="e">
        <f>'2001_Inc_12.10.20'!$T31</f>
        <v>#DIV/0!</v>
      </c>
      <c r="F42" s="7" t="e">
        <f>'2001_Inc_15.10.20'!$T31</f>
        <v>#DIV/0!</v>
      </c>
      <c r="G42" s="7" t="e">
        <f>'2001_Inc_19.10.20'!$T31</f>
        <v>#DIV/0!</v>
      </c>
      <c r="H42" s="7" t="e">
        <f>'2001_Inc_26.10.20'!$T31</f>
        <v>#DIV/0!</v>
      </c>
      <c r="I42" s="7" t="e">
        <f>'2001_Inc_29.10.20'!$T31</f>
        <v>#DIV/0!</v>
      </c>
      <c r="J42" s="7">
        <f>'2001_Inc_02.11.20'!$T33</f>
        <v>826.64886697133863</v>
      </c>
    </row>
    <row r="43" spans="1:10">
      <c r="A43" t="s">
        <v>271</v>
      </c>
      <c r="B43" s="7">
        <f>'2001_Inc_06.10.20'!T32</f>
        <v>270.73510323507429</v>
      </c>
      <c r="C43" s="7">
        <f>'2001_Inc_08.10.20'!T32</f>
        <v>648.85182753625577</v>
      </c>
      <c r="D43" s="7" t="e">
        <f>'2001_Inc_09.10.20'!T32</f>
        <v>#DIV/0!</v>
      </c>
      <c r="E43" s="7">
        <f>'2001_Inc_12.10.20'!$T32</f>
        <v>1186.1785974821057</v>
      </c>
      <c r="F43" s="7">
        <f>'2001_Inc_15.10.20'!$T32</f>
        <v>1594.8583763116192</v>
      </c>
      <c r="G43" s="7">
        <f>'2001_Inc_19.10.20'!$T32</f>
        <v>371.3835684390524</v>
      </c>
      <c r="H43" s="7">
        <f>'2001_Inc_26.10.20'!$T32</f>
        <v>786.44675743395885</v>
      </c>
      <c r="I43" s="7">
        <f>'2001_Inc_29.10.20'!$T32</f>
        <v>894.92251347717513</v>
      </c>
      <c r="J43" s="7" t="e">
        <f>'2001_Inc_02.11.20'!$T34</f>
        <v>#DIV/0!</v>
      </c>
    </row>
    <row r="44" spans="1:10">
      <c r="A44" t="s">
        <v>272</v>
      </c>
      <c r="B44" s="7">
        <f>'2001_Inc_06.10.20'!T33</f>
        <v>340.88957107706329</v>
      </c>
      <c r="C44" s="7">
        <f>'2001_Inc_08.10.20'!T33</f>
        <v>712.39166103845162</v>
      </c>
      <c r="D44" s="7" t="e">
        <f>'2001_Inc_09.10.20'!T33</f>
        <v>#DIV/0!</v>
      </c>
      <c r="E44" s="7">
        <f>'2001_Inc_12.10.20'!$T33</f>
        <v>1091.458860655111</v>
      </c>
      <c r="F44" s="7">
        <f>'2001_Inc_15.10.20'!$T33</f>
        <v>1235.1497243851763</v>
      </c>
      <c r="G44" s="7">
        <f>'2001_Inc_19.10.20'!$T33</f>
        <v>477.7507277488055</v>
      </c>
      <c r="H44" s="7">
        <f>'2001_Inc_26.10.20'!$T33</f>
        <v>787.98257005164646</v>
      </c>
      <c r="I44" s="7">
        <f>'2001_Inc_29.10.20'!$T33</f>
        <v>801.54872393355026</v>
      </c>
      <c r="J44" s="7" t="e">
        <f>'2001_Inc_02.11.20'!$T35</f>
        <v>#DIV/0!</v>
      </c>
    </row>
    <row r="45" spans="1:10">
      <c r="A45" t="s">
        <v>273</v>
      </c>
      <c r="B45" s="7">
        <f>'2001_Inc_06.10.20'!T34</f>
        <v>1225.3196898022761</v>
      </c>
      <c r="C45" s="7">
        <f>'2001_Inc_08.10.20'!T34</f>
        <v>2612.6362409966941</v>
      </c>
      <c r="D45" s="7" t="e">
        <f>'2001_Inc_09.10.20'!T34</f>
        <v>#DIV/0!</v>
      </c>
      <c r="E45" s="7">
        <f>'2001_Inc_12.10.20'!$T34</f>
        <v>4073.8992436719659</v>
      </c>
      <c r="F45" s="7" t="e">
        <f>'2001_Inc_15.10.20'!$T34</f>
        <v>#DIV/0!</v>
      </c>
      <c r="G45" s="7" t="e">
        <f>'2001_Inc_19.10.20'!$T34</f>
        <v>#DIV/0!</v>
      </c>
      <c r="H45" s="7" t="e">
        <f>'2001_Inc_26.10.20'!$T34</f>
        <v>#DIV/0!</v>
      </c>
      <c r="I45" s="7" t="e">
        <f>'2001_Inc_29.10.20'!$T34</f>
        <v>#DIV/0!</v>
      </c>
      <c r="J45" s="7" t="e">
        <f>'2001_Inc_02.11.20'!$T36</f>
        <v>#DIV/0!</v>
      </c>
    </row>
    <row r="46" spans="1:10">
      <c r="A46" t="s">
        <v>274</v>
      </c>
      <c r="B46" s="7">
        <f>'2001_Inc_06.10.20'!T35</f>
        <v>1151.3551086205932</v>
      </c>
      <c r="C46" s="7">
        <f>'2001_Inc_08.10.20'!T35</f>
        <v>2758.4113612804099</v>
      </c>
      <c r="D46" s="7" t="e">
        <f>'2001_Inc_09.10.20'!T35</f>
        <v>#DIV/0!</v>
      </c>
      <c r="E46" s="7">
        <f>'2001_Inc_12.10.20'!$T35</f>
        <v>4825.2027117767102</v>
      </c>
      <c r="F46" s="7" t="e">
        <f>'2001_Inc_15.10.20'!$T35</f>
        <v>#DIV/0!</v>
      </c>
      <c r="G46" s="7" t="e">
        <f>'2001_Inc_19.10.20'!$T35</f>
        <v>#DIV/0!</v>
      </c>
      <c r="H46" s="7" t="e">
        <f>'2001_Inc_26.10.20'!$T35</f>
        <v>#DIV/0!</v>
      </c>
      <c r="I46" s="7" t="e">
        <f>'2001_Inc_29.10.20'!$T35</f>
        <v>#DIV/0!</v>
      </c>
      <c r="J46" s="7" t="e">
        <f>'2001_Inc_02.11.20'!$T37</f>
        <v>#DIV/0!</v>
      </c>
    </row>
    <row r="47" spans="1:10">
      <c r="A47" t="s">
        <v>275</v>
      </c>
      <c r="B47" s="7">
        <f>'2001_Inc_06.10.20'!T36</f>
        <v>404.83496532843941</v>
      </c>
      <c r="C47" s="7">
        <f>'2001_Inc_08.10.20'!T36</f>
        <v>842.43624574352862</v>
      </c>
      <c r="D47" s="7">
        <f>'2001_Inc_09.10.20'!T36</f>
        <v>948.59938553218615</v>
      </c>
      <c r="E47" s="7">
        <f>'2001_Inc_12.10.20'!$T36</f>
        <v>1040.4195580202522</v>
      </c>
      <c r="F47" s="7">
        <f>'2001_Inc_15.10.20'!$T36</f>
        <v>1049.2687192741516</v>
      </c>
      <c r="G47" s="7">
        <f>'2001_Inc_19.10.20'!$T36</f>
        <v>1016.1257000320754</v>
      </c>
      <c r="H47" s="7">
        <f>'2001_Inc_26.10.20'!$T36</f>
        <v>945.93755905773457</v>
      </c>
      <c r="I47" s="7">
        <f>'2001_Inc_29.10.20'!$T36</f>
        <v>952.22006615167231</v>
      </c>
      <c r="J47" s="7" t="e">
        <f>'2001_Inc_02.11.20'!$T38</f>
        <v>#DIV/0!</v>
      </c>
    </row>
    <row r="48" spans="1:10">
      <c r="A48" t="s">
        <v>276</v>
      </c>
      <c r="B48" s="7">
        <f>'2001_Inc_06.10.20'!T37</f>
        <v>456.74523966554341</v>
      </c>
      <c r="C48" s="7">
        <f>'2001_Inc_08.10.20'!T37</f>
        <v>920.75948833664324</v>
      </c>
      <c r="D48" s="7">
        <f>'2001_Inc_09.10.20'!T37</f>
        <v>1038.6175653144021</v>
      </c>
      <c r="E48" s="7" t="e">
        <f>'2001_Inc_12.10.20'!$T37</f>
        <v>#DIV/0!</v>
      </c>
      <c r="F48" s="7" t="e">
        <f>'2001_Inc_15.10.20'!$T37</f>
        <v>#DIV/0!</v>
      </c>
      <c r="G48" s="7" t="e">
        <f>'2001_Inc_19.10.20'!$T37</f>
        <v>#DIV/0!</v>
      </c>
      <c r="H48" s="7" t="e">
        <f>'2001_Inc_26.10.20'!$T37</f>
        <v>#DIV/0!</v>
      </c>
      <c r="I48" s="7" t="e">
        <f>'2001_Inc_29.10.20'!$T37</f>
        <v>#DIV/0!</v>
      </c>
      <c r="J48" s="7" t="e">
        <f>'2001_Inc_02.11.20'!$T39</f>
        <v>#DIV/0!</v>
      </c>
    </row>
    <row r="49" spans="1:10">
      <c r="A49" t="s">
        <v>277</v>
      </c>
      <c r="B49" s="7">
        <f>'2001_Inc_06.10.20'!T38</f>
        <v>777.50033674424662</v>
      </c>
      <c r="C49" s="7">
        <f>'2001_Inc_08.10.20'!T38</f>
        <v>1567.3998029736999</v>
      </c>
      <c r="D49" s="7" t="e">
        <f>'2001_Inc_09.10.20'!T38</f>
        <v>#DIV/0!</v>
      </c>
      <c r="E49" s="7">
        <f>'2001_Inc_12.10.20'!$T38</f>
        <v>2408.3674239273023</v>
      </c>
      <c r="F49" s="7">
        <f>'2001_Inc_15.10.20'!$T38</f>
        <v>2868.8703170914218</v>
      </c>
      <c r="G49" s="7">
        <f>'2001_Inc_19.10.20'!$T38</f>
        <v>3187.5096340873411</v>
      </c>
      <c r="H49" s="7">
        <f>'2001_Inc_26.10.20'!$T38</f>
        <v>2962.8935600822088</v>
      </c>
      <c r="I49" s="7">
        <f>'2001_Inc_29.10.20'!$T38</f>
        <v>2702.4149288935605</v>
      </c>
      <c r="J49" s="7" t="e">
        <f>'2001_Inc_02.11.20'!$T40</f>
        <v>#DIV/0!</v>
      </c>
    </row>
    <row r="50" spans="1:10">
      <c r="A50" t="s">
        <v>278</v>
      </c>
      <c r="B50" s="7">
        <f>'2001_Inc_06.10.20'!T39</f>
        <v>809.79558314736914</v>
      </c>
      <c r="C50" s="7">
        <f>'2001_Inc_08.10.20'!T39</f>
        <v>1644.940636729134</v>
      </c>
      <c r="D50" s="7" t="e">
        <f>'2001_Inc_09.10.20'!T39</f>
        <v>#DIV/0!</v>
      </c>
      <c r="E50" s="7">
        <f>'2001_Inc_12.10.20'!$T39</f>
        <v>2391.1008052348811</v>
      </c>
      <c r="F50" s="7">
        <f>'2001_Inc_15.10.20'!$T39</f>
        <v>3711.5191939839833</v>
      </c>
      <c r="G50" s="7" t="e">
        <f>'2001_Inc_19.10.20'!$T39</f>
        <v>#DIV/0!</v>
      </c>
      <c r="H50" s="7" t="e">
        <f>'2001_Inc_26.10.20'!$T39</f>
        <v>#DIV/0!</v>
      </c>
      <c r="I50" s="7" t="e">
        <f>'2001_Inc_29.10.20'!$T39</f>
        <v>#DIV/0!</v>
      </c>
      <c r="J50" s="7" t="e">
        <f>'2001_Inc_02.11.20'!$T41</f>
        <v>#DIV/0!</v>
      </c>
    </row>
    <row r="51" spans="1:10">
      <c r="A51" t="s">
        <v>279</v>
      </c>
      <c r="B51" s="7">
        <f>'2001_Inc_06.10.20'!T40</f>
        <v>926.76001487703002</v>
      </c>
      <c r="C51" s="7">
        <f>'2001_Inc_08.10.20'!T40</f>
        <v>1990.7241635716073</v>
      </c>
      <c r="D51" s="7" t="e">
        <f>'2001_Inc_09.10.20'!T40</f>
        <v>#DIV/0!</v>
      </c>
      <c r="E51" s="7">
        <f>'2001_Inc_12.10.20'!$T40</f>
        <v>3410.6760863970107</v>
      </c>
      <c r="F51" s="7">
        <f>'2001_Inc_15.10.20'!$T40</f>
        <v>4402.8353543686226</v>
      </c>
      <c r="G51" s="7" t="e">
        <f>'2001_Inc_19.10.20'!$T40</f>
        <v>#DIV/0!</v>
      </c>
      <c r="H51" s="7" t="e">
        <f>'2001_Inc_26.10.20'!$T40</f>
        <v>#DIV/0!</v>
      </c>
      <c r="I51" s="7" t="e">
        <f>'2001_Inc_29.10.20'!$T40</f>
        <v>#DIV/0!</v>
      </c>
      <c r="J51" s="7" t="e">
        <f>'2001_Inc_02.11.20'!#REF!</f>
        <v>#REF!</v>
      </c>
    </row>
    <row r="52" spans="1:10">
      <c r="A52" t="s">
        <v>280</v>
      </c>
      <c r="B52" s="7">
        <f>'2001_Inc_06.10.20'!T41</f>
        <v>874.58766925201064</v>
      </c>
      <c r="C52" s="7">
        <f>'2001_Inc_08.10.20'!T41</f>
        <v>1902.7031693325</v>
      </c>
      <c r="D52" s="7" t="e">
        <f>'2001_Inc_09.10.20'!T41</f>
        <v>#DIV/0!</v>
      </c>
      <c r="E52" s="7">
        <f>'2001_Inc_12.10.20'!$T41</f>
        <v>3448.2583893842843</v>
      </c>
      <c r="F52" s="7">
        <f>'2001_Inc_15.10.20'!$T41</f>
        <v>4352.7298242444449</v>
      </c>
      <c r="G52" s="7" t="e">
        <f>'2001_Inc_19.10.20'!$T41</f>
        <v>#DIV/0!</v>
      </c>
      <c r="H52" s="7" t="e">
        <f>'2001_Inc_26.10.20'!$T41</f>
        <v>#DIV/0!</v>
      </c>
      <c r="I52" s="7" t="e">
        <f>'2001_Inc_29.10.20'!$T41</f>
        <v>#DIV/0!</v>
      </c>
      <c r="J52" s="7" t="e">
        <f>'2001_Inc_02.11.20'!#REF!</f>
        <v>#REF!</v>
      </c>
    </row>
  </sheetData>
  <conditionalFormatting sqref="B29:J52">
    <cfRule type="cellIs" dxfId="6" priority="1" operator="greaterThan">
      <formula>10000</formula>
    </cfRule>
  </conditionalFormatting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9" workbookViewId="0">
      <selection activeCell="A18" sqref="A18"/>
    </sheetView>
  </sheetViews>
  <sheetFormatPr baseColWidth="10" defaultRowHeight="14" x14ac:dyDescent="0"/>
  <cols>
    <col min="1" max="1" width="27.83203125" bestFit="1" customWidth="1"/>
  </cols>
  <sheetData>
    <row r="1" spans="1:27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7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7">
      <c r="A3" s="44">
        <v>5</v>
      </c>
      <c r="B3" s="52">
        <v>44154</v>
      </c>
      <c r="C3" s="53">
        <v>2992</v>
      </c>
      <c r="D3" s="42">
        <v>1446.9</v>
      </c>
      <c r="E3" s="54">
        <v>259.04000000000002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7">
      <c r="A4" s="44">
        <v>4.4000000000000004</v>
      </c>
      <c r="B4" s="52">
        <v>44154</v>
      </c>
      <c r="C4" s="53">
        <v>2992</v>
      </c>
      <c r="D4" s="54">
        <v>1246.9000000000001</v>
      </c>
      <c r="E4" s="54">
        <v>232.69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7">
      <c r="A5" s="44">
        <v>4</v>
      </c>
      <c r="B5" s="52">
        <v>44154</v>
      </c>
      <c r="C5" s="53">
        <v>2992</v>
      </c>
      <c r="D5" s="42">
        <v>1149.3</v>
      </c>
      <c r="E5" s="54">
        <v>214.62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7">
      <c r="A6" s="44">
        <v>3.4</v>
      </c>
      <c r="B6" s="52">
        <v>44154</v>
      </c>
      <c r="C6" s="53">
        <v>2992</v>
      </c>
      <c r="D6" s="54">
        <v>979.66</v>
      </c>
      <c r="E6" s="54">
        <v>189.01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7">
      <c r="A7" s="44">
        <v>3</v>
      </c>
      <c r="B7" s="52">
        <v>44154</v>
      </c>
      <c r="C7" s="53">
        <v>2992</v>
      </c>
      <c r="D7" s="42">
        <v>897.04</v>
      </c>
      <c r="E7" s="54">
        <v>161.72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7">
      <c r="A8" s="44">
        <v>2.4</v>
      </c>
      <c r="B8" s="52">
        <v>44154</v>
      </c>
      <c r="C8" s="53">
        <v>2992</v>
      </c>
      <c r="D8" s="54">
        <v>731.79</v>
      </c>
      <c r="E8" s="54">
        <v>133.74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7">
      <c r="A9" s="44">
        <v>2</v>
      </c>
      <c r="B9" s="52">
        <v>44154</v>
      </c>
      <c r="C9" s="53">
        <v>2992</v>
      </c>
      <c r="D9" s="42">
        <v>594.96</v>
      </c>
      <c r="E9" s="54">
        <v>118.23</v>
      </c>
      <c r="F9" s="55">
        <f t="shared" si="0"/>
        <v>5.984</v>
      </c>
      <c r="G9" s="58" t="s">
        <v>70</v>
      </c>
      <c r="H9" s="58"/>
      <c r="I9" s="59">
        <f>SLOPE(F3:F15,D3:D15)</f>
        <v>1.0287578397260874E-2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7">
      <c r="A10" s="44">
        <v>1.4</v>
      </c>
      <c r="B10" s="52">
        <v>44154</v>
      </c>
      <c r="C10" s="53">
        <v>2992</v>
      </c>
      <c r="D10" s="42">
        <v>435.8</v>
      </c>
      <c r="E10" s="54">
        <v>82.590999999999994</v>
      </c>
      <c r="F10" s="55">
        <f t="shared" si="0"/>
        <v>4.1887999999999996</v>
      </c>
      <c r="G10" s="58" t="s">
        <v>71</v>
      </c>
      <c r="H10" s="58"/>
      <c r="I10" s="59">
        <f>INTERCEPT(F3:F15,D3:D15)</f>
        <v>2.140584499068332E-2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7">
      <c r="A11" s="44">
        <v>1</v>
      </c>
      <c r="B11" s="52">
        <v>44154</v>
      </c>
      <c r="C11" s="53">
        <v>2992</v>
      </c>
      <c r="D11" s="42">
        <v>276.17</v>
      </c>
      <c r="E11" s="54">
        <v>60.345999999999997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7">
      <c r="A12" s="60">
        <v>0.4</v>
      </c>
      <c r="B12" s="52">
        <v>44154</v>
      </c>
      <c r="C12" s="53">
        <v>2992</v>
      </c>
      <c r="D12" s="60">
        <v>93.102000000000004</v>
      </c>
      <c r="E12" s="60">
        <v>22.492999999999999</v>
      </c>
      <c r="F12" s="55">
        <f t="shared" si="0"/>
        <v>1.1968000000000001</v>
      </c>
      <c r="G12" s="61" t="s">
        <v>72</v>
      </c>
      <c r="H12" s="61"/>
      <c r="I12" s="62">
        <f>SLOPE(F3:F15,E3:E15)</f>
        <v>5.6841392702945456E-2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7">
      <c r="A13" s="60">
        <v>0.2</v>
      </c>
      <c r="B13" s="52">
        <v>44154</v>
      </c>
      <c r="C13" s="53">
        <v>2992</v>
      </c>
      <c r="D13" s="60">
        <v>44.454999999999998</v>
      </c>
      <c r="E13" s="60">
        <v>12.077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-0.24152727524499706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7">
      <c r="A14" s="60">
        <v>0.1</v>
      </c>
      <c r="B14" s="52">
        <v>44154</v>
      </c>
      <c r="C14" s="53">
        <v>2992</v>
      </c>
      <c r="D14" s="60">
        <v>16.701000000000001</v>
      </c>
      <c r="E14" s="60">
        <v>5.6909999999999998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89" t="s">
        <v>121</v>
      </c>
      <c r="X14" s="189" t="s">
        <v>122</v>
      </c>
      <c r="Y14" s="189" t="s">
        <v>121</v>
      </c>
      <c r="Z14" s="189" t="s">
        <v>122</v>
      </c>
    </row>
    <row r="15" spans="1:27">
      <c r="A15" s="60">
        <v>0</v>
      </c>
      <c r="B15" s="52">
        <v>44154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89"/>
      <c r="X15" s="189"/>
      <c r="Y15" s="189"/>
      <c r="Z15" s="189"/>
    </row>
    <row r="16" spans="1:27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57" t="s">
        <v>195</v>
      </c>
    </row>
    <row r="17" spans="1:27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</row>
    <row r="18" spans="1:27">
      <c r="A18" s="29" t="s">
        <v>257</v>
      </c>
      <c r="B18" s="71">
        <f t="shared" ref="B18:B41" si="1">$B$3+H18</f>
        <v>44154.458333333336</v>
      </c>
      <c r="C18" s="44"/>
      <c r="D18" s="82"/>
      <c r="E18" s="83"/>
      <c r="F18" s="74" t="e">
        <f t="shared" ref="F18:F41" si="2">((I$9*D18)+I$10)/C18/1000</f>
        <v>#DIV/0!</v>
      </c>
      <c r="G18" s="74" t="e">
        <f t="shared" ref="G18:G41" si="3">((I$12*E18)+I$13)/C18/1000</f>
        <v>#DIV/0!</v>
      </c>
      <c r="H18" s="98">
        <v>0.45833333333333331</v>
      </c>
      <c r="I18" s="75">
        <f>jar_information!M3</f>
        <v>44109.375</v>
      </c>
      <c r="J18" s="76">
        <f t="shared" ref="J18:J41" si="4">B18-I18</f>
        <v>45.083333333335759</v>
      </c>
      <c r="K18" s="76">
        <f t="shared" ref="K18:K41" si="5">J18*24</f>
        <v>1082.0000000000582</v>
      </c>
      <c r="L18" s="77">
        <f>jar_information!H3</f>
        <v>1094.984111531538</v>
      </c>
      <c r="M18" s="76" t="e">
        <f t="shared" ref="M18:M41" si="6">F18*L18</f>
        <v>#DIV/0!</v>
      </c>
      <c r="N18" s="76" t="e">
        <f t="shared" ref="N18:N41" si="7">M18*1.83</f>
        <v>#DIV/0!</v>
      </c>
      <c r="O18" s="78" t="e">
        <f t="shared" ref="O18:O41" si="8">N18*(12/(12+(16*2)))</f>
        <v>#DIV/0!</v>
      </c>
      <c r="P18" s="79" t="e">
        <f t="shared" ref="P18:P41" si="9">O18*(400/(400+L18))</f>
        <v>#DIV/0!</v>
      </c>
      <c r="Q18" s="80"/>
      <c r="R18" s="80">
        <f t="shared" ref="R18:R41" si="10">Q18/314.7</f>
        <v>0</v>
      </c>
      <c r="S18" s="80" t="e">
        <f t="shared" ref="S18:S41" si="11">R18/P18*100</f>
        <v>#DIV/0!</v>
      </c>
      <c r="T18" s="81" t="e">
        <f t="shared" ref="T18:T41" si="12">F18*1000000</f>
        <v>#DIV/0!</v>
      </c>
      <c r="U18" s="7" t="e">
        <f t="shared" ref="U18:U41" si="13">M18/L18*100</f>
        <v>#DIV/0!</v>
      </c>
      <c r="V18" s="92" t="e">
        <f t="shared" ref="V18:V41" si="14">O18/K18</f>
        <v>#DIV/0!</v>
      </c>
      <c r="W18" s="99" t="e">
        <f t="shared" ref="W18:W21" si="15">V18*24*5</f>
        <v>#DIV/0!</v>
      </c>
      <c r="X18" s="99" t="e">
        <f t="shared" ref="X18:X21" si="16">V18*24*7</f>
        <v>#DIV/0!</v>
      </c>
      <c r="Y18" s="100" t="e">
        <f t="shared" ref="Y18:Y21" si="17">W18*(400/(400+L18))</f>
        <v>#DIV/0!</v>
      </c>
      <c r="Z18" s="100" t="e">
        <f t="shared" ref="Z18:Z27" si="18">X18*(400/(400+L18))</f>
        <v>#DIV/0!</v>
      </c>
      <c r="AA18" s="177"/>
    </row>
    <row r="19" spans="1:27">
      <c r="A19" s="29" t="s">
        <v>258</v>
      </c>
      <c r="B19" s="71">
        <f t="shared" si="1"/>
        <v>44154.458333333336</v>
      </c>
      <c r="C19" s="44"/>
      <c r="D19" s="82"/>
      <c r="E19" s="83"/>
      <c r="F19" s="74" t="e">
        <f t="shared" si="2"/>
        <v>#DIV/0!</v>
      </c>
      <c r="G19" s="74" t="e">
        <f t="shared" si="3"/>
        <v>#DIV/0!</v>
      </c>
      <c r="H19" s="98">
        <v>0.45833333333333331</v>
      </c>
      <c r="I19" s="75">
        <f>jar_information!M4</f>
        <v>44109.375</v>
      </c>
      <c r="J19" s="76">
        <f t="shared" si="4"/>
        <v>45.083333333335759</v>
      </c>
      <c r="K19" s="76">
        <f t="shared" si="5"/>
        <v>1082.0000000000582</v>
      </c>
      <c r="L19" s="77">
        <f>jar_information!H4</f>
        <v>1094.984111531538</v>
      </c>
      <c r="M19" s="76" t="e">
        <f t="shared" si="6"/>
        <v>#DIV/0!</v>
      </c>
      <c r="N19" s="76" t="e">
        <f t="shared" si="7"/>
        <v>#DIV/0!</v>
      </c>
      <c r="O19" s="78" t="e">
        <f t="shared" si="8"/>
        <v>#DIV/0!</v>
      </c>
      <c r="P19" s="79" t="e">
        <f t="shared" si="9"/>
        <v>#DIV/0!</v>
      </c>
      <c r="Q19" s="80"/>
      <c r="R19" s="80">
        <f t="shared" si="10"/>
        <v>0</v>
      </c>
      <c r="S19" s="80" t="e">
        <f t="shared" si="11"/>
        <v>#DIV/0!</v>
      </c>
      <c r="T19" s="81" t="e">
        <f t="shared" si="12"/>
        <v>#DIV/0!</v>
      </c>
      <c r="U19" s="7" t="e">
        <f t="shared" si="13"/>
        <v>#DIV/0!</v>
      </c>
      <c r="V19" s="92" t="e">
        <f t="shared" si="14"/>
        <v>#DIV/0!</v>
      </c>
      <c r="W19" s="99" t="e">
        <f t="shared" si="15"/>
        <v>#DIV/0!</v>
      </c>
      <c r="X19" s="99" t="e">
        <f t="shared" si="16"/>
        <v>#DIV/0!</v>
      </c>
      <c r="Y19" s="100" t="e">
        <f t="shared" si="17"/>
        <v>#DIV/0!</v>
      </c>
      <c r="Z19" s="100" t="e">
        <f t="shared" si="18"/>
        <v>#DIV/0!</v>
      </c>
      <c r="AA19" s="133"/>
    </row>
    <row r="20" spans="1:27">
      <c r="A20" s="29" t="s">
        <v>259</v>
      </c>
      <c r="B20" s="71">
        <f t="shared" si="1"/>
        <v>44154.458333333336</v>
      </c>
      <c r="C20" s="44">
        <v>3</v>
      </c>
      <c r="D20" s="82">
        <v>384.44</v>
      </c>
      <c r="E20" s="83">
        <v>72.757999999999996</v>
      </c>
      <c r="F20" s="74">
        <f t="shared" si="2"/>
        <v>1.3254541613445512E-3</v>
      </c>
      <c r="G20" s="74">
        <f t="shared" si="3"/>
        <v>1.2980462583453028E-3</v>
      </c>
      <c r="H20" s="98">
        <v>0.45833333333333331</v>
      </c>
      <c r="I20" s="75">
        <f>jar_information!M5</f>
        <v>44109.375</v>
      </c>
      <c r="J20" s="76">
        <f t="shared" si="4"/>
        <v>45.083333333335759</v>
      </c>
      <c r="K20" s="76">
        <f t="shared" si="5"/>
        <v>1082.0000000000582</v>
      </c>
      <c r="L20" s="77">
        <f>jar_information!H5</f>
        <v>1094.984111531538</v>
      </c>
      <c r="M20" s="76">
        <f t="shared" si="6"/>
        <v>1.4513512472356433</v>
      </c>
      <c r="N20" s="76">
        <f t="shared" si="7"/>
        <v>2.6559727824412276</v>
      </c>
      <c r="O20" s="78">
        <f t="shared" si="8"/>
        <v>0.724356213393062</v>
      </c>
      <c r="P20" s="79">
        <f t="shared" si="9"/>
        <v>0.1938097422723763</v>
      </c>
      <c r="Q20" s="80"/>
      <c r="R20" s="80">
        <f t="shared" si="10"/>
        <v>0</v>
      </c>
      <c r="S20" s="80">
        <f t="shared" si="11"/>
        <v>0</v>
      </c>
      <c r="T20" s="81">
        <f t="shared" si="12"/>
        <v>1325.4541613445513</v>
      </c>
      <c r="U20" s="7">
        <f t="shared" si="13"/>
        <v>0.13254541613445511</v>
      </c>
      <c r="V20" s="92">
        <f t="shared" si="14"/>
        <v>6.6946045600094553E-4</v>
      </c>
      <c r="W20" s="99">
        <f t="shared" si="15"/>
        <v>8.0335254720113464E-2</v>
      </c>
      <c r="X20" s="99">
        <f t="shared" si="16"/>
        <v>0.11246935660815885</v>
      </c>
      <c r="Y20" s="100">
        <f t="shared" si="17"/>
        <v>2.1494610972905642E-2</v>
      </c>
      <c r="Z20" s="100">
        <f t="shared" si="18"/>
        <v>3.0092455362067897E-2</v>
      </c>
    </row>
    <row r="21" spans="1:27">
      <c r="A21" s="29" t="s">
        <v>260</v>
      </c>
      <c r="B21" s="71">
        <f t="shared" si="1"/>
        <v>44154.458333333336</v>
      </c>
      <c r="C21" s="44">
        <v>3</v>
      </c>
      <c r="D21" s="82">
        <v>264.66000000000003</v>
      </c>
      <c r="E21" s="83">
        <v>55.944000000000003</v>
      </c>
      <c r="F21" s="74">
        <f t="shared" si="2"/>
        <v>9.1470544786991545E-4</v>
      </c>
      <c r="G21" s="74">
        <f t="shared" si="3"/>
        <v>9.7946919937619455E-4</v>
      </c>
      <c r="H21" s="98">
        <v>0.45833333333333331</v>
      </c>
      <c r="I21" s="75">
        <f>jar_information!M6</f>
        <v>44109.375</v>
      </c>
      <c r="J21" s="76">
        <f t="shared" si="4"/>
        <v>45.083333333335759</v>
      </c>
      <c r="K21" s="76">
        <f t="shared" si="5"/>
        <v>1082.0000000000582</v>
      </c>
      <c r="L21" s="77">
        <f>jar_information!H6</f>
        <v>1094.984111531538</v>
      </c>
      <c r="M21" s="76">
        <f t="shared" si="6"/>
        <v>1.001587932148897</v>
      </c>
      <c r="N21" s="76">
        <f t="shared" si="7"/>
        <v>1.8329059158324814</v>
      </c>
      <c r="O21" s="78">
        <f t="shared" si="8"/>
        <v>0.49988343159067672</v>
      </c>
      <c r="P21" s="79">
        <f t="shared" si="9"/>
        <v>0.13374949679661027</v>
      </c>
      <c r="Q21" s="80"/>
      <c r="R21" s="80">
        <f t="shared" si="10"/>
        <v>0</v>
      </c>
      <c r="S21" s="80">
        <f t="shared" si="11"/>
        <v>0</v>
      </c>
      <c r="T21" s="81">
        <f t="shared" si="12"/>
        <v>914.70544786991547</v>
      </c>
      <c r="U21" s="7">
        <f t="shared" si="13"/>
        <v>9.1470544786991542E-2</v>
      </c>
      <c r="V21" s="92">
        <f t="shared" si="14"/>
        <v>4.6199947466788339E-4</v>
      </c>
      <c r="W21" s="99">
        <f t="shared" si="15"/>
        <v>5.5439936960146007E-2</v>
      </c>
      <c r="X21" s="99">
        <f t="shared" si="16"/>
        <v>7.7615911744204402E-2</v>
      </c>
      <c r="Y21" s="100">
        <f t="shared" si="17"/>
        <v>1.4833585596665776E-2</v>
      </c>
      <c r="Z21" s="100">
        <f t="shared" si="18"/>
        <v>2.0767019835332086E-2</v>
      </c>
    </row>
    <row r="22" spans="1:27">
      <c r="A22" s="29" t="s">
        <v>261</v>
      </c>
      <c r="B22" s="71">
        <f t="shared" si="1"/>
        <v>44154.458333333336</v>
      </c>
      <c r="C22" s="44"/>
      <c r="D22" s="82"/>
      <c r="E22" s="83"/>
      <c r="F22" s="74" t="e">
        <f t="shared" si="2"/>
        <v>#DIV/0!</v>
      </c>
      <c r="G22" s="74" t="e">
        <f t="shared" si="3"/>
        <v>#DIV/0!</v>
      </c>
      <c r="H22" s="98">
        <v>0.45833333333333331</v>
      </c>
      <c r="I22" s="75">
        <f>jar_information!M7</f>
        <v>44109.375</v>
      </c>
      <c r="J22" s="76">
        <f t="shared" si="4"/>
        <v>45.083333333335759</v>
      </c>
      <c r="K22" s="76">
        <f t="shared" si="5"/>
        <v>1082.0000000000582</v>
      </c>
      <c r="L22" s="77">
        <f>jar_information!H7</f>
        <v>1094.984111531538</v>
      </c>
      <c r="M22" s="76" t="e">
        <f t="shared" si="6"/>
        <v>#DIV/0!</v>
      </c>
      <c r="N22" s="76" t="e">
        <f t="shared" si="7"/>
        <v>#DIV/0!</v>
      </c>
      <c r="O22" s="78" t="e">
        <f t="shared" si="8"/>
        <v>#DIV/0!</v>
      </c>
      <c r="P22" s="79" t="e">
        <f t="shared" si="9"/>
        <v>#DIV/0!</v>
      </c>
      <c r="Q22" s="80"/>
      <c r="R22" s="80">
        <f t="shared" si="10"/>
        <v>0</v>
      </c>
      <c r="S22" s="80" t="e">
        <f t="shared" si="11"/>
        <v>#DIV/0!</v>
      </c>
      <c r="T22" s="81" t="e">
        <f t="shared" si="12"/>
        <v>#DIV/0!</v>
      </c>
      <c r="U22" s="7" t="e">
        <f t="shared" si="13"/>
        <v>#DIV/0!</v>
      </c>
      <c r="V22" s="92" t="e">
        <f t="shared" si="14"/>
        <v>#DIV/0!</v>
      </c>
      <c r="W22" s="99" t="e">
        <f>V22*24*5</f>
        <v>#DIV/0!</v>
      </c>
      <c r="X22" s="99" t="e">
        <f>V22*24*7</f>
        <v>#DIV/0!</v>
      </c>
      <c r="Y22" s="100" t="e">
        <f>W22*(400/(400+L22))</f>
        <v>#DIV/0!</v>
      </c>
      <c r="Z22" s="100" t="e">
        <f t="shared" si="18"/>
        <v>#DIV/0!</v>
      </c>
      <c r="AA22" s="133"/>
    </row>
    <row r="23" spans="1:27">
      <c r="A23" s="29" t="s">
        <v>262</v>
      </c>
      <c r="B23" s="71">
        <f t="shared" si="1"/>
        <v>44154.458333333336</v>
      </c>
      <c r="C23" s="44"/>
      <c r="D23" s="82"/>
      <c r="E23" s="83"/>
      <c r="F23" s="74" t="e">
        <f t="shared" si="2"/>
        <v>#DIV/0!</v>
      </c>
      <c r="G23" s="74" t="e">
        <f t="shared" si="3"/>
        <v>#DIV/0!</v>
      </c>
      <c r="H23" s="98">
        <v>0.45833333333333331</v>
      </c>
      <c r="I23" s="75">
        <f>jar_information!M8</f>
        <v>44109.375</v>
      </c>
      <c r="J23" s="76">
        <f t="shared" si="4"/>
        <v>45.083333333335759</v>
      </c>
      <c r="K23" s="76">
        <f t="shared" si="5"/>
        <v>1082.0000000000582</v>
      </c>
      <c r="L23" s="77">
        <f>jar_information!H8</f>
        <v>1094.984111531538</v>
      </c>
      <c r="M23" s="76" t="e">
        <f t="shared" si="6"/>
        <v>#DIV/0!</v>
      </c>
      <c r="N23" s="76" t="e">
        <f t="shared" si="7"/>
        <v>#DIV/0!</v>
      </c>
      <c r="O23" s="78" t="e">
        <f t="shared" si="8"/>
        <v>#DIV/0!</v>
      </c>
      <c r="P23" s="79" t="e">
        <f t="shared" si="9"/>
        <v>#DIV/0!</v>
      </c>
      <c r="Q23" s="80"/>
      <c r="R23" s="80">
        <f t="shared" si="10"/>
        <v>0</v>
      </c>
      <c r="S23" s="80" t="e">
        <f t="shared" si="11"/>
        <v>#DIV/0!</v>
      </c>
      <c r="T23" s="81" t="e">
        <f t="shared" si="12"/>
        <v>#DIV/0!</v>
      </c>
      <c r="U23" s="7" t="e">
        <f t="shared" si="13"/>
        <v>#DIV/0!</v>
      </c>
      <c r="V23" s="92" t="e">
        <f t="shared" si="14"/>
        <v>#DIV/0!</v>
      </c>
      <c r="W23" s="99" t="e">
        <f t="shared" ref="W23:W27" si="19">V23*24*5</f>
        <v>#DIV/0!</v>
      </c>
      <c r="X23" s="99" t="e">
        <f t="shared" ref="X23:X27" si="20">V23*24*7</f>
        <v>#DIV/0!</v>
      </c>
      <c r="Y23" s="100" t="e">
        <f t="shared" ref="Y23:Y27" si="21">W23*(400/(400+L23))</f>
        <v>#DIV/0!</v>
      </c>
      <c r="Z23" s="100" t="e">
        <f t="shared" si="18"/>
        <v>#DIV/0!</v>
      </c>
      <c r="AA23" s="133"/>
    </row>
    <row r="24" spans="1:27">
      <c r="A24" s="29" t="s">
        <v>263</v>
      </c>
      <c r="B24" s="71">
        <f t="shared" si="1"/>
        <v>44154.458333333336</v>
      </c>
      <c r="C24" s="44"/>
      <c r="D24" s="82"/>
      <c r="E24" s="83"/>
      <c r="F24" s="74" t="e">
        <f t="shared" si="2"/>
        <v>#DIV/0!</v>
      </c>
      <c r="G24" s="74" t="e">
        <f t="shared" si="3"/>
        <v>#DIV/0!</v>
      </c>
      <c r="H24" s="98">
        <v>0.45833333333333331</v>
      </c>
      <c r="I24" s="75">
        <f>jar_information!M9</f>
        <v>44109.375</v>
      </c>
      <c r="J24" s="76">
        <f t="shared" si="4"/>
        <v>45.083333333335759</v>
      </c>
      <c r="K24" s="76">
        <f t="shared" si="5"/>
        <v>1082.0000000000582</v>
      </c>
      <c r="L24" s="77">
        <f>jar_information!H9</f>
        <v>1089.9832182453438</v>
      </c>
      <c r="M24" s="76" t="e">
        <f t="shared" si="6"/>
        <v>#DIV/0!</v>
      </c>
      <c r="N24" s="76" t="e">
        <f t="shared" si="7"/>
        <v>#DIV/0!</v>
      </c>
      <c r="O24" s="78" t="e">
        <f t="shared" si="8"/>
        <v>#DIV/0!</v>
      </c>
      <c r="P24" s="79" t="e">
        <f t="shared" si="9"/>
        <v>#DIV/0!</v>
      </c>
      <c r="Q24" s="80"/>
      <c r="R24" s="80">
        <f t="shared" si="10"/>
        <v>0</v>
      </c>
      <c r="S24" s="80" t="e">
        <f>R24/O24*100</f>
        <v>#DIV/0!</v>
      </c>
      <c r="T24" s="81" t="e">
        <f t="shared" si="12"/>
        <v>#DIV/0!</v>
      </c>
      <c r="U24" s="7" t="e">
        <f t="shared" si="13"/>
        <v>#DIV/0!</v>
      </c>
      <c r="V24" s="92" t="e">
        <f t="shared" si="14"/>
        <v>#DIV/0!</v>
      </c>
      <c r="W24" s="99" t="e">
        <f t="shared" si="19"/>
        <v>#DIV/0!</v>
      </c>
      <c r="X24" s="99" t="e">
        <f t="shared" si="20"/>
        <v>#DIV/0!</v>
      </c>
      <c r="Y24" s="100" t="e">
        <f t="shared" si="21"/>
        <v>#DIV/0!</v>
      </c>
      <c r="Z24" s="100" t="e">
        <f t="shared" si="18"/>
        <v>#DIV/0!</v>
      </c>
      <c r="AA24" s="133"/>
    </row>
    <row r="25" spans="1:27">
      <c r="A25" s="29" t="s">
        <v>264</v>
      </c>
      <c r="B25" s="71">
        <f t="shared" si="1"/>
        <v>44154.458333333336</v>
      </c>
      <c r="C25" s="44"/>
      <c r="D25" s="82"/>
      <c r="E25" s="83"/>
      <c r="F25" s="74" t="e">
        <f t="shared" si="2"/>
        <v>#DIV/0!</v>
      </c>
      <c r="G25" s="74" t="e">
        <f t="shared" si="3"/>
        <v>#DIV/0!</v>
      </c>
      <c r="H25" s="98">
        <v>0.45833333333333331</v>
      </c>
      <c r="I25" s="75">
        <f>jar_information!M10</f>
        <v>44109.375</v>
      </c>
      <c r="J25" s="76">
        <f t="shared" si="4"/>
        <v>45.083333333335759</v>
      </c>
      <c r="K25" s="76">
        <f t="shared" si="5"/>
        <v>1082.0000000000582</v>
      </c>
      <c r="L25" s="77">
        <f>jar_information!H10</f>
        <v>1094.984111531538</v>
      </c>
      <c r="M25" s="76" t="e">
        <f t="shared" si="6"/>
        <v>#DIV/0!</v>
      </c>
      <c r="N25" s="76" t="e">
        <f t="shared" si="7"/>
        <v>#DIV/0!</v>
      </c>
      <c r="O25" s="78" t="e">
        <f t="shared" si="8"/>
        <v>#DIV/0!</v>
      </c>
      <c r="P25" s="79" t="e">
        <f t="shared" si="9"/>
        <v>#DIV/0!</v>
      </c>
      <c r="Q25" s="80"/>
      <c r="R25" s="80">
        <f t="shared" si="10"/>
        <v>0</v>
      </c>
      <c r="S25" s="80" t="e">
        <f t="shared" si="11"/>
        <v>#DIV/0!</v>
      </c>
      <c r="T25" s="81" t="e">
        <f t="shared" si="12"/>
        <v>#DIV/0!</v>
      </c>
      <c r="U25" s="7" t="e">
        <f t="shared" si="13"/>
        <v>#DIV/0!</v>
      </c>
      <c r="V25" s="92" t="e">
        <f t="shared" si="14"/>
        <v>#DIV/0!</v>
      </c>
      <c r="W25" s="99" t="e">
        <f t="shared" si="19"/>
        <v>#DIV/0!</v>
      </c>
      <c r="X25" s="99" t="e">
        <f t="shared" si="20"/>
        <v>#DIV/0!</v>
      </c>
      <c r="Y25" s="100" t="e">
        <f t="shared" si="21"/>
        <v>#DIV/0!</v>
      </c>
      <c r="Z25" s="100" t="e">
        <f t="shared" si="18"/>
        <v>#DIV/0!</v>
      </c>
      <c r="AA25" s="133"/>
    </row>
    <row r="26" spans="1:27">
      <c r="A26" s="29" t="s">
        <v>265</v>
      </c>
      <c r="B26" s="71">
        <f t="shared" si="1"/>
        <v>44154.458333333336</v>
      </c>
      <c r="C26" s="44">
        <v>3</v>
      </c>
      <c r="D26" s="82">
        <v>448.38</v>
      </c>
      <c r="E26" s="83">
        <v>87.481999999999999</v>
      </c>
      <c r="F26" s="74">
        <f t="shared" si="2"/>
        <v>1.5447167489181712E-3</v>
      </c>
      <c r="G26" s="74">
        <f t="shared" si="3"/>
        <v>1.5770238137313593E-3</v>
      </c>
      <c r="H26" s="98">
        <v>0.45833333333333331</v>
      </c>
      <c r="I26" s="75">
        <f>jar_information!M11</f>
        <v>44109.375</v>
      </c>
      <c r="J26" s="76">
        <f t="shared" si="4"/>
        <v>45.083333333335759</v>
      </c>
      <c r="K26" s="76">
        <f t="shared" si="5"/>
        <v>1082.0000000000582</v>
      </c>
      <c r="L26" s="77">
        <f>jar_information!H11</f>
        <v>1094.984111531538</v>
      </c>
      <c r="M26" s="76">
        <f t="shared" si="6"/>
        <v>1.6914402968820497</v>
      </c>
      <c r="N26" s="76">
        <f t="shared" si="7"/>
        <v>3.0953357432941511</v>
      </c>
      <c r="O26" s="78">
        <f t="shared" si="8"/>
        <v>0.84418247544385927</v>
      </c>
      <c r="P26" s="79">
        <f t="shared" si="9"/>
        <v>0.22587062134835284</v>
      </c>
      <c r="Q26" s="80"/>
      <c r="R26" s="80">
        <f t="shared" si="10"/>
        <v>0</v>
      </c>
      <c r="S26" s="80">
        <f t="shared" si="11"/>
        <v>0</v>
      </c>
      <c r="T26" s="81">
        <f t="shared" si="12"/>
        <v>1544.7167489181711</v>
      </c>
      <c r="U26" s="7">
        <f t="shared" si="13"/>
        <v>0.15447167489181712</v>
      </c>
      <c r="V26" s="92">
        <f t="shared" si="14"/>
        <v>7.8020561501276691E-4</v>
      </c>
      <c r="W26" s="99">
        <f t="shared" si="19"/>
        <v>9.3624673801532027E-2</v>
      </c>
      <c r="X26" s="99">
        <f t="shared" si="20"/>
        <v>0.13107454332214485</v>
      </c>
      <c r="Y26" s="100">
        <f t="shared" si="21"/>
        <v>2.505034617541671E-2</v>
      </c>
      <c r="Z26" s="100">
        <f t="shared" si="18"/>
        <v>3.5070484645583398E-2</v>
      </c>
    </row>
    <row r="27" spans="1:27">
      <c r="A27" s="29" t="s">
        <v>266</v>
      </c>
      <c r="B27" s="71">
        <f t="shared" si="1"/>
        <v>44154.458333333336</v>
      </c>
      <c r="C27" s="44">
        <v>3</v>
      </c>
      <c r="D27" s="82">
        <v>385.01</v>
      </c>
      <c r="E27" s="83">
        <v>76.686000000000007</v>
      </c>
      <c r="F27" s="74">
        <f t="shared" si="2"/>
        <v>1.3274088012400307E-3</v>
      </c>
      <c r="G27" s="74">
        <f t="shared" si="3"/>
        <v>1.3724705885243597E-3</v>
      </c>
      <c r="H27" s="98">
        <v>0.45833333333333331</v>
      </c>
      <c r="I27" s="75">
        <f>jar_information!M12</f>
        <v>44109.375</v>
      </c>
      <c r="J27" s="76">
        <f t="shared" si="4"/>
        <v>45.083333333335759</v>
      </c>
      <c r="K27" s="76">
        <f t="shared" si="5"/>
        <v>1082.0000000000582</v>
      </c>
      <c r="L27" s="77">
        <f>jar_information!H12</f>
        <v>1089.9832182453438</v>
      </c>
      <c r="M27" s="76">
        <f t="shared" si="6"/>
        <v>1.4468533171028026</v>
      </c>
      <c r="N27" s="76">
        <f t="shared" si="7"/>
        <v>2.6477415702981291</v>
      </c>
      <c r="O27" s="78">
        <f t="shared" si="8"/>
        <v>0.7221113373540351</v>
      </c>
      <c r="P27" s="79">
        <f t="shared" si="9"/>
        <v>0.19385757598113582</v>
      </c>
      <c r="Q27" s="80"/>
      <c r="R27" s="80">
        <f t="shared" si="10"/>
        <v>0</v>
      </c>
      <c r="S27" s="80">
        <f t="shared" si="11"/>
        <v>0</v>
      </c>
      <c r="T27" s="81">
        <f t="shared" si="12"/>
        <v>1327.4088012400307</v>
      </c>
      <c r="U27" s="7">
        <f t="shared" si="13"/>
        <v>0.13274088012400306</v>
      </c>
      <c r="V27" s="92">
        <f t="shared" si="14"/>
        <v>6.6738570919962681E-4</v>
      </c>
      <c r="W27" s="99">
        <f t="shared" si="19"/>
        <v>8.0086285103955213E-2</v>
      </c>
      <c r="X27" s="99">
        <f t="shared" si="20"/>
        <v>0.1121207991455373</v>
      </c>
      <c r="Y27" s="100">
        <f t="shared" si="21"/>
        <v>2.149991600530041E-2</v>
      </c>
      <c r="Z27" s="100">
        <f t="shared" si="18"/>
        <v>3.0099882407420574E-2</v>
      </c>
    </row>
    <row r="28" spans="1:27">
      <c r="A28" t="s">
        <v>267</v>
      </c>
      <c r="B28" s="71">
        <f t="shared" si="1"/>
        <v>44154.458333333336</v>
      </c>
      <c r="C28" s="44"/>
      <c r="D28" s="82"/>
      <c r="E28" s="83"/>
      <c r="F28" s="74" t="e">
        <f t="shared" si="2"/>
        <v>#DIV/0!</v>
      </c>
      <c r="G28" s="74" t="e">
        <f t="shared" si="3"/>
        <v>#DIV/0!</v>
      </c>
      <c r="H28" s="98">
        <v>0.45833333333333331</v>
      </c>
      <c r="I28" s="75">
        <f>jar_information!M13</f>
        <v>44109.375</v>
      </c>
      <c r="J28" s="76">
        <f t="shared" si="4"/>
        <v>45.083333333335759</v>
      </c>
      <c r="K28" s="76">
        <f t="shared" si="5"/>
        <v>1082.0000000000582</v>
      </c>
      <c r="L28" s="77">
        <f>jar_information!H13</f>
        <v>1084.9972529988097</v>
      </c>
      <c r="M28" s="76" t="e">
        <f t="shared" si="6"/>
        <v>#DIV/0!</v>
      </c>
      <c r="N28" s="76" t="e">
        <f t="shared" si="7"/>
        <v>#DIV/0!</v>
      </c>
      <c r="O28" s="78" t="e">
        <f t="shared" si="8"/>
        <v>#DIV/0!</v>
      </c>
      <c r="P28" s="79" t="e">
        <f t="shared" si="9"/>
        <v>#DIV/0!</v>
      </c>
      <c r="Q28" s="80"/>
      <c r="R28" s="80">
        <f t="shared" si="10"/>
        <v>0</v>
      </c>
      <c r="S28" s="80" t="e">
        <f t="shared" si="11"/>
        <v>#DIV/0!</v>
      </c>
      <c r="T28" s="81" t="e">
        <f t="shared" si="12"/>
        <v>#DIV/0!</v>
      </c>
      <c r="U28" s="7" t="e">
        <f t="shared" si="13"/>
        <v>#DIV/0!</v>
      </c>
      <c r="V28" s="92" t="e">
        <f t="shared" si="14"/>
        <v>#DIV/0!</v>
      </c>
      <c r="AA28" s="133"/>
    </row>
    <row r="29" spans="1:27">
      <c r="A29" t="s">
        <v>268</v>
      </c>
      <c r="B29" s="71">
        <f t="shared" si="1"/>
        <v>44154.458333333336</v>
      </c>
      <c r="C29" s="44"/>
      <c r="D29" s="82"/>
      <c r="E29" s="83"/>
      <c r="F29" s="74" t="e">
        <f t="shared" si="2"/>
        <v>#DIV/0!</v>
      </c>
      <c r="G29" s="74" t="e">
        <f t="shared" si="3"/>
        <v>#DIV/0!</v>
      </c>
      <c r="H29" s="98">
        <v>0.45833333333333331</v>
      </c>
      <c r="I29" s="75">
        <f>jar_information!M14</f>
        <v>44109.375</v>
      </c>
      <c r="J29" s="76">
        <f t="shared" si="4"/>
        <v>45.083333333335759</v>
      </c>
      <c r="K29" s="76">
        <f t="shared" si="5"/>
        <v>1082.0000000000582</v>
      </c>
      <c r="L29" s="77">
        <f>jar_information!H14</f>
        <v>1075.0698400525853</v>
      </c>
      <c r="M29" s="76" t="e">
        <f t="shared" si="6"/>
        <v>#DIV/0!</v>
      </c>
      <c r="N29" s="76" t="e">
        <f t="shared" si="7"/>
        <v>#DIV/0!</v>
      </c>
      <c r="O29" s="78" t="e">
        <f t="shared" si="8"/>
        <v>#DIV/0!</v>
      </c>
      <c r="P29" s="79" t="e">
        <f t="shared" si="9"/>
        <v>#DIV/0!</v>
      </c>
      <c r="Q29" s="80"/>
      <c r="R29" s="80">
        <f t="shared" si="10"/>
        <v>0</v>
      </c>
      <c r="S29" s="80" t="e">
        <f t="shared" si="11"/>
        <v>#DIV/0!</v>
      </c>
      <c r="T29" s="81" t="e">
        <f t="shared" si="12"/>
        <v>#DIV/0!</v>
      </c>
      <c r="U29" s="7" t="e">
        <f t="shared" si="13"/>
        <v>#DIV/0!</v>
      </c>
      <c r="V29" s="92" t="e">
        <f t="shared" si="14"/>
        <v>#DIV/0!</v>
      </c>
      <c r="AA29" s="133"/>
    </row>
    <row r="30" spans="1:27">
      <c r="A30" t="s">
        <v>269</v>
      </c>
      <c r="B30" s="71">
        <f t="shared" si="1"/>
        <v>44154.458333333336</v>
      </c>
      <c r="C30" s="44"/>
      <c r="D30" s="82"/>
      <c r="E30" s="83"/>
      <c r="F30" s="74" t="e">
        <f t="shared" si="2"/>
        <v>#DIV/0!</v>
      </c>
      <c r="G30" s="74" t="e">
        <f t="shared" si="3"/>
        <v>#DIV/0!</v>
      </c>
      <c r="H30" s="98">
        <v>0.45833333333333331</v>
      </c>
      <c r="I30" s="75">
        <f>jar_information!M15</f>
        <v>44109.375</v>
      </c>
      <c r="J30" s="76">
        <f t="shared" si="4"/>
        <v>45.083333333335759</v>
      </c>
      <c r="K30" s="76">
        <f t="shared" si="5"/>
        <v>1082.0000000000582</v>
      </c>
      <c r="L30" s="77">
        <f>jar_information!H15</f>
        <v>1084.9972529988097</v>
      </c>
      <c r="M30" s="76" t="e">
        <f t="shared" si="6"/>
        <v>#DIV/0!</v>
      </c>
      <c r="N30" s="76" t="e">
        <f t="shared" si="7"/>
        <v>#DIV/0!</v>
      </c>
      <c r="O30" s="78" t="e">
        <f t="shared" si="8"/>
        <v>#DIV/0!</v>
      </c>
      <c r="P30" s="79" t="e">
        <f t="shared" si="9"/>
        <v>#DIV/0!</v>
      </c>
      <c r="Q30" s="80"/>
      <c r="R30" s="80">
        <f t="shared" si="10"/>
        <v>0</v>
      </c>
      <c r="S30" s="80" t="e">
        <f t="shared" si="11"/>
        <v>#DIV/0!</v>
      </c>
      <c r="T30" s="81" t="e">
        <f t="shared" si="12"/>
        <v>#DIV/0!</v>
      </c>
      <c r="U30" s="7" t="e">
        <f t="shared" si="13"/>
        <v>#DIV/0!</v>
      </c>
      <c r="V30" s="92" t="e">
        <f t="shared" si="14"/>
        <v>#DIV/0!</v>
      </c>
      <c r="AA30" s="133"/>
    </row>
    <row r="31" spans="1:27">
      <c r="A31" t="s">
        <v>270</v>
      </c>
      <c r="B31" s="71">
        <f t="shared" si="1"/>
        <v>44154.458333333336</v>
      </c>
      <c r="C31" s="44"/>
      <c r="D31" s="82"/>
      <c r="E31" s="83"/>
      <c r="F31" s="74" t="e">
        <f t="shared" si="2"/>
        <v>#DIV/0!</v>
      </c>
      <c r="G31" s="74" t="e">
        <f t="shared" si="3"/>
        <v>#DIV/0!</v>
      </c>
      <c r="H31" s="98">
        <v>0.45833333333333331</v>
      </c>
      <c r="I31" s="75">
        <f>jar_information!M16</f>
        <v>44109.375</v>
      </c>
      <c r="J31" s="76">
        <f t="shared" si="4"/>
        <v>45.083333333335759</v>
      </c>
      <c r="K31" s="76">
        <f t="shared" si="5"/>
        <v>1082.0000000000582</v>
      </c>
      <c r="L31" s="77">
        <f>jar_information!H16</f>
        <v>1094.984111531538</v>
      </c>
      <c r="M31" s="76" t="e">
        <f t="shared" si="6"/>
        <v>#DIV/0!</v>
      </c>
      <c r="N31" s="76" t="e">
        <f t="shared" si="7"/>
        <v>#DIV/0!</v>
      </c>
      <c r="O31" s="78" t="e">
        <f t="shared" si="8"/>
        <v>#DIV/0!</v>
      </c>
      <c r="P31" s="79" t="e">
        <f t="shared" si="9"/>
        <v>#DIV/0!</v>
      </c>
      <c r="Q31" s="80"/>
      <c r="R31" s="80">
        <f t="shared" si="10"/>
        <v>0</v>
      </c>
      <c r="S31" s="80" t="e">
        <f t="shared" si="11"/>
        <v>#DIV/0!</v>
      </c>
      <c r="T31" s="81" t="e">
        <f t="shared" si="12"/>
        <v>#DIV/0!</v>
      </c>
      <c r="U31" s="7" t="e">
        <f t="shared" si="13"/>
        <v>#DIV/0!</v>
      </c>
      <c r="V31" s="92" t="e">
        <f t="shared" si="14"/>
        <v>#DIV/0!</v>
      </c>
      <c r="AA31" s="133"/>
    </row>
    <row r="32" spans="1:27">
      <c r="A32" t="s">
        <v>271</v>
      </c>
      <c r="B32" s="71">
        <f t="shared" si="1"/>
        <v>44154.458333333336</v>
      </c>
      <c r="C32" s="44">
        <v>3</v>
      </c>
      <c r="D32" s="82">
        <v>580.91</v>
      </c>
      <c r="E32" s="83">
        <v>105.44</v>
      </c>
      <c r="F32" s="74">
        <f t="shared" si="2"/>
        <v>1.9991876705811656E-3</v>
      </c>
      <c r="G32" s="74">
        <f t="shared" si="3"/>
        <v>1.9172763904511908E-3</v>
      </c>
      <c r="H32" s="98">
        <v>0.45833333333333331</v>
      </c>
      <c r="I32" s="75">
        <f>jar_information!M17</f>
        <v>44109.375</v>
      </c>
      <c r="J32" s="76">
        <f t="shared" si="4"/>
        <v>45.083333333335759</v>
      </c>
      <c r="K32" s="76">
        <f t="shared" si="5"/>
        <v>1082.0000000000582</v>
      </c>
      <c r="L32" s="77">
        <f>jar_information!H17</f>
        <v>1084.9972529988097</v>
      </c>
      <c r="M32" s="76">
        <f t="shared" si="6"/>
        <v>2.1691131308096541</v>
      </c>
      <c r="N32" s="76">
        <f t="shared" si="7"/>
        <v>3.9694770293816672</v>
      </c>
      <c r="O32" s="78">
        <f t="shared" si="8"/>
        <v>1.0825846443768183</v>
      </c>
      <c r="P32" s="79">
        <f t="shared" si="9"/>
        <v>0.29160583083656011</v>
      </c>
      <c r="Q32" s="80"/>
      <c r="R32" s="80">
        <f t="shared" si="10"/>
        <v>0</v>
      </c>
      <c r="S32" s="80">
        <f t="shared" si="11"/>
        <v>0</v>
      </c>
      <c r="T32" s="81">
        <f t="shared" si="12"/>
        <v>1999.1876705811655</v>
      </c>
      <c r="U32" s="7">
        <f t="shared" si="13"/>
        <v>0.19991876705811656</v>
      </c>
      <c r="V32" s="92">
        <f t="shared" si="14"/>
        <v>1.0005403367622551E-3</v>
      </c>
    </row>
    <row r="33" spans="1:28">
      <c r="A33" t="s">
        <v>272</v>
      </c>
      <c r="B33" s="71">
        <f t="shared" si="1"/>
        <v>44154.458333333336</v>
      </c>
      <c r="C33" s="44">
        <v>3</v>
      </c>
      <c r="D33" s="82">
        <v>209.39</v>
      </c>
      <c r="E33" s="83">
        <v>47.030999999999999</v>
      </c>
      <c r="F33" s="74">
        <f t="shared" si="2"/>
        <v>7.2517396186437923E-4</v>
      </c>
      <c r="G33" s="74">
        <f t="shared" si="3"/>
        <v>8.105934216557436E-4</v>
      </c>
      <c r="H33" s="98">
        <v>0.45833333333333331</v>
      </c>
      <c r="I33" s="75">
        <f>jar_information!M18</f>
        <v>44109.375</v>
      </c>
      <c r="J33" s="76">
        <f t="shared" si="4"/>
        <v>45.083333333335759</v>
      </c>
      <c r="K33" s="76">
        <f t="shared" si="5"/>
        <v>1082.0000000000582</v>
      </c>
      <c r="L33" s="77">
        <f>jar_information!H18</f>
        <v>1089.9832182453438</v>
      </c>
      <c r="M33" s="76">
        <f t="shared" si="6"/>
        <v>0.79042744874066229</v>
      </c>
      <c r="N33" s="76">
        <f t="shared" si="7"/>
        <v>1.446482231195412</v>
      </c>
      <c r="O33" s="78">
        <f t="shared" si="8"/>
        <v>0.39449515396238505</v>
      </c>
      <c r="P33" s="79">
        <f t="shared" si="9"/>
        <v>0.10590593212907627</v>
      </c>
      <c r="Q33" s="80"/>
      <c r="R33" s="80">
        <f t="shared" si="10"/>
        <v>0</v>
      </c>
      <c r="S33" s="80">
        <f t="shared" si="11"/>
        <v>0</v>
      </c>
      <c r="T33" s="81">
        <f t="shared" si="12"/>
        <v>725.17396186437918</v>
      </c>
      <c r="U33" s="7">
        <f t="shared" si="13"/>
        <v>7.2517396186437919E-2</v>
      </c>
      <c r="V33" s="92">
        <f t="shared" si="14"/>
        <v>3.6459810902251741E-4</v>
      </c>
    </row>
    <row r="34" spans="1:28">
      <c r="A34" t="s">
        <v>273</v>
      </c>
      <c r="B34" s="71">
        <f t="shared" si="1"/>
        <v>44154.458333333336</v>
      </c>
      <c r="C34" s="44"/>
      <c r="D34" s="82"/>
      <c r="E34" s="83"/>
      <c r="F34" s="74" t="e">
        <f t="shared" si="2"/>
        <v>#DIV/0!</v>
      </c>
      <c r="G34" s="74" t="e">
        <f t="shared" si="3"/>
        <v>#DIV/0!</v>
      </c>
      <c r="H34" s="98">
        <v>0.45833333333333331</v>
      </c>
      <c r="I34" s="75">
        <f>jar_information!M19</f>
        <v>44109.375</v>
      </c>
      <c r="J34" s="76">
        <f t="shared" si="4"/>
        <v>45.083333333335759</v>
      </c>
      <c r="K34" s="76">
        <f t="shared" si="5"/>
        <v>1082.0000000000582</v>
      </c>
      <c r="L34" s="77">
        <f>jar_information!H19</f>
        <v>1094.984111531538</v>
      </c>
      <c r="M34" s="76" t="e">
        <f t="shared" si="6"/>
        <v>#DIV/0!</v>
      </c>
      <c r="N34" s="76" t="e">
        <f t="shared" si="7"/>
        <v>#DIV/0!</v>
      </c>
      <c r="O34" s="78" t="e">
        <f t="shared" si="8"/>
        <v>#DIV/0!</v>
      </c>
      <c r="P34" s="79" t="e">
        <f t="shared" si="9"/>
        <v>#DIV/0!</v>
      </c>
      <c r="Q34" s="80"/>
      <c r="R34" s="80">
        <f t="shared" si="10"/>
        <v>0</v>
      </c>
      <c r="S34" s="80" t="e">
        <f t="shared" si="11"/>
        <v>#DIV/0!</v>
      </c>
      <c r="T34" s="81" t="e">
        <f t="shared" si="12"/>
        <v>#DIV/0!</v>
      </c>
      <c r="U34" s="7" t="e">
        <f t="shared" si="13"/>
        <v>#DIV/0!</v>
      </c>
      <c r="V34" s="92" t="e">
        <f t="shared" si="14"/>
        <v>#DIV/0!</v>
      </c>
      <c r="AA34" s="133"/>
    </row>
    <row r="35" spans="1:28">
      <c r="A35" t="s">
        <v>274</v>
      </c>
      <c r="B35" s="71">
        <f t="shared" si="1"/>
        <v>44154.458333333336</v>
      </c>
      <c r="C35" s="44"/>
      <c r="D35" s="82"/>
      <c r="E35" s="83"/>
      <c r="F35" s="74" t="e">
        <f t="shared" si="2"/>
        <v>#DIV/0!</v>
      </c>
      <c r="G35" s="74" t="e">
        <f t="shared" si="3"/>
        <v>#DIV/0!</v>
      </c>
      <c r="H35" s="98">
        <v>0.45833333333333331</v>
      </c>
      <c r="I35" s="75">
        <f>jar_information!M20</f>
        <v>44109.375</v>
      </c>
      <c r="J35" s="76">
        <f t="shared" si="4"/>
        <v>45.083333333335759</v>
      </c>
      <c r="K35" s="76">
        <f t="shared" si="5"/>
        <v>1082.0000000000582</v>
      </c>
      <c r="L35" s="77">
        <f>jar_information!H20</f>
        <v>1089.9832182453438</v>
      </c>
      <c r="M35" s="76" t="e">
        <f t="shared" si="6"/>
        <v>#DIV/0!</v>
      </c>
      <c r="N35" s="76" t="e">
        <f t="shared" si="7"/>
        <v>#DIV/0!</v>
      </c>
      <c r="O35" s="78" t="e">
        <f t="shared" si="8"/>
        <v>#DIV/0!</v>
      </c>
      <c r="P35" s="79" t="e">
        <f t="shared" si="9"/>
        <v>#DIV/0!</v>
      </c>
      <c r="Q35" s="80"/>
      <c r="R35" s="80">
        <f t="shared" si="10"/>
        <v>0</v>
      </c>
      <c r="S35" s="80" t="e">
        <f t="shared" si="11"/>
        <v>#DIV/0!</v>
      </c>
      <c r="T35" s="81" t="e">
        <f t="shared" si="12"/>
        <v>#DIV/0!</v>
      </c>
      <c r="U35" s="7" t="e">
        <f t="shared" si="13"/>
        <v>#DIV/0!</v>
      </c>
      <c r="V35" s="92" t="e">
        <f t="shared" si="14"/>
        <v>#DIV/0!</v>
      </c>
      <c r="AA35" s="133"/>
    </row>
    <row r="36" spans="1:28">
      <c r="A36" t="s">
        <v>275</v>
      </c>
      <c r="B36" s="71">
        <f t="shared" si="1"/>
        <v>44154.458333333336</v>
      </c>
      <c r="C36" s="44"/>
      <c r="D36" s="82"/>
      <c r="E36" s="83"/>
      <c r="F36" s="74" t="e">
        <f t="shared" si="2"/>
        <v>#DIV/0!</v>
      </c>
      <c r="G36" s="74" t="e">
        <f t="shared" si="3"/>
        <v>#DIV/0!</v>
      </c>
      <c r="H36" s="98">
        <v>0.45833333333333331</v>
      </c>
      <c r="I36" s="75">
        <f>jar_information!M21</f>
        <v>44109.375</v>
      </c>
      <c r="J36" s="76">
        <f t="shared" si="4"/>
        <v>45.083333333335759</v>
      </c>
      <c r="K36" s="76">
        <f t="shared" si="5"/>
        <v>1082.0000000000582</v>
      </c>
      <c r="L36" s="77">
        <f>jar_information!H21</f>
        <v>1110.0770330734813</v>
      </c>
      <c r="M36" s="76" t="e">
        <f t="shared" si="6"/>
        <v>#DIV/0!</v>
      </c>
      <c r="N36" s="76" t="e">
        <f t="shared" si="7"/>
        <v>#DIV/0!</v>
      </c>
      <c r="O36" s="78" t="e">
        <f t="shared" si="8"/>
        <v>#DIV/0!</v>
      </c>
      <c r="P36" s="79" t="e">
        <f t="shared" si="9"/>
        <v>#DIV/0!</v>
      </c>
      <c r="Q36" s="80"/>
      <c r="R36" s="80">
        <f t="shared" si="10"/>
        <v>0</v>
      </c>
      <c r="S36" s="80" t="e">
        <f>R36/O36*100</f>
        <v>#DIV/0!</v>
      </c>
      <c r="T36" s="81" t="e">
        <f t="shared" si="12"/>
        <v>#DIV/0!</v>
      </c>
      <c r="U36" s="7" t="e">
        <f t="shared" si="13"/>
        <v>#DIV/0!</v>
      </c>
      <c r="V36" s="92" t="e">
        <f t="shared" si="14"/>
        <v>#DIV/0!</v>
      </c>
      <c r="AA36" s="133"/>
      <c r="AB36" s="133"/>
    </row>
    <row r="37" spans="1:28">
      <c r="A37" t="s">
        <v>276</v>
      </c>
      <c r="B37" s="71">
        <f t="shared" si="1"/>
        <v>44154.458333333336</v>
      </c>
      <c r="C37" s="44"/>
      <c r="D37" s="82"/>
      <c r="E37" s="83"/>
      <c r="F37" s="74" t="e">
        <f t="shared" si="2"/>
        <v>#DIV/0!</v>
      </c>
      <c r="G37" s="74" t="e">
        <f t="shared" si="3"/>
        <v>#DIV/0!</v>
      </c>
      <c r="H37" s="98">
        <v>0.45833333333333331</v>
      </c>
      <c r="I37" s="75">
        <f>jar_information!M22</f>
        <v>44109.375</v>
      </c>
      <c r="J37" s="76">
        <f t="shared" si="4"/>
        <v>45.083333333335759</v>
      </c>
      <c r="K37" s="76">
        <f t="shared" si="5"/>
        <v>1082.0000000000582</v>
      </c>
      <c r="L37" s="77">
        <f>jar_information!H22</f>
        <v>1080.0261490495825</v>
      </c>
      <c r="M37" s="76" t="e">
        <f t="shared" si="6"/>
        <v>#DIV/0!</v>
      </c>
      <c r="N37" s="76" t="e">
        <f t="shared" si="7"/>
        <v>#DIV/0!</v>
      </c>
      <c r="O37" s="78" t="e">
        <f t="shared" si="8"/>
        <v>#DIV/0!</v>
      </c>
      <c r="P37" s="79" t="e">
        <f t="shared" si="9"/>
        <v>#DIV/0!</v>
      </c>
      <c r="Q37" s="80"/>
      <c r="R37" s="80">
        <f t="shared" si="10"/>
        <v>0</v>
      </c>
      <c r="S37" s="80" t="e">
        <f t="shared" si="11"/>
        <v>#DIV/0!</v>
      </c>
      <c r="T37" s="81" t="e">
        <f t="shared" si="12"/>
        <v>#DIV/0!</v>
      </c>
      <c r="U37" s="7" t="e">
        <f t="shared" si="13"/>
        <v>#DIV/0!</v>
      </c>
      <c r="V37" s="92" t="e">
        <f t="shared" si="14"/>
        <v>#DIV/0!</v>
      </c>
      <c r="AA37" s="133"/>
    </row>
    <row r="38" spans="1:28">
      <c r="A38" t="s">
        <v>277</v>
      </c>
      <c r="B38" s="71">
        <f t="shared" si="1"/>
        <v>44154.458333333336</v>
      </c>
      <c r="C38" s="44"/>
      <c r="D38" s="82"/>
      <c r="E38" s="83"/>
      <c r="F38" s="74" t="e">
        <f t="shared" si="2"/>
        <v>#DIV/0!</v>
      </c>
      <c r="G38" s="74" t="e">
        <f t="shared" si="3"/>
        <v>#DIV/0!</v>
      </c>
      <c r="H38" s="98">
        <v>0.45833333333333331</v>
      </c>
      <c r="I38" s="75">
        <f>jar_information!M23</f>
        <v>44109.375</v>
      </c>
      <c r="J38" s="76">
        <f t="shared" si="4"/>
        <v>45.083333333335759</v>
      </c>
      <c r="K38" s="76">
        <f t="shared" si="5"/>
        <v>1082.0000000000582</v>
      </c>
      <c r="L38" s="77">
        <f>jar_information!H23</f>
        <v>1089.9832182453438</v>
      </c>
      <c r="M38" s="76" t="e">
        <f t="shared" si="6"/>
        <v>#DIV/0!</v>
      </c>
      <c r="N38" s="76" t="e">
        <f t="shared" si="7"/>
        <v>#DIV/0!</v>
      </c>
      <c r="O38" s="78" t="e">
        <f t="shared" si="8"/>
        <v>#DIV/0!</v>
      </c>
      <c r="P38" s="79" t="e">
        <f t="shared" si="9"/>
        <v>#DIV/0!</v>
      </c>
      <c r="Q38" s="80"/>
      <c r="R38" s="80">
        <f t="shared" si="10"/>
        <v>0</v>
      </c>
      <c r="S38" s="80" t="e">
        <f>R38/O38*100</f>
        <v>#DIV/0!</v>
      </c>
      <c r="T38" s="81" t="e">
        <f t="shared" si="12"/>
        <v>#DIV/0!</v>
      </c>
      <c r="U38" s="7" t="e">
        <f t="shared" si="13"/>
        <v>#DIV/0!</v>
      </c>
      <c r="V38" s="92" t="e">
        <f t="shared" si="14"/>
        <v>#DIV/0!</v>
      </c>
      <c r="AA38" s="133"/>
    </row>
    <row r="39" spans="1:28">
      <c r="A39" t="s">
        <v>278</v>
      </c>
      <c r="B39" s="71">
        <f t="shared" si="1"/>
        <v>44154.458333333336</v>
      </c>
      <c r="C39" s="44"/>
      <c r="D39" s="82"/>
      <c r="E39" s="83"/>
      <c r="F39" s="74" t="e">
        <f t="shared" si="2"/>
        <v>#DIV/0!</v>
      </c>
      <c r="G39" s="74" t="e">
        <f t="shared" si="3"/>
        <v>#DIV/0!</v>
      </c>
      <c r="H39" s="98">
        <v>0.45833333333333331</v>
      </c>
      <c r="I39" s="75">
        <f>jar_information!M24</f>
        <v>44109.375</v>
      </c>
      <c r="J39" s="76">
        <f t="shared" si="4"/>
        <v>45.083333333335759</v>
      </c>
      <c r="K39" s="76">
        <f t="shared" si="5"/>
        <v>1082.0000000000582</v>
      </c>
      <c r="L39" s="77">
        <f>jar_information!H24</f>
        <v>1089.9832182453438</v>
      </c>
      <c r="M39" s="76" t="e">
        <f t="shared" si="6"/>
        <v>#DIV/0!</v>
      </c>
      <c r="N39" s="76" t="e">
        <f t="shared" si="7"/>
        <v>#DIV/0!</v>
      </c>
      <c r="O39" s="78" t="e">
        <f t="shared" si="8"/>
        <v>#DIV/0!</v>
      </c>
      <c r="P39" s="79" t="e">
        <f t="shared" si="9"/>
        <v>#DIV/0!</v>
      </c>
      <c r="Q39" s="80"/>
      <c r="R39" s="80">
        <f t="shared" si="10"/>
        <v>0</v>
      </c>
      <c r="S39" s="80" t="e">
        <f t="shared" si="11"/>
        <v>#DIV/0!</v>
      </c>
      <c r="T39" s="81" t="e">
        <f t="shared" si="12"/>
        <v>#DIV/0!</v>
      </c>
      <c r="U39" s="7" t="e">
        <f t="shared" si="13"/>
        <v>#DIV/0!</v>
      </c>
      <c r="V39" s="92" t="e">
        <f t="shared" si="14"/>
        <v>#DIV/0!</v>
      </c>
      <c r="AA39" s="133"/>
    </row>
    <row r="40" spans="1:28">
      <c r="A40" t="s">
        <v>279</v>
      </c>
      <c r="B40" s="71">
        <f t="shared" si="1"/>
        <v>44154.458333333336</v>
      </c>
      <c r="C40" s="44"/>
      <c r="D40" s="82"/>
      <c r="E40" s="83"/>
      <c r="F40" s="74" t="e">
        <f t="shared" si="2"/>
        <v>#DIV/0!</v>
      </c>
      <c r="G40" s="74" t="e">
        <f t="shared" si="3"/>
        <v>#DIV/0!</v>
      </c>
      <c r="H40" s="98">
        <v>0.45833333333333331</v>
      </c>
      <c r="I40" s="75">
        <f>jar_information!M25</f>
        <v>44109.375</v>
      </c>
      <c r="J40" s="76">
        <f t="shared" si="4"/>
        <v>45.083333333335759</v>
      </c>
      <c r="K40" s="76">
        <f t="shared" si="5"/>
        <v>1082.0000000000582</v>
      </c>
      <c r="L40" s="77">
        <f>jar_information!H25</f>
        <v>1089.9832182453438</v>
      </c>
      <c r="M40" s="76" t="e">
        <f t="shared" si="6"/>
        <v>#DIV/0!</v>
      </c>
      <c r="N40" s="76" t="e">
        <f t="shared" si="7"/>
        <v>#DIV/0!</v>
      </c>
      <c r="O40" s="78" t="e">
        <f t="shared" si="8"/>
        <v>#DIV/0!</v>
      </c>
      <c r="P40" s="79" t="e">
        <f t="shared" si="9"/>
        <v>#DIV/0!</v>
      </c>
      <c r="Q40" s="80"/>
      <c r="R40" s="80">
        <f t="shared" si="10"/>
        <v>0</v>
      </c>
      <c r="S40" s="80" t="e">
        <f t="shared" si="11"/>
        <v>#DIV/0!</v>
      </c>
      <c r="T40" s="81" t="e">
        <f t="shared" si="12"/>
        <v>#DIV/0!</v>
      </c>
      <c r="U40" s="7" t="e">
        <f t="shared" si="13"/>
        <v>#DIV/0!</v>
      </c>
      <c r="V40" s="92" t="e">
        <f t="shared" si="14"/>
        <v>#DIV/0!</v>
      </c>
      <c r="AA40" s="133"/>
    </row>
    <row r="41" spans="1:28">
      <c r="A41" t="s">
        <v>280</v>
      </c>
      <c r="B41" s="71">
        <f t="shared" si="1"/>
        <v>44154.458333333336</v>
      </c>
      <c r="C41" s="44"/>
      <c r="D41" s="82"/>
      <c r="E41" s="83"/>
      <c r="F41" s="74" t="e">
        <f t="shared" si="2"/>
        <v>#DIV/0!</v>
      </c>
      <c r="G41" s="74" t="e">
        <f t="shared" si="3"/>
        <v>#DIV/0!</v>
      </c>
      <c r="H41" s="98">
        <v>0.45833333333333331</v>
      </c>
      <c r="I41" s="75">
        <f>jar_information!M26</f>
        <v>44109.375</v>
      </c>
      <c r="J41" s="76">
        <f t="shared" si="4"/>
        <v>45.083333333335759</v>
      </c>
      <c r="K41" s="76">
        <f t="shared" si="5"/>
        <v>1082.0000000000582</v>
      </c>
      <c r="L41" s="77">
        <f>jar_information!H26</f>
        <v>1065.2013435036681</v>
      </c>
      <c r="M41" s="76" t="e">
        <f t="shared" si="6"/>
        <v>#DIV/0!</v>
      </c>
      <c r="N41" s="76" t="e">
        <f t="shared" si="7"/>
        <v>#DIV/0!</v>
      </c>
      <c r="O41" s="78" t="e">
        <f t="shared" si="8"/>
        <v>#DIV/0!</v>
      </c>
      <c r="P41" s="79" t="e">
        <f t="shared" si="9"/>
        <v>#DIV/0!</v>
      </c>
      <c r="Q41" s="80"/>
      <c r="R41" s="80">
        <f t="shared" si="10"/>
        <v>0</v>
      </c>
      <c r="S41" s="80" t="e">
        <f t="shared" si="11"/>
        <v>#DIV/0!</v>
      </c>
      <c r="T41" s="81" t="e">
        <f t="shared" si="12"/>
        <v>#DIV/0!</v>
      </c>
      <c r="U41" s="7" t="e">
        <f t="shared" si="13"/>
        <v>#DIV/0!</v>
      </c>
      <c r="V41" s="92" t="e">
        <f t="shared" si="14"/>
        <v>#DIV/0!</v>
      </c>
      <c r="AA41" s="133"/>
    </row>
  </sheetData>
  <conditionalFormatting sqref="O18:O41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A21" sqref="A21"/>
    </sheetView>
  </sheetViews>
  <sheetFormatPr baseColWidth="10" defaultRowHeight="14" x14ac:dyDescent="0"/>
  <cols>
    <col min="1" max="1" width="31.1640625" bestFit="1" customWidth="1"/>
    <col min="17" max="17" width="2.6640625" customWidth="1"/>
    <col min="23" max="23" width="15.1640625" bestFit="1" customWidth="1"/>
  </cols>
  <sheetData>
    <row r="1" spans="1:24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4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4">
      <c r="A3" s="44">
        <v>5</v>
      </c>
      <c r="B3" s="52">
        <v>44166</v>
      </c>
      <c r="C3" s="53">
        <v>2992</v>
      </c>
      <c r="D3" s="42">
        <v>1471.3</v>
      </c>
      <c r="E3" s="54">
        <v>256.10000000000002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4">
      <c r="A4" s="44">
        <v>4.4000000000000004</v>
      </c>
      <c r="B4" s="52">
        <v>44166</v>
      </c>
      <c r="C4" s="53">
        <v>2992</v>
      </c>
      <c r="D4" s="54">
        <v>1307.3</v>
      </c>
      <c r="E4" s="54">
        <v>224.53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4">
      <c r="A5" s="44">
        <v>4</v>
      </c>
      <c r="B5" s="52">
        <v>44166</v>
      </c>
      <c r="C5" s="53">
        <v>2992</v>
      </c>
      <c r="D5" s="42">
        <v>1170.08</v>
      </c>
      <c r="E5" s="54">
        <v>208.96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4">
      <c r="A6" s="44">
        <v>3.4</v>
      </c>
      <c r="B6" s="52">
        <v>44166</v>
      </c>
      <c r="C6" s="53">
        <v>2992</v>
      </c>
      <c r="D6" s="54">
        <v>995.5</v>
      </c>
      <c r="E6" s="54">
        <v>187.09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4">
      <c r="A7" s="44">
        <v>3</v>
      </c>
      <c r="B7" s="52">
        <v>44166</v>
      </c>
      <c r="C7" s="53">
        <v>2992</v>
      </c>
      <c r="D7" s="42">
        <v>874.24</v>
      </c>
      <c r="E7" s="54">
        <v>169.16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4">
      <c r="A8" s="44">
        <v>2.4</v>
      </c>
      <c r="B8" s="52">
        <v>44166</v>
      </c>
      <c r="C8" s="53">
        <v>2992</v>
      </c>
      <c r="D8" s="54">
        <v>722.08</v>
      </c>
      <c r="E8" s="54">
        <v>134.52000000000001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4">
      <c r="A9" s="44">
        <v>2</v>
      </c>
      <c r="B9" s="52">
        <v>44166</v>
      </c>
      <c r="C9" s="53">
        <v>2992</v>
      </c>
      <c r="D9" s="42">
        <v>598.87</v>
      </c>
      <c r="E9" s="54">
        <v>112.86</v>
      </c>
      <c r="F9" s="55">
        <f t="shared" si="0"/>
        <v>5.984</v>
      </c>
      <c r="G9" s="58" t="s">
        <v>70</v>
      </c>
      <c r="H9" s="58"/>
      <c r="I9" s="59">
        <f>SLOPE(F3:F15,D3:D15)</f>
        <v>1.0147921410156656E-2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4">
      <c r="A10" s="44">
        <v>1.4</v>
      </c>
      <c r="B10" s="52">
        <v>44166</v>
      </c>
      <c r="C10" s="53">
        <v>2992</v>
      </c>
      <c r="D10" s="42">
        <v>420.7</v>
      </c>
      <c r="E10" s="54">
        <v>80.781999999999996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-8.8992371387321967E-3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4">
      <c r="A11" s="44">
        <v>1</v>
      </c>
      <c r="B11" s="52">
        <v>44166</v>
      </c>
      <c r="C11" s="53">
        <v>2992</v>
      </c>
      <c r="D11" s="42">
        <v>316.52</v>
      </c>
      <c r="E11" s="54">
        <v>62.53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4">
      <c r="A12" s="60">
        <v>0.4</v>
      </c>
      <c r="B12" s="52">
        <v>44166</v>
      </c>
      <c r="C12" s="53">
        <v>2992</v>
      </c>
      <c r="D12" s="60">
        <v>113.62</v>
      </c>
      <c r="E12" s="60">
        <v>26.337</v>
      </c>
      <c r="F12" s="55">
        <f t="shared" si="0"/>
        <v>1.1968000000000001</v>
      </c>
      <c r="G12" s="61" t="s">
        <v>72</v>
      </c>
      <c r="H12" s="61"/>
      <c r="I12" s="62">
        <f>SLOPE(F3:F15,E3:E15)</f>
        <v>5.809260772239095E-2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4">
      <c r="A13" s="60">
        <v>0.2</v>
      </c>
      <c r="B13" s="52">
        <v>44166</v>
      </c>
      <c r="C13" s="53">
        <v>2992</v>
      </c>
      <c r="D13" s="60">
        <v>49.05</v>
      </c>
      <c r="E13" s="60">
        <v>12.865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-0.33955837014853074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4">
      <c r="A14" s="60">
        <v>0.1</v>
      </c>
      <c r="B14" s="52">
        <v>44166</v>
      </c>
      <c r="C14" s="53">
        <v>2992</v>
      </c>
      <c r="D14" s="60">
        <v>21.236999999999998</v>
      </c>
      <c r="E14" s="60">
        <v>6.3109999999999999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24">
      <c r="A15" s="60">
        <v>0</v>
      </c>
      <c r="B15" s="52">
        <v>44166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24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157" t="s">
        <v>195</v>
      </c>
      <c r="X16" s="157" t="s">
        <v>196</v>
      </c>
    </row>
    <row r="17" spans="1:23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</row>
    <row r="18" spans="1:23">
      <c r="A18" s="29" t="s">
        <v>257</v>
      </c>
      <c r="B18" s="71">
        <f t="shared" ref="B18:B41" si="1">$B$3+H18</f>
        <v>44166.493055555555</v>
      </c>
      <c r="C18" s="44"/>
      <c r="D18" s="82"/>
      <c r="E18" s="83"/>
      <c r="F18" s="74" t="e">
        <f t="shared" ref="F18:F41" si="2">((I$9*D18)+I$10)/C18/1000</f>
        <v>#DIV/0!</v>
      </c>
      <c r="G18" s="74" t="e">
        <f t="shared" ref="G18:G41" si="3">((I$12*E18)+I$13)/C18/1000</f>
        <v>#DIV/0!</v>
      </c>
      <c r="H18" s="98">
        <v>0.49305555555555558</v>
      </c>
      <c r="I18" s="75">
        <f>jar_information!M3</f>
        <v>44109.375</v>
      </c>
      <c r="J18" s="76">
        <f t="shared" ref="J18:J41" si="4">B18-I18</f>
        <v>57.118055555554747</v>
      </c>
      <c r="K18" s="76">
        <f t="shared" ref="K18:K41" si="5">J18*24</f>
        <v>1370.8333333333139</v>
      </c>
      <c r="L18" s="77">
        <f>jar_information!H3</f>
        <v>1094.984111531538</v>
      </c>
      <c r="M18" s="76" t="e">
        <f t="shared" ref="M18:M41" si="6">F18*L18</f>
        <v>#DIV/0!</v>
      </c>
      <c r="N18" s="76" t="e">
        <f t="shared" ref="N18:N41" si="7">M18*1.83</f>
        <v>#DIV/0!</v>
      </c>
      <c r="O18" s="78" t="e">
        <f t="shared" ref="O18:O41" si="8">N18*(12/(12+(16*2)))</f>
        <v>#DIV/0!</v>
      </c>
      <c r="P18" s="79" t="e">
        <f t="shared" ref="P18:P41" si="9">O18*(400/(400+L18))</f>
        <v>#DIV/0!</v>
      </c>
      <c r="Q18" s="80"/>
      <c r="R18" s="80">
        <f t="shared" ref="R18:R41" si="10">Q18/314.7</f>
        <v>0</v>
      </c>
      <c r="S18" s="80" t="e">
        <f>R18/O18*100</f>
        <v>#DIV/0!</v>
      </c>
      <c r="T18" s="81" t="e">
        <f t="shared" ref="T18:T41" si="11">F18*1000000</f>
        <v>#DIV/0!</v>
      </c>
      <c r="U18" s="7" t="e">
        <f t="shared" ref="U18:U41" si="12">M18/L18*100</f>
        <v>#DIV/0!</v>
      </c>
      <c r="V18" s="92" t="e">
        <f t="shared" ref="V18:V41" si="13">O18/K18</f>
        <v>#DIV/0!</v>
      </c>
      <c r="W18" s="133"/>
    </row>
    <row r="19" spans="1:23">
      <c r="A19" s="29" t="s">
        <v>258</v>
      </c>
      <c r="B19" s="71">
        <f t="shared" si="1"/>
        <v>44166.493055555555</v>
      </c>
      <c r="C19" s="44"/>
      <c r="D19" s="82"/>
      <c r="E19" s="83"/>
      <c r="F19" s="74" t="e">
        <f t="shared" si="2"/>
        <v>#DIV/0!</v>
      </c>
      <c r="G19" s="74" t="e">
        <f t="shared" si="3"/>
        <v>#DIV/0!</v>
      </c>
      <c r="H19" s="98">
        <v>0.49305555555555558</v>
      </c>
      <c r="I19" s="75">
        <f>jar_information!M4</f>
        <v>44109.375</v>
      </c>
      <c r="J19" s="76">
        <f t="shared" si="4"/>
        <v>57.118055555554747</v>
      </c>
      <c r="K19" s="76">
        <f t="shared" si="5"/>
        <v>1370.8333333333139</v>
      </c>
      <c r="L19" s="77">
        <f>jar_information!H4</f>
        <v>1094.984111531538</v>
      </c>
      <c r="M19" s="76" t="e">
        <f t="shared" si="6"/>
        <v>#DIV/0!</v>
      </c>
      <c r="N19" s="76" t="e">
        <f t="shared" si="7"/>
        <v>#DIV/0!</v>
      </c>
      <c r="O19" s="78" t="e">
        <f t="shared" si="8"/>
        <v>#DIV/0!</v>
      </c>
      <c r="P19" s="79" t="e">
        <f t="shared" si="9"/>
        <v>#DIV/0!</v>
      </c>
      <c r="Q19" s="80"/>
      <c r="R19" s="80">
        <f t="shared" si="10"/>
        <v>0</v>
      </c>
      <c r="S19" s="80" t="e">
        <f t="shared" ref="S19:S41" si="14">R19/P19*100</f>
        <v>#DIV/0!</v>
      </c>
      <c r="T19" s="81" t="e">
        <f t="shared" si="11"/>
        <v>#DIV/0!</v>
      </c>
      <c r="U19" s="7" t="e">
        <f t="shared" si="12"/>
        <v>#DIV/0!</v>
      </c>
      <c r="V19" s="92" t="e">
        <f t="shared" si="13"/>
        <v>#DIV/0!</v>
      </c>
      <c r="W19" s="133"/>
    </row>
    <row r="20" spans="1:23">
      <c r="A20" s="29" t="s">
        <v>259</v>
      </c>
      <c r="B20" s="71">
        <f t="shared" si="1"/>
        <v>44166.493055555555</v>
      </c>
      <c r="C20" s="44">
        <v>3</v>
      </c>
      <c r="D20" s="82">
        <v>371.15</v>
      </c>
      <c r="E20" s="83">
        <v>78.284999999999997</v>
      </c>
      <c r="F20" s="74">
        <f t="shared" si="2"/>
        <v>1.2525005980803035E-3</v>
      </c>
      <c r="G20" s="74">
        <f t="shared" si="3"/>
        <v>1.4027404751329484E-3</v>
      </c>
      <c r="H20" s="98">
        <v>0.49305555555555558</v>
      </c>
      <c r="I20" s="75">
        <f>jar_information!M5</f>
        <v>44109.375</v>
      </c>
      <c r="J20" s="76">
        <f t="shared" si="4"/>
        <v>57.118055555554747</v>
      </c>
      <c r="K20" s="76">
        <f t="shared" si="5"/>
        <v>1370.8333333333139</v>
      </c>
      <c r="L20" s="77">
        <f>jar_information!H5</f>
        <v>1094.984111531538</v>
      </c>
      <c r="M20" s="76">
        <f t="shared" si="6"/>
        <v>1.3714682545816812</v>
      </c>
      <c r="N20" s="76">
        <f t="shared" si="7"/>
        <v>2.5097869058844768</v>
      </c>
      <c r="O20" s="78">
        <f t="shared" si="8"/>
        <v>0.68448733796849359</v>
      </c>
      <c r="P20" s="79">
        <f t="shared" si="9"/>
        <v>0.18314237126367044</v>
      </c>
      <c r="Q20" s="80"/>
      <c r="R20" s="80">
        <f t="shared" si="10"/>
        <v>0</v>
      </c>
      <c r="S20" s="80">
        <f>R20/O20*100</f>
        <v>0</v>
      </c>
      <c r="T20" s="81">
        <f t="shared" si="11"/>
        <v>1252.5005980803035</v>
      </c>
      <c r="U20" s="7">
        <f t="shared" si="12"/>
        <v>0.12525005980803036</v>
      </c>
      <c r="V20" s="92">
        <f t="shared" si="13"/>
        <v>4.9932207025057994E-4</v>
      </c>
      <c r="W20" s="133"/>
    </row>
    <row r="21" spans="1:23">
      <c r="A21" s="29" t="s">
        <v>260</v>
      </c>
      <c r="B21" s="71">
        <f t="shared" si="1"/>
        <v>44166.493055555555</v>
      </c>
      <c r="C21" s="44">
        <v>3</v>
      </c>
      <c r="D21" s="82">
        <v>265.01</v>
      </c>
      <c r="E21" s="83">
        <v>53.03</v>
      </c>
      <c r="F21" s="74">
        <f t="shared" si="2"/>
        <v>8.9346713858896095E-4</v>
      </c>
      <c r="G21" s="74">
        <f t="shared" si="3"/>
        <v>9.1369753912328724E-4</v>
      </c>
      <c r="H21" s="98">
        <v>0.49305555555555558</v>
      </c>
      <c r="I21" s="75">
        <f>jar_information!M6</f>
        <v>44109.375</v>
      </c>
      <c r="J21" s="76">
        <f t="shared" si="4"/>
        <v>57.118055555554747</v>
      </c>
      <c r="K21" s="76">
        <f t="shared" si="5"/>
        <v>1370.8333333333139</v>
      </c>
      <c r="L21" s="77">
        <f>jar_information!H6</f>
        <v>1094.984111531538</v>
      </c>
      <c r="M21" s="76">
        <f t="shared" si="6"/>
        <v>0.97833232093045897</v>
      </c>
      <c r="N21" s="76">
        <f t="shared" si="7"/>
        <v>1.7903481473027401</v>
      </c>
      <c r="O21" s="78">
        <f t="shared" si="8"/>
        <v>0.4882767674462018</v>
      </c>
      <c r="P21" s="79">
        <f t="shared" si="9"/>
        <v>0.13064400181376809</v>
      </c>
      <c r="Q21" s="80"/>
      <c r="R21" s="80">
        <f t="shared" si="10"/>
        <v>0</v>
      </c>
      <c r="S21" s="80">
        <f t="shared" si="14"/>
        <v>0</v>
      </c>
      <c r="T21" s="81">
        <f t="shared" si="11"/>
        <v>893.46713858896089</v>
      </c>
      <c r="U21" s="7">
        <f t="shared" si="12"/>
        <v>8.9346713858896101E-2</v>
      </c>
      <c r="V21" s="92">
        <f t="shared" si="13"/>
        <v>3.5618973917048662E-4</v>
      </c>
    </row>
    <row r="22" spans="1:23">
      <c r="A22" s="29" t="s">
        <v>261</v>
      </c>
      <c r="B22" s="71">
        <f t="shared" si="1"/>
        <v>44166.493055555555</v>
      </c>
      <c r="C22" s="44"/>
      <c r="D22" s="82"/>
      <c r="E22" s="83"/>
      <c r="F22" s="74" t="e">
        <f t="shared" si="2"/>
        <v>#DIV/0!</v>
      </c>
      <c r="G22" s="74" t="e">
        <f t="shared" si="3"/>
        <v>#DIV/0!</v>
      </c>
      <c r="H22" s="98">
        <v>0.49305555555555558</v>
      </c>
      <c r="I22" s="75">
        <f>jar_information!M7</f>
        <v>44109.375</v>
      </c>
      <c r="J22" s="76">
        <f t="shared" si="4"/>
        <v>57.118055555554747</v>
      </c>
      <c r="K22" s="76">
        <f t="shared" si="5"/>
        <v>1370.8333333333139</v>
      </c>
      <c r="L22" s="77">
        <f>jar_information!H7</f>
        <v>1094.984111531538</v>
      </c>
      <c r="M22" s="76" t="e">
        <f t="shared" si="6"/>
        <v>#DIV/0!</v>
      </c>
      <c r="N22" s="76" t="e">
        <f t="shared" si="7"/>
        <v>#DIV/0!</v>
      </c>
      <c r="O22" s="78" t="e">
        <f t="shared" si="8"/>
        <v>#DIV/0!</v>
      </c>
      <c r="P22" s="79" t="e">
        <f t="shared" si="9"/>
        <v>#DIV/0!</v>
      </c>
      <c r="Q22" s="80"/>
      <c r="R22" s="80">
        <f t="shared" si="10"/>
        <v>0</v>
      </c>
      <c r="S22" s="80" t="e">
        <f t="shared" si="14"/>
        <v>#DIV/0!</v>
      </c>
      <c r="T22" s="81" t="e">
        <f t="shared" si="11"/>
        <v>#DIV/0!</v>
      </c>
      <c r="U22" s="7" t="e">
        <f t="shared" si="12"/>
        <v>#DIV/0!</v>
      </c>
      <c r="V22" s="92" t="e">
        <f t="shared" si="13"/>
        <v>#DIV/0!</v>
      </c>
      <c r="W22" s="133"/>
    </row>
    <row r="23" spans="1:23">
      <c r="A23" s="29" t="s">
        <v>262</v>
      </c>
      <c r="B23" s="71">
        <f t="shared" si="1"/>
        <v>44166.493055555555</v>
      </c>
      <c r="C23" s="44"/>
      <c r="D23" s="82"/>
      <c r="E23" s="83"/>
      <c r="F23" s="74" t="e">
        <f t="shared" si="2"/>
        <v>#DIV/0!</v>
      </c>
      <c r="G23" s="74" t="e">
        <f t="shared" si="3"/>
        <v>#DIV/0!</v>
      </c>
      <c r="H23" s="98">
        <v>0.49305555555555558</v>
      </c>
      <c r="I23" s="75">
        <f>jar_information!M8</f>
        <v>44109.375</v>
      </c>
      <c r="J23" s="76">
        <f t="shared" si="4"/>
        <v>57.118055555554747</v>
      </c>
      <c r="K23" s="76">
        <f t="shared" si="5"/>
        <v>1370.8333333333139</v>
      </c>
      <c r="L23" s="77">
        <f>jar_information!H8</f>
        <v>1094.984111531538</v>
      </c>
      <c r="M23" s="76" t="e">
        <f t="shared" si="6"/>
        <v>#DIV/0!</v>
      </c>
      <c r="N23" s="76" t="e">
        <f t="shared" si="7"/>
        <v>#DIV/0!</v>
      </c>
      <c r="O23" s="78" t="e">
        <f t="shared" si="8"/>
        <v>#DIV/0!</v>
      </c>
      <c r="P23" s="79" t="e">
        <f t="shared" si="9"/>
        <v>#DIV/0!</v>
      </c>
      <c r="Q23" s="80"/>
      <c r="R23" s="80">
        <f t="shared" si="10"/>
        <v>0</v>
      </c>
      <c r="S23" s="80" t="e">
        <f t="shared" si="14"/>
        <v>#DIV/0!</v>
      </c>
      <c r="T23" s="81" t="e">
        <f t="shared" si="11"/>
        <v>#DIV/0!</v>
      </c>
      <c r="U23" s="7" t="e">
        <f t="shared" si="12"/>
        <v>#DIV/0!</v>
      </c>
      <c r="V23" s="92" t="e">
        <f t="shared" si="13"/>
        <v>#DIV/0!</v>
      </c>
      <c r="W23" s="133"/>
    </row>
    <row r="24" spans="1:23">
      <c r="A24" s="29" t="s">
        <v>263</v>
      </c>
      <c r="B24" s="71">
        <f t="shared" si="1"/>
        <v>44166.493055555555</v>
      </c>
      <c r="C24" s="44"/>
      <c r="D24" s="82"/>
      <c r="E24" s="83"/>
      <c r="F24" s="74" t="e">
        <f t="shared" si="2"/>
        <v>#DIV/0!</v>
      </c>
      <c r="G24" s="74" t="e">
        <f t="shared" si="3"/>
        <v>#DIV/0!</v>
      </c>
      <c r="H24" s="98">
        <v>0.49305555555555558</v>
      </c>
      <c r="I24" s="75">
        <f>jar_information!M9</f>
        <v>44109.375</v>
      </c>
      <c r="J24" s="76">
        <f t="shared" si="4"/>
        <v>57.118055555554747</v>
      </c>
      <c r="K24" s="76">
        <f t="shared" si="5"/>
        <v>1370.8333333333139</v>
      </c>
      <c r="L24" s="77">
        <f>jar_information!H9</f>
        <v>1089.9832182453438</v>
      </c>
      <c r="M24" s="76" t="e">
        <f t="shared" si="6"/>
        <v>#DIV/0!</v>
      </c>
      <c r="N24" s="76" t="e">
        <f t="shared" si="7"/>
        <v>#DIV/0!</v>
      </c>
      <c r="O24" s="78" t="e">
        <f t="shared" si="8"/>
        <v>#DIV/0!</v>
      </c>
      <c r="P24" s="79" t="e">
        <f t="shared" si="9"/>
        <v>#DIV/0!</v>
      </c>
      <c r="Q24" s="80"/>
      <c r="R24" s="80">
        <f t="shared" si="10"/>
        <v>0</v>
      </c>
      <c r="S24" s="80" t="e">
        <f t="shared" si="14"/>
        <v>#DIV/0!</v>
      </c>
      <c r="T24" s="81" t="e">
        <f t="shared" si="11"/>
        <v>#DIV/0!</v>
      </c>
      <c r="U24" s="7" t="e">
        <f t="shared" si="12"/>
        <v>#DIV/0!</v>
      </c>
      <c r="V24" s="92" t="e">
        <f t="shared" si="13"/>
        <v>#DIV/0!</v>
      </c>
      <c r="W24" s="133"/>
    </row>
    <row r="25" spans="1:23">
      <c r="A25" s="29" t="s">
        <v>264</v>
      </c>
      <c r="B25" s="71">
        <f t="shared" si="1"/>
        <v>44166.493055555555</v>
      </c>
      <c r="C25" s="44"/>
      <c r="D25" s="82"/>
      <c r="E25" s="83"/>
      <c r="F25" s="74" t="e">
        <f t="shared" si="2"/>
        <v>#DIV/0!</v>
      </c>
      <c r="G25" s="74" t="e">
        <f t="shared" si="3"/>
        <v>#DIV/0!</v>
      </c>
      <c r="H25" s="98">
        <v>0.49305555555555558</v>
      </c>
      <c r="I25" s="75">
        <f>jar_information!M10</f>
        <v>44109.375</v>
      </c>
      <c r="J25" s="76">
        <f t="shared" si="4"/>
        <v>57.118055555554747</v>
      </c>
      <c r="K25" s="76">
        <f t="shared" si="5"/>
        <v>1370.8333333333139</v>
      </c>
      <c r="L25" s="77">
        <f>jar_information!H10</f>
        <v>1094.984111531538</v>
      </c>
      <c r="M25" s="76" t="e">
        <f t="shared" si="6"/>
        <v>#DIV/0!</v>
      </c>
      <c r="N25" s="76" t="e">
        <f t="shared" si="7"/>
        <v>#DIV/0!</v>
      </c>
      <c r="O25" s="78" t="e">
        <f t="shared" si="8"/>
        <v>#DIV/0!</v>
      </c>
      <c r="P25" s="79" t="e">
        <f t="shared" si="9"/>
        <v>#DIV/0!</v>
      </c>
      <c r="Q25" s="80"/>
      <c r="R25" s="80">
        <f t="shared" si="10"/>
        <v>0</v>
      </c>
      <c r="S25" s="80" t="e">
        <f t="shared" si="14"/>
        <v>#DIV/0!</v>
      </c>
      <c r="T25" s="81" t="e">
        <f t="shared" si="11"/>
        <v>#DIV/0!</v>
      </c>
      <c r="U25" s="7" t="e">
        <f t="shared" si="12"/>
        <v>#DIV/0!</v>
      </c>
      <c r="V25" s="92" t="e">
        <f t="shared" si="13"/>
        <v>#DIV/0!</v>
      </c>
      <c r="W25" s="133"/>
    </row>
    <row r="26" spans="1:23">
      <c r="A26" s="29" t="s">
        <v>265</v>
      </c>
      <c r="B26" s="71">
        <f t="shared" si="1"/>
        <v>44166.493055555555</v>
      </c>
      <c r="C26" s="44">
        <v>3</v>
      </c>
      <c r="D26" s="82">
        <v>507.21</v>
      </c>
      <c r="E26" s="83">
        <v>95.683000000000007</v>
      </c>
      <c r="F26" s="74">
        <f t="shared" si="2"/>
        <v>1.7127426604356083E-3</v>
      </c>
      <c r="G26" s="74">
        <f t="shared" si="3"/>
        <v>1.7396388715176679E-3</v>
      </c>
      <c r="H26" s="98">
        <v>0.49305555555555558</v>
      </c>
      <c r="I26" s="75">
        <f>jar_information!M11</f>
        <v>44109.375</v>
      </c>
      <c r="J26" s="76">
        <f t="shared" si="4"/>
        <v>57.118055555554747</v>
      </c>
      <c r="K26" s="76">
        <f t="shared" si="5"/>
        <v>1370.8333333333139</v>
      </c>
      <c r="L26" s="77">
        <f>jar_information!H11</f>
        <v>1094.984111531538</v>
      </c>
      <c r="M26" s="76">
        <f t="shared" si="6"/>
        <v>1.8754260003192473</v>
      </c>
      <c r="N26" s="76">
        <f t="shared" si="7"/>
        <v>3.4320295805842229</v>
      </c>
      <c r="O26" s="78">
        <f t="shared" si="8"/>
        <v>0.93600806743206078</v>
      </c>
      <c r="P26" s="79">
        <f t="shared" si="9"/>
        <v>0.25043960272545407</v>
      </c>
      <c r="Q26" s="80"/>
      <c r="R26" s="80">
        <f t="shared" si="10"/>
        <v>0</v>
      </c>
      <c r="S26" s="80">
        <f t="shared" si="14"/>
        <v>0</v>
      </c>
      <c r="T26" s="81">
        <f t="shared" si="11"/>
        <v>1712.7426604356083</v>
      </c>
      <c r="U26" s="7">
        <f t="shared" si="12"/>
        <v>0.17127426604356083</v>
      </c>
      <c r="V26" s="92">
        <f t="shared" si="13"/>
        <v>6.8280223764041878E-4</v>
      </c>
      <c r="W26" s="133"/>
    </row>
    <row r="27" spans="1:23">
      <c r="A27" s="29" t="s">
        <v>266</v>
      </c>
      <c r="B27" s="71">
        <f t="shared" si="1"/>
        <v>44166.493055555555</v>
      </c>
      <c r="C27" s="44">
        <v>3</v>
      </c>
      <c r="D27" s="82">
        <v>414.95</v>
      </c>
      <c r="E27" s="83">
        <v>80.489999999999995</v>
      </c>
      <c r="F27" s="74">
        <f t="shared" si="2"/>
        <v>1.4006602506685909E-3</v>
      </c>
      <c r="G27" s="74">
        <f t="shared" si="3"/>
        <v>1.4454385418089055E-3</v>
      </c>
      <c r="H27" s="98">
        <v>0.49305555555555558</v>
      </c>
      <c r="I27" s="75">
        <f>jar_information!M12</f>
        <v>44109.375</v>
      </c>
      <c r="J27" s="76">
        <f t="shared" si="4"/>
        <v>57.118055555554747</v>
      </c>
      <c r="K27" s="76">
        <f t="shared" si="5"/>
        <v>1370.8333333333139</v>
      </c>
      <c r="L27" s="77">
        <f>jar_information!H12</f>
        <v>1089.9832182453438</v>
      </c>
      <c r="M27" s="76">
        <f t="shared" si="6"/>
        <v>1.5266961676920807</v>
      </c>
      <c r="N27" s="76">
        <f t="shared" si="7"/>
        <v>2.793853986876508</v>
      </c>
      <c r="O27" s="78">
        <f t="shared" si="8"/>
        <v>0.7619601782390476</v>
      </c>
      <c r="P27" s="79">
        <f t="shared" si="9"/>
        <v>0.20455537187495532</v>
      </c>
      <c r="Q27" s="80"/>
      <c r="R27" s="80">
        <f t="shared" si="10"/>
        <v>0</v>
      </c>
      <c r="S27" s="80">
        <f t="shared" si="14"/>
        <v>0</v>
      </c>
      <c r="T27" s="81">
        <f t="shared" si="11"/>
        <v>1400.6602506685908</v>
      </c>
      <c r="U27" s="7">
        <f t="shared" si="12"/>
        <v>0.14006602506685908</v>
      </c>
      <c r="V27" s="92">
        <f t="shared" si="13"/>
        <v>5.5583721208928277E-4</v>
      </c>
      <c r="W27" s="133"/>
    </row>
    <row r="28" spans="1:23">
      <c r="A28" t="s">
        <v>267</v>
      </c>
      <c r="B28" s="71">
        <f t="shared" si="1"/>
        <v>44166.493055555555</v>
      </c>
      <c r="C28" s="44"/>
      <c r="D28" s="82"/>
      <c r="E28" s="83"/>
      <c r="F28" s="74" t="e">
        <f t="shared" si="2"/>
        <v>#DIV/0!</v>
      </c>
      <c r="G28" s="74" t="e">
        <f t="shared" si="3"/>
        <v>#DIV/0!</v>
      </c>
      <c r="H28" s="98">
        <v>0.49305555555555558</v>
      </c>
      <c r="I28" s="75">
        <f>jar_information!M13</f>
        <v>44109.375</v>
      </c>
      <c r="J28" s="76">
        <f t="shared" si="4"/>
        <v>57.118055555554747</v>
      </c>
      <c r="K28" s="76">
        <f t="shared" si="5"/>
        <v>1370.8333333333139</v>
      </c>
      <c r="L28" s="77">
        <f>jar_information!H13</f>
        <v>1084.9972529988097</v>
      </c>
      <c r="M28" s="76" t="e">
        <f t="shared" si="6"/>
        <v>#DIV/0!</v>
      </c>
      <c r="N28" s="76" t="e">
        <f t="shared" si="7"/>
        <v>#DIV/0!</v>
      </c>
      <c r="O28" s="78" t="e">
        <f t="shared" si="8"/>
        <v>#DIV/0!</v>
      </c>
      <c r="P28" s="79" t="e">
        <f t="shared" si="9"/>
        <v>#DIV/0!</v>
      </c>
      <c r="Q28" s="80"/>
      <c r="R28" s="80">
        <f t="shared" si="10"/>
        <v>0</v>
      </c>
      <c r="S28" s="80" t="e">
        <f t="shared" si="14"/>
        <v>#DIV/0!</v>
      </c>
      <c r="T28" s="81" t="e">
        <f t="shared" si="11"/>
        <v>#DIV/0!</v>
      </c>
      <c r="U28" s="7" t="e">
        <f t="shared" si="12"/>
        <v>#DIV/0!</v>
      </c>
      <c r="V28" s="92" t="e">
        <f t="shared" si="13"/>
        <v>#DIV/0!</v>
      </c>
      <c r="W28" s="133"/>
    </row>
    <row r="29" spans="1:23">
      <c r="A29" t="s">
        <v>268</v>
      </c>
      <c r="B29" s="71">
        <f t="shared" si="1"/>
        <v>44166.493055555555</v>
      </c>
      <c r="C29" s="44"/>
      <c r="D29" s="82"/>
      <c r="E29" s="83"/>
      <c r="F29" s="74" t="e">
        <f t="shared" si="2"/>
        <v>#DIV/0!</v>
      </c>
      <c r="G29" s="74" t="e">
        <f t="shared" si="3"/>
        <v>#DIV/0!</v>
      </c>
      <c r="H29" s="98">
        <v>0.49305555555555558</v>
      </c>
      <c r="I29" s="75">
        <f>jar_information!M14</f>
        <v>44109.375</v>
      </c>
      <c r="J29" s="76">
        <f t="shared" si="4"/>
        <v>57.118055555554747</v>
      </c>
      <c r="K29" s="76">
        <f t="shared" si="5"/>
        <v>1370.8333333333139</v>
      </c>
      <c r="L29" s="77">
        <f>jar_information!H14</f>
        <v>1075.0698400525853</v>
      </c>
      <c r="M29" s="76" t="e">
        <f t="shared" si="6"/>
        <v>#DIV/0!</v>
      </c>
      <c r="N29" s="76" t="e">
        <f t="shared" si="7"/>
        <v>#DIV/0!</v>
      </c>
      <c r="O29" s="78" t="e">
        <f t="shared" si="8"/>
        <v>#DIV/0!</v>
      </c>
      <c r="P29" s="79" t="e">
        <f t="shared" si="9"/>
        <v>#DIV/0!</v>
      </c>
      <c r="Q29" s="80"/>
      <c r="R29" s="80">
        <f t="shared" si="10"/>
        <v>0</v>
      </c>
      <c r="S29" s="80" t="e">
        <f t="shared" si="14"/>
        <v>#DIV/0!</v>
      </c>
      <c r="T29" s="81" t="e">
        <f t="shared" si="11"/>
        <v>#DIV/0!</v>
      </c>
      <c r="U29" s="7" t="e">
        <f t="shared" si="12"/>
        <v>#DIV/0!</v>
      </c>
      <c r="V29" s="92" t="e">
        <f t="shared" si="13"/>
        <v>#DIV/0!</v>
      </c>
      <c r="W29" s="133"/>
    </row>
    <row r="30" spans="1:23">
      <c r="A30" t="s">
        <v>269</v>
      </c>
      <c r="B30" s="71">
        <f t="shared" si="1"/>
        <v>44166.493055555555</v>
      </c>
      <c r="C30" s="44"/>
      <c r="D30" s="82"/>
      <c r="E30" s="83"/>
      <c r="F30" s="74" t="e">
        <f t="shared" si="2"/>
        <v>#DIV/0!</v>
      </c>
      <c r="G30" s="74" t="e">
        <f t="shared" si="3"/>
        <v>#DIV/0!</v>
      </c>
      <c r="H30" s="98">
        <v>0.49305555555555558</v>
      </c>
      <c r="I30" s="75">
        <f>jar_information!M15</f>
        <v>44109.375</v>
      </c>
      <c r="J30" s="76">
        <f t="shared" si="4"/>
        <v>57.118055555554747</v>
      </c>
      <c r="K30" s="76">
        <f t="shared" si="5"/>
        <v>1370.8333333333139</v>
      </c>
      <c r="L30" s="77">
        <f>jar_information!H15</f>
        <v>1084.9972529988097</v>
      </c>
      <c r="M30" s="76" t="e">
        <f t="shared" si="6"/>
        <v>#DIV/0!</v>
      </c>
      <c r="N30" s="76" t="e">
        <f t="shared" si="7"/>
        <v>#DIV/0!</v>
      </c>
      <c r="O30" s="78" t="e">
        <f t="shared" si="8"/>
        <v>#DIV/0!</v>
      </c>
      <c r="P30" s="79" t="e">
        <f t="shared" si="9"/>
        <v>#DIV/0!</v>
      </c>
      <c r="Q30" s="80"/>
      <c r="R30" s="80">
        <f t="shared" si="10"/>
        <v>0</v>
      </c>
      <c r="S30" s="80" t="e">
        <f t="shared" si="14"/>
        <v>#DIV/0!</v>
      </c>
      <c r="T30" s="81" t="e">
        <f t="shared" si="11"/>
        <v>#DIV/0!</v>
      </c>
      <c r="U30" s="7" t="e">
        <f t="shared" si="12"/>
        <v>#DIV/0!</v>
      </c>
      <c r="V30" s="92" t="e">
        <f t="shared" si="13"/>
        <v>#DIV/0!</v>
      </c>
      <c r="W30" s="133"/>
    </row>
    <row r="31" spans="1:23">
      <c r="A31" t="s">
        <v>270</v>
      </c>
      <c r="B31" s="71">
        <f t="shared" si="1"/>
        <v>44166.493055555555</v>
      </c>
      <c r="C31" s="44"/>
      <c r="D31" s="82"/>
      <c r="E31" s="83"/>
      <c r="F31" s="74" t="e">
        <f t="shared" si="2"/>
        <v>#DIV/0!</v>
      </c>
      <c r="G31" s="74" t="e">
        <f t="shared" si="3"/>
        <v>#DIV/0!</v>
      </c>
      <c r="H31" s="98">
        <v>0.49305555555555558</v>
      </c>
      <c r="I31" s="75">
        <f>jar_information!M16</f>
        <v>44109.375</v>
      </c>
      <c r="J31" s="76">
        <f t="shared" si="4"/>
        <v>57.118055555554747</v>
      </c>
      <c r="K31" s="76">
        <f t="shared" si="5"/>
        <v>1370.8333333333139</v>
      </c>
      <c r="L31" s="77">
        <f>jar_information!H16</f>
        <v>1094.984111531538</v>
      </c>
      <c r="M31" s="76" t="e">
        <f t="shared" si="6"/>
        <v>#DIV/0!</v>
      </c>
      <c r="N31" s="76" t="e">
        <f t="shared" si="7"/>
        <v>#DIV/0!</v>
      </c>
      <c r="O31" s="78" t="e">
        <f t="shared" si="8"/>
        <v>#DIV/0!</v>
      </c>
      <c r="P31" s="79" t="e">
        <f t="shared" si="9"/>
        <v>#DIV/0!</v>
      </c>
      <c r="Q31" s="80"/>
      <c r="R31" s="80">
        <f t="shared" si="10"/>
        <v>0</v>
      </c>
      <c r="S31" s="80" t="e">
        <f t="shared" si="14"/>
        <v>#DIV/0!</v>
      </c>
      <c r="T31" s="81" t="e">
        <f t="shared" si="11"/>
        <v>#DIV/0!</v>
      </c>
      <c r="U31" s="7" t="e">
        <f t="shared" si="12"/>
        <v>#DIV/0!</v>
      </c>
      <c r="V31" s="92" t="e">
        <f t="shared" si="13"/>
        <v>#DIV/0!</v>
      </c>
    </row>
    <row r="32" spans="1:23">
      <c r="A32" t="s">
        <v>271</v>
      </c>
      <c r="B32" s="71">
        <f t="shared" si="1"/>
        <v>44166.493055555555</v>
      </c>
      <c r="C32" s="44">
        <v>3</v>
      </c>
      <c r="D32" s="82">
        <v>659.58</v>
      </c>
      <c r="E32" s="83">
        <v>128.49</v>
      </c>
      <c r="F32" s="74">
        <f t="shared" si="2"/>
        <v>2.2281555888574653E-3</v>
      </c>
      <c r="G32" s="74">
        <f t="shared" si="3"/>
        <v>2.374920265367161E-3</v>
      </c>
      <c r="H32" s="98">
        <v>0.49305555555555558</v>
      </c>
      <c r="I32" s="75">
        <f>jar_information!M17</f>
        <v>44109.375</v>
      </c>
      <c r="J32" s="76">
        <f t="shared" si="4"/>
        <v>57.118055555554747</v>
      </c>
      <c r="K32" s="76">
        <f t="shared" si="5"/>
        <v>1370.8333333333139</v>
      </c>
      <c r="L32" s="77">
        <f>jar_information!H17</f>
        <v>1084.9972529988097</v>
      </c>
      <c r="M32" s="76">
        <f t="shared" si="6"/>
        <v>2.4175426931642949</v>
      </c>
      <c r="N32" s="76">
        <f t="shared" si="7"/>
        <v>4.4241031284906596</v>
      </c>
      <c r="O32" s="78">
        <f t="shared" si="8"/>
        <v>1.2065735804974524</v>
      </c>
      <c r="P32" s="79">
        <f t="shared" si="9"/>
        <v>0.32500358584795835</v>
      </c>
      <c r="Q32" s="80"/>
      <c r="R32" s="80">
        <f t="shared" si="10"/>
        <v>0</v>
      </c>
      <c r="S32" s="80">
        <f t="shared" si="14"/>
        <v>0</v>
      </c>
      <c r="T32" s="81">
        <f t="shared" si="11"/>
        <v>2228.1555888574653</v>
      </c>
      <c r="U32" s="7">
        <f t="shared" si="12"/>
        <v>0.22281555888574653</v>
      </c>
      <c r="V32" s="92">
        <f t="shared" si="13"/>
        <v>8.8017525628994735E-4</v>
      </c>
      <c r="W32" s="133"/>
    </row>
    <row r="33" spans="1:23">
      <c r="A33" t="s">
        <v>272</v>
      </c>
      <c r="B33" s="71">
        <f t="shared" si="1"/>
        <v>44166.493055555555</v>
      </c>
      <c r="C33" s="44">
        <v>3</v>
      </c>
      <c r="D33" s="82">
        <v>215.76</v>
      </c>
      <c r="E33" s="83">
        <v>43.563000000000002</v>
      </c>
      <c r="F33" s="74">
        <f t="shared" si="2"/>
        <v>7.2687209543888926E-4</v>
      </c>
      <c r="G33" s="74">
        <f t="shared" si="3"/>
        <v>7.3037663335399547E-4</v>
      </c>
      <c r="H33" s="98">
        <v>0.49305555555555558</v>
      </c>
      <c r="I33" s="75">
        <f>jar_information!M18</f>
        <v>44109.375</v>
      </c>
      <c r="J33" s="76">
        <f t="shared" si="4"/>
        <v>57.118055555554747</v>
      </c>
      <c r="K33" s="76">
        <f t="shared" si="5"/>
        <v>1370.8333333333139</v>
      </c>
      <c r="L33" s="77">
        <f>jar_information!H18</f>
        <v>1089.9832182453438</v>
      </c>
      <c r="M33" s="76">
        <f t="shared" si="6"/>
        <v>0.79227838583921717</v>
      </c>
      <c r="N33" s="76">
        <f t="shared" si="7"/>
        <v>1.4498694460857675</v>
      </c>
      <c r="O33" s="78">
        <f t="shared" si="8"/>
        <v>0.39541893984157295</v>
      </c>
      <c r="P33" s="79">
        <f t="shared" si="9"/>
        <v>0.10615393113144779</v>
      </c>
      <c r="Q33" s="80"/>
      <c r="R33" s="80">
        <f t="shared" si="10"/>
        <v>0</v>
      </c>
      <c r="S33" s="80">
        <f t="shared" si="14"/>
        <v>0</v>
      </c>
      <c r="T33" s="81">
        <f t="shared" si="11"/>
        <v>726.87209543888923</v>
      </c>
      <c r="U33" s="7">
        <f t="shared" si="12"/>
        <v>7.2687209543888923E-2</v>
      </c>
      <c r="V33" s="92">
        <f t="shared" si="13"/>
        <v>2.8845150626741293E-4</v>
      </c>
      <c r="W33" s="133"/>
    </row>
    <row r="34" spans="1:23">
      <c r="A34" t="s">
        <v>273</v>
      </c>
      <c r="B34" s="71">
        <f t="shared" si="1"/>
        <v>44166.493055555555</v>
      </c>
      <c r="C34" s="44"/>
      <c r="D34" s="82"/>
      <c r="E34" s="83"/>
      <c r="F34" s="74" t="e">
        <f t="shared" si="2"/>
        <v>#DIV/0!</v>
      </c>
      <c r="G34" s="74" t="e">
        <f t="shared" si="3"/>
        <v>#DIV/0!</v>
      </c>
      <c r="H34" s="98">
        <v>0.49305555555555558</v>
      </c>
      <c r="I34" s="75">
        <f>jar_information!M19</f>
        <v>44109.375</v>
      </c>
      <c r="J34" s="76">
        <f t="shared" si="4"/>
        <v>57.118055555554747</v>
      </c>
      <c r="K34" s="76">
        <f t="shared" si="5"/>
        <v>1370.8333333333139</v>
      </c>
      <c r="L34" s="77">
        <f>jar_information!H19</f>
        <v>1094.984111531538</v>
      </c>
      <c r="M34" s="76" t="e">
        <f t="shared" si="6"/>
        <v>#DIV/0!</v>
      </c>
      <c r="N34" s="76" t="e">
        <f t="shared" si="7"/>
        <v>#DIV/0!</v>
      </c>
      <c r="O34" s="78" t="e">
        <f t="shared" si="8"/>
        <v>#DIV/0!</v>
      </c>
      <c r="P34" s="79" t="e">
        <f t="shared" si="9"/>
        <v>#DIV/0!</v>
      </c>
      <c r="Q34" s="80"/>
      <c r="R34" s="80">
        <f t="shared" si="10"/>
        <v>0</v>
      </c>
      <c r="S34" s="80" t="e">
        <f t="shared" si="14"/>
        <v>#DIV/0!</v>
      </c>
      <c r="T34" s="81" t="e">
        <f t="shared" si="11"/>
        <v>#DIV/0!</v>
      </c>
      <c r="U34" s="7" t="e">
        <f t="shared" si="12"/>
        <v>#DIV/0!</v>
      </c>
      <c r="V34" s="92" t="e">
        <f t="shared" si="13"/>
        <v>#DIV/0!</v>
      </c>
      <c r="W34" s="133"/>
    </row>
    <row r="35" spans="1:23">
      <c r="A35" t="s">
        <v>274</v>
      </c>
      <c r="B35" s="71">
        <f t="shared" si="1"/>
        <v>44166.493055555555</v>
      </c>
      <c r="C35" s="44"/>
      <c r="D35" s="82"/>
      <c r="E35" s="83"/>
      <c r="F35" s="74" t="e">
        <f t="shared" si="2"/>
        <v>#DIV/0!</v>
      </c>
      <c r="G35" s="74" t="e">
        <f t="shared" si="3"/>
        <v>#DIV/0!</v>
      </c>
      <c r="H35" s="98">
        <v>0.49305555555555558</v>
      </c>
      <c r="I35" s="75">
        <f>jar_information!M20</f>
        <v>44109.375</v>
      </c>
      <c r="J35" s="76">
        <f t="shared" si="4"/>
        <v>57.118055555554747</v>
      </c>
      <c r="K35" s="76">
        <f t="shared" si="5"/>
        <v>1370.8333333333139</v>
      </c>
      <c r="L35" s="77">
        <f>jar_information!H20</f>
        <v>1089.9832182453438</v>
      </c>
      <c r="M35" s="76" t="e">
        <f t="shared" si="6"/>
        <v>#DIV/0!</v>
      </c>
      <c r="N35" s="76" t="e">
        <f t="shared" si="7"/>
        <v>#DIV/0!</v>
      </c>
      <c r="O35" s="78" t="e">
        <f t="shared" si="8"/>
        <v>#DIV/0!</v>
      </c>
      <c r="P35" s="79" t="e">
        <f t="shared" si="9"/>
        <v>#DIV/0!</v>
      </c>
      <c r="Q35" s="80"/>
      <c r="R35" s="80">
        <f t="shared" si="10"/>
        <v>0</v>
      </c>
      <c r="S35" s="80" t="e">
        <f t="shared" si="14"/>
        <v>#DIV/0!</v>
      </c>
      <c r="T35" s="81" t="e">
        <f t="shared" si="11"/>
        <v>#DIV/0!</v>
      </c>
      <c r="U35" s="7" t="e">
        <f t="shared" si="12"/>
        <v>#DIV/0!</v>
      </c>
      <c r="V35" s="92" t="e">
        <f t="shared" si="13"/>
        <v>#DIV/0!</v>
      </c>
    </row>
    <row r="36" spans="1:23">
      <c r="A36" t="s">
        <v>275</v>
      </c>
      <c r="B36" s="71">
        <f t="shared" si="1"/>
        <v>44166.493055555555</v>
      </c>
      <c r="C36" s="44"/>
      <c r="D36" s="82"/>
      <c r="E36" s="83"/>
      <c r="F36" s="74" t="e">
        <f t="shared" si="2"/>
        <v>#DIV/0!</v>
      </c>
      <c r="G36" s="74" t="e">
        <f t="shared" si="3"/>
        <v>#DIV/0!</v>
      </c>
      <c r="H36" s="98">
        <v>0.49305555555555558</v>
      </c>
      <c r="I36" s="75">
        <f>jar_information!M21</f>
        <v>44109.375</v>
      </c>
      <c r="J36" s="76">
        <f t="shared" si="4"/>
        <v>57.118055555554747</v>
      </c>
      <c r="K36" s="76">
        <f t="shared" si="5"/>
        <v>1370.8333333333139</v>
      </c>
      <c r="L36" s="77">
        <f>jar_information!H21</f>
        <v>1110.0770330734813</v>
      </c>
      <c r="M36" s="76" t="e">
        <f t="shared" si="6"/>
        <v>#DIV/0!</v>
      </c>
      <c r="N36" s="76" t="e">
        <f t="shared" si="7"/>
        <v>#DIV/0!</v>
      </c>
      <c r="O36" s="78" t="e">
        <f t="shared" si="8"/>
        <v>#DIV/0!</v>
      </c>
      <c r="P36" s="79" t="e">
        <f t="shared" si="9"/>
        <v>#DIV/0!</v>
      </c>
      <c r="Q36" s="80"/>
      <c r="R36" s="80">
        <f t="shared" si="10"/>
        <v>0</v>
      </c>
      <c r="S36" s="80" t="e">
        <f t="shared" si="14"/>
        <v>#DIV/0!</v>
      </c>
      <c r="T36" s="81" t="e">
        <f t="shared" si="11"/>
        <v>#DIV/0!</v>
      </c>
      <c r="U36" s="7" t="e">
        <f t="shared" si="12"/>
        <v>#DIV/0!</v>
      </c>
      <c r="V36" s="92" t="e">
        <f t="shared" si="13"/>
        <v>#DIV/0!</v>
      </c>
    </row>
    <row r="37" spans="1:23">
      <c r="A37" t="s">
        <v>276</v>
      </c>
      <c r="B37" s="71">
        <f t="shared" si="1"/>
        <v>44166.493055555555</v>
      </c>
      <c r="C37" s="44"/>
      <c r="D37" s="82"/>
      <c r="E37" s="83"/>
      <c r="F37" s="74" t="e">
        <f t="shared" si="2"/>
        <v>#DIV/0!</v>
      </c>
      <c r="G37" s="74" t="e">
        <f t="shared" si="3"/>
        <v>#DIV/0!</v>
      </c>
      <c r="H37" s="98">
        <v>0.49305555555555558</v>
      </c>
      <c r="I37" s="75">
        <f>jar_information!M22</f>
        <v>44109.375</v>
      </c>
      <c r="J37" s="76">
        <f t="shared" si="4"/>
        <v>57.118055555554747</v>
      </c>
      <c r="K37" s="76">
        <f t="shared" si="5"/>
        <v>1370.8333333333139</v>
      </c>
      <c r="L37" s="77">
        <f>jar_information!H22</f>
        <v>1080.0261490495825</v>
      </c>
      <c r="M37" s="76" t="e">
        <f t="shared" si="6"/>
        <v>#DIV/0!</v>
      </c>
      <c r="N37" s="76" t="e">
        <f t="shared" si="7"/>
        <v>#DIV/0!</v>
      </c>
      <c r="O37" s="78" t="e">
        <f t="shared" si="8"/>
        <v>#DIV/0!</v>
      </c>
      <c r="P37" s="79" t="e">
        <f t="shared" si="9"/>
        <v>#DIV/0!</v>
      </c>
      <c r="Q37" s="80"/>
      <c r="R37" s="80">
        <f t="shared" si="10"/>
        <v>0</v>
      </c>
      <c r="S37" s="80" t="e">
        <f t="shared" si="14"/>
        <v>#DIV/0!</v>
      </c>
      <c r="T37" s="81" t="e">
        <f t="shared" si="11"/>
        <v>#DIV/0!</v>
      </c>
      <c r="U37" s="7" t="e">
        <f t="shared" si="12"/>
        <v>#DIV/0!</v>
      </c>
      <c r="V37" s="92" t="e">
        <f t="shared" si="13"/>
        <v>#DIV/0!</v>
      </c>
    </row>
    <row r="38" spans="1:23">
      <c r="A38" t="s">
        <v>277</v>
      </c>
      <c r="B38" s="71">
        <f t="shared" si="1"/>
        <v>44166.493055555555</v>
      </c>
      <c r="C38" s="44"/>
      <c r="D38" s="82"/>
      <c r="E38" s="83"/>
      <c r="F38" s="74" t="e">
        <f t="shared" si="2"/>
        <v>#DIV/0!</v>
      </c>
      <c r="G38" s="74" t="e">
        <f t="shared" si="3"/>
        <v>#DIV/0!</v>
      </c>
      <c r="H38" s="98">
        <v>0.49305555555555558</v>
      </c>
      <c r="I38" s="75">
        <f>jar_information!M23</f>
        <v>44109.375</v>
      </c>
      <c r="J38" s="76">
        <f t="shared" si="4"/>
        <v>57.118055555554747</v>
      </c>
      <c r="K38" s="76">
        <f t="shared" si="5"/>
        <v>1370.8333333333139</v>
      </c>
      <c r="L38" s="77">
        <f>jar_information!H23</f>
        <v>1089.9832182453438</v>
      </c>
      <c r="M38" s="76" t="e">
        <f t="shared" si="6"/>
        <v>#DIV/0!</v>
      </c>
      <c r="N38" s="76" t="e">
        <f t="shared" si="7"/>
        <v>#DIV/0!</v>
      </c>
      <c r="O38" s="78" t="e">
        <f t="shared" si="8"/>
        <v>#DIV/0!</v>
      </c>
      <c r="P38" s="79" t="e">
        <f t="shared" si="9"/>
        <v>#DIV/0!</v>
      </c>
      <c r="Q38" s="80"/>
      <c r="R38" s="80">
        <f t="shared" si="10"/>
        <v>0</v>
      </c>
      <c r="S38" s="80" t="e">
        <f>R38/O38*100</f>
        <v>#DIV/0!</v>
      </c>
      <c r="T38" s="81" t="e">
        <f t="shared" si="11"/>
        <v>#DIV/0!</v>
      </c>
      <c r="U38" s="7" t="e">
        <f t="shared" si="12"/>
        <v>#DIV/0!</v>
      </c>
      <c r="V38" s="92" t="e">
        <f t="shared" si="13"/>
        <v>#DIV/0!</v>
      </c>
      <c r="W38" s="133"/>
    </row>
    <row r="39" spans="1:23">
      <c r="A39" t="s">
        <v>278</v>
      </c>
      <c r="B39" s="71">
        <f t="shared" si="1"/>
        <v>44166.493055555555</v>
      </c>
      <c r="C39" s="44"/>
      <c r="D39" s="82"/>
      <c r="E39" s="83"/>
      <c r="F39" s="74" t="e">
        <f t="shared" si="2"/>
        <v>#DIV/0!</v>
      </c>
      <c r="G39" s="74" t="e">
        <f t="shared" si="3"/>
        <v>#DIV/0!</v>
      </c>
      <c r="H39" s="98">
        <v>0.49305555555555558</v>
      </c>
      <c r="I39" s="75">
        <f>jar_information!M24</f>
        <v>44109.375</v>
      </c>
      <c r="J39" s="76">
        <f t="shared" si="4"/>
        <v>57.118055555554747</v>
      </c>
      <c r="K39" s="76">
        <f t="shared" si="5"/>
        <v>1370.8333333333139</v>
      </c>
      <c r="L39" s="77">
        <f>jar_information!H24</f>
        <v>1089.9832182453438</v>
      </c>
      <c r="M39" s="76" t="e">
        <f t="shared" si="6"/>
        <v>#DIV/0!</v>
      </c>
      <c r="N39" s="76" t="e">
        <f t="shared" si="7"/>
        <v>#DIV/0!</v>
      </c>
      <c r="O39" s="78" t="e">
        <f t="shared" si="8"/>
        <v>#DIV/0!</v>
      </c>
      <c r="P39" s="79" t="e">
        <f t="shared" si="9"/>
        <v>#DIV/0!</v>
      </c>
      <c r="Q39" s="80"/>
      <c r="R39" s="80">
        <f t="shared" si="10"/>
        <v>0</v>
      </c>
      <c r="S39" s="80" t="e">
        <f>R39/O39*100</f>
        <v>#DIV/0!</v>
      </c>
      <c r="T39" s="81" t="e">
        <f t="shared" si="11"/>
        <v>#DIV/0!</v>
      </c>
      <c r="U39" s="7" t="e">
        <f t="shared" si="12"/>
        <v>#DIV/0!</v>
      </c>
      <c r="V39" s="92" t="e">
        <f t="shared" si="13"/>
        <v>#DIV/0!</v>
      </c>
      <c r="W39" s="133"/>
    </row>
    <row r="40" spans="1:23">
      <c r="A40" t="s">
        <v>279</v>
      </c>
      <c r="B40" s="71">
        <f t="shared" si="1"/>
        <v>44166.493055555555</v>
      </c>
      <c r="C40" s="44"/>
      <c r="D40" s="82"/>
      <c r="E40" s="83"/>
      <c r="F40" s="74" t="e">
        <f t="shared" si="2"/>
        <v>#DIV/0!</v>
      </c>
      <c r="G40" s="74" t="e">
        <f t="shared" si="3"/>
        <v>#DIV/0!</v>
      </c>
      <c r="H40" s="98">
        <v>0.49305555555555558</v>
      </c>
      <c r="I40" s="75">
        <f>jar_information!M25</f>
        <v>44109.375</v>
      </c>
      <c r="J40" s="76">
        <f t="shared" si="4"/>
        <v>57.118055555554747</v>
      </c>
      <c r="K40" s="76">
        <f t="shared" si="5"/>
        <v>1370.8333333333139</v>
      </c>
      <c r="L40" s="77">
        <f>jar_information!H25</f>
        <v>1089.9832182453438</v>
      </c>
      <c r="M40" s="76" t="e">
        <f t="shared" si="6"/>
        <v>#DIV/0!</v>
      </c>
      <c r="N40" s="76" t="e">
        <f t="shared" si="7"/>
        <v>#DIV/0!</v>
      </c>
      <c r="O40" s="78" t="e">
        <f t="shared" si="8"/>
        <v>#DIV/0!</v>
      </c>
      <c r="P40" s="79" t="e">
        <f t="shared" si="9"/>
        <v>#DIV/0!</v>
      </c>
      <c r="Q40" s="80"/>
      <c r="R40" s="80">
        <f t="shared" si="10"/>
        <v>0</v>
      </c>
      <c r="S40" s="80" t="e">
        <f t="shared" si="14"/>
        <v>#DIV/0!</v>
      </c>
      <c r="T40" s="81" t="e">
        <f t="shared" si="11"/>
        <v>#DIV/0!</v>
      </c>
      <c r="U40" s="7" t="e">
        <f t="shared" si="12"/>
        <v>#DIV/0!</v>
      </c>
      <c r="V40" s="92" t="e">
        <f t="shared" si="13"/>
        <v>#DIV/0!</v>
      </c>
      <c r="W40" s="133"/>
    </row>
    <row r="41" spans="1:23">
      <c r="A41" t="s">
        <v>280</v>
      </c>
      <c r="B41" s="71">
        <f t="shared" si="1"/>
        <v>44166.493055555555</v>
      </c>
      <c r="C41" s="44"/>
      <c r="D41" s="82"/>
      <c r="E41" s="83"/>
      <c r="F41" s="74" t="e">
        <f t="shared" si="2"/>
        <v>#DIV/0!</v>
      </c>
      <c r="G41" s="74" t="e">
        <f t="shared" si="3"/>
        <v>#DIV/0!</v>
      </c>
      <c r="H41" s="98">
        <v>0.49305555555555558</v>
      </c>
      <c r="I41" s="75">
        <f>jar_information!M26</f>
        <v>44109.375</v>
      </c>
      <c r="J41" s="76">
        <f t="shared" si="4"/>
        <v>57.118055555554747</v>
      </c>
      <c r="K41" s="76">
        <f t="shared" si="5"/>
        <v>1370.8333333333139</v>
      </c>
      <c r="L41" s="77">
        <f>jar_information!H26</f>
        <v>1065.2013435036681</v>
      </c>
      <c r="M41" s="76" t="e">
        <f t="shared" si="6"/>
        <v>#DIV/0!</v>
      </c>
      <c r="N41" s="76" t="e">
        <f t="shared" si="7"/>
        <v>#DIV/0!</v>
      </c>
      <c r="O41" s="78" t="e">
        <f t="shared" si="8"/>
        <v>#DIV/0!</v>
      </c>
      <c r="P41" s="79" t="e">
        <f t="shared" si="9"/>
        <v>#DIV/0!</v>
      </c>
      <c r="Q41" s="80"/>
      <c r="R41" s="80">
        <f t="shared" si="10"/>
        <v>0</v>
      </c>
      <c r="S41" s="80" t="e">
        <f t="shared" si="14"/>
        <v>#DIV/0!</v>
      </c>
      <c r="T41" s="81" t="e">
        <f t="shared" si="11"/>
        <v>#DIV/0!</v>
      </c>
      <c r="U41" s="7" t="e">
        <f t="shared" si="12"/>
        <v>#DIV/0!</v>
      </c>
      <c r="V41" s="92" t="e">
        <f t="shared" si="13"/>
        <v>#DIV/0!</v>
      </c>
      <c r="W41" s="133"/>
    </row>
  </sheetData>
  <conditionalFormatting sqref="O18:O41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9" workbookViewId="0">
      <selection activeCell="Y20" sqref="Y20"/>
    </sheetView>
  </sheetViews>
  <sheetFormatPr baseColWidth="10" defaultRowHeight="14" x14ac:dyDescent="0"/>
  <cols>
    <col min="1" max="1" width="31.1640625" bestFit="1" customWidth="1"/>
    <col min="9" max="9" width="15.1640625" bestFit="1" customWidth="1"/>
  </cols>
  <sheetData>
    <row r="1" spans="1:24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4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4">
      <c r="A3" s="44">
        <v>5</v>
      </c>
      <c r="B3" s="52">
        <v>44172</v>
      </c>
      <c r="C3" s="53">
        <v>2992</v>
      </c>
      <c r="D3" s="42">
        <v>1455.9</v>
      </c>
      <c r="E3" s="54">
        <v>247.41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4">
      <c r="A4" s="44">
        <v>4.4000000000000004</v>
      </c>
      <c r="B4" s="52">
        <v>44172</v>
      </c>
      <c r="C4" s="53">
        <v>2992</v>
      </c>
      <c r="D4" s="54">
        <v>1301.8</v>
      </c>
      <c r="E4" s="54">
        <v>238.8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4">
      <c r="A5" s="44">
        <v>4</v>
      </c>
      <c r="B5" s="52">
        <v>44172</v>
      </c>
      <c r="C5" s="53">
        <v>2992</v>
      </c>
      <c r="D5" s="42">
        <v>1166.5</v>
      </c>
      <c r="E5" s="54">
        <v>201.81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4">
      <c r="A6" s="44">
        <v>3.4</v>
      </c>
      <c r="B6" s="52">
        <v>44172</v>
      </c>
      <c r="C6" s="53">
        <v>2992</v>
      </c>
      <c r="D6" s="54">
        <v>1013.4</v>
      </c>
      <c r="E6" s="54">
        <v>188.44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4">
      <c r="A7" s="44">
        <v>3</v>
      </c>
      <c r="B7" s="52">
        <v>44172</v>
      </c>
      <c r="C7" s="53">
        <v>2992</v>
      </c>
      <c r="D7" s="42">
        <v>892.3</v>
      </c>
      <c r="E7" s="54">
        <v>159.25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4">
      <c r="A8" s="44">
        <v>2.4</v>
      </c>
      <c r="B8" s="52">
        <v>44172</v>
      </c>
      <c r="C8" s="53">
        <v>2992</v>
      </c>
      <c r="D8" s="54">
        <v>708.04</v>
      </c>
      <c r="E8" s="54">
        <v>126.59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4">
      <c r="A9" s="44">
        <v>2</v>
      </c>
      <c r="B9" s="52">
        <v>44172</v>
      </c>
      <c r="C9" s="53">
        <v>2992</v>
      </c>
      <c r="D9" s="42">
        <v>592.72</v>
      </c>
      <c r="E9" s="54">
        <v>114.1</v>
      </c>
      <c r="F9" s="55">
        <f t="shared" si="0"/>
        <v>5.984</v>
      </c>
      <c r="G9" s="58" t="s">
        <v>70</v>
      </c>
      <c r="H9" s="58"/>
      <c r="I9" s="59">
        <f>SLOPE(F3:F15,D3:D15)</f>
        <v>1.0147487573733342E-2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4">
      <c r="A10" s="44">
        <v>1.4</v>
      </c>
      <c r="B10" s="52">
        <v>44172</v>
      </c>
      <c r="C10" s="53">
        <v>2992</v>
      </c>
      <c r="D10" s="42">
        <v>416.65</v>
      </c>
      <c r="E10" s="54">
        <v>80.185000000000002</v>
      </c>
      <c r="F10" s="55">
        <f t="shared" si="0"/>
        <v>4.1887999999999996</v>
      </c>
      <c r="G10" s="58" t="s">
        <v>71</v>
      </c>
      <c r="H10" s="58"/>
      <c r="I10" s="59">
        <f>INTERCEPT(F3:F15,D3:D15)</f>
        <v>2.1777875408266922E-2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4">
      <c r="A11" s="44">
        <v>1</v>
      </c>
      <c r="B11" s="52">
        <v>44172</v>
      </c>
      <c r="C11" s="53">
        <v>2992</v>
      </c>
      <c r="D11" s="42">
        <v>288.77999999999997</v>
      </c>
      <c r="E11" s="54">
        <v>62.735999999999997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4">
      <c r="A12" s="60">
        <v>0.4</v>
      </c>
      <c r="B12" s="52">
        <v>44172</v>
      </c>
      <c r="C12" s="53">
        <v>2992</v>
      </c>
      <c r="D12" s="60">
        <v>112.48</v>
      </c>
      <c r="E12" s="60">
        <v>24.100999999999999</v>
      </c>
      <c r="F12" s="55">
        <f t="shared" si="0"/>
        <v>1.1968000000000001</v>
      </c>
      <c r="G12" s="61" t="s">
        <v>72</v>
      </c>
      <c r="H12" s="61"/>
      <c r="I12" s="62">
        <f>SLOPE(F3:F15,E3:E15)</f>
        <v>5.8323102759423755E-2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4">
      <c r="A13" s="60">
        <v>0.2</v>
      </c>
      <c r="B13" s="52">
        <v>44172</v>
      </c>
      <c r="C13" s="53">
        <v>2992</v>
      </c>
      <c r="D13" s="60">
        <v>52.969000000000001</v>
      </c>
      <c r="E13" s="60">
        <v>12.785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-0.27704540787526444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4">
      <c r="A14" s="60">
        <v>0.1</v>
      </c>
      <c r="B14" s="52">
        <v>44172</v>
      </c>
      <c r="C14" s="53">
        <v>2992</v>
      </c>
      <c r="D14" s="60">
        <v>20.001999999999999</v>
      </c>
      <c r="E14" s="60">
        <v>6.0469999999999997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24">
      <c r="A15" s="60">
        <v>0</v>
      </c>
      <c r="B15" s="52">
        <v>44172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24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157" t="s">
        <v>195</v>
      </c>
      <c r="X16" s="157" t="s">
        <v>196</v>
      </c>
    </row>
    <row r="17" spans="1:23" ht="17" thickBot="1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</row>
    <row r="18" spans="1:23">
      <c r="A18" s="29" t="s">
        <v>257</v>
      </c>
      <c r="B18" s="71">
        <f>$B$3+H18</f>
        <v>44172.416666666664</v>
      </c>
      <c r="C18" s="44"/>
      <c r="D18" s="72"/>
      <c r="E18" s="73"/>
      <c r="F18" s="74" t="e">
        <f>((I$9*D18)+I$10)/C18/1000</f>
        <v>#DIV/0!</v>
      </c>
      <c r="G18" s="74" t="e">
        <f>((I$12*E18)+I$13)/C18/1000</f>
        <v>#DIV/0!</v>
      </c>
      <c r="H18" s="98">
        <v>0.41666666666666669</v>
      </c>
      <c r="I18" s="75">
        <f>jar_information!M3</f>
        <v>44109.375</v>
      </c>
      <c r="J18" s="76">
        <f t="shared" ref="J18:J41" si="1">B18-I18</f>
        <v>63.041666666664241</v>
      </c>
      <c r="K18" s="76">
        <f>J18*24</f>
        <v>1512.9999999999418</v>
      </c>
      <c r="L18" s="77">
        <f>jar_information!H3</f>
        <v>1094.984111531538</v>
      </c>
      <c r="M18" s="76" t="e">
        <f>F18*L18</f>
        <v>#DIV/0!</v>
      </c>
      <c r="N18" s="76" t="e">
        <f>M18*1.83</f>
        <v>#DIV/0!</v>
      </c>
      <c r="O18" s="78" t="e">
        <f t="shared" ref="O18:O41" si="2">N18*(12/(12+(16*2)))</f>
        <v>#DIV/0!</v>
      </c>
      <c r="P18" s="79" t="e">
        <f>O18*(400/(400+L18))</f>
        <v>#DIV/0!</v>
      </c>
      <c r="Q18" s="80"/>
      <c r="R18" s="80">
        <f>Q18/314.7</f>
        <v>0</v>
      </c>
      <c r="S18" s="80" t="e">
        <f>R18/P18*100</f>
        <v>#DIV/0!</v>
      </c>
      <c r="T18" s="81" t="e">
        <f>F18*1000000</f>
        <v>#DIV/0!</v>
      </c>
      <c r="U18" s="7" t="e">
        <f>M18/L18*100</f>
        <v>#DIV/0!</v>
      </c>
      <c r="V18" s="92" t="e">
        <f>O18/K18</f>
        <v>#DIV/0!</v>
      </c>
      <c r="W18" s="133"/>
    </row>
    <row r="19" spans="1:23">
      <c r="A19" s="29" t="s">
        <v>258</v>
      </c>
      <c r="B19" s="71">
        <f t="shared" ref="B19:B41" si="3">$B$3+H19</f>
        <v>44172.416666666664</v>
      </c>
      <c r="C19" s="44"/>
      <c r="D19" s="82"/>
      <c r="E19" s="83"/>
      <c r="F19" s="74" t="e">
        <f t="shared" ref="F19:F41" si="4">((I$9*D19)+I$10)/C19/1000</f>
        <v>#DIV/0!</v>
      </c>
      <c r="G19" s="74" t="e">
        <f t="shared" ref="G19:G41" si="5">((I$12*E19)+I$13)/C19/1000</f>
        <v>#DIV/0!</v>
      </c>
      <c r="H19" s="98">
        <v>0.41666666666666669</v>
      </c>
      <c r="I19" s="75">
        <f>jar_information!M4</f>
        <v>44109.375</v>
      </c>
      <c r="J19" s="76">
        <f t="shared" si="1"/>
        <v>63.041666666664241</v>
      </c>
      <c r="K19" s="76">
        <f t="shared" ref="K19:K41" si="6">J19*24</f>
        <v>1512.9999999999418</v>
      </c>
      <c r="L19" s="77">
        <f>jar_information!H4</f>
        <v>1094.984111531538</v>
      </c>
      <c r="M19" s="76" t="e">
        <f t="shared" ref="M19:M41" si="7">F19*L19</f>
        <v>#DIV/0!</v>
      </c>
      <c r="N19" s="76" t="e">
        <f t="shared" ref="N19:N41" si="8">M19*1.83</f>
        <v>#DIV/0!</v>
      </c>
      <c r="O19" s="78" t="e">
        <f t="shared" si="2"/>
        <v>#DIV/0!</v>
      </c>
      <c r="P19" s="79" t="e">
        <f t="shared" ref="P19:P41" si="9">O19*(400/(400+L19))</f>
        <v>#DIV/0!</v>
      </c>
      <c r="Q19" s="80"/>
      <c r="R19" s="80">
        <f t="shared" ref="R19:R41" si="10">Q19/314.7</f>
        <v>0</v>
      </c>
      <c r="S19" s="80" t="e">
        <f>R19/O19*100</f>
        <v>#DIV/0!</v>
      </c>
      <c r="T19" s="81" t="e">
        <f t="shared" ref="T19:T41" si="11">F19*1000000</f>
        <v>#DIV/0!</v>
      </c>
      <c r="U19" s="7" t="e">
        <f t="shared" ref="U19:U41" si="12">M19/L19*100</f>
        <v>#DIV/0!</v>
      </c>
      <c r="V19" s="92" t="e">
        <f t="shared" ref="V19:V41" si="13">O19/K19</f>
        <v>#DIV/0!</v>
      </c>
      <c r="W19" s="133"/>
    </row>
    <row r="20" spans="1:23">
      <c r="A20" s="29" t="s">
        <v>259</v>
      </c>
      <c r="B20" s="71">
        <f t="shared" si="3"/>
        <v>44172.416666666664</v>
      </c>
      <c r="C20" s="44">
        <v>5</v>
      </c>
      <c r="D20" s="82">
        <v>611.77</v>
      </c>
      <c r="E20" s="83">
        <v>118.1</v>
      </c>
      <c r="F20" s="74">
        <f t="shared" si="4"/>
        <v>1.2459412696782227E-3</v>
      </c>
      <c r="G20" s="74">
        <f t="shared" si="5"/>
        <v>1.3221826056025363E-3</v>
      </c>
      <c r="H20" s="98">
        <v>0.41666666666666669</v>
      </c>
      <c r="I20" s="75">
        <f>jar_information!M5</f>
        <v>44109.375</v>
      </c>
      <c r="J20" s="76">
        <f t="shared" si="1"/>
        <v>63.041666666664241</v>
      </c>
      <c r="K20" s="76">
        <f t="shared" si="6"/>
        <v>1512.9999999999418</v>
      </c>
      <c r="L20" s="77">
        <f>jar_information!H5</f>
        <v>1094.984111531538</v>
      </c>
      <c r="M20" s="76">
        <f t="shared" si="7"/>
        <v>1.364285894199085</v>
      </c>
      <c r="N20" s="76">
        <f t="shared" si="8"/>
        <v>2.4966431863843255</v>
      </c>
      <c r="O20" s="78">
        <f t="shared" si="2"/>
        <v>0.68090268719572511</v>
      </c>
      <c r="P20" s="79">
        <f t="shared" si="9"/>
        <v>0.18218325718476666</v>
      </c>
      <c r="Q20" s="217">
        <v>275</v>
      </c>
      <c r="R20" s="80">
        <f t="shared" si="10"/>
        <v>0.87384810931045442</v>
      </c>
      <c r="S20" s="217">
        <f>R20/O20*100</f>
        <v>128.3367103321869</v>
      </c>
      <c r="T20" s="81">
        <f t="shared" si="11"/>
        <v>1245.9412696782226</v>
      </c>
      <c r="U20" s="7">
        <f t="shared" si="12"/>
        <v>0.12459412696782227</v>
      </c>
      <c r="V20" s="92">
        <f t="shared" si="13"/>
        <v>4.5003482299785279E-4</v>
      </c>
      <c r="W20" s="133" t="s">
        <v>309</v>
      </c>
    </row>
    <row r="21" spans="1:23">
      <c r="A21" s="29" t="s">
        <v>260</v>
      </c>
      <c r="B21" s="71">
        <f t="shared" si="3"/>
        <v>44172.416666666664</v>
      </c>
      <c r="C21" s="44">
        <v>5</v>
      </c>
      <c r="D21" s="82">
        <v>425.68</v>
      </c>
      <c r="E21" s="83">
        <v>78.483000000000004</v>
      </c>
      <c r="F21" s="74">
        <f t="shared" si="4"/>
        <v>8.6827207715901508E-4</v>
      </c>
      <c r="G21" s="74">
        <f t="shared" si="5"/>
        <v>8.6006533319851796E-4</v>
      </c>
      <c r="H21" s="98">
        <v>0.41666666666666669</v>
      </c>
      <c r="I21" s="75">
        <f>jar_information!M6</f>
        <v>44109.375</v>
      </c>
      <c r="J21" s="76">
        <f t="shared" si="1"/>
        <v>63.041666666664241</v>
      </c>
      <c r="K21" s="76">
        <f t="shared" si="6"/>
        <v>1512.9999999999418</v>
      </c>
      <c r="L21" s="77">
        <f>jar_information!H6</f>
        <v>1094.984111531538</v>
      </c>
      <c r="M21" s="76">
        <f t="shared" si="7"/>
        <v>0.95074412897560712</v>
      </c>
      <c r="N21" s="76">
        <f t="shared" si="8"/>
        <v>1.7398617560253611</v>
      </c>
      <c r="O21" s="78">
        <f t="shared" si="2"/>
        <v>0.47450775164328024</v>
      </c>
      <c r="P21" s="79">
        <f t="shared" si="9"/>
        <v>0.12695994505444486</v>
      </c>
      <c r="Q21" s="217">
        <v>256.89999999999998</v>
      </c>
      <c r="R21" s="80">
        <f t="shared" si="10"/>
        <v>0.8163330155703844</v>
      </c>
      <c r="S21" s="217">
        <f>R21/O21*100</f>
        <v>172.03786718832731</v>
      </c>
      <c r="T21" s="81">
        <f t="shared" si="11"/>
        <v>868.27207715901511</v>
      </c>
      <c r="U21" s="7">
        <f t="shared" si="12"/>
        <v>8.6827207715901508E-2</v>
      </c>
      <c r="V21" s="92">
        <f t="shared" si="13"/>
        <v>3.1362045713370689E-4</v>
      </c>
      <c r="W21" s="133" t="s">
        <v>309</v>
      </c>
    </row>
    <row r="22" spans="1:23">
      <c r="A22" s="29" t="s">
        <v>261</v>
      </c>
      <c r="B22" s="71">
        <f t="shared" si="3"/>
        <v>44172.416666666664</v>
      </c>
      <c r="C22" s="44"/>
      <c r="D22" s="82"/>
      <c r="E22" s="83"/>
      <c r="F22" s="74" t="e">
        <f t="shared" si="4"/>
        <v>#DIV/0!</v>
      </c>
      <c r="G22" s="74" t="e">
        <f t="shared" si="5"/>
        <v>#DIV/0!</v>
      </c>
      <c r="H22" s="98">
        <v>0.41666666666666669</v>
      </c>
      <c r="I22" s="75">
        <f>jar_information!M7</f>
        <v>44109.375</v>
      </c>
      <c r="J22" s="76">
        <f t="shared" si="1"/>
        <v>63.041666666664241</v>
      </c>
      <c r="K22" s="76">
        <f t="shared" si="6"/>
        <v>1512.9999999999418</v>
      </c>
      <c r="L22" s="77">
        <f>jar_information!H7</f>
        <v>1094.984111531538</v>
      </c>
      <c r="M22" s="76" t="e">
        <f t="shared" si="7"/>
        <v>#DIV/0!</v>
      </c>
      <c r="N22" s="76" t="e">
        <f t="shared" si="8"/>
        <v>#DIV/0!</v>
      </c>
      <c r="O22" s="78" t="e">
        <f t="shared" si="2"/>
        <v>#DIV/0!</v>
      </c>
      <c r="P22" s="79" t="e">
        <f t="shared" si="9"/>
        <v>#DIV/0!</v>
      </c>
      <c r="Q22" s="80"/>
      <c r="R22" s="80">
        <f t="shared" si="10"/>
        <v>0</v>
      </c>
      <c r="S22" s="80" t="e">
        <f>R22/O22*100</f>
        <v>#DIV/0!</v>
      </c>
      <c r="T22" s="81" t="e">
        <f t="shared" si="11"/>
        <v>#DIV/0!</v>
      </c>
      <c r="U22" s="7" t="e">
        <f t="shared" si="12"/>
        <v>#DIV/0!</v>
      </c>
      <c r="V22" s="92" t="e">
        <f t="shared" si="13"/>
        <v>#DIV/0!</v>
      </c>
      <c r="W22" s="133"/>
    </row>
    <row r="23" spans="1:23">
      <c r="A23" s="29" t="s">
        <v>262</v>
      </c>
      <c r="B23" s="71">
        <f t="shared" si="3"/>
        <v>44172.416666666664</v>
      </c>
      <c r="C23" s="44"/>
      <c r="D23" s="82"/>
      <c r="E23" s="83"/>
      <c r="F23" s="74" t="e">
        <f t="shared" si="4"/>
        <v>#DIV/0!</v>
      </c>
      <c r="G23" s="74" t="e">
        <f t="shared" si="5"/>
        <v>#DIV/0!</v>
      </c>
      <c r="H23" s="98">
        <v>0.41666666666666669</v>
      </c>
      <c r="I23" s="75">
        <f>jar_information!M8</f>
        <v>44109.375</v>
      </c>
      <c r="J23" s="76">
        <f t="shared" si="1"/>
        <v>63.041666666664241</v>
      </c>
      <c r="K23" s="76">
        <f t="shared" si="6"/>
        <v>1512.9999999999418</v>
      </c>
      <c r="L23" s="77">
        <f>jar_information!H8</f>
        <v>1094.984111531538</v>
      </c>
      <c r="M23" s="76" t="e">
        <f t="shared" si="7"/>
        <v>#DIV/0!</v>
      </c>
      <c r="N23" s="76" t="e">
        <f t="shared" si="8"/>
        <v>#DIV/0!</v>
      </c>
      <c r="O23" s="78" t="e">
        <f t="shared" si="2"/>
        <v>#DIV/0!</v>
      </c>
      <c r="P23" s="79" t="e">
        <f t="shared" si="9"/>
        <v>#DIV/0!</v>
      </c>
      <c r="Q23" s="80"/>
      <c r="R23" s="80">
        <f t="shared" si="10"/>
        <v>0</v>
      </c>
      <c r="S23" s="80" t="e">
        <f t="shared" ref="S23:S39" si="14">R23/P23*100</f>
        <v>#DIV/0!</v>
      </c>
      <c r="T23" s="81" t="e">
        <f t="shared" si="11"/>
        <v>#DIV/0!</v>
      </c>
      <c r="U23" s="7" t="e">
        <f t="shared" si="12"/>
        <v>#DIV/0!</v>
      </c>
      <c r="V23" s="92" t="e">
        <f t="shared" si="13"/>
        <v>#DIV/0!</v>
      </c>
      <c r="W23" s="133"/>
    </row>
    <row r="24" spans="1:23">
      <c r="A24" s="29" t="s">
        <v>263</v>
      </c>
      <c r="B24" s="71">
        <f t="shared" si="3"/>
        <v>44172.416666666664</v>
      </c>
      <c r="C24" s="44"/>
      <c r="D24" s="82"/>
      <c r="E24" s="83"/>
      <c r="F24" s="74" t="e">
        <f t="shared" si="4"/>
        <v>#DIV/0!</v>
      </c>
      <c r="G24" s="74" t="e">
        <f t="shared" si="5"/>
        <v>#DIV/0!</v>
      </c>
      <c r="H24" s="98">
        <v>0.41666666666666669</v>
      </c>
      <c r="I24" s="75">
        <f>jar_information!M9</f>
        <v>44109.375</v>
      </c>
      <c r="J24" s="76">
        <f t="shared" si="1"/>
        <v>63.041666666664241</v>
      </c>
      <c r="K24" s="76">
        <f t="shared" si="6"/>
        <v>1512.9999999999418</v>
      </c>
      <c r="L24" s="77">
        <f>jar_information!H9</f>
        <v>1089.9832182453438</v>
      </c>
      <c r="M24" s="76" t="e">
        <f t="shared" si="7"/>
        <v>#DIV/0!</v>
      </c>
      <c r="N24" s="76" t="e">
        <f t="shared" si="8"/>
        <v>#DIV/0!</v>
      </c>
      <c r="O24" s="78" t="e">
        <f t="shared" si="2"/>
        <v>#DIV/0!</v>
      </c>
      <c r="P24" s="79" t="e">
        <f t="shared" si="9"/>
        <v>#DIV/0!</v>
      </c>
      <c r="Q24" s="80"/>
      <c r="R24" s="80">
        <f t="shared" si="10"/>
        <v>0</v>
      </c>
      <c r="S24" s="80" t="e">
        <f t="shared" si="14"/>
        <v>#DIV/0!</v>
      </c>
      <c r="T24" s="81" t="e">
        <f t="shared" si="11"/>
        <v>#DIV/0!</v>
      </c>
      <c r="U24" s="7" t="e">
        <f t="shared" si="12"/>
        <v>#DIV/0!</v>
      </c>
      <c r="V24" s="92" t="e">
        <f t="shared" si="13"/>
        <v>#DIV/0!</v>
      </c>
      <c r="W24" s="133"/>
    </row>
    <row r="25" spans="1:23">
      <c r="A25" s="29" t="s">
        <v>264</v>
      </c>
      <c r="B25" s="71">
        <f t="shared" si="3"/>
        <v>44172.416666666664</v>
      </c>
      <c r="C25" s="44"/>
      <c r="D25" s="82"/>
      <c r="E25" s="83"/>
      <c r="F25" s="74" t="e">
        <f t="shared" si="4"/>
        <v>#DIV/0!</v>
      </c>
      <c r="G25" s="74" t="e">
        <f t="shared" si="5"/>
        <v>#DIV/0!</v>
      </c>
      <c r="H25" s="98">
        <v>0.41666666666666669</v>
      </c>
      <c r="I25" s="75">
        <f>jar_information!M10</f>
        <v>44109.375</v>
      </c>
      <c r="J25" s="76">
        <f t="shared" si="1"/>
        <v>63.041666666664241</v>
      </c>
      <c r="K25" s="76">
        <f t="shared" si="6"/>
        <v>1512.9999999999418</v>
      </c>
      <c r="L25" s="77">
        <f>jar_information!H10</f>
        <v>1094.984111531538</v>
      </c>
      <c r="M25" s="76" t="e">
        <f t="shared" si="7"/>
        <v>#DIV/0!</v>
      </c>
      <c r="N25" s="76" t="e">
        <f t="shared" si="8"/>
        <v>#DIV/0!</v>
      </c>
      <c r="O25" s="78" t="e">
        <f t="shared" si="2"/>
        <v>#DIV/0!</v>
      </c>
      <c r="P25" s="79" t="e">
        <f t="shared" si="9"/>
        <v>#DIV/0!</v>
      </c>
      <c r="Q25" s="80"/>
      <c r="R25" s="80">
        <f t="shared" si="10"/>
        <v>0</v>
      </c>
      <c r="S25" s="80" t="e">
        <f t="shared" si="14"/>
        <v>#DIV/0!</v>
      </c>
      <c r="T25" s="81" t="e">
        <f t="shared" si="11"/>
        <v>#DIV/0!</v>
      </c>
      <c r="U25" s="7" t="e">
        <f t="shared" si="12"/>
        <v>#DIV/0!</v>
      </c>
      <c r="V25" s="92" t="e">
        <f t="shared" si="13"/>
        <v>#DIV/0!</v>
      </c>
      <c r="W25" s="133"/>
    </row>
    <row r="26" spans="1:23">
      <c r="A26" s="29" t="s">
        <v>265</v>
      </c>
      <c r="B26" s="71">
        <f t="shared" si="3"/>
        <v>44172.416666666664</v>
      </c>
      <c r="C26" s="44">
        <v>5</v>
      </c>
      <c r="D26" s="82">
        <v>851.3</v>
      </c>
      <c r="E26" s="83">
        <v>153.88999999999999</v>
      </c>
      <c r="F26" s="74">
        <f t="shared" si="4"/>
        <v>1.732066809385492E-3</v>
      </c>
      <c r="G26" s="74">
        <f t="shared" si="5"/>
        <v>1.7396593751544914E-3</v>
      </c>
      <c r="H26" s="98">
        <v>0.41666666666666669</v>
      </c>
      <c r="I26" s="75">
        <f>jar_information!M11</f>
        <v>44109.375</v>
      </c>
      <c r="J26" s="76">
        <f t="shared" si="1"/>
        <v>63.041666666664241</v>
      </c>
      <c r="K26" s="76">
        <f t="shared" si="6"/>
        <v>1512.9999999999418</v>
      </c>
      <c r="L26" s="77">
        <f>jar_information!H11</f>
        <v>1094.984111531538</v>
      </c>
      <c r="M26" s="76">
        <f t="shared" si="7"/>
        <v>1.8965856363882387</v>
      </c>
      <c r="N26" s="76">
        <f t="shared" si="8"/>
        <v>3.4707517145904769</v>
      </c>
      <c r="O26" s="78">
        <f t="shared" si="2"/>
        <v>0.9465686494337664</v>
      </c>
      <c r="P26" s="79">
        <f t="shared" si="9"/>
        <v>0.25326520653495194</v>
      </c>
      <c r="Q26" s="80">
        <v>274.5</v>
      </c>
      <c r="R26" s="80">
        <f t="shared" si="10"/>
        <v>0.87225929456625362</v>
      </c>
      <c r="S26" s="80">
        <f>R26/O26*100</f>
        <v>92.149607436083542</v>
      </c>
      <c r="T26" s="81">
        <f t="shared" si="11"/>
        <v>1732.066809385492</v>
      </c>
      <c r="U26" s="7">
        <f t="shared" si="12"/>
        <v>0.17320668093854921</v>
      </c>
      <c r="V26" s="92">
        <f t="shared" si="13"/>
        <v>6.2562369427217638E-4</v>
      </c>
      <c r="W26" s="133" t="s">
        <v>309</v>
      </c>
    </row>
    <row r="27" spans="1:23">
      <c r="A27" s="29" t="s">
        <v>266</v>
      </c>
      <c r="B27" s="71">
        <f t="shared" si="3"/>
        <v>44172.416666666664</v>
      </c>
      <c r="C27" s="44">
        <v>5</v>
      </c>
      <c r="D27" s="82">
        <v>645.07000000000005</v>
      </c>
      <c r="E27" s="83">
        <v>123.13</v>
      </c>
      <c r="F27" s="74">
        <f t="shared" si="4"/>
        <v>1.3135235369192871E-3</v>
      </c>
      <c r="G27" s="74">
        <f t="shared" si="5"/>
        <v>1.3808556469785164E-3</v>
      </c>
      <c r="H27" s="98">
        <v>0.41666666666666669</v>
      </c>
      <c r="I27" s="75">
        <f>jar_information!M12</f>
        <v>44109.375</v>
      </c>
      <c r="J27" s="76">
        <f t="shared" si="1"/>
        <v>63.041666666664241</v>
      </c>
      <c r="K27" s="76">
        <f t="shared" si="6"/>
        <v>1512.9999999999418</v>
      </c>
      <c r="L27" s="77">
        <f>jar_information!H12</f>
        <v>1089.9832182453438</v>
      </c>
      <c r="M27" s="76">
        <f t="shared" si="7"/>
        <v>1.4317186120122911</v>
      </c>
      <c r="N27" s="76">
        <f t="shared" si="8"/>
        <v>2.6200450599824929</v>
      </c>
      <c r="O27" s="78">
        <f t="shared" si="2"/>
        <v>0.71455774363158897</v>
      </c>
      <c r="P27" s="79">
        <f t="shared" si="9"/>
        <v>0.19182974274651954</v>
      </c>
      <c r="Q27" s="80">
        <v>224.75</v>
      </c>
      <c r="R27" s="80">
        <f t="shared" si="10"/>
        <v>0.71417222751827136</v>
      </c>
      <c r="S27" s="80">
        <f>R27/O27*100</f>
        <v>99.946048291162825</v>
      </c>
      <c r="T27" s="81">
        <f t="shared" si="11"/>
        <v>1313.5235369192872</v>
      </c>
      <c r="U27" s="7">
        <f t="shared" si="12"/>
        <v>0.13135235369192871</v>
      </c>
      <c r="V27" s="92">
        <f t="shared" si="13"/>
        <v>4.7227874661706312E-4</v>
      </c>
      <c r="W27" s="133" t="s">
        <v>309</v>
      </c>
    </row>
    <row r="28" spans="1:23">
      <c r="A28" s="29" t="s">
        <v>267</v>
      </c>
      <c r="B28" s="71">
        <f t="shared" si="3"/>
        <v>44172.416666666664</v>
      </c>
      <c r="C28" s="44"/>
      <c r="D28" s="82"/>
      <c r="E28" s="83"/>
      <c r="F28" s="74" t="e">
        <f t="shared" si="4"/>
        <v>#DIV/0!</v>
      </c>
      <c r="G28" s="74" t="e">
        <f t="shared" si="5"/>
        <v>#DIV/0!</v>
      </c>
      <c r="H28" s="98">
        <v>0.41666666666666669</v>
      </c>
      <c r="I28" s="75">
        <f>jar_information!M13</f>
        <v>44109.375</v>
      </c>
      <c r="J28" s="76">
        <f t="shared" si="1"/>
        <v>63.041666666664241</v>
      </c>
      <c r="K28" s="76">
        <f t="shared" si="6"/>
        <v>1512.9999999999418</v>
      </c>
      <c r="L28" s="77">
        <f>jar_information!H13</f>
        <v>1084.9972529988097</v>
      </c>
      <c r="M28" s="76" t="e">
        <f t="shared" si="7"/>
        <v>#DIV/0!</v>
      </c>
      <c r="N28" s="76" t="e">
        <f t="shared" si="8"/>
        <v>#DIV/0!</v>
      </c>
      <c r="O28" s="78" t="e">
        <f t="shared" si="2"/>
        <v>#DIV/0!</v>
      </c>
      <c r="P28" s="79" t="e">
        <f t="shared" si="9"/>
        <v>#DIV/0!</v>
      </c>
      <c r="Q28" s="80"/>
      <c r="R28" s="80">
        <f t="shared" si="10"/>
        <v>0</v>
      </c>
      <c r="S28" s="80" t="e">
        <f t="shared" si="14"/>
        <v>#DIV/0!</v>
      </c>
      <c r="T28" s="81" t="e">
        <f t="shared" si="11"/>
        <v>#DIV/0!</v>
      </c>
      <c r="U28" s="7" t="e">
        <f t="shared" si="12"/>
        <v>#DIV/0!</v>
      </c>
      <c r="V28" s="92" t="e">
        <f t="shared" si="13"/>
        <v>#DIV/0!</v>
      </c>
      <c r="W28" s="133"/>
    </row>
    <row r="29" spans="1:23">
      <c r="A29" s="29" t="s">
        <v>268</v>
      </c>
      <c r="B29" s="71">
        <f t="shared" si="3"/>
        <v>44172.416666666664</v>
      </c>
      <c r="C29" s="44"/>
      <c r="D29" s="82"/>
      <c r="E29" s="83"/>
      <c r="F29" s="74" t="e">
        <f t="shared" si="4"/>
        <v>#DIV/0!</v>
      </c>
      <c r="G29" s="74" t="e">
        <f t="shared" si="5"/>
        <v>#DIV/0!</v>
      </c>
      <c r="H29" s="98">
        <v>0.41666666666666669</v>
      </c>
      <c r="I29" s="75">
        <f>jar_information!M14</f>
        <v>44109.375</v>
      </c>
      <c r="J29" s="76">
        <f t="shared" si="1"/>
        <v>63.041666666664241</v>
      </c>
      <c r="K29" s="76">
        <f t="shared" si="6"/>
        <v>1512.9999999999418</v>
      </c>
      <c r="L29" s="77">
        <f>jar_information!H14</f>
        <v>1075.0698400525853</v>
      </c>
      <c r="M29" s="76" t="e">
        <f t="shared" si="7"/>
        <v>#DIV/0!</v>
      </c>
      <c r="N29" s="76" t="e">
        <f t="shared" si="8"/>
        <v>#DIV/0!</v>
      </c>
      <c r="O29" s="78" t="e">
        <f t="shared" si="2"/>
        <v>#DIV/0!</v>
      </c>
      <c r="P29" s="79" t="e">
        <f t="shared" si="9"/>
        <v>#DIV/0!</v>
      </c>
      <c r="Q29" s="80"/>
      <c r="R29" s="80">
        <f t="shared" si="10"/>
        <v>0</v>
      </c>
      <c r="S29" s="80" t="e">
        <f t="shared" si="14"/>
        <v>#DIV/0!</v>
      </c>
      <c r="T29" s="81" t="e">
        <f t="shared" si="11"/>
        <v>#DIV/0!</v>
      </c>
      <c r="U29" s="7" t="e">
        <f t="shared" si="12"/>
        <v>#DIV/0!</v>
      </c>
      <c r="V29" s="92" t="e">
        <f t="shared" si="13"/>
        <v>#DIV/0!</v>
      </c>
      <c r="W29" s="133"/>
    </row>
    <row r="30" spans="1:23">
      <c r="A30" t="s">
        <v>269</v>
      </c>
      <c r="B30" s="71">
        <f t="shared" si="3"/>
        <v>44172.416666666664</v>
      </c>
      <c r="C30" s="44"/>
      <c r="D30" s="82"/>
      <c r="E30" s="83"/>
      <c r="F30" s="74" t="e">
        <f t="shared" si="4"/>
        <v>#DIV/0!</v>
      </c>
      <c r="G30" s="74" t="e">
        <f t="shared" si="5"/>
        <v>#DIV/0!</v>
      </c>
      <c r="H30" s="98">
        <v>0.41666666666666669</v>
      </c>
      <c r="I30" s="75">
        <f>jar_information!M15</f>
        <v>44109.375</v>
      </c>
      <c r="J30" s="76">
        <f t="shared" si="1"/>
        <v>63.041666666664241</v>
      </c>
      <c r="K30" s="76">
        <f t="shared" si="6"/>
        <v>1512.9999999999418</v>
      </c>
      <c r="L30" s="77">
        <f>jar_information!H15</f>
        <v>1084.9972529988097</v>
      </c>
      <c r="M30" s="76" t="e">
        <f t="shared" si="7"/>
        <v>#DIV/0!</v>
      </c>
      <c r="N30" s="76" t="e">
        <f t="shared" si="8"/>
        <v>#DIV/0!</v>
      </c>
      <c r="O30" s="78" t="e">
        <f t="shared" si="2"/>
        <v>#DIV/0!</v>
      </c>
      <c r="P30" s="79" t="e">
        <f t="shared" si="9"/>
        <v>#DIV/0!</v>
      </c>
      <c r="Q30" s="80"/>
      <c r="R30" s="80">
        <f t="shared" si="10"/>
        <v>0</v>
      </c>
      <c r="S30" s="80" t="e">
        <f t="shared" si="14"/>
        <v>#DIV/0!</v>
      </c>
      <c r="T30" s="81" t="e">
        <f t="shared" si="11"/>
        <v>#DIV/0!</v>
      </c>
      <c r="U30" s="7" t="e">
        <f t="shared" si="12"/>
        <v>#DIV/0!</v>
      </c>
      <c r="V30" s="92" t="e">
        <f t="shared" si="13"/>
        <v>#DIV/0!</v>
      </c>
      <c r="W30" s="133"/>
    </row>
    <row r="31" spans="1:23">
      <c r="A31" t="s">
        <v>270</v>
      </c>
      <c r="B31" s="71">
        <f t="shared" si="3"/>
        <v>44172.416666666664</v>
      </c>
      <c r="C31" s="44"/>
      <c r="D31" s="82"/>
      <c r="E31" s="83"/>
      <c r="F31" s="74" t="e">
        <f t="shared" si="4"/>
        <v>#DIV/0!</v>
      </c>
      <c r="G31" s="74" t="e">
        <f t="shared" si="5"/>
        <v>#DIV/0!</v>
      </c>
      <c r="H31" s="98">
        <v>0.41666666666666669</v>
      </c>
      <c r="I31" s="75">
        <f>jar_information!M16</f>
        <v>44109.375</v>
      </c>
      <c r="J31" s="76">
        <f t="shared" si="1"/>
        <v>63.041666666664241</v>
      </c>
      <c r="K31" s="76">
        <f t="shared" si="6"/>
        <v>1512.9999999999418</v>
      </c>
      <c r="L31" s="77">
        <f>jar_information!H16</f>
        <v>1094.984111531538</v>
      </c>
      <c r="M31" s="76" t="e">
        <f t="shared" si="7"/>
        <v>#DIV/0!</v>
      </c>
      <c r="N31" s="76" t="e">
        <f t="shared" si="8"/>
        <v>#DIV/0!</v>
      </c>
      <c r="O31" s="78" t="e">
        <f t="shared" si="2"/>
        <v>#DIV/0!</v>
      </c>
      <c r="P31" s="79" t="e">
        <f t="shared" si="9"/>
        <v>#DIV/0!</v>
      </c>
      <c r="Q31" s="80"/>
      <c r="R31" s="80">
        <f t="shared" si="10"/>
        <v>0</v>
      </c>
      <c r="S31" s="80" t="e">
        <f t="shared" si="14"/>
        <v>#DIV/0!</v>
      </c>
      <c r="T31" s="81" t="e">
        <f t="shared" si="11"/>
        <v>#DIV/0!</v>
      </c>
      <c r="U31" s="7" t="e">
        <f t="shared" si="12"/>
        <v>#DIV/0!</v>
      </c>
      <c r="V31" s="92" t="e">
        <f t="shared" si="13"/>
        <v>#DIV/0!</v>
      </c>
      <c r="W31" s="133"/>
    </row>
    <row r="32" spans="1:23">
      <c r="A32" t="s">
        <v>271</v>
      </c>
      <c r="B32" s="71">
        <f t="shared" si="3"/>
        <v>44172.416666666664</v>
      </c>
      <c r="C32" s="44">
        <v>5</v>
      </c>
      <c r="D32" s="82">
        <v>1187.5999999999999</v>
      </c>
      <c r="E32" s="83">
        <v>209.38</v>
      </c>
      <c r="F32" s="74">
        <f t="shared" si="4"/>
        <v>2.4145868235947968E-3</v>
      </c>
      <c r="G32" s="74">
        <f t="shared" si="5"/>
        <v>2.3869291695785763E-3</v>
      </c>
      <c r="H32" s="98">
        <v>0.41666666666666669</v>
      </c>
      <c r="I32" s="75">
        <f>jar_information!M17</f>
        <v>44109.375</v>
      </c>
      <c r="J32" s="76">
        <f t="shared" si="1"/>
        <v>63.041666666664241</v>
      </c>
      <c r="K32" s="76">
        <f t="shared" si="6"/>
        <v>1512.9999999999418</v>
      </c>
      <c r="L32" s="77">
        <f>jar_information!H17</f>
        <v>1084.9972529988097</v>
      </c>
      <c r="M32" s="76">
        <f t="shared" si="7"/>
        <v>2.6198200707274761</v>
      </c>
      <c r="N32" s="76">
        <f t="shared" si="8"/>
        <v>4.7942707294312816</v>
      </c>
      <c r="O32" s="78">
        <f t="shared" si="2"/>
        <v>1.3075283807539857</v>
      </c>
      <c r="P32" s="79">
        <f t="shared" si="9"/>
        <v>0.35219684834124976</v>
      </c>
      <c r="Q32" s="80">
        <v>386.6</v>
      </c>
      <c r="R32" s="80">
        <f t="shared" si="10"/>
        <v>1.228471560216079</v>
      </c>
      <c r="S32" s="80">
        <f>R32/O32*100</f>
        <v>93.953720492681114</v>
      </c>
      <c r="T32" s="81">
        <f t="shared" si="11"/>
        <v>2414.5868235947969</v>
      </c>
      <c r="U32" s="7">
        <f t="shared" si="12"/>
        <v>0.24145868235947968</v>
      </c>
      <c r="V32" s="92">
        <f t="shared" si="13"/>
        <v>8.6419588946069791E-4</v>
      </c>
      <c r="W32" s="133" t="s">
        <v>309</v>
      </c>
    </row>
    <row r="33" spans="1:25">
      <c r="A33" t="s">
        <v>272</v>
      </c>
      <c r="B33" s="71">
        <f t="shared" si="3"/>
        <v>44172.416666666664</v>
      </c>
      <c r="C33" s="44">
        <v>5</v>
      </c>
      <c r="D33" s="82">
        <v>339.25</v>
      </c>
      <c r="E33" s="83">
        <v>70.147999999999996</v>
      </c>
      <c r="F33" s="74">
        <f t="shared" si="4"/>
        <v>6.928626069594607E-4</v>
      </c>
      <c r="G33" s="74">
        <f t="shared" si="5"/>
        <v>7.628407208985586E-4</v>
      </c>
      <c r="H33" s="98">
        <v>0.41666666666666669</v>
      </c>
      <c r="I33" s="75">
        <f>jar_information!M18</f>
        <v>44109.375</v>
      </c>
      <c r="J33" s="76">
        <f t="shared" si="1"/>
        <v>63.041666666664241</v>
      </c>
      <c r="K33" s="76">
        <f t="shared" si="6"/>
        <v>1512.9999999999418</v>
      </c>
      <c r="L33" s="77">
        <f>jar_information!H18</f>
        <v>1089.9832182453438</v>
      </c>
      <c r="M33" s="76">
        <f t="shared" si="7"/>
        <v>0.75520861413553175</v>
      </c>
      <c r="N33" s="76">
        <f t="shared" si="8"/>
        <v>1.3820317638680231</v>
      </c>
      <c r="O33" s="78">
        <f t="shared" si="2"/>
        <v>0.37691775378218806</v>
      </c>
      <c r="P33" s="79">
        <f t="shared" si="9"/>
        <v>0.10118711383234491</v>
      </c>
      <c r="Q33" s="80">
        <v>124.7</v>
      </c>
      <c r="R33" s="80">
        <f t="shared" si="10"/>
        <v>0.3962503972036861</v>
      </c>
      <c r="S33" s="80">
        <f>R33/O33*100</f>
        <v>105.12914109975036</v>
      </c>
      <c r="T33" s="81">
        <f t="shared" si="11"/>
        <v>692.86260695946066</v>
      </c>
      <c r="U33" s="7">
        <f t="shared" si="12"/>
        <v>6.9286260695946067E-2</v>
      </c>
      <c r="V33" s="92">
        <f t="shared" si="13"/>
        <v>2.4911946713959189E-4</v>
      </c>
      <c r="W33" s="133" t="s">
        <v>309</v>
      </c>
      <c r="Y33" s="4"/>
    </row>
    <row r="34" spans="1:25">
      <c r="A34" t="s">
        <v>273</v>
      </c>
      <c r="B34" s="71">
        <f t="shared" si="3"/>
        <v>44172.416666666664</v>
      </c>
      <c r="C34" s="44"/>
      <c r="D34" s="82"/>
      <c r="E34" s="83"/>
      <c r="F34" s="74" t="e">
        <f t="shared" si="4"/>
        <v>#DIV/0!</v>
      </c>
      <c r="G34" s="74" t="e">
        <f t="shared" si="5"/>
        <v>#DIV/0!</v>
      </c>
      <c r="H34" s="98">
        <v>0.41666666666666669</v>
      </c>
      <c r="I34" s="75">
        <f>jar_information!M19</f>
        <v>44109.375</v>
      </c>
      <c r="J34" s="76">
        <f t="shared" si="1"/>
        <v>63.041666666664241</v>
      </c>
      <c r="K34" s="76">
        <f t="shared" si="6"/>
        <v>1512.9999999999418</v>
      </c>
      <c r="L34" s="77">
        <f>jar_information!H19</f>
        <v>1094.984111531538</v>
      </c>
      <c r="M34" s="76" t="e">
        <f t="shared" si="7"/>
        <v>#DIV/0!</v>
      </c>
      <c r="N34" s="76" t="e">
        <f t="shared" si="8"/>
        <v>#DIV/0!</v>
      </c>
      <c r="O34" s="78" t="e">
        <f t="shared" si="2"/>
        <v>#DIV/0!</v>
      </c>
      <c r="P34" s="79" t="e">
        <f t="shared" si="9"/>
        <v>#DIV/0!</v>
      </c>
      <c r="Q34" s="80"/>
      <c r="R34" s="80">
        <f t="shared" si="10"/>
        <v>0</v>
      </c>
      <c r="S34" s="80" t="e">
        <f t="shared" si="14"/>
        <v>#DIV/0!</v>
      </c>
      <c r="T34" s="81" t="e">
        <f t="shared" si="11"/>
        <v>#DIV/0!</v>
      </c>
      <c r="U34" s="7" t="e">
        <f t="shared" si="12"/>
        <v>#DIV/0!</v>
      </c>
      <c r="V34" s="92" t="e">
        <f t="shared" si="13"/>
        <v>#DIV/0!</v>
      </c>
    </row>
    <row r="35" spans="1:25">
      <c r="A35" t="s">
        <v>274</v>
      </c>
      <c r="B35" s="71">
        <f t="shared" si="3"/>
        <v>44172.416666666664</v>
      </c>
      <c r="C35" s="44"/>
      <c r="D35" s="82"/>
      <c r="E35" s="83"/>
      <c r="F35" s="74" t="e">
        <f t="shared" si="4"/>
        <v>#DIV/0!</v>
      </c>
      <c r="G35" s="74" t="e">
        <f t="shared" si="5"/>
        <v>#DIV/0!</v>
      </c>
      <c r="H35" s="98">
        <v>0.41666666666666669</v>
      </c>
      <c r="I35" s="75">
        <f>jar_information!M20</f>
        <v>44109.375</v>
      </c>
      <c r="J35" s="76">
        <f t="shared" si="1"/>
        <v>63.041666666664241</v>
      </c>
      <c r="K35" s="76">
        <f t="shared" si="6"/>
        <v>1512.9999999999418</v>
      </c>
      <c r="L35" s="77">
        <f>jar_information!H20</f>
        <v>1089.9832182453438</v>
      </c>
      <c r="M35" s="76" t="e">
        <f t="shared" si="7"/>
        <v>#DIV/0!</v>
      </c>
      <c r="N35" s="76" t="e">
        <f t="shared" si="8"/>
        <v>#DIV/0!</v>
      </c>
      <c r="O35" s="78" t="e">
        <f t="shared" si="2"/>
        <v>#DIV/0!</v>
      </c>
      <c r="P35" s="79" t="e">
        <f t="shared" si="9"/>
        <v>#DIV/0!</v>
      </c>
      <c r="Q35" s="80"/>
      <c r="R35" s="80">
        <f t="shared" si="10"/>
        <v>0</v>
      </c>
      <c r="S35" s="80" t="e">
        <f t="shared" si="14"/>
        <v>#DIV/0!</v>
      </c>
      <c r="T35" s="81" t="e">
        <f t="shared" si="11"/>
        <v>#DIV/0!</v>
      </c>
      <c r="U35" s="7" t="e">
        <f t="shared" si="12"/>
        <v>#DIV/0!</v>
      </c>
      <c r="V35" s="92" t="e">
        <f t="shared" si="13"/>
        <v>#DIV/0!</v>
      </c>
    </row>
    <row r="36" spans="1:25">
      <c r="A36" t="s">
        <v>275</v>
      </c>
      <c r="B36" s="71">
        <f t="shared" si="3"/>
        <v>44172.416666666664</v>
      </c>
      <c r="C36" s="44"/>
      <c r="D36" s="82"/>
      <c r="E36" s="83"/>
      <c r="F36" s="74" t="e">
        <f t="shared" si="4"/>
        <v>#DIV/0!</v>
      </c>
      <c r="G36" s="74" t="e">
        <f t="shared" si="5"/>
        <v>#DIV/0!</v>
      </c>
      <c r="H36" s="98">
        <v>0.41666666666666669</v>
      </c>
      <c r="I36" s="75">
        <f>jar_information!M21</f>
        <v>44109.375</v>
      </c>
      <c r="J36" s="76">
        <f t="shared" si="1"/>
        <v>63.041666666664241</v>
      </c>
      <c r="K36" s="76">
        <f t="shared" si="6"/>
        <v>1512.9999999999418</v>
      </c>
      <c r="L36" s="77">
        <f>jar_information!H21</f>
        <v>1110.0770330734813</v>
      </c>
      <c r="M36" s="76" t="e">
        <f t="shared" si="7"/>
        <v>#DIV/0!</v>
      </c>
      <c r="N36" s="76" t="e">
        <f t="shared" si="8"/>
        <v>#DIV/0!</v>
      </c>
      <c r="O36" s="78" t="e">
        <f t="shared" si="2"/>
        <v>#DIV/0!</v>
      </c>
      <c r="P36" s="79" t="e">
        <f t="shared" si="9"/>
        <v>#DIV/0!</v>
      </c>
      <c r="Q36" s="80"/>
      <c r="R36" s="80">
        <f t="shared" si="10"/>
        <v>0</v>
      </c>
      <c r="S36" s="80" t="e">
        <f t="shared" si="14"/>
        <v>#DIV/0!</v>
      </c>
      <c r="T36" s="81" t="e">
        <f t="shared" si="11"/>
        <v>#DIV/0!</v>
      </c>
      <c r="U36" s="7" t="e">
        <f t="shared" si="12"/>
        <v>#DIV/0!</v>
      </c>
      <c r="V36" s="92" t="e">
        <f t="shared" si="13"/>
        <v>#DIV/0!</v>
      </c>
      <c r="W36" s="133"/>
    </row>
    <row r="37" spans="1:25">
      <c r="A37" t="s">
        <v>276</v>
      </c>
      <c r="B37" s="71">
        <f t="shared" si="3"/>
        <v>44172.416666666664</v>
      </c>
      <c r="C37" s="44"/>
      <c r="D37" s="82"/>
      <c r="E37" s="83"/>
      <c r="F37" s="74" t="e">
        <f t="shared" si="4"/>
        <v>#DIV/0!</v>
      </c>
      <c r="G37" s="74" t="e">
        <f t="shared" si="5"/>
        <v>#DIV/0!</v>
      </c>
      <c r="H37" s="98">
        <v>0.41666666666666669</v>
      </c>
      <c r="I37" s="75">
        <f>jar_information!M22</f>
        <v>44109.375</v>
      </c>
      <c r="J37" s="76">
        <f t="shared" si="1"/>
        <v>63.041666666664241</v>
      </c>
      <c r="K37" s="76">
        <f t="shared" si="6"/>
        <v>1512.9999999999418</v>
      </c>
      <c r="L37" s="77">
        <f>jar_information!H22</f>
        <v>1080.0261490495825</v>
      </c>
      <c r="M37" s="76" t="e">
        <f t="shared" si="7"/>
        <v>#DIV/0!</v>
      </c>
      <c r="N37" s="76" t="e">
        <f t="shared" si="8"/>
        <v>#DIV/0!</v>
      </c>
      <c r="O37" s="78" t="e">
        <f t="shared" si="2"/>
        <v>#DIV/0!</v>
      </c>
      <c r="P37" s="79" t="e">
        <f t="shared" si="9"/>
        <v>#DIV/0!</v>
      </c>
      <c r="Q37" s="80"/>
      <c r="R37" s="80">
        <f t="shared" si="10"/>
        <v>0</v>
      </c>
      <c r="S37" s="80" t="e">
        <f t="shared" si="14"/>
        <v>#DIV/0!</v>
      </c>
      <c r="T37" s="81" t="e">
        <f t="shared" si="11"/>
        <v>#DIV/0!</v>
      </c>
      <c r="U37" s="7" t="e">
        <f t="shared" si="12"/>
        <v>#DIV/0!</v>
      </c>
      <c r="V37" s="92" t="e">
        <f t="shared" si="13"/>
        <v>#DIV/0!</v>
      </c>
      <c r="W37" s="133"/>
    </row>
    <row r="38" spans="1:25">
      <c r="A38" t="s">
        <v>277</v>
      </c>
      <c r="B38" s="71">
        <f t="shared" si="3"/>
        <v>44172.416666666664</v>
      </c>
      <c r="C38" s="44"/>
      <c r="D38" s="82"/>
      <c r="E38" s="83"/>
      <c r="F38" s="74" t="e">
        <f t="shared" si="4"/>
        <v>#DIV/0!</v>
      </c>
      <c r="G38" s="74" t="e">
        <f t="shared" si="5"/>
        <v>#DIV/0!</v>
      </c>
      <c r="H38" s="98">
        <v>0.41666666666666669</v>
      </c>
      <c r="I38" s="75">
        <f>jar_information!M23</f>
        <v>44109.375</v>
      </c>
      <c r="J38" s="76">
        <f t="shared" si="1"/>
        <v>63.041666666664241</v>
      </c>
      <c r="K38" s="76">
        <f t="shared" si="6"/>
        <v>1512.9999999999418</v>
      </c>
      <c r="L38" s="77">
        <f>jar_information!H23</f>
        <v>1089.9832182453438</v>
      </c>
      <c r="M38" s="76" t="e">
        <f t="shared" si="7"/>
        <v>#DIV/0!</v>
      </c>
      <c r="N38" s="76" t="e">
        <f t="shared" si="8"/>
        <v>#DIV/0!</v>
      </c>
      <c r="O38" s="78" t="e">
        <f t="shared" si="2"/>
        <v>#DIV/0!</v>
      </c>
      <c r="P38" s="79" t="e">
        <f t="shared" si="9"/>
        <v>#DIV/0!</v>
      </c>
      <c r="Q38" s="80"/>
      <c r="R38" s="80">
        <f t="shared" si="10"/>
        <v>0</v>
      </c>
      <c r="S38" s="80" t="e">
        <f t="shared" si="14"/>
        <v>#DIV/0!</v>
      </c>
      <c r="T38" s="81" t="e">
        <f t="shared" si="11"/>
        <v>#DIV/0!</v>
      </c>
      <c r="U38" s="7" t="e">
        <f t="shared" si="12"/>
        <v>#DIV/0!</v>
      </c>
      <c r="V38" s="92" t="e">
        <f t="shared" si="13"/>
        <v>#DIV/0!</v>
      </c>
    </row>
    <row r="39" spans="1:25">
      <c r="A39" t="s">
        <v>278</v>
      </c>
      <c r="B39" s="71">
        <f t="shared" si="3"/>
        <v>44172.416666666664</v>
      </c>
      <c r="C39" s="44"/>
      <c r="D39" s="82"/>
      <c r="E39" s="83"/>
      <c r="F39" s="74" t="e">
        <f t="shared" si="4"/>
        <v>#DIV/0!</v>
      </c>
      <c r="G39" s="74" t="e">
        <f t="shared" si="5"/>
        <v>#DIV/0!</v>
      </c>
      <c r="H39" s="98">
        <v>0.41666666666666669</v>
      </c>
      <c r="I39" s="75">
        <f>jar_information!M24</f>
        <v>44109.375</v>
      </c>
      <c r="J39" s="76">
        <f t="shared" si="1"/>
        <v>63.041666666664241</v>
      </c>
      <c r="K39" s="76">
        <f t="shared" si="6"/>
        <v>1512.9999999999418</v>
      </c>
      <c r="L39" s="77">
        <f>jar_information!H24</f>
        <v>1089.9832182453438</v>
      </c>
      <c r="M39" s="76" t="e">
        <f t="shared" si="7"/>
        <v>#DIV/0!</v>
      </c>
      <c r="N39" s="76" t="e">
        <f t="shared" si="8"/>
        <v>#DIV/0!</v>
      </c>
      <c r="O39" s="78" t="e">
        <f t="shared" si="2"/>
        <v>#DIV/0!</v>
      </c>
      <c r="P39" s="79" t="e">
        <f t="shared" si="9"/>
        <v>#DIV/0!</v>
      </c>
      <c r="Q39" s="80"/>
      <c r="R39" s="80">
        <f t="shared" si="10"/>
        <v>0</v>
      </c>
      <c r="S39" s="80" t="e">
        <f t="shared" si="14"/>
        <v>#DIV/0!</v>
      </c>
      <c r="T39" s="81" t="e">
        <f t="shared" si="11"/>
        <v>#DIV/0!</v>
      </c>
      <c r="U39" s="7" t="e">
        <f t="shared" si="12"/>
        <v>#DIV/0!</v>
      </c>
      <c r="V39" s="92" t="e">
        <f t="shared" si="13"/>
        <v>#DIV/0!</v>
      </c>
      <c r="W39" s="133"/>
    </row>
    <row r="40" spans="1:25">
      <c r="A40" t="s">
        <v>279</v>
      </c>
      <c r="B40" s="71">
        <f t="shared" si="3"/>
        <v>44172.416666666664</v>
      </c>
      <c r="C40" s="44"/>
      <c r="D40" s="82"/>
      <c r="E40" s="83"/>
      <c r="F40" s="74" t="e">
        <f t="shared" si="4"/>
        <v>#DIV/0!</v>
      </c>
      <c r="G40" s="74" t="e">
        <f t="shared" si="5"/>
        <v>#DIV/0!</v>
      </c>
      <c r="H40" s="98">
        <v>0.41666666666666669</v>
      </c>
      <c r="I40" s="75">
        <f>jar_information!M25</f>
        <v>44109.375</v>
      </c>
      <c r="J40" s="76">
        <f t="shared" si="1"/>
        <v>63.041666666664241</v>
      </c>
      <c r="K40" s="76">
        <f t="shared" si="6"/>
        <v>1512.9999999999418</v>
      </c>
      <c r="L40" s="77">
        <f>jar_information!H25</f>
        <v>1089.9832182453438</v>
      </c>
      <c r="M40" s="76" t="e">
        <f t="shared" si="7"/>
        <v>#DIV/0!</v>
      </c>
      <c r="N40" s="76" t="e">
        <f t="shared" si="8"/>
        <v>#DIV/0!</v>
      </c>
      <c r="O40" s="78" t="e">
        <f t="shared" si="2"/>
        <v>#DIV/0!</v>
      </c>
      <c r="P40" s="79" t="e">
        <f t="shared" si="9"/>
        <v>#DIV/0!</v>
      </c>
      <c r="Q40" s="80"/>
      <c r="R40" s="80">
        <f t="shared" si="10"/>
        <v>0</v>
      </c>
      <c r="S40" s="80" t="e">
        <f>R40/O40*100</f>
        <v>#DIV/0!</v>
      </c>
      <c r="T40" s="81" t="e">
        <f t="shared" si="11"/>
        <v>#DIV/0!</v>
      </c>
      <c r="U40" s="7" t="e">
        <f t="shared" si="12"/>
        <v>#DIV/0!</v>
      </c>
      <c r="V40" s="92" t="e">
        <f t="shared" si="13"/>
        <v>#DIV/0!</v>
      </c>
      <c r="W40" s="133"/>
    </row>
    <row r="41" spans="1:25">
      <c r="A41" t="s">
        <v>280</v>
      </c>
      <c r="B41" s="71">
        <f t="shared" si="3"/>
        <v>44172.416666666664</v>
      </c>
      <c r="C41" s="44"/>
      <c r="D41" s="82"/>
      <c r="E41" s="83"/>
      <c r="F41" s="74" t="e">
        <f t="shared" si="4"/>
        <v>#DIV/0!</v>
      </c>
      <c r="G41" s="74" t="e">
        <f t="shared" si="5"/>
        <v>#DIV/0!</v>
      </c>
      <c r="H41" s="98">
        <v>0.41666666666666669</v>
      </c>
      <c r="I41" s="75">
        <f>jar_information!M26</f>
        <v>44109.375</v>
      </c>
      <c r="J41" s="76">
        <f t="shared" si="1"/>
        <v>63.041666666664241</v>
      </c>
      <c r="K41" s="76">
        <f t="shared" si="6"/>
        <v>1512.9999999999418</v>
      </c>
      <c r="L41" s="77">
        <f>jar_information!H26</f>
        <v>1065.2013435036681</v>
      </c>
      <c r="M41" s="76" t="e">
        <f t="shared" si="7"/>
        <v>#DIV/0!</v>
      </c>
      <c r="N41" s="76" t="e">
        <f t="shared" si="8"/>
        <v>#DIV/0!</v>
      </c>
      <c r="O41" s="78" t="e">
        <f t="shared" si="2"/>
        <v>#DIV/0!</v>
      </c>
      <c r="P41" s="79" t="e">
        <f t="shared" si="9"/>
        <v>#DIV/0!</v>
      </c>
      <c r="Q41" s="80"/>
      <c r="R41" s="80">
        <f t="shared" si="10"/>
        <v>0</v>
      </c>
      <c r="S41" s="80" t="e">
        <f>R41/O41*100</f>
        <v>#DIV/0!</v>
      </c>
      <c r="T41" s="81" t="e">
        <f t="shared" si="11"/>
        <v>#DIV/0!</v>
      </c>
      <c r="U41" s="7" t="e">
        <f t="shared" si="12"/>
        <v>#DIV/0!</v>
      </c>
      <c r="V41" s="92" t="e">
        <f t="shared" si="13"/>
        <v>#DIV/0!</v>
      </c>
      <c r="W41" s="133"/>
    </row>
  </sheetData>
  <conditionalFormatting sqref="O18:O41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tabSelected="1" topLeftCell="A6" workbookViewId="0">
      <selection activeCell="D21" sqref="D21"/>
    </sheetView>
  </sheetViews>
  <sheetFormatPr baseColWidth="10" defaultRowHeight="14" x14ac:dyDescent="0"/>
  <cols>
    <col min="1" max="1" width="27.6640625" style="239" bestFit="1" customWidth="1"/>
    <col min="2" max="2" width="10.83203125" style="224"/>
    <col min="3" max="3" width="17.1640625" style="224" bestFit="1" customWidth="1"/>
    <col min="4" max="4" width="5.33203125" style="224" bestFit="1" customWidth="1"/>
    <col min="5" max="5" width="4.83203125" style="224" customWidth="1"/>
    <col min="6" max="6" width="18.33203125" style="224" bestFit="1" customWidth="1"/>
    <col min="7" max="10" width="10.83203125" style="224"/>
    <col min="11" max="11" width="10.83203125" style="230"/>
    <col min="12" max="14" width="10.83203125" style="224"/>
    <col min="15" max="16" width="10.83203125" style="230"/>
    <col min="17" max="17" width="10.83203125" style="238"/>
  </cols>
  <sheetData>
    <row r="1" spans="1:17" ht="15" thickBot="1">
      <c r="A1" s="243" t="s">
        <v>312</v>
      </c>
      <c r="B1" s="244" t="s">
        <v>326</v>
      </c>
      <c r="C1" s="244" t="s">
        <v>313</v>
      </c>
      <c r="D1" s="244" t="s">
        <v>340</v>
      </c>
      <c r="E1" s="244" t="s">
        <v>314</v>
      </c>
      <c r="F1" s="244" t="s">
        <v>327</v>
      </c>
      <c r="G1" s="244" t="s">
        <v>315</v>
      </c>
      <c r="H1" s="245" t="s">
        <v>316</v>
      </c>
      <c r="I1" s="244" t="s">
        <v>317</v>
      </c>
      <c r="J1" s="244" t="s">
        <v>318</v>
      </c>
      <c r="K1" s="246" t="s">
        <v>319</v>
      </c>
      <c r="L1" s="245" t="s">
        <v>320</v>
      </c>
      <c r="M1" s="244" t="s">
        <v>321</v>
      </c>
      <c r="N1" s="244" t="s">
        <v>322</v>
      </c>
      <c r="O1" s="246" t="s">
        <v>323</v>
      </c>
      <c r="P1" s="246" t="s">
        <v>324</v>
      </c>
      <c r="Q1" s="247" t="s">
        <v>325</v>
      </c>
    </row>
    <row r="2" spans="1:17">
      <c r="A2" s="223" t="str">
        <f>'2001_Inc_19.11.20'!A18</f>
        <v>3_2_GRrf_comp_0-8_2001_a</v>
      </c>
      <c r="B2" s="224" t="str">
        <f t="shared" ref="B2:B17" si="0">IF(AND(RIGHT(LEFT(A2,2),1)="_",RIGHT(LEFT(A2,4),1)="_"),RIGHT(LEFT(A2,8),4),IF(AND(RIGHT(LEFT(A2,3),1)="_",RIGHT(LEFT(A2,5),1)="_"),RIGHT(LEFT(A2,9),4),RIGHT(LEFT(A2,10),4)))</f>
        <v>GRrf</v>
      </c>
      <c r="C2" s="224" t="str">
        <f>B2&amp;"_"&amp;IF(LEFT(RIGHT(A2,11),1)="_",RIGHT(A2,10),IF(LEFT(RIGHT(A2,12),1)="_",RIGHT(A2,11),RIGHT(A2,12)))</f>
        <v>GRrf_0-8_2001_a</v>
      </c>
      <c r="D2" s="238">
        <f>WHC!S36</f>
        <v>7.9989999999999997</v>
      </c>
      <c r="E2" s="224">
        <v>1</v>
      </c>
      <c r="F2" s="224" t="s">
        <v>328</v>
      </c>
      <c r="G2" s="224" t="str">
        <f>IF(AND(E2&lt;&gt;E1,L2=L1),"fix meas date","")</f>
        <v/>
      </c>
      <c r="H2" s="225">
        <f>VLOOKUP($A2,'2001_Inc_06.10.20'!$A$18:$Z$41,9,FALSE)</f>
        <v>44109.375</v>
      </c>
      <c r="I2" s="224">
        <f>YEAR(H2)</f>
        <v>2020</v>
      </c>
      <c r="J2" s="224">
        <f>MONTH(H2)</f>
        <v>10</v>
      </c>
      <c r="K2" s="230">
        <f>DAY(H2)+H2-ROUNDDOWN(H2,0)</f>
        <v>5.375</v>
      </c>
      <c r="L2" s="225">
        <f>VLOOKUP($A2,'2001_Inc_06.10.20'!$A$18:$Z$41,2,FALSE)</f>
        <v>44110.604166666664</v>
      </c>
      <c r="M2" s="224">
        <f>YEAR(L2)</f>
        <v>2020</v>
      </c>
      <c r="N2" s="224">
        <f>MONTH(L2)</f>
        <v>10</v>
      </c>
      <c r="O2" s="230">
        <f>DAY(L2)+L2-ROUNDDOWN(L2,0)</f>
        <v>6.6041666666642413</v>
      </c>
      <c r="P2" s="230">
        <f>L2-H2</f>
        <v>1.2291666666642413</v>
      </c>
      <c r="Q2" s="233">
        <f>IFERROR(VLOOKUP($A2,'2001_Inc_06.10.20'!$A$18:$Z$41,14,FALSE),"")</f>
        <v>1.3384612803864284</v>
      </c>
    </row>
    <row r="3" spans="1:17">
      <c r="A3" s="223" t="str">
        <f>'2001_Inc_19.11.20'!A19</f>
        <v>4_2_GRrf_comp_0-8_2001_b</v>
      </c>
      <c r="B3" s="224" t="str">
        <f t="shared" si="0"/>
        <v>GRrf</v>
      </c>
      <c r="C3" s="224" t="str">
        <f t="shared" ref="C3:C48" si="1">B3&amp;"_"&amp;IF(LEFT(RIGHT(A3,11),1)="_",RIGHT(A3,10),IF(LEFT(RIGHT(A3,12),1)="_",RIGHT(A3,11),RIGHT(A3,12)))</f>
        <v>GRrf_0-8_2001_b</v>
      </c>
      <c r="D3" s="238">
        <f>WHC!S37</f>
        <v>8.07</v>
      </c>
      <c r="E3" s="224">
        <f>E2</f>
        <v>1</v>
      </c>
      <c r="F3" s="224" t="s">
        <v>328</v>
      </c>
      <c r="G3" s="224" t="str">
        <f t="shared" ref="G3:G48" si="2">IF(AND(E3&lt;&gt;E2,L3=L2),"fix meas date","")</f>
        <v/>
      </c>
      <c r="H3" s="225">
        <f>VLOOKUP($A3,'2001_Inc_06.10.20'!$A$18:$Z$41,9,FALSE)</f>
        <v>44109.375</v>
      </c>
      <c r="I3" s="224">
        <f t="shared" ref="I3:I68" si="3">YEAR(H3)</f>
        <v>2020</v>
      </c>
      <c r="J3" s="224">
        <f t="shared" ref="J3:J24" si="4">MONTH(H3)</f>
        <v>10</v>
      </c>
      <c r="K3" s="230">
        <f t="shared" ref="K3:K24" si="5">DAY(H3)+H3-ROUNDDOWN(H3,0)</f>
        <v>5.375</v>
      </c>
      <c r="L3" s="225">
        <f>VLOOKUP($A3,'2001_Inc_06.10.20'!$A$18:$Z$41,2,FALSE)</f>
        <v>44110.604166666664</v>
      </c>
      <c r="M3" s="224">
        <f t="shared" ref="M3:M68" si="6">YEAR(L3)</f>
        <v>2020</v>
      </c>
      <c r="N3" s="224">
        <f t="shared" ref="N3:N24" si="7">MONTH(L3)</f>
        <v>10</v>
      </c>
      <c r="O3" s="230">
        <f t="shared" ref="O3:O24" si="8">DAY(L3)+L3-ROUNDDOWN(L3,0)</f>
        <v>6.6041666666642413</v>
      </c>
      <c r="P3" s="230">
        <f t="shared" ref="P3:P24" si="9">L3-H3</f>
        <v>1.2291666666642413</v>
      </c>
      <c r="Q3" s="233">
        <f>IFERROR(VLOOKUP($A3,'2001_Inc_06.10.20'!$A$18:$Z$41,14,FALSE),"")</f>
        <v>1.4007110339741944</v>
      </c>
    </row>
    <row r="4" spans="1:17">
      <c r="A4" s="223" t="str">
        <f>'2001_Inc_19.11.20'!A20</f>
        <v>5_3_GRrf_comp_8-27_2001_a</v>
      </c>
      <c r="B4" s="224" t="str">
        <f t="shared" si="0"/>
        <v>GRrf</v>
      </c>
      <c r="C4" s="224" t="str">
        <f t="shared" si="1"/>
        <v>GRrf_8-27_2001_a</v>
      </c>
      <c r="D4" s="238">
        <f>WHC!S38</f>
        <v>8.2479999999999993</v>
      </c>
      <c r="E4" s="224">
        <f t="shared" ref="E4:E24" si="10">E3</f>
        <v>1</v>
      </c>
      <c r="F4" s="224" t="s">
        <v>328</v>
      </c>
      <c r="G4" s="224" t="str">
        <f t="shared" si="2"/>
        <v/>
      </c>
      <c r="H4" s="225">
        <f>VLOOKUP($A4,'2001_Inc_06.10.20'!$A$18:$Z$41,9,FALSE)</f>
        <v>44109.375</v>
      </c>
      <c r="I4" s="224">
        <f t="shared" si="3"/>
        <v>2020</v>
      </c>
      <c r="J4" s="224">
        <f t="shared" si="4"/>
        <v>10</v>
      </c>
      <c r="K4" s="230">
        <f t="shared" si="5"/>
        <v>5.375</v>
      </c>
      <c r="L4" s="225">
        <f>VLOOKUP($A4,'2001_Inc_06.10.20'!$A$18:$Z$41,2,FALSE)</f>
        <v>44110.604166666664</v>
      </c>
      <c r="M4" s="224">
        <f t="shared" si="6"/>
        <v>2020</v>
      </c>
      <c r="N4" s="224">
        <f t="shared" si="7"/>
        <v>10</v>
      </c>
      <c r="O4" s="230">
        <f t="shared" si="8"/>
        <v>6.6041666666642413</v>
      </c>
      <c r="P4" s="230">
        <f t="shared" si="9"/>
        <v>1.2291666666642413</v>
      </c>
      <c r="Q4" s="233">
        <f>IFERROR(VLOOKUP($A4,'2001_Inc_06.10.20'!$A$18:$Z$41,14,FALSE),"")</f>
        <v>0.49928127971656672</v>
      </c>
    </row>
    <row r="5" spans="1:17">
      <c r="A5" s="223" t="str">
        <f>'2001_Inc_19.11.20'!A21</f>
        <v>6_3_GRrf_comp_8-27_2001_b</v>
      </c>
      <c r="B5" s="224" t="str">
        <f t="shared" si="0"/>
        <v>GRrf</v>
      </c>
      <c r="C5" s="224" t="str">
        <f t="shared" si="1"/>
        <v>GRrf_8-27_2001_b</v>
      </c>
      <c r="D5" s="238">
        <f>WHC!S39</f>
        <v>8.2609999999999992</v>
      </c>
      <c r="E5" s="224">
        <f t="shared" si="10"/>
        <v>1</v>
      </c>
      <c r="F5" s="224" t="s">
        <v>328</v>
      </c>
      <c r="G5" s="224" t="str">
        <f t="shared" si="2"/>
        <v/>
      </c>
      <c r="H5" s="225">
        <f>VLOOKUP($A5,'2001_Inc_06.10.20'!$A$18:$Z$41,9,FALSE)</f>
        <v>44109.375</v>
      </c>
      <c r="I5" s="224">
        <f t="shared" si="3"/>
        <v>2020</v>
      </c>
      <c r="J5" s="224">
        <f t="shared" si="4"/>
        <v>10</v>
      </c>
      <c r="K5" s="230">
        <f t="shared" si="5"/>
        <v>5.375</v>
      </c>
      <c r="L5" s="225">
        <f>VLOOKUP($A5,'2001_Inc_06.10.20'!$A$18:$Z$41,2,FALSE)</f>
        <v>44110.604166666664</v>
      </c>
      <c r="M5" s="224">
        <f t="shared" si="6"/>
        <v>2020</v>
      </c>
      <c r="N5" s="224">
        <f t="shared" si="7"/>
        <v>10</v>
      </c>
      <c r="O5" s="230">
        <f t="shared" si="8"/>
        <v>6.6041666666642413</v>
      </c>
      <c r="P5" s="230">
        <f t="shared" si="9"/>
        <v>1.2291666666642413</v>
      </c>
      <c r="Q5" s="233">
        <f>IFERROR(VLOOKUP($A5,'2001_Inc_06.10.20'!$A$18:$Z$41,14,FALSE),"")</f>
        <v>0.49604962476068004</v>
      </c>
    </row>
    <row r="6" spans="1:17">
      <c r="A6" s="223" t="str">
        <f>'2001_Inc_19.11.20'!A22</f>
        <v>7_4_GRwf_comp_0-4_2001_a</v>
      </c>
      <c r="B6" s="224" t="str">
        <f t="shared" si="0"/>
        <v>GRwf</v>
      </c>
      <c r="C6" s="224" t="str">
        <f t="shared" si="1"/>
        <v>GRwf_0-4_2001_a</v>
      </c>
      <c r="D6" s="238">
        <f>WHC!S40</f>
        <v>8.0210000000000008</v>
      </c>
      <c r="E6" s="224">
        <f t="shared" si="10"/>
        <v>1</v>
      </c>
      <c r="F6" s="224" t="s">
        <v>328</v>
      </c>
      <c r="G6" s="224" t="str">
        <f t="shared" si="2"/>
        <v/>
      </c>
      <c r="H6" s="225">
        <f>VLOOKUP($A6,'2001_Inc_06.10.20'!$A$18:$Z$41,9,FALSE)</f>
        <v>44109.375</v>
      </c>
      <c r="I6" s="224">
        <f t="shared" si="3"/>
        <v>2020</v>
      </c>
      <c r="J6" s="224">
        <f t="shared" si="4"/>
        <v>10</v>
      </c>
      <c r="K6" s="230">
        <f t="shared" si="5"/>
        <v>5.375</v>
      </c>
      <c r="L6" s="225">
        <f>VLOOKUP($A6,'2001_Inc_06.10.20'!$A$18:$Z$41,2,FALSE)</f>
        <v>44110.604166666664</v>
      </c>
      <c r="M6" s="224">
        <f t="shared" si="6"/>
        <v>2020</v>
      </c>
      <c r="N6" s="224">
        <f t="shared" si="7"/>
        <v>10</v>
      </c>
      <c r="O6" s="230">
        <f t="shared" si="8"/>
        <v>6.6041666666642413</v>
      </c>
      <c r="P6" s="230">
        <f t="shared" si="9"/>
        <v>1.2291666666642413</v>
      </c>
      <c r="Q6" s="233">
        <f>IFERROR(VLOOKUP($A6,'2001_Inc_06.10.20'!$A$18:$Z$41,14,FALSE),"")</f>
        <v>5.8324006620423816</v>
      </c>
    </row>
    <row r="7" spans="1:17">
      <c r="A7" s="223" t="str">
        <f>'2001_Inc_19.11.20'!A23</f>
        <v>8_4_GRwf_comp_0-4_2001_b</v>
      </c>
      <c r="B7" s="224" t="str">
        <f t="shared" si="0"/>
        <v>GRwf</v>
      </c>
      <c r="C7" s="224" t="str">
        <f t="shared" si="1"/>
        <v>GRwf_0-4_2001_b</v>
      </c>
      <c r="D7" s="238">
        <f>WHC!S41</f>
        <v>8.0809999999999995</v>
      </c>
      <c r="E7" s="224">
        <f t="shared" si="10"/>
        <v>1</v>
      </c>
      <c r="F7" s="224" t="s">
        <v>328</v>
      </c>
      <c r="G7" s="224" t="str">
        <f t="shared" si="2"/>
        <v/>
      </c>
      <c r="H7" s="225">
        <f>VLOOKUP($A7,'2001_Inc_06.10.20'!$A$18:$Z$41,9,FALSE)</f>
        <v>44109.375</v>
      </c>
      <c r="I7" s="224">
        <f t="shared" si="3"/>
        <v>2020</v>
      </c>
      <c r="J7" s="224">
        <f t="shared" si="4"/>
        <v>10</v>
      </c>
      <c r="K7" s="230">
        <f t="shared" si="5"/>
        <v>5.375</v>
      </c>
      <c r="L7" s="225">
        <f>VLOOKUP($A7,'2001_Inc_06.10.20'!$A$18:$Z$41,2,FALSE)</f>
        <v>44110.604166666664</v>
      </c>
      <c r="M7" s="224">
        <f t="shared" si="6"/>
        <v>2020</v>
      </c>
      <c r="N7" s="224">
        <f t="shared" si="7"/>
        <v>10</v>
      </c>
      <c r="O7" s="230">
        <f t="shared" si="8"/>
        <v>6.6041666666642413</v>
      </c>
      <c r="P7" s="230">
        <f t="shared" si="9"/>
        <v>1.2291666666642413</v>
      </c>
      <c r="Q7" s="233">
        <f>IFERROR(VLOOKUP($A7,'2001_Inc_06.10.20'!$A$18:$Z$41,14,FALSE),"")</f>
        <v>5.557306033922532</v>
      </c>
    </row>
    <row r="8" spans="1:17">
      <c r="A8" s="223" t="str">
        <f>'2001_Inc_19.11.20'!A24</f>
        <v>9_5_GRwf_comp_4-13_2001_a</v>
      </c>
      <c r="B8" s="224" t="str">
        <f t="shared" si="0"/>
        <v>GRwf</v>
      </c>
      <c r="C8" s="224" t="str">
        <f t="shared" si="1"/>
        <v>GRwf_4-13_2001_a</v>
      </c>
      <c r="D8" s="238">
        <f>WHC!S42</f>
        <v>8.0559999999999992</v>
      </c>
      <c r="E8" s="224">
        <f t="shared" si="10"/>
        <v>1</v>
      </c>
      <c r="F8" s="224" t="s">
        <v>328</v>
      </c>
      <c r="G8" s="224" t="str">
        <f t="shared" si="2"/>
        <v/>
      </c>
      <c r="H8" s="225">
        <f>VLOOKUP($A8,'2001_Inc_06.10.20'!$A$18:$Z$41,9,FALSE)</f>
        <v>44109.375</v>
      </c>
      <c r="I8" s="224">
        <f t="shared" si="3"/>
        <v>2020</v>
      </c>
      <c r="J8" s="224">
        <f t="shared" si="4"/>
        <v>10</v>
      </c>
      <c r="K8" s="230">
        <f t="shared" si="5"/>
        <v>5.375</v>
      </c>
      <c r="L8" s="225">
        <f>VLOOKUP($A8,'2001_Inc_06.10.20'!$A$18:$Z$41,2,FALSE)</f>
        <v>44110.604166666664</v>
      </c>
      <c r="M8" s="224">
        <f t="shared" si="6"/>
        <v>2020</v>
      </c>
      <c r="N8" s="224">
        <f t="shared" si="7"/>
        <v>10</v>
      </c>
      <c r="O8" s="230">
        <f t="shared" si="8"/>
        <v>6.6041666666642413</v>
      </c>
      <c r="P8" s="230">
        <f t="shared" si="9"/>
        <v>1.2291666666642413</v>
      </c>
      <c r="Q8" s="233">
        <f>IFERROR(VLOOKUP($A8,'2001_Inc_06.10.20'!$A$18:$Z$41,14,FALSE),"")</f>
        <v>1.3472667582083282</v>
      </c>
    </row>
    <row r="9" spans="1:17">
      <c r="A9" s="223" t="str">
        <f>'2001_Inc_19.11.20'!A25</f>
        <v>10_5_GRwf_comp_4-13_2001_b</v>
      </c>
      <c r="B9" s="224" t="str">
        <f t="shared" si="0"/>
        <v>GRwf</v>
      </c>
      <c r="C9" s="224" t="str">
        <f t="shared" si="1"/>
        <v>GRwf_4-13_2001_b</v>
      </c>
      <c r="D9" s="238">
        <f>WHC!S43</f>
        <v>8.0259999999999998</v>
      </c>
      <c r="E9" s="224">
        <f t="shared" si="10"/>
        <v>1</v>
      </c>
      <c r="F9" s="224" t="s">
        <v>328</v>
      </c>
      <c r="G9" s="224" t="str">
        <f t="shared" si="2"/>
        <v/>
      </c>
      <c r="H9" s="225">
        <f>VLOOKUP($A9,'2001_Inc_06.10.20'!$A$18:$Z$41,9,FALSE)</f>
        <v>44109.375</v>
      </c>
      <c r="I9" s="224">
        <f t="shared" si="3"/>
        <v>2020</v>
      </c>
      <c r="J9" s="224">
        <f t="shared" si="4"/>
        <v>10</v>
      </c>
      <c r="K9" s="230">
        <f t="shared" si="5"/>
        <v>5.375</v>
      </c>
      <c r="L9" s="225">
        <f>VLOOKUP($A9,'2001_Inc_06.10.20'!$A$18:$Z$41,2,FALSE)</f>
        <v>44110.604166666664</v>
      </c>
      <c r="M9" s="224">
        <f t="shared" si="6"/>
        <v>2020</v>
      </c>
      <c r="N9" s="224">
        <f t="shared" si="7"/>
        <v>10</v>
      </c>
      <c r="O9" s="230">
        <f t="shared" si="8"/>
        <v>6.6041666666642413</v>
      </c>
      <c r="P9" s="230">
        <f t="shared" si="9"/>
        <v>1.2291666666642413</v>
      </c>
      <c r="Q9" s="233">
        <f>IFERROR(VLOOKUP($A9,'2001_Inc_06.10.20'!$A$18:$Z$41,14,FALSE),"")</f>
        <v>1.5795831357825201</v>
      </c>
    </row>
    <row r="10" spans="1:17">
      <c r="A10" s="223" t="str">
        <f>'2001_Inc_19.11.20'!A26</f>
        <v>11_6_GRwf_comp_13-28_2001_a</v>
      </c>
      <c r="B10" s="224" t="str">
        <f t="shared" si="0"/>
        <v>GRwf</v>
      </c>
      <c r="C10" s="224" t="str">
        <f t="shared" si="1"/>
        <v>GRwf_13-28_2001_a</v>
      </c>
      <c r="D10" s="238">
        <f>WHC!S44</f>
        <v>8.02</v>
      </c>
      <c r="E10" s="224">
        <f t="shared" si="10"/>
        <v>1</v>
      </c>
      <c r="F10" s="224" t="s">
        <v>328</v>
      </c>
      <c r="G10" s="224" t="str">
        <f t="shared" si="2"/>
        <v/>
      </c>
      <c r="H10" s="225">
        <f>VLOOKUP($A10,'2001_Inc_06.10.20'!$A$18:$Z$41,9,FALSE)</f>
        <v>44109.375</v>
      </c>
      <c r="I10" s="224">
        <f t="shared" si="3"/>
        <v>2020</v>
      </c>
      <c r="J10" s="224">
        <f t="shared" si="4"/>
        <v>10</v>
      </c>
      <c r="K10" s="230">
        <f t="shared" si="5"/>
        <v>5.375</v>
      </c>
      <c r="L10" s="225">
        <f>VLOOKUP($A10,'2001_Inc_06.10.20'!$A$18:$Z$41,2,FALSE)</f>
        <v>44110.604166666664</v>
      </c>
      <c r="M10" s="224">
        <f t="shared" si="6"/>
        <v>2020</v>
      </c>
      <c r="N10" s="224">
        <f t="shared" si="7"/>
        <v>10</v>
      </c>
      <c r="O10" s="230">
        <f t="shared" si="8"/>
        <v>6.6041666666642413</v>
      </c>
      <c r="P10" s="230">
        <f t="shared" si="9"/>
        <v>1.2291666666642413</v>
      </c>
      <c r="Q10" s="233">
        <f>IFERROR(VLOOKUP($A10,'2001_Inc_06.10.20'!$A$18:$Z$41,14,FALSE),"")</f>
        <v>0.56092509800010426</v>
      </c>
    </row>
    <row r="11" spans="1:17">
      <c r="A11" s="223" t="str">
        <f>'2001_Inc_19.11.20'!A27</f>
        <v>12_6_GRwf_comp_13-28_2001_b</v>
      </c>
      <c r="B11" s="224" t="str">
        <f t="shared" si="0"/>
        <v>GRwf</v>
      </c>
      <c r="C11" s="224" t="str">
        <f t="shared" si="1"/>
        <v>GRwf_13-28_2001_b</v>
      </c>
      <c r="D11" s="238">
        <f>WHC!S45</f>
        <v>8.07</v>
      </c>
      <c r="E11" s="224">
        <f t="shared" si="10"/>
        <v>1</v>
      </c>
      <c r="F11" s="224" t="s">
        <v>328</v>
      </c>
      <c r="G11" s="224" t="str">
        <f t="shared" si="2"/>
        <v/>
      </c>
      <c r="H11" s="225">
        <f>VLOOKUP($A11,'2001_Inc_06.10.20'!$A$18:$Z$41,9,FALSE)</f>
        <v>44109.375</v>
      </c>
      <c r="I11" s="224">
        <f t="shared" si="3"/>
        <v>2020</v>
      </c>
      <c r="J11" s="224">
        <f t="shared" si="4"/>
        <v>10</v>
      </c>
      <c r="K11" s="230">
        <f t="shared" si="5"/>
        <v>5.375</v>
      </c>
      <c r="L11" s="225">
        <f>VLOOKUP($A11,'2001_Inc_06.10.20'!$A$18:$Z$41,2,FALSE)</f>
        <v>44110.604166666664</v>
      </c>
      <c r="M11" s="224">
        <f t="shared" si="6"/>
        <v>2020</v>
      </c>
      <c r="N11" s="224">
        <f t="shared" si="7"/>
        <v>10</v>
      </c>
      <c r="O11" s="230">
        <f t="shared" si="8"/>
        <v>6.6041666666642413</v>
      </c>
      <c r="P11" s="230">
        <f t="shared" si="9"/>
        <v>1.2291666666642413</v>
      </c>
      <c r="Q11" s="233">
        <f>IFERROR(VLOOKUP($A11,'2001_Inc_06.10.20'!$A$18:$Z$41,14,FALSE),"")</f>
        <v>0.58667198348850491</v>
      </c>
    </row>
    <row r="12" spans="1:17">
      <c r="A12" s="223" t="str">
        <f>'2001_Inc_19.11.20'!A28</f>
        <v>13_7_GRpp_comp_0-7_2001_a</v>
      </c>
      <c r="B12" s="224" t="str">
        <f t="shared" si="0"/>
        <v>GRpp</v>
      </c>
      <c r="C12" s="224" t="str">
        <f t="shared" si="1"/>
        <v>GRpp_0-7_2001_a</v>
      </c>
      <c r="D12" s="238">
        <f>WHC!S46</f>
        <v>8.0749999999999993</v>
      </c>
      <c r="E12" s="224">
        <f t="shared" si="10"/>
        <v>1</v>
      </c>
      <c r="F12" s="224" t="s">
        <v>328</v>
      </c>
      <c r="G12" s="224" t="str">
        <f t="shared" si="2"/>
        <v/>
      </c>
      <c r="H12" s="225">
        <f>VLOOKUP($A12,'2001_Inc_06.10.20'!$A$18:$Z$41,9,FALSE)</f>
        <v>44109.375</v>
      </c>
      <c r="I12" s="224">
        <f t="shared" si="3"/>
        <v>2020</v>
      </c>
      <c r="J12" s="224">
        <f t="shared" si="4"/>
        <v>10</v>
      </c>
      <c r="K12" s="230">
        <f t="shared" si="5"/>
        <v>5.375</v>
      </c>
      <c r="L12" s="225">
        <f>VLOOKUP($A12,'2001_Inc_06.10.20'!$A$18:$Z$41,2,FALSE)</f>
        <v>44110.604166666664</v>
      </c>
      <c r="M12" s="224">
        <f t="shared" si="6"/>
        <v>2020</v>
      </c>
      <c r="N12" s="224">
        <f t="shared" si="7"/>
        <v>10</v>
      </c>
      <c r="O12" s="230">
        <f t="shared" si="8"/>
        <v>6.6041666666642413</v>
      </c>
      <c r="P12" s="230">
        <f t="shared" si="9"/>
        <v>1.2291666666642413</v>
      </c>
      <c r="Q12" s="233">
        <f>IFERROR(VLOOKUP($A12,'2001_Inc_06.10.20'!$A$18:$Z$41,14,FALSE),"")</f>
        <v>4.8845967817327791</v>
      </c>
    </row>
    <row r="13" spans="1:17">
      <c r="A13" s="223" t="str">
        <f>'2001_Inc_19.11.20'!A29</f>
        <v>14_7_GRpp_comp_0-7_2001_b</v>
      </c>
      <c r="B13" s="224" t="str">
        <f t="shared" si="0"/>
        <v>GRpp</v>
      </c>
      <c r="C13" s="224" t="str">
        <f t="shared" si="1"/>
        <v>GRpp_0-7_2001_b</v>
      </c>
      <c r="D13" s="238">
        <f>WHC!S47</f>
        <v>8.0510000000000002</v>
      </c>
      <c r="E13" s="224">
        <f t="shared" si="10"/>
        <v>1</v>
      </c>
      <c r="F13" s="224" t="s">
        <v>328</v>
      </c>
      <c r="G13" s="224" t="str">
        <f t="shared" si="2"/>
        <v/>
      </c>
      <c r="H13" s="225">
        <f>VLOOKUP($A13,'2001_Inc_06.10.20'!$A$18:$Z$41,9,FALSE)</f>
        <v>44109.375</v>
      </c>
      <c r="I13" s="224">
        <f t="shared" si="3"/>
        <v>2020</v>
      </c>
      <c r="J13" s="224">
        <f t="shared" si="4"/>
        <v>10</v>
      </c>
      <c r="K13" s="230">
        <f t="shared" si="5"/>
        <v>5.375</v>
      </c>
      <c r="L13" s="225">
        <f>VLOOKUP($A13,'2001_Inc_06.10.20'!$A$18:$Z$41,2,FALSE)</f>
        <v>44110.604166666664</v>
      </c>
      <c r="M13" s="224">
        <f t="shared" si="6"/>
        <v>2020</v>
      </c>
      <c r="N13" s="224">
        <f t="shared" si="7"/>
        <v>10</v>
      </c>
      <c r="O13" s="230">
        <f t="shared" si="8"/>
        <v>6.6041666666642413</v>
      </c>
      <c r="P13" s="230">
        <f t="shared" si="9"/>
        <v>1.2291666666642413</v>
      </c>
      <c r="Q13" s="233">
        <f>IFERROR(VLOOKUP($A13,'2001_Inc_06.10.20'!$A$18:$Z$41,14,FALSE),"")</f>
        <v>5.0128261644956069</v>
      </c>
    </row>
    <row r="14" spans="1:17">
      <c r="A14" s="223" t="str">
        <f>'2001_Inc_19.11.20'!A30</f>
        <v>15_8_GRpp_comp_7-15_2001_a</v>
      </c>
      <c r="B14" s="224" t="str">
        <f t="shared" si="0"/>
        <v>GRpp</v>
      </c>
      <c r="C14" s="224" t="str">
        <f t="shared" si="1"/>
        <v>GRpp_7-15_2001_a</v>
      </c>
      <c r="D14" s="238">
        <f>WHC!S48</f>
        <v>8.0280000000000005</v>
      </c>
      <c r="E14" s="224">
        <f t="shared" si="10"/>
        <v>1</v>
      </c>
      <c r="F14" s="224" t="s">
        <v>328</v>
      </c>
      <c r="G14" s="224" t="str">
        <f t="shared" si="2"/>
        <v/>
      </c>
      <c r="H14" s="225">
        <f>VLOOKUP($A14,'2001_Inc_06.10.20'!$A$18:$Z$41,9,FALSE)</f>
        <v>44109.375</v>
      </c>
      <c r="I14" s="224">
        <f t="shared" si="3"/>
        <v>2020</v>
      </c>
      <c r="J14" s="224">
        <f t="shared" si="4"/>
        <v>10</v>
      </c>
      <c r="K14" s="230">
        <f t="shared" si="5"/>
        <v>5.375</v>
      </c>
      <c r="L14" s="225">
        <f>VLOOKUP($A14,'2001_Inc_06.10.20'!$A$18:$Z$41,2,FALSE)</f>
        <v>44110.604166666664</v>
      </c>
      <c r="M14" s="224">
        <f t="shared" si="6"/>
        <v>2020</v>
      </c>
      <c r="N14" s="224">
        <f t="shared" si="7"/>
        <v>10</v>
      </c>
      <c r="O14" s="230">
        <f t="shared" si="8"/>
        <v>6.6041666666642413</v>
      </c>
      <c r="P14" s="230">
        <f t="shared" si="9"/>
        <v>1.2291666666642413</v>
      </c>
      <c r="Q14" s="233">
        <f>IFERROR(VLOOKUP($A14,'2001_Inc_06.10.20'!$A$18:$Z$41,14,FALSE),"")</f>
        <v>1.9666098177344877</v>
      </c>
    </row>
    <row r="15" spans="1:17">
      <c r="A15" s="223" t="str">
        <f>'2001_Inc_19.11.20'!A31</f>
        <v>16_8_GRpp_comp_7-15_2001_b</v>
      </c>
      <c r="B15" s="224" t="str">
        <f t="shared" si="0"/>
        <v>GRpp</v>
      </c>
      <c r="C15" s="224" t="str">
        <f t="shared" si="1"/>
        <v>GRpp_7-15_2001_b</v>
      </c>
      <c r="D15" s="238">
        <f>WHC!S49</f>
        <v>8.0410000000000004</v>
      </c>
      <c r="E15" s="224">
        <f t="shared" si="10"/>
        <v>1</v>
      </c>
      <c r="F15" s="224" t="s">
        <v>328</v>
      </c>
      <c r="G15" s="224" t="str">
        <f t="shared" si="2"/>
        <v/>
      </c>
      <c r="H15" s="225">
        <f>VLOOKUP($A15,'2001_Inc_06.10.20'!$A$18:$Z$41,9,FALSE)</f>
        <v>44109.375</v>
      </c>
      <c r="I15" s="224">
        <f t="shared" si="3"/>
        <v>2020</v>
      </c>
      <c r="J15" s="224">
        <f t="shared" si="4"/>
        <v>10</v>
      </c>
      <c r="K15" s="230">
        <f t="shared" si="5"/>
        <v>5.375</v>
      </c>
      <c r="L15" s="225">
        <f>VLOOKUP($A15,'2001_Inc_06.10.20'!$A$18:$Z$41,2,FALSE)</f>
        <v>44110.604166666664</v>
      </c>
      <c r="M15" s="224">
        <f t="shared" si="6"/>
        <v>2020</v>
      </c>
      <c r="N15" s="224">
        <f t="shared" si="7"/>
        <v>10</v>
      </c>
      <c r="O15" s="230">
        <f t="shared" si="8"/>
        <v>6.6041666666642413</v>
      </c>
      <c r="P15" s="230">
        <f t="shared" si="9"/>
        <v>1.2291666666642413</v>
      </c>
      <c r="Q15" s="233">
        <f>IFERROR(VLOOKUP($A15,'2001_Inc_06.10.20'!$A$18:$Z$41,14,FALSE),"")</f>
        <v>2.0972538640286102</v>
      </c>
    </row>
    <row r="16" spans="1:17">
      <c r="A16" s="223" t="str">
        <f>'2001_Inc_19.11.20'!A32</f>
        <v>17_9_GRpp_comp_15-27_2001_a</v>
      </c>
      <c r="B16" s="224" t="str">
        <f t="shared" si="0"/>
        <v>GRpp</v>
      </c>
      <c r="C16" s="224" t="str">
        <f t="shared" si="1"/>
        <v>GRpp_15-27_2001_a</v>
      </c>
      <c r="D16" s="238">
        <f>WHC!S50</f>
        <v>8.0150000000000006</v>
      </c>
      <c r="E16" s="224">
        <f t="shared" si="10"/>
        <v>1</v>
      </c>
      <c r="F16" s="224" t="s">
        <v>328</v>
      </c>
      <c r="G16" s="224" t="str">
        <f t="shared" si="2"/>
        <v/>
      </c>
      <c r="H16" s="225">
        <f>VLOOKUP($A16,'2001_Inc_06.10.20'!$A$18:$Z$41,9,FALSE)</f>
        <v>44109.375</v>
      </c>
      <c r="I16" s="224">
        <f t="shared" si="3"/>
        <v>2020</v>
      </c>
      <c r="J16" s="224">
        <f t="shared" si="4"/>
        <v>10</v>
      </c>
      <c r="K16" s="230">
        <f t="shared" si="5"/>
        <v>5.375</v>
      </c>
      <c r="L16" s="225">
        <f>VLOOKUP($A16,'2001_Inc_06.10.20'!$A$18:$Z$41,2,FALSE)</f>
        <v>44110.604166666664</v>
      </c>
      <c r="M16" s="224">
        <f t="shared" si="6"/>
        <v>2020</v>
      </c>
      <c r="N16" s="224">
        <f t="shared" si="7"/>
        <v>10</v>
      </c>
      <c r="O16" s="230">
        <f t="shared" si="8"/>
        <v>6.6041666666642413</v>
      </c>
      <c r="P16" s="230">
        <f t="shared" si="9"/>
        <v>1.2291666666642413</v>
      </c>
      <c r="Q16" s="233">
        <f>IFERROR(VLOOKUP($A16,'2001_Inc_06.10.20'!$A$18:$Z$41,14,FALSE),"")</f>
        <v>0.53755672323974069</v>
      </c>
    </row>
    <row r="17" spans="1:17">
      <c r="A17" s="223" t="str">
        <f>'2001_Inc_19.11.20'!A33</f>
        <v>18_9_GRpp_comp_15-27_2001_b</v>
      </c>
      <c r="B17" s="224" t="str">
        <f t="shared" si="0"/>
        <v>GRpp</v>
      </c>
      <c r="C17" s="224" t="str">
        <f t="shared" si="1"/>
        <v>GRpp_15-27_2001_b</v>
      </c>
      <c r="D17" s="238">
        <f>WHC!S51</f>
        <v>8.0609999999999999</v>
      </c>
      <c r="E17" s="224">
        <f t="shared" si="10"/>
        <v>1</v>
      </c>
      <c r="F17" s="224" t="s">
        <v>328</v>
      </c>
      <c r="G17" s="224" t="str">
        <f t="shared" si="2"/>
        <v/>
      </c>
      <c r="H17" s="225">
        <f>VLOOKUP($A17,'2001_Inc_06.10.20'!$A$18:$Z$41,9,FALSE)</f>
        <v>44109.375</v>
      </c>
      <c r="I17" s="224">
        <f t="shared" si="3"/>
        <v>2020</v>
      </c>
      <c r="J17" s="224">
        <f t="shared" si="4"/>
        <v>10</v>
      </c>
      <c r="K17" s="230">
        <f t="shared" si="5"/>
        <v>5.375</v>
      </c>
      <c r="L17" s="225">
        <f>VLOOKUP($A17,'2001_Inc_06.10.20'!$A$18:$Z$41,2,FALSE)</f>
        <v>44110.604166666664</v>
      </c>
      <c r="M17" s="224">
        <f t="shared" si="6"/>
        <v>2020</v>
      </c>
      <c r="N17" s="224">
        <f t="shared" si="7"/>
        <v>10</v>
      </c>
      <c r="O17" s="230">
        <f t="shared" si="8"/>
        <v>6.6041666666642413</v>
      </c>
      <c r="P17" s="230">
        <f t="shared" si="9"/>
        <v>1.2291666666642413</v>
      </c>
      <c r="Q17" s="233">
        <f>IFERROR(VLOOKUP($A17,'2001_Inc_06.10.20'!$A$18:$Z$41,14,FALSE),"")</f>
        <v>0.67996195850039975</v>
      </c>
    </row>
    <row r="18" spans="1:17">
      <c r="A18" s="223" t="str">
        <f>'2001_Inc_19.11.20'!A34</f>
        <v>19_10_ANrf_comp_0-11_2001_a</v>
      </c>
      <c r="B18" s="224" t="str">
        <f>IF(AND(RIGHT(LEFT(A18,2),1)="_",RIGHT(LEFT(A18,4),1)="_"),RIGHT(LEFT(A18,8),4),IF(AND(RIGHT(LEFT(A18,3),1)="_",RIGHT(LEFT(A18,5),1)="_"),RIGHT(LEFT(A18,9),4),RIGHT(LEFT(A18,10),4)))</f>
        <v>ANrf</v>
      </c>
      <c r="C18" s="224" t="str">
        <f t="shared" si="1"/>
        <v>ANrf_0-11_2001_a</v>
      </c>
      <c r="D18" s="238">
        <f>WHC!S52</f>
        <v>8.0500000000000007</v>
      </c>
      <c r="E18" s="224">
        <f t="shared" si="10"/>
        <v>1</v>
      </c>
      <c r="F18" s="224" t="s">
        <v>328</v>
      </c>
      <c r="G18" s="224" t="str">
        <f t="shared" si="2"/>
        <v/>
      </c>
      <c r="H18" s="225">
        <f>VLOOKUP($A18,'2001_Inc_06.10.20'!$A$18:$Z$41,9,FALSE)</f>
        <v>44109.375</v>
      </c>
      <c r="I18" s="224">
        <f t="shared" si="3"/>
        <v>2020</v>
      </c>
      <c r="J18" s="224">
        <f t="shared" si="4"/>
        <v>10</v>
      </c>
      <c r="K18" s="230">
        <f t="shared" si="5"/>
        <v>5.375</v>
      </c>
      <c r="L18" s="225">
        <f>VLOOKUP($A18,'2001_Inc_06.10.20'!$A$18:$Z$41,2,FALSE)</f>
        <v>44110.604166666664</v>
      </c>
      <c r="M18" s="224">
        <f t="shared" si="6"/>
        <v>2020</v>
      </c>
      <c r="N18" s="224">
        <f t="shared" si="7"/>
        <v>10</v>
      </c>
      <c r="O18" s="230">
        <f t="shared" si="8"/>
        <v>6.6041666666642413</v>
      </c>
      <c r="P18" s="230">
        <f t="shared" si="9"/>
        <v>1.2291666666642413</v>
      </c>
      <c r="Q18" s="233">
        <f>IFERROR(VLOOKUP($A18,'2001_Inc_06.10.20'!$A$18:$Z$41,14,FALSE),"")</f>
        <v>2.4553212331408489</v>
      </c>
    </row>
    <row r="19" spans="1:17">
      <c r="A19" s="223" t="str">
        <f>'2001_Inc_19.11.20'!A35</f>
        <v>20_10_ANrf_comp_0-11_2001_b</v>
      </c>
      <c r="B19" s="224" t="str">
        <f t="shared" ref="B19:B85" si="11">IF(AND(RIGHT(LEFT(A19,2),1)="_",RIGHT(LEFT(A19,4),1)="_"),RIGHT(LEFT(A19,8),4),IF(AND(RIGHT(LEFT(A19,3),1)="_",RIGHT(LEFT(A19,5),1)="_"),RIGHT(LEFT(A19,9),4),RIGHT(LEFT(A19,10),4)))</f>
        <v>ANrf</v>
      </c>
      <c r="C19" s="224" t="str">
        <f t="shared" si="1"/>
        <v>ANrf_0-11_2001_b</v>
      </c>
      <c r="D19" s="238">
        <f>WHC!S53</f>
        <v>8.0399999999999991</v>
      </c>
      <c r="E19" s="224">
        <f t="shared" si="10"/>
        <v>1</v>
      </c>
      <c r="F19" s="224" t="s">
        <v>328</v>
      </c>
      <c r="G19" s="224" t="str">
        <f t="shared" si="2"/>
        <v/>
      </c>
      <c r="H19" s="225">
        <f>VLOOKUP($A19,'2001_Inc_06.10.20'!$A$18:$Z$41,9,FALSE)</f>
        <v>44109.375</v>
      </c>
      <c r="I19" s="224">
        <f t="shared" si="3"/>
        <v>2020</v>
      </c>
      <c r="J19" s="224">
        <f t="shared" si="4"/>
        <v>10</v>
      </c>
      <c r="K19" s="230">
        <f t="shared" si="5"/>
        <v>5.375</v>
      </c>
      <c r="L19" s="225">
        <f>VLOOKUP($A19,'2001_Inc_06.10.20'!$A$18:$Z$41,2,FALSE)</f>
        <v>44110.604166666664</v>
      </c>
      <c r="M19" s="224">
        <f t="shared" si="6"/>
        <v>2020</v>
      </c>
      <c r="N19" s="224">
        <f t="shared" si="7"/>
        <v>10</v>
      </c>
      <c r="O19" s="230">
        <f t="shared" si="8"/>
        <v>6.6041666666642413</v>
      </c>
      <c r="P19" s="230">
        <f t="shared" si="9"/>
        <v>1.2291666666642413</v>
      </c>
      <c r="Q19" s="233">
        <f>IFERROR(VLOOKUP($A19,'2001_Inc_06.10.20'!$A$18:$Z$41,14,FALSE),"")</f>
        <v>2.2965726763466097</v>
      </c>
    </row>
    <row r="20" spans="1:17">
      <c r="A20" s="223" t="str">
        <f>'2001_Inc_19.11.20'!A36</f>
        <v>21_11_ANrf_comp_11-32_2001_a</v>
      </c>
      <c r="B20" s="224" t="str">
        <f t="shared" si="11"/>
        <v>ANrf</v>
      </c>
      <c r="C20" s="224" t="str">
        <f t="shared" si="1"/>
        <v>ANrf_11-32_2001_a</v>
      </c>
      <c r="D20" s="238">
        <f>WHC!S54</f>
        <v>8.0370000000000008</v>
      </c>
      <c r="E20" s="224">
        <f t="shared" si="10"/>
        <v>1</v>
      </c>
      <c r="F20" s="224" t="s">
        <v>328</v>
      </c>
      <c r="G20" s="224" t="str">
        <f t="shared" si="2"/>
        <v/>
      </c>
      <c r="H20" s="225">
        <f>VLOOKUP($A20,'2001_Inc_06.10.20'!$A$18:$Z$41,9,FALSE)</f>
        <v>44109.375</v>
      </c>
      <c r="I20" s="224">
        <f t="shared" si="3"/>
        <v>2020</v>
      </c>
      <c r="J20" s="224">
        <f t="shared" si="4"/>
        <v>10</v>
      </c>
      <c r="K20" s="230">
        <f t="shared" si="5"/>
        <v>5.375</v>
      </c>
      <c r="L20" s="225">
        <f>VLOOKUP($A20,'2001_Inc_06.10.20'!$A$18:$Z$41,2,FALSE)</f>
        <v>44110.604166666664</v>
      </c>
      <c r="M20" s="224">
        <f t="shared" si="6"/>
        <v>2020</v>
      </c>
      <c r="N20" s="224">
        <f t="shared" si="7"/>
        <v>10</v>
      </c>
      <c r="O20" s="230">
        <f t="shared" si="8"/>
        <v>6.6041666666642413</v>
      </c>
      <c r="P20" s="230">
        <f t="shared" si="9"/>
        <v>1.2291666666642413</v>
      </c>
      <c r="Q20" s="233">
        <f>IFERROR(VLOOKUP($A20,'2001_Inc_06.10.20'!$A$18:$Z$41,14,FALSE),"")</f>
        <v>0.82239833486904557</v>
      </c>
    </row>
    <row r="21" spans="1:17">
      <c r="A21" s="223" t="str">
        <f>'2001_Inc_19.11.20'!A37</f>
        <v>22_11_ANrf_comp_11-32_2001_b</v>
      </c>
      <c r="B21" s="224" t="str">
        <f t="shared" si="11"/>
        <v>ANrf</v>
      </c>
      <c r="C21" s="224" t="str">
        <f t="shared" si="1"/>
        <v>ANrf_11-32_2001_b</v>
      </c>
      <c r="D21" s="238">
        <f>WHC!S55</f>
        <v>8.06</v>
      </c>
      <c r="E21" s="224">
        <f t="shared" si="10"/>
        <v>1</v>
      </c>
      <c r="F21" s="224" t="s">
        <v>328</v>
      </c>
      <c r="G21" s="224" t="str">
        <f t="shared" si="2"/>
        <v/>
      </c>
      <c r="H21" s="225">
        <f>VLOOKUP($A21,'2001_Inc_06.10.20'!$A$18:$Z$41,9,FALSE)</f>
        <v>44109.375</v>
      </c>
      <c r="I21" s="224">
        <f t="shared" si="3"/>
        <v>2020</v>
      </c>
      <c r="J21" s="224">
        <f t="shared" si="4"/>
        <v>10</v>
      </c>
      <c r="K21" s="230">
        <f t="shared" si="5"/>
        <v>5.375</v>
      </c>
      <c r="L21" s="225">
        <f>VLOOKUP($A21,'2001_Inc_06.10.20'!$A$18:$Z$41,2,FALSE)</f>
        <v>44110.604166666664</v>
      </c>
      <c r="M21" s="224">
        <f t="shared" si="6"/>
        <v>2020</v>
      </c>
      <c r="N21" s="224">
        <f t="shared" si="7"/>
        <v>10</v>
      </c>
      <c r="O21" s="230">
        <f t="shared" si="8"/>
        <v>6.6041666666642413</v>
      </c>
      <c r="P21" s="230">
        <f t="shared" si="9"/>
        <v>1.2291666666642413</v>
      </c>
      <c r="Q21" s="233">
        <f>IFERROR(VLOOKUP($A21,'2001_Inc_06.10.20'!$A$18:$Z$41,14,FALSE),"")</f>
        <v>0.90273314819565109</v>
      </c>
    </row>
    <row r="22" spans="1:17">
      <c r="A22" s="223" t="str">
        <f>'2001_Inc_19.11.20'!A38</f>
        <v>23_13_ANwf_comp_0-11_2001_a</v>
      </c>
      <c r="B22" s="224" t="str">
        <f t="shared" si="11"/>
        <v>ANwf</v>
      </c>
      <c r="C22" s="224" t="str">
        <f t="shared" si="1"/>
        <v>ANwf_0-11_2001_a</v>
      </c>
      <c r="D22" s="238">
        <f>WHC!S58</f>
        <v>8.0589999999999993</v>
      </c>
      <c r="E22" s="224">
        <f t="shared" si="10"/>
        <v>1</v>
      </c>
      <c r="F22" s="224" t="s">
        <v>328</v>
      </c>
      <c r="G22" s="224" t="str">
        <f t="shared" si="2"/>
        <v/>
      </c>
      <c r="H22" s="225">
        <f>VLOOKUP($A22,'2001_Inc_06.10.20'!$A$18:$Z$41,9,FALSE)</f>
        <v>44109.375</v>
      </c>
      <c r="I22" s="224">
        <f t="shared" si="3"/>
        <v>2020</v>
      </c>
      <c r="J22" s="224">
        <f t="shared" si="4"/>
        <v>10</v>
      </c>
      <c r="K22" s="230">
        <f t="shared" si="5"/>
        <v>5.375</v>
      </c>
      <c r="L22" s="225">
        <f>VLOOKUP($A22,'2001_Inc_06.10.20'!$A$18:$Z$41,2,FALSE)</f>
        <v>44110.604166666664</v>
      </c>
      <c r="M22" s="224">
        <f t="shared" si="6"/>
        <v>2020</v>
      </c>
      <c r="N22" s="224">
        <f t="shared" si="7"/>
        <v>10</v>
      </c>
      <c r="O22" s="230">
        <f t="shared" si="8"/>
        <v>6.6041666666642413</v>
      </c>
      <c r="P22" s="230">
        <f t="shared" si="9"/>
        <v>1.2291666666642413</v>
      </c>
      <c r="Q22" s="233">
        <f>IFERROR(VLOOKUP($A22,'2001_Inc_06.10.20'!$A$18:$Z$41,14,FALSE),"")</f>
        <v>1.5508560441933383</v>
      </c>
    </row>
    <row r="23" spans="1:17">
      <c r="A23" s="223" t="str">
        <f>'2001_Inc_19.11.20'!A39</f>
        <v>24_13_ANwf_comp_0-11_2001_b</v>
      </c>
      <c r="B23" s="224" t="str">
        <f t="shared" si="11"/>
        <v>ANwf</v>
      </c>
      <c r="C23" s="224" t="str">
        <f t="shared" si="1"/>
        <v>ANwf_0-11_2001_b</v>
      </c>
      <c r="D23" s="238">
        <f>WHC!S59</f>
        <v>8.0579999999999998</v>
      </c>
      <c r="E23" s="224">
        <f t="shared" si="10"/>
        <v>1</v>
      </c>
      <c r="F23" s="224" t="s">
        <v>328</v>
      </c>
      <c r="G23" s="224" t="str">
        <f t="shared" si="2"/>
        <v/>
      </c>
      <c r="H23" s="225">
        <f>VLOOKUP($A23,'2001_Inc_06.10.20'!$A$18:$Z$41,9,FALSE)</f>
        <v>44109.375</v>
      </c>
      <c r="I23" s="224">
        <f t="shared" si="3"/>
        <v>2020</v>
      </c>
      <c r="J23" s="224">
        <f t="shared" si="4"/>
        <v>10</v>
      </c>
      <c r="K23" s="230">
        <f t="shared" si="5"/>
        <v>5.375</v>
      </c>
      <c r="L23" s="225">
        <f>VLOOKUP($A23,'2001_Inc_06.10.20'!$A$18:$Z$41,2,FALSE)</f>
        <v>44110.604166666664</v>
      </c>
      <c r="M23" s="224">
        <f t="shared" si="6"/>
        <v>2020</v>
      </c>
      <c r="N23" s="224">
        <f t="shared" si="7"/>
        <v>10</v>
      </c>
      <c r="O23" s="230">
        <f t="shared" si="8"/>
        <v>6.6041666666642413</v>
      </c>
      <c r="P23" s="230">
        <f t="shared" si="9"/>
        <v>1.2291666666642413</v>
      </c>
      <c r="Q23" s="233">
        <f>IFERROR(VLOOKUP($A23,'2001_Inc_06.10.20'!$A$18:$Z$41,14,FALSE),"")</f>
        <v>1.615274380386897</v>
      </c>
    </row>
    <row r="24" spans="1:17">
      <c r="A24" s="223" t="str">
        <f>'2001_Inc_19.11.20'!A40</f>
        <v>25_14_ANwf_comp_11-35_2001_a</v>
      </c>
      <c r="B24" s="224" t="str">
        <f t="shared" si="11"/>
        <v>ANwf</v>
      </c>
      <c r="C24" s="224" t="str">
        <f t="shared" si="1"/>
        <v>ANwf_11-35_2001_a</v>
      </c>
      <c r="D24" s="238">
        <f>WHC!S60</f>
        <v>8.0679999999999996</v>
      </c>
      <c r="E24" s="224">
        <f t="shared" si="10"/>
        <v>1</v>
      </c>
      <c r="F24" s="224" t="s">
        <v>328</v>
      </c>
      <c r="G24" s="224" t="str">
        <f t="shared" si="2"/>
        <v/>
      </c>
      <c r="H24" s="225">
        <f>VLOOKUP($A24,'2001_Inc_06.10.20'!$A$18:$Z$41,9,FALSE)</f>
        <v>44109.375</v>
      </c>
      <c r="I24" s="224">
        <f t="shared" si="3"/>
        <v>2020</v>
      </c>
      <c r="J24" s="224">
        <f t="shared" si="4"/>
        <v>10</v>
      </c>
      <c r="K24" s="230">
        <f t="shared" si="5"/>
        <v>5.375</v>
      </c>
      <c r="L24" s="225">
        <f>VLOOKUP($A24,'2001_Inc_06.10.20'!$A$18:$Z$41,2,FALSE)</f>
        <v>44110.604166666664</v>
      </c>
      <c r="M24" s="224">
        <f t="shared" si="6"/>
        <v>2020</v>
      </c>
      <c r="N24" s="224">
        <f t="shared" si="7"/>
        <v>10</v>
      </c>
      <c r="O24" s="230">
        <f t="shared" si="8"/>
        <v>6.6041666666642413</v>
      </c>
      <c r="P24" s="230">
        <f t="shared" si="9"/>
        <v>1.2291666666642413</v>
      </c>
      <c r="Q24" s="233">
        <f>IFERROR(VLOOKUP($A24,'2001_Inc_06.10.20'!$A$18:$Z$41,14,FALSE),"")</f>
        <v>1.8485797403088851</v>
      </c>
    </row>
    <row r="25" spans="1:17">
      <c r="A25" s="226" t="str">
        <f>'2001_Inc_19.11.20'!A41</f>
        <v>26_14_ANwf_comp_11-35_2001_b</v>
      </c>
      <c r="B25" s="227" t="str">
        <f t="shared" si="11"/>
        <v>ANwf</v>
      </c>
      <c r="C25" s="227" t="str">
        <f t="shared" ref="C25" si="12">B25&amp;"_"&amp;IF(LEFT(RIGHT(A25,11),1)="_",RIGHT(A25,10),IF(LEFT(RIGHT(A25,12),1)="_",RIGHT(A25,11),RIGHT(A25,12)))</f>
        <v>ANwf_11-35_2001_b</v>
      </c>
      <c r="D25" s="256">
        <f>WHC!S61</f>
        <v>8.0739999999999998</v>
      </c>
      <c r="E25" s="227">
        <f t="shared" ref="E25" si="13">E24</f>
        <v>1</v>
      </c>
      <c r="F25" s="227" t="s">
        <v>328</v>
      </c>
      <c r="G25" s="227" t="str">
        <f t="shared" ref="G25" si="14">IF(AND(E25&lt;&gt;E24,L25=L24),"fix meas date","")</f>
        <v/>
      </c>
      <c r="H25" s="228">
        <f>VLOOKUP($A25,'2001_Inc_06.10.20'!$A$18:$Z$41,9,FALSE)</f>
        <v>44109.375</v>
      </c>
      <c r="I25" s="227">
        <f t="shared" si="3"/>
        <v>2020</v>
      </c>
      <c r="J25" s="227">
        <f t="shared" ref="J25" si="15">MONTH(H25)</f>
        <v>10</v>
      </c>
      <c r="K25" s="231">
        <f t="shared" ref="K25" si="16">DAY(H25)+H25-ROUNDDOWN(H25,0)</f>
        <v>5.375</v>
      </c>
      <c r="L25" s="228">
        <f>VLOOKUP($A25,'2001_Inc_06.10.20'!$A$18:$Z$41,2,FALSE)</f>
        <v>44110.604166666664</v>
      </c>
      <c r="M25" s="227">
        <f t="shared" si="6"/>
        <v>2020</v>
      </c>
      <c r="N25" s="227">
        <f t="shared" ref="N25" si="17">MONTH(L25)</f>
        <v>10</v>
      </c>
      <c r="O25" s="231">
        <f t="shared" ref="O25" si="18">DAY(L25)+L25-ROUNDDOWN(L25,0)</f>
        <v>6.6041666666642413</v>
      </c>
      <c r="P25" s="231">
        <f t="shared" ref="P25" si="19">L25-H25</f>
        <v>1.2291666666642413</v>
      </c>
      <c r="Q25" s="234">
        <f>IFERROR(VLOOKUP($A25,'2001_Inc_06.10.20'!$A$18:$Z$41,14,FALSE),"")</f>
        <v>1.7048498873471396</v>
      </c>
    </row>
    <row r="26" spans="1:17">
      <c r="A26" s="220" t="s">
        <v>257</v>
      </c>
      <c r="B26" s="221" t="str">
        <f t="shared" si="11"/>
        <v>GRrf</v>
      </c>
      <c r="C26" s="221" t="str">
        <f t="shared" si="1"/>
        <v>GRrf_0-8_2001_a</v>
      </c>
      <c r="D26" s="230">
        <v>7.9989999999999997</v>
      </c>
      <c r="E26" s="221">
        <v>2</v>
      </c>
      <c r="F26" s="240" t="s">
        <v>329</v>
      </c>
      <c r="G26" s="221" t="str">
        <f>IF(AND(E26&lt;&gt;E24,L26=L24),"fix meas date","")</f>
        <v/>
      </c>
      <c r="H26" s="222">
        <f>VLOOKUP($A26,'2001_Inc_08.10.20'!$A$18:$Z$41,9,FALSE)</f>
        <v>44109.375</v>
      </c>
      <c r="I26" s="221">
        <f t="shared" si="3"/>
        <v>2020</v>
      </c>
      <c r="J26" s="221">
        <f t="shared" ref="J26" si="20">MONTH(H26)</f>
        <v>10</v>
      </c>
      <c r="K26" s="229">
        <f t="shared" ref="K26" si="21">DAY(H26)+H26-ROUNDDOWN(H26,0)</f>
        <v>5.375</v>
      </c>
      <c r="L26" s="222">
        <f>VLOOKUP($A26,'2001_Inc_08.10.20'!$A$18:$Z$41,2,FALSE)</f>
        <v>44112.625</v>
      </c>
      <c r="M26" s="221">
        <f t="shared" si="6"/>
        <v>2020</v>
      </c>
      <c r="N26" s="221">
        <f t="shared" ref="N26" si="22">MONTH(L26)</f>
        <v>10</v>
      </c>
      <c r="O26" s="229">
        <f t="shared" ref="O26" si="23">DAY(L26)+L26-ROUNDDOWN(L26,0)</f>
        <v>8.625</v>
      </c>
      <c r="P26" s="229">
        <f t="shared" ref="P26" si="24">L26-H26</f>
        <v>3.25</v>
      </c>
      <c r="Q26" s="232">
        <f>IFERROR(VLOOKUP($A26,'2001_Inc_08.10.20'!$A$18:$Z$41,14,FALSE),"")</f>
        <v>2.9450601701199606</v>
      </c>
    </row>
    <row r="27" spans="1:17">
      <c r="A27" s="223" t="s">
        <v>258</v>
      </c>
      <c r="B27" s="224" t="str">
        <f t="shared" si="11"/>
        <v>GRrf</v>
      </c>
      <c r="C27" s="224" t="str">
        <f t="shared" si="1"/>
        <v>GRrf_0-8_2001_b</v>
      </c>
      <c r="D27" s="230">
        <v>8.07</v>
      </c>
      <c r="E27" s="224">
        <f>E26</f>
        <v>2</v>
      </c>
      <c r="F27" s="241" t="s">
        <v>329</v>
      </c>
      <c r="G27" s="224" t="str">
        <f t="shared" si="2"/>
        <v/>
      </c>
      <c r="H27" s="225">
        <f>VLOOKUP($A27,'2001_Inc_08.10.20'!$A$18:$Z$41,9,FALSE)</f>
        <v>44109.375</v>
      </c>
      <c r="I27" s="224">
        <f t="shared" si="3"/>
        <v>2020</v>
      </c>
      <c r="J27" s="224">
        <f t="shared" ref="J27:J48" si="25">MONTH(H27)</f>
        <v>10</v>
      </c>
      <c r="K27" s="230">
        <f t="shared" ref="K27:K48" si="26">DAY(H27)+H27-ROUNDDOWN(H27,0)</f>
        <v>5.375</v>
      </c>
      <c r="L27" s="225">
        <f>VLOOKUP($A27,'2001_Inc_08.10.20'!$A$18:$Z$41,2,FALSE)</f>
        <v>44112.625</v>
      </c>
      <c r="M27" s="224">
        <f t="shared" si="6"/>
        <v>2020</v>
      </c>
      <c r="N27" s="224">
        <f t="shared" ref="N27:N48" si="27">MONTH(L27)</f>
        <v>10</v>
      </c>
      <c r="O27" s="230">
        <f t="shared" ref="O27:O48" si="28">DAY(L27)+L27-ROUNDDOWN(L27,0)</f>
        <v>8.625</v>
      </c>
      <c r="P27" s="230">
        <f t="shared" ref="P27:P48" si="29">L27-H27</f>
        <v>3.25</v>
      </c>
      <c r="Q27" s="233">
        <f>IFERROR(VLOOKUP($A27,'2001_Inc_08.10.20'!$A$18:$Z$41,14,FALSE),"")</f>
        <v>3.3698121471074218</v>
      </c>
    </row>
    <row r="28" spans="1:17">
      <c r="A28" s="223" t="s">
        <v>259</v>
      </c>
      <c r="B28" s="224" t="str">
        <f t="shared" si="11"/>
        <v>GRrf</v>
      </c>
      <c r="C28" s="224" t="str">
        <f t="shared" si="1"/>
        <v>GRrf_8-27_2001_a</v>
      </c>
      <c r="D28" s="230">
        <v>8.2479999999999993</v>
      </c>
      <c r="E28" s="224">
        <f t="shared" ref="E28:E48" si="30">E27</f>
        <v>2</v>
      </c>
      <c r="F28" s="241" t="s">
        <v>329</v>
      </c>
      <c r="G28" s="224" t="str">
        <f t="shared" si="2"/>
        <v/>
      </c>
      <c r="H28" s="225">
        <f>VLOOKUP($A28,'2001_Inc_08.10.20'!$A$18:$Z$41,9,FALSE)</f>
        <v>44109.375</v>
      </c>
      <c r="I28" s="224">
        <f t="shared" si="3"/>
        <v>2020</v>
      </c>
      <c r="J28" s="224">
        <f t="shared" si="25"/>
        <v>10</v>
      </c>
      <c r="K28" s="230">
        <f t="shared" si="26"/>
        <v>5.375</v>
      </c>
      <c r="L28" s="225">
        <f>VLOOKUP($A28,'2001_Inc_08.10.20'!$A$18:$Z$41,2,FALSE)</f>
        <v>44112.625</v>
      </c>
      <c r="M28" s="224">
        <f t="shared" si="6"/>
        <v>2020</v>
      </c>
      <c r="N28" s="224">
        <f t="shared" si="27"/>
        <v>10</v>
      </c>
      <c r="O28" s="230">
        <f t="shared" si="28"/>
        <v>8.625</v>
      </c>
      <c r="P28" s="230">
        <f t="shared" si="29"/>
        <v>3.25</v>
      </c>
      <c r="Q28" s="233">
        <f>IFERROR(VLOOKUP($A28,'2001_Inc_08.10.20'!$A$18:$Z$41,14,FALSE),"")</f>
        <v>1.0979769979245597</v>
      </c>
    </row>
    <row r="29" spans="1:17">
      <c r="A29" s="223" t="s">
        <v>260</v>
      </c>
      <c r="B29" s="224" t="str">
        <f t="shared" si="11"/>
        <v>GRrf</v>
      </c>
      <c r="C29" s="224" t="str">
        <f t="shared" si="1"/>
        <v>GRrf_8-27_2001_b</v>
      </c>
      <c r="D29" s="230">
        <v>8.2609999999999992</v>
      </c>
      <c r="E29" s="224">
        <f t="shared" si="30"/>
        <v>2</v>
      </c>
      <c r="F29" s="241" t="s">
        <v>329</v>
      </c>
      <c r="G29" s="224" t="str">
        <f t="shared" si="2"/>
        <v/>
      </c>
      <c r="H29" s="225">
        <f>VLOOKUP($A29,'2001_Inc_08.10.20'!$A$18:$Z$41,9,FALSE)</f>
        <v>44109.375</v>
      </c>
      <c r="I29" s="224">
        <f t="shared" si="3"/>
        <v>2020</v>
      </c>
      <c r="J29" s="224">
        <f t="shared" si="25"/>
        <v>10</v>
      </c>
      <c r="K29" s="230">
        <f t="shared" si="26"/>
        <v>5.375</v>
      </c>
      <c r="L29" s="225">
        <f>VLOOKUP($A29,'2001_Inc_08.10.20'!$A$18:$Z$41,2,FALSE)</f>
        <v>44112.625</v>
      </c>
      <c r="M29" s="224">
        <f t="shared" si="6"/>
        <v>2020</v>
      </c>
      <c r="N29" s="224">
        <f t="shared" si="27"/>
        <v>10</v>
      </c>
      <c r="O29" s="230">
        <f t="shared" si="28"/>
        <v>8.625</v>
      </c>
      <c r="P29" s="230">
        <f t="shared" si="29"/>
        <v>3.25</v>
      </c>
      <c r="Q29" s="233">
        <f>IFERROR(VLOOKUP($A29,'2001_Inc_08.10.20'!$A$18:$Z$41,14,FALSE),"")</f>
        <v>1.0247851565281774</v>
      </c>
    </row>
    <row r="30" spans="1:17">
      <c r="A30" s="223" t="s">
        <v>261</v>
      </c>
      <c r="B30" s="224" t="str">
        <f t="shared" si="11"/>
        <v>GRwf</v>
      </c>
      <c r="C30" s="224" t="str">
        <f t="shared" si="1"/>
        <v>GRwf_0-4_2001_a</v>
      </c>
      <c r="D30" s="230">
        <v>8.0210000000000008</v>
      </c>
      <c r="E30" s="224">
        <f t="shared" si="30"/>
        <v>2</v>
      </c>
      <c r="F30" s="241" t="s">
        <v>329</v>
      </c>
      <c r="G30" s="224" t="str">
        <f t="shared" si="2"/>
        <v/>
      </c>
      <c r="H30" s="225">
        <f>VLOOKUP($A30,'2001_Inc_08.10.20'!$A$18:$Z$41,9,FALSE)</f>
        <v>44109.375</v>
      </c>
      <c r="I30" s="224">
        <f t="shared" si="3"/>
        <v>2020</v>
      </c>
      <c r="J30" s="224">
        <f t="shared" si="25"/>
        <v>10</v>
      </c>
      <c r="K30" s="230">
        <f t="shared" si="26"/>
        <v>5.375</v>
      </c>
      <c r="L30" s="225">
        <f>VLOOKUP($A30,'2001_Inc_08.10.20'!$A$18:$Z$41,2,FALSE)</f>
        <v>44112.625</v>
      </c>
      <c r="M30" s="224">
        <f t="shared" si="6"/>
        <v>2020</v>
      </c>
      <c r="N30" s="224">
        <f t="shared" si="27"/>
        <v>10</v>
      </c>
      <c r="O30" s="230">
        <f t="shared" si="28"/>
        <v>8.625</v>
      </c>
      <c r="P30" s="230">
        <f t="shared" si="29"/>
        <v>3.25</v>
      </c>
      <c r="Q30" s="233">
        <f>IFERROR(VLOOKUP($A30,'2001_Inc_08.10.20'!$A$18:$Z$41,14,FALSE),"")</f>
        <v>13.843160858069499</v>
      </c>
    </row>
    <row r="31" spans="1:17">
      <c r="A31" s="223" t="s">
        <v>262</v>
      </c>
      <c r="B31" s="224" t="str">
        <f t="shared" si="11"/>
        <v>GRwf</v>
      </c>
      <c r="C31" s="224" t="str">
        <f t="shared" si="1"/>
        <v>GRwf_0-4_2001_b</v>
      </c>
      <c r="D31" s="230">
        <v>8.0809999999999995</v>
      </c>
      <c r="E31" s="224">
        <f t="shared" si="30"/>
        <v>2</v>
      </c>
      <c r="F31" s="241" t="s">
        <v>329</v>
      </c>
      <c r="G31" s="224" t="str">
        <f t="shared" si="2"/>
        <v/>
      </c>
      <c r="H31" s="225">
        <f>VLOOKUP($A31,'2001_Inc_08.10.20'!$A$18:$Z$41,9,FALSE)</f>
        <v>44109.375</v>
      </c>
      <c r="I31" s="224">
        <f t="shared" si="3"/>
        <v>2020</v>
      </c>
      <c r="J31" s="224">
        <f t="shared" si="25"/>
        <v>10</v>
      </c>
      <c r="K31" s="230">
        <f t="shared" si="26"/>
        <v>5.375</v>
      </c>
      <c r="L31" s="225">
        <f>VLOOKUP($A31,'2001_Inc_08.10.20'!$A$18:$Z$41,2,FALSE)</f>
        <v>44112.625</v>
      </c>
      <c r="M31" s="224">
        <f t="shared" si="6"/>
        <v>2020</v>
      </c>
      <c r="N31" s="224">
        <f t="shared" si="27"/>
        <v>10</v>
      </c>
      <c r="O31" s="230">
        <f t="shared" si="28"/>
        <v>8.625</v>
      </c>
      <c r="P31" s="230">
        <f t="shared" si="29"/>
        <v>3.25</v>
      </c>
      <c r="Q31" s="233">
        <f>IFERROR(VLOOKUP($A31,'2001_Inc_08.10.20'!$A$18:$Z$41,14,FALSE),"")</f>
        <v>12.870501522714532</v>
      </c>
    </row>
    <row r="32" spans="1:17">
      <c r="A32" s="223" t="s">
        <v>263</v>
      </c>
      <c r="B32" s="224" t="str">
        <f t="shared" si="11"/>
        <v>GRwf</v>
      </c>
      <c r="C32" s="224" t="str">
        <f t="shared" si="1"/>
        <v>GRwf_4-13_2001_a</v>
      </c>
      <c r="D32" s="230">
        <v>8.0559999999999992</v>
      </c>
      <c r="E32" s="224">
        <f t="shared" si="30"/>
        <v>2</v>
      </c>
      <c r="F32" s="241" t="s">
        <v>329</v>
      </c>
      <c r="G32" s="224" t="str">
        <f t="shared" si="2"/>
        <v/>
      </c>
      <c r="H32" s="225">
        <f>VLOOKUP($A32,'2001_Inc_08.10.20'!$A$18:$Z$41,9,FALSE)</f>
        <v>44109.375</v>
      </c>
      <c r="I32" s="224">
        <f t="shared" si="3"/>
        <v>2020</v>
      </c>
      <c r="J32" s="224">
        <f t="shared" si="25"/>
        <v>10</v>
      </c>
      <c r="K32" s="230">
        <f t="shared" si="26"/>
        <v>5.375</v>
      </c>
      <c r="L32" s="225">
        <f>VLOOKUP($A32,'2001_Inc_08.10.20'!$A$18:$Z$41,2,FALSE)</f>
        <v>44112.625</v>
      </c>
      <c r="M32" s="224">
        <f t="shared" si="6"/>
        <v>2020</v>
      </c>
      <c r="N32" s="224">
        <f t="shared" si="27"/>
        <v>10</v>
      </c>
      <c r="O32" s="230">
        <f t="shared" si="28"/>
        <v>8.625</v>
      </c>
      <c r="P32" s="230">
        <f t="shared" si="29"/>
        <v>3.25</v>
      </c>
      <c r="Q32" s="233">
        <f>IFERROR(VLOOKUP($A32,'2001_Inc_08.10.20'!$A$18:$Z$41,14,FALSE),"")</f>
        <v>2.6595644160571621</v>
      </c>
    </row>
    <row r="33" spans="1:17">
      <c r="A33" s="223" t="s">
        <v>264</v>
      </c>
      <c r="B33" s="224" t="str">
        <f t="shared" si="11"/>
        <v>GRwf</v>
      </c>
      <c r="C33" s="224" t="str">
        <f t="shared" si="1"/>
        <v>GRwf_4-13_2001_b</v>
      </c>
      <c r="D33" s="230">
        <v>8.0259999999999998</v>
      </c>
      <c r="E33" s="224">
        <f t="shared" si="30"/>
        <v>2</v>
      </c>
      <c r="F33" s="241" t="s">
        <v>329</v>
      </c>
      <c r="G33" s="224" t="str">
        <f t="shared" si="2"/>
        <v/>
      </c>
      <c r="H33" s="225">
        <f>VLOOKUP($A33,'2001_Inc_08.10.20'!$A$18:$Z$41,9,FALSE)</f>
        <v>44109.375</v>
      </c>
      <c r="I33" s="224">
        <f t="shared" si="3"/>
        <v>2020</v>
      </c>
      <c r="J33" s="224">
        <f t="shared" si="25"/>
        <v>10</v>
      </c>
      <c r="K33" s="230">
        <f t="shared" si="26"/>
        <v>5.375</v>
      </c>
      <c r="L33" s="225">
        <f>VLOOKUP($A33,'2001_Inc_08.10.20'!$A$18:$Z$41,2,FALSE)</f>
        <v>44112.625</v>
      </c>
      <c r="M33" s="224">
        <f t="shared" si="6"/>
        <v>2020</v>
      </c>
      <c r="N33" s="224">
        <f t="shared" si="27"/>
        <v>10</v>
      </c>
      <c r="O33" s="230">
        <f t="shared" si="28"/>
        <v>8.625</v>
      </c>
      <c r="P33" s="230">
        <f t="shared" si="29"/>
        <v>3.25</v>
      </c>
      <c r="Q33" s="233">
        <f>IFERROR(VLOOKUP($A33,'2001_Inc_08.10.20'!$A$18:$Z$41,14,FALSE),"")</f>
        <v>3.5379388402811869</v>
      </c>
    </row>
    <row r="34" spans="1:17">
      <c r="A34" s="223" t="s">
        <v>265</v>
      </c>
      <c r="B34" s="224" t="str">
        <f t="shared" si="11"/>
        <v>GRwf</v>
      </c>
      <c r="C34" s="224" t="str">
        <f t="shared" si="1"/>
        <v>GRwf_13-28_2001_a</v>
      </c>
      <c r="D34" s="230">
        <v>8.02</v>
      </c>
      <c r="E34" s="224">
        <f t="shared" si="30"/>
        <v>2</v>
      </c>
      <c r="F34" s="241" t="s">
        <v>329</v>
      </c>
      <c r="G34" s="224" t="str">
        <f t="shared" si="2"/>
        <v/>
      </c>
      <c r="H34" s="225">
        <f>VLOOKUP($A34,'2001_Inc_08.10.20'!$A$18:$Z$41,9,FALSE)</f>
        <v>44109.375</v>
      </c>
      <c r="I34" s="224">
        <f t="shared" si="3"/>
        <v>2020</v>
      </c>
      <c r="J34" s="224">
        <f t="shared" si="25"/>
        <v>10</v>
      </c>
      <c r="K34" s="230">
        <f t="shared" si="26"/>
        <v>5.375</v>
      </c>
      <c r="L34" s="225">
        <f>VLOOKUP($A34,'2001_Inc_08.10.20'!$A$18:$Z$41,2,FALSE)</f>
        <v>44112.625</v>
      </c>
      <c r="M34" s="224">
        <f t="shared" si="6"/>
        <v>2020</v>
      </c>
      <c r="N34" s="224">
        <f t="shared" si="27"/>
        <v>10</v>
      </c>
      <c r="O34" s="230">
        <f t="shared" si="28"/>
        <v>8.625</v>
      </c>
      <c r="P34" s="230">
        <f t="shared" si="29"/>
        <v>3.25</v>
      </c>
      <c r="Q34" s="233">
        <f>IFERROR(VLOOKUP($A34,'2001_Inc_08.10.20'!$A$18:$Z$41,14,FALSE),"")</f>
        <v>1.1405553408338418</v>
      </c>
    </row>
    <row r="35" spans="1:17">
      <c r="A35" s="223" t="s">
        <v>266</v>
      </c>
      <c r="B35" s="224" t="str">
        <f t="shared" si="11"/>
        <v>GRwf</v>
      </c>
      <c r="C35" s="224" t="str">
        <f t="shared" si="1"/>
        <v>GRwf_13-28_2001_b</v>
      </c>
      <c r="D35" s="230">
        <v>8.07</v>
      </c>
      <c r="E35" s="224">
        <f t="shared" si="30"/>
        <v>2</v>
      </c>
      <c r="F35" s="241" t="s">
        <v>329</v>
      </c>
      <c r="G35" s="224" t="str">
        <f t="shared" si="2"/>
        <v/>
      </c>
      <c r="H35" s="225">
        <f>VLOOKUP($A35,'2001_Inc_08.10.20'!$A$18:$Z$41,9,FALSE)</f>
        <v>44109.375</v>
      </c>
      <c r="I35" s="224">
        <f t="shared" si="3"/>
        <v>2020</v>
      </c>
      <c r="J35" s="224">
        <f t="shared" si="25"/>
        <v>10</v>
      </c>
      <c r="K35" s="230">
        <f t="shared" si="26"/>
        <v>5.375</v>
      </c>
      <c r="L35" s="225">
        <f>VLOOKUP($A35,'2001_Inc_08.10.20'!$A$18:$Z$41,2,FALSE)</f>
        <v>44112.625</v>
      </c>
      <c r="M35" s="224">
        <f t="shared" si="6"/>
        <v>2020</v>
      </c>
      <c r="N35" s="224">
        <f t="shared" si="27"/>
        <v>10</v>
      </c>
      <c r="O35" s="230">
        <f t="shared" si="28"/>
        <v>8.625</v>
      </c>
      <c r="P35" s="230">
        <f t="shared" si="29"/>
        <v>3.25</v>
      </c>
      <c r="Q35" s="233">
        <f>IFERROR(VLOOKUP($A35,'2001_Inc_08.10.20'!$A$18:$Z$41,14,FALSE),"")</f>
        <v>1.2229478931150493</v>
      </c>
    </row>
    <row r="36" spans="1:17">
      <c r="A36" s="223" t="s">
        <v>267</v>
      </c>
      <c r="B36" s="224" t="str">
        <f t="shared" si="11"/>
        <v>GRpp</v>
      </c>
      <c r="C36" s="224" t="str">
        <f t="shared" si="1"/>
        <v>GRpp_0-7_2001_a</v>
      </c>
      <c r="D36" s="230">
        <v>8.0749999999999993</v>
      </c>
      <c r="E36" s="224">
        <f t="shared" si="30"/>
        <v>2</v>
      </c>
      <c r="F36" s="241" t="s">
        <v>329</v>
      </c>
      <c r="G36" s="224" t="str">
        <f t="shared" si="2"/>
        <v/>
      </c>
      <c r="H36" s="225">
        <f>VLOOKUP($A36,'2001_Inc_08.10.20'!$A$18:$Z$41,9,FALSE)</f>
        <v>44109.375</v>
      </c>
      <c r="I36" s="224">
        <f t="shared" si="3"/>
        <v>2020</v>
      </c>
      <c r="J36" s="224">
        <f t="shared" si="25"/>
        <v>10</v>
      </c>
      <c r="K36" s="230">
        <f t="shared" si="26"/>
        <v>5.375</v>
      </c>
      <c r="L36" s="225">
        <f>VLOOKUP($A36,'2001_Inc_08.10.20'!$A$18:$Z$41,2,FALSE)</f>
        <v>44112.625</v>
      </c>
      <c r="M36" s="224">
        <f t="shared" si="6"/>
        <v>2020</v>
      </c>
      <c r="N36" s="224">
        <f t="shared" si="27"/>
        <v>10</v>
      </c>
      <c r="O36" s="230">
        <f t="shared" si="28"/>
        <v>8.625</v>
      </c>
      <c r="P36" s="230">
        <f t="shared" si="29"/>
        <v>3.25</v>
      </c>
      <c r="Q36" s="233">
        <f>IFERROR(VLOOKUP($A36,'2001_Inc_08.10.20'!$A$18:$Z$41,14,FALSE),"")</f>
        <v>11.803635935532963</v>
      </c>
    </row>
    <row r="37" spans="1:17">
      <c r="A37" s="223" t="s">
        <v>268</v>
      </c>
      <c r="B37" s="224" t="str">
        <f t="shared" si="11"/>
        <v>GRpp</v>
      </c>
      <c r="C37" s="224" t="str">
        <f t="shared" si="1"/>
        <v>GRpp_0-7_2001_b</v>
      </c>
      <c r="D37" s="230">
        <v>8.0510000000000002</v>
      </c>
      <c r="E37" s="224">
        <f t="shared" si="30"/>
        <v>2</v>
      </c>
      <c r="F37" s="241" t="s">
        <v>329</v>
      </c>
      <c r="G37" s="224" t="str">
        <f t="shared" si="2"/>
        <v/>
      </c>
      <c r="H37" s="225">
        <f>VLOOKUP($A37,'2001_Inc_08.10.20'!$A$18:$Z$41,9,FALSE)</f>
        <v>44109.375</v>
      </c>
      <c r="I37" s="224">
        <f t="shared" si="3"/>
        <v>2020</v>
      </c>
      <c r="J37" s="224">
        <f t="shared" si="25"/>
        <v>10</v>
      </c>
      <c r="K37" s="230">
        <f t="shared" si="26"/>
        <v>5.375</v>
      </c>
      <c r="L37" s="225">
        <f>VLOOKUP($A37,'2001_Inc_08.10.20'!$A$18:$Z$41,2,FALSE)</f>
        <v>44112.625</v>
      </c>
      <c r="M37" s="224">
        <f t="shared" si="6"/>
        <v>2020</v>
      </c>
      <c r="N37" s="224">
        <f t="shared" si="27"/>
        <v>10</v>
      </c>
      <c r="O37" s="230">
        <f t="shared" si="28"/>
        <v>8.625</v>
      </c>
      <c r="P37" s="230">
        <f t="shared" si="29"/>
        <v>3.25</v>
      </c>
      <c r="Q37" s="233">
        <f>IFERROR(VLOOKUP($A37,'2001_Inc_08.10.20'!$A$18:$Z$41,14,FALSE),"")</f>
        <v>11.49411009762917</v>
      </c>
    </row>
    <row r="38" spans="1:17">
      <c r="A38" s="223" t="s">
        <v>269</v>
      </c>
      <c r="B38" s="224" t="str">
        <f t="shared" si="11"/>
        <v>GRpp</v>
      </c>
      <c r="C38" s="224" t="str">
        <f t="shared" si="1"/>
        <v>GRpp_7-15_2001_a</v>
      </c>
      <c r="D38" s="230">
        <v>8.0280000000000005</v>
      </c>
      <c r="E38" s="224">
        <f t="shared" si="30"/>
        <v>2</v>
      </c>
      <c r="F38" s="241" t="s">
        <v>329</v>
      </c>
      <c r="G38" s="224" t="str">
        <f t="shared" si="2"/>
        <v/>
      </c>
      <c r="H38" s="225">
        <f>VLOOKUP($A38,'2001_Inc_08.10.20'!$A$18:$Z$41,9,FALSE)</f>
        <v>44109.375</v>
      </c>
      <c r="I38" s="224">
        <f t="shared" si="3"/>
        <v>2020</v>
      </c>
      <c r="J38" s="224">
        <f t="shared" si="25"/>
        <v>10</v>
      </c>
      <c r="K38" s="230">
        <f t="shared" si="26"/>
        <v>5.375</v>
      </c>
      <c r="L38" s="225">
        <f>VLOOKUP($A38,'2001_Inc_08.10.20'!$A$18:$Z$41,2,FALSE)</f>
        <v>44112.625</v>
      </c>
      <c r="M38" s="224">
        <f t="shared" si="6"/>
        <v>2020</v>
      </c>
      <c r="N38" s="224">
        <f t="shared" si="27"/>
        <v>10</v>
      </c>
      <c r="O38" s="230">
        <f t="shared" si="28"/>
        <v>8.625</v>
      </c>
      <c r="P38" s="230">
        <f t="shared" si="29"/>
        <v>3.25</v>
      </c>
      <c r="Q38" s="233">
        <f>IFERROR(VLOOKUP($A38,'2001_Inc_08.10.20'!$A$18:$Z$41,14,FALSE),"")</f>
        <v>4.5207247963634423</v>
      </c>
    </row>
    <row r="39" spans="1:17">
      <c r="A39" s="223" t="s">
        <v>270</v>
      </c>
      <c r="B39" s="224" t="str">
        <f t="shared" si="11"/>
        <v>GRpp</v>
      </c>
      <c r="C39" s="224" t="str">
        <f t="shared" si="1"/>
        <v>GRpp_7-15_2001_b</v>
      </c>
      <c r="D39" s="230">
        <v>8.0410000000000004</v>
      </c>
      <c r="E39" s="224">
        <f t="shared" si="30"/>
        <v>2</v>
      </c>
      <c r="F39" s="241" t="s">
        <v>329</v>
      </c>
      <c r="G39" s="224" t="str">
        <f t="shared" si="2"/>
        <v/>
      </c>
      <c r="H39" s="225">
        <f>VLOOKUP($A39,'2001_Inc_08.10.20'!$A$18:$Z$41,9,FALSE)</f>
        <v>44109.375</v>
      </c>
      <c r="I39" s="224">
        <f t="shared" si="3"/>
        <v>2020</v>
      </c>
      <c r="J39" s="224">
        <f t="shared" si="25"/>
        <v>10</v>
      </c>
      <c r="K39" s="230">
        <f t="shared" si="26"/>
        <v>5.375</v>
      </c>
      <c r="L39" s="225">
        <f>VLOOKUP($A39,'2001_Inc_08.10.20'!$A$18:$Z$41,2,FALSE)</f>
        <v>44112.625</v>
      </c>
      <c r="M39" s="224">
        <f t="shared" si="6"/>
        <v>2020</v>
      </c>
      <c r="N39" s="224">
        <f t="shared" si="27"/>
        <v>10</v>
      </c>
      <c r="O39" s="230">
        <f t="shared" si="28"/>
        <v>8.625</v>
      </c>
      <c r="P39" s="230">
        <f t="shared" si="29"/>
        <v>3.25</v>
      </c>
      <c r="Q39" s="233">
        <f>IFERROR(VLOOKUP($A39,'2001_Inc_08.10.20'!$A$18:$Z$41,14,FALSE),"")</f>
        <v>4.6720823172513972</v>
      </c>
    </row>
    <row r="40" spans="1:17">
      <c r="A40" s="223" t="s">
        <v>271</v>
      </c>
      <c r="B40" s="224" t="str">
        <f t="shared" si="11"/>
        <v>GRpp</v>
      </c>
      <c r="C40" s="224" t="str">
        <f t="shared" si="1"/>
        <v>GRpp_15-27_2001_a</v>
      </c>
      <c r="D40" s="230">
        <v>8.0150000000000006</v>
      </c>
      <c r="E40" s="224">
        <f t="shared" si="30"/>
        <v>2</v>
      </c>
      <c r="F40" s="241" t="s">
        <v>329</v>
      </c>
      <c r="G40" s="224" t="str">
        <f t="shared" si="2"/>
        <v/>
      </c>
      <c r="H40" s="225">
        <f>VLOOKUP($A40,'2001_Inc_08.10.20'!$A$18:$Z$41,9,FALSE)</f>
        <v>44109.375</v>
      </c>
      <c r="I40" s="224">
        <f t="shared" si="3"/>
        <v>2020</v>
      </c>
      <c r="J40" s="224">
        <f t="shared" si="25"/>
        <v>10</v>
      </c>
      <c r="K40" s="230">
        <f t="shared" si="26"/>
        <v>5.375</v>
      </c>
      <c r="L40" s="225">
        <f>VLOOKUP($A40,'2001_Inc_08.10.20'!$A$18:$Z$41,2,FALSE)</f>
        <v>44112.625</v>
      </c>
      <c r="M40" s="224">
        <f t="shared" si="6"/>
        <v>2020</v>
      </c>
      <c r="N40" s="224">
        <f t="shared" si="27"/>
        <v>10</v>
      </c>
      <c r="O40" s="230">
        <f t="shared" si="28"/>
        <v>8.625</v>
      </c>
      <c r="P40" s="230">
        <f t="shared" si="29"/>
        <v>3.25</v>
      </c>
      <c r="Q40" s="233">
        <f>IFERROR(VLOOKUP($A40,'2001_Inc_08.10.20'!$A$18:$Z$41,14,FALSE),"")</f>
        <v>1.2883244843785737</v>
      </c>
    </row>
    <row r="41" spans="1:17">
      <c r="A41" s="223" t="s">
        <v>272</v>
      </c>
      <c r="B41" s="224" t="str">
        <f t="shared" si="11"/>
        <v>GRpp</v>
      </c>
      <c r="C41" s="224" t="str">
        <f t="shared" si="1"/>
        <v>GRpp_15-27_2001_b</v>
      </c>
      <c r="D41" s="230">
        <v>8.0609999999999999</v>
      </c>
      <c r="E41" s="224">
        <f t="shared" si="30"/>
        <v>2</v>
      </c>
      <c r="F41" s="241" t="s">
        <v>329</v>
      </c>
      <c r="G41" s="224" t="str">
        <f t="shared" si="2"/>
        <v/>
      </c>
      <c r="H41" s="225">
        <f>VLOOKUP($A41,'2001_Inc_08.10.20'!$A$18:$Z$41,9,FALSE)</f>
        <v>44109.375</v>
      </c>
      <c r="I41" s="224">
        <f t="shared" si="3"/>
        <v>2020</v>
      </c>
      <c r="J41" s="224">
        <f t="shared" si="25"/>
        <v>10</v>
      </c>
      <c r="K41" s="230">
        <f t="shared" si="26"/>
        <v>5.375</v>
      </c>
      <c r="L41" s="225">
        <f>VLOOKUP($A41,'2001_Inc_08.10.20'!$A$18:$Z$41,2,FALSE)</f>
        <v>44112.625</v>
      </c>
      <c r="M41" s="224">
        <f t="shared" si="6"/>
        <v>2020</v>
      </c>
      <c r="N41" s="224">
        <f t="shared" si="27"/>
        <v>10</v>
      </c>
      <c r="O41" s="230">
        <f t="shared" si="28"/>
        <v>8.625</v>
      </c>
      <c r="P41" s="230">
        <f t="shared" si="29"/>
        <v>3.25</v>
      </c>
      <c r="Q41" s="233">
        <f>IFERROR(VLOOKUP($A41,'2001_Inc_08.10.20'!$A$18:$Z$41,14,FALSE),"")</f>
        <v>1.4209857682902027</v>
      </c>
    </row>
    <row r="42" spans="1:17">
      <c r="A42" s="223" t="s">
        <v>273</v>
      </c>
      <c r="B42" s="224" t="str">
        <f t="shared" si="11"/>
        <v>ANrf</v>
      </c>
      <c r="C42" s="224" t="str">
        <f t="shared" si="1"/>
        <v>ANrf_0-11_2001_a</v>
      </c>
      <c r="D42" s="230">
        <v>8.0500000000000007</v>
      </c>
      <c r="E42" s="224">
        <f t="shared" si="30"/>
        <v>2</v>
      </c>
      <c r="F42" s="241" t="s">
        <v>329</v>
      </c>
      <c r="G42" s="224" t="str">
        <f t="shared" si="2"/>
        <v/>
      </c>
      <c r="H42" s="225">
        <f>VLOOKUP($A42,'2001_Inc_08.10.20'!$A$18:$Z$41,9,FALSE)</f>
        <v>44109.375</v>
      </c>
      <c r="I42" s="224">
        <f t="shared" si="3"/>
        <v>2020</v>
      </c>
      <c r="J42" s="224">
        <f t="shared" si="25"/>
        <v>10</v>
      </c>
      <c r="K42" s="230">
        <f t="shared" si="26"/>
        <v>5.375</v>
      </c>
      <c r="L42" s="225">
        <f>VLOOKUP($A42,'2001_Inc_08.10.20'!$A$18:$Z$41,2,FALSE)</f>
        <v>44112.625</v>
      </c>
      <c r="M42" s="224">
        <f t="shared" si="6"/>
        <v>2020</v>
      </c>
      <c r="N42" s="224">
        <f t="shared" si="27"/>
        <v>10</v>
      </c>
      <c r="O42" s="230">
        <f t="shared" si="28"/>
        <v>8.625</v>
      </c>
      <c r="P42" s="230">
        <f t="shared" si="29"/>
        <v>3.25</v>
      </c>
      <c r="Q42" s="233">
        <f>IFERROR(VLOOKUP($A42,'2001_Inc_08.10.20'!$A$18:$Z$41,14,FALSE),"")</f>
        <v>5.2352551667782379</v>
      </c>
    </row>
    <row r="43" spans="1:17">
      <c r="A43" s="223" t="s">
        <v>274</v>
      </c>
      <c r="B43" s="224" t="str">
        <f t="shared" si="11"/>
        <v>ANrf</v>
      </c>
      <c r="C43" s="224" t="str">
        <f t="shared" si="1"/>
        <v>ANrf_0-11_2001_b</v>
      </c>
      <c r="D43" s="230">
        <v>8.0399999999999991</v>
      </c>
      <c r="E43" s="224">
        <f t="shared" si="30"/>
        <v>2</v>
      </c>
      <c r="F43" s="241" t="s">
        <v>329</v>
      </c>
      <c r="G43" s="224" t="str">
        <f t="shared" si="2"/>
        <v/>
      </c>
      <c r="H43" s="225">
        <f>VLOOKUP($A43,'2001_Inc_08.10.20'!$A$18:$Z$41,9,FALSE)</f>
        <v>44109.375</v>
      </c>
      <c r="I43" s="224">
        <f t="shared" si="3"/>
        <v>2020</v>
      </c>
      <c r="J43" s="224">
        <f t="shared" si="25"/>
        <v>10</v>
      </c>
      <c r="K43" s="230">
        <f t="shared" si="26"/>
        <v>5.375</v>
      </c>
      <c r="L43" s="225">
        <f>VLOOKUP($A43,'2001_Inc_08.10.20'!$A$18:$Z$41,2,FALSE)</f>
        <v>44112.625</v>
      </c>
      <c r="M43" s="224">
        <f t="shared" si="6"/>
        <v>2020</v>
      </c>
      <c r="N43" s="224">
        <f t="shared" si="27"/>
        <v>10</v>
      </c>
      <c r="O43" s="230">
        <f t="shared" si="28"/>
        <v>8.625</v>
      </c>
      <c r="P43" s="230">
        <f t="shared" si="29"/>
        <v>3.25</v>
      </c>
      <c r="Q43" s="233">
        <f>IFERROR(VLOOKUP($A43,'2001_Inc_08.10.20'!$A$18:$Z$41,14,FALSE),"")</f>
        <v>5.5021184298476813</v>
      </c>
    </row>
    <row r="44" spans="1:17">
      <c r="A44" s="223" t="s">
        <v>275</v>
      </c>
      <c r="B44" s="224" t="str">
        <f t="shared" si="11"/>
        <v>ANrf</v>
      </c>
      <c r="C44" s="224" t="str">
        <f t="shared" si="1"/>
        <v>ANrf_11-32_2001_a</v>
      </c>
      <c r="D44" s="230">
        <v>8.0370000000000008</v>
      </c>
      <c r="E44" s="224">
        <f t="shared" si="30"/>
        <v>2</v>
      </c>
      <c r="F44" s="241" t="s">
        <v>329</v>
      </c>
      <c r="G44" s="224" t="str">
        <f t="shared" si="2"/>
        <v/>
      </c>
      <c r="H44" s="225">
        <f>VLOOKUP($A44,'2001_Inc_08.10.20'!$A$18:$Z$41,9,FALSE)</f>
        <v>44109.375</v>
      </c>
      <c r="I44" s="224">
        <f t="shared" si="3"/>
        <v>2020</v>
      </c>
      <c r="J44" s="224">
        <f t="shared" si="25"/>
        <v>10</v>
      </c>
      <c r="K44" s="230">
        <f t="shared" si="26"/>
        <v>5.375</v>
      </c>
      <c r="L44" s="225">
        <f>VLOOKUP($A44,'2001_Inc_08.10.20'!$A$18:$Z$41,2,FALSE)</f>
        <v>44112.625</v>
      </c>
      <c r="M44" s="224">
        <f t="shared" si="6"/>
        <v>2020</v>
      </c>
      <c r="N44" s="224">
        <f t="shared" si="27"/>
        <v>10</v>
      </c>
      <c r="O44" s="230">
        <f t="shared" si="28"/>
        <v>8.625</v>
      </c>
      <c r="P44" s="230">
        <f t="shared" si="29"/>
        <v>3.25</v>
      </c>
      <c r="Q44" s="233">
        <f>IFERROR(VLOOKUP($A44,'2001_Inc_08.10.20'!$A$18:$Z$41,14,FALSE),"")</f>
        <v>1.7113595046582255</v>
      </c>
    </row>
    <row r="45" spans="1:17">
      <c r="A45" s="223" t="s">
        <v>276</v>
      </c>
      <c r="B45" s="224" t="str">
        <f t="shared" si="11"/>
        <v>ANrf</v>
      </c>
      <c r="C45" s="224" t="str">
        <f t="shared" si="1"/>
        <v>ANrf_11-32_2001_b</v>
      </c>
      <c r="D45" s="230">
        <v>8.06</v>
      </c>
      <c r="E45" s="224">
        <f t="shared" si="30"/>
        <v>2</v>
      </c>
      <c r="F45" s="241" t="s">
        <v>329</v>
      </c>
      <c r="G45" s="224" t="str">
        <f t="shared" si="2"/>
        <v/>
      </c>
      <c r="H45" s="225">
        <f>VLOOKUP($A45,'2001_Inc_08.10.20'!$A$18:$Z$41,9,FALSE)</f>
        <v>44109.375</v>
      </c>
      <c r="I45" s="224">
        <f t="shared" si="3"/>
        <v>2020</v>
      </c>
      <c r="J45" s="224">
        <f t="shared" si="25"/>
        <v>10</v>
      </c>
      <c r="K45" s="230">
        <f t="shared" si="26"/>
        <v>5.375</v>
      </c>
      <c r="L45" s="225">
        <f>VLOOKUP($A45,'2001_Inc_08.10.20'!$A$18:$Z$41,2,FALSE)</f>
        <v>44112.625</v>
      </c>
      <c r="M45" s="224">
        <f t="shared" si="6"/>
        <v>2020</v>
      </c>
      <c r="N45" s="224">
        <f t="shared" si="27"/>
        <v>10</v>
      </c>
      <c r="O45" s="230">
        <f t="shared" si="28"/>
        <v>8.625</v>
      </c>
      <c r="P45" s="230">
        <f t="shared" si="29"/>
        <v>3.25</v>
      </c>
      <c r="Q45" s="233">
        <f>IFERROR(VLOOKUP($A45,'2001_Inc_08.10.20'!$A$18:$Z$41,14,FALSE),"")</f>
        <v>1.8198331136320325</v>
      </c>
    </row>
    <row r="46" spans="1:17">
      <c r="A46" s="223" t="s">
        <v>277</v>
      </c>
      <c r="B46" s="224" t="str">
        <f t="shared" si="11"/>
        <v>ANwf</v>
      </c>
      <c r="C46" s="224" t="str">
        <f t="shared" si="1"/>
        <v>ANwf_0-11_2001_a</v>
      </c>
      <c r="D46" s="230">
        <v>8.0589999999999993</v>
      </c>
      <c r="E46" s="224">
        <f t="shared" si="30"/>
        <v>2</v>
      </c>
      <c r="F46" s="241" t="s">
        <v>329</v>
      </c>
      <c r="G46" s="224" t="str">
        <f t="shared" si="2"/>
        <v/>
      </c>
      <c r="H46" s="225">
        <f>VLOOKUP($A46,'2001_Inc_08.10.20'!$A$18:$Z$41,9,FALSE)</f>
        <v>44109.375</v>
      </c>
      <c r="I46" s="224">
        <f t="shared" si="3"/>
        <v>2020</v>
      </c>
      <c r="J46" s="224">
        <f t="shared" si="25"/>
        <v>10</v>
      </c>
      <c r="K46" s="230">
        <f t="shared" si="26"/>
        <v>5.375</v>
      </c>
      <c r="L46" s="225">
        <f>VLOOKUP($A46,'2001_Inc_08.10.20'!$A$18:$Z$41,2,FALSE)</f>
        <v>44112.625</v>
      </c>
      <c r="M46" s="224">
        <f t="shared" si="6"/>
        <v>2020</v>
      </c>
      <c r="N46" s="224">
        <f t="shared" si="27"/>
        <v>10</v>
      </c>
      <c r="O46" s="230">
        <f t="shared" si="28"/>
        <v>8.625</v>
      </c>
      <c r="P46" s="230">
        <f t="shared" si="29"/>
        <v>3.25</v>
      </c>
      <c r="Q46" s="233">
        <f>IFERROR(VLOOKUP($A46,'2001_Inc_08.10.20'!$A$18:$Z$41,14,FALSE),"")</f>
        <v>3.1264442511859762</v>
      </c>
    </row>
    <row r="47" spans="1:17">
      <c r="A47" s="223" t="s">
        <v>278</v>
      </c>
      <c r="B47" s="224" t="str">
        <f t="shared" si="11"/>
        <v>ANwf</v>
      </c>
      <c r="C47" s="224" t="str">
        <f t="shared" si="1"/>
        <v>ANwf_0-11_2001_b</v>
      </c>
      <c r="D47" s="230">
        <v>8.0579999999999998</v>
      </c>
      <c r="E47" s="224">
        <f t="shared" si="30"/>
        <v>2</v>
      </c>
      <c r="F47" s="241" t="s">
        <v>329</v>
      </c>
      <c r="G47" s="224" t="str">
        <f t="shared" si="2"/>
        <v/>
      </c>
      <c r="H47" s="225">
        <f>VLOOKUP($A47,'2001_Inc_08.10.20'!$A$18:$Z$41,9,FALSE)</f>
        <v>44109.375</v>
      </c>
      <c r="I47" s="224">
        <f t="shared" si="3"/>
        <v>2020</v>
      </c>
      <c r="J47" s="224">
        <f t="shared" si="25"/>
        <v>10</v>
      </c>
      <c r="K47" s="230">
        <f t="shared" si="26"/>
        <v>5.375</v>
      </c>
      <c r="L47" s="225">
        <f>VLOOKUP($A47,'2001_Inc_08.10.20'!$A$18:$Z$41,2,FALSE)</f>
        <v>44112.625</v>
      </c>
      <c r="M47" s="224">
        <f t="shared" si="6"/>
        <v>2020</v>
      </c>
      <c r="N47" s="224">
        <f t="shared" si="27"/>
        <v>10</v>
      </c>
      <c r="O47" s="230">
        <f t="shared" si="28"/>
        <v>8.625</v>
      </c>
      <c r="P47" s="230">
        <f t="shared" si="29"/>
        <v>3.25</v>
      </c>
      <c r="Q47" s="233">
        <f>IFERROR(VLOOKUP($A47,'2001_Inc_08.10.20'!$A$18:$Z$41,14,FALSE),"")</f>
        <v>3.2811125709515565</v>
      </c>
    </row>
    <row r="48" spans="1:17">
      <c r="A48" s="223" t="s">
        <v>279</v>
      </c>
      <c r="B48" s="224" t="str">
        <f t="shared" si="11"/>
        <v>ANwf</v>
      </c>
      <c r="C48" s="224" t="str">
        <f t="shared" si="1"/>
        <v>ANwf_11-35_2001_a</v>
      </c>
      <c r="D48" s="230">
        <v>8.0679999999999996</v>
      </c>
      <c r="E48" s="224">
        <f t="shared" si="30"/>
        <v>2</v>
      </c>
      <c r="F48" s="241" t="s">
        <v>329</v>
      </c>
      <c r="G48" s="224" t="str">
        <f t="shared" si="2"/>
        <v/>
      </c>
      <c r="H48" s="225">
        <f>VLOOKUP($A48,'2001_Inc_08.10.20'!$A$18:$Z$41,9,FALSE)</f>
        <v>44109.375</v>
      </c>
      <c r="I48" s="224">
        <f t="shared" si="3"/>
        <v>2020</v>
      </c>
      <c r="J48" s="224">
        <f t="shared" si="25"/>
        <v>10</v>
      </c>
      <c r="K48" s="230">
        <f t="shared" si="26"/>
        <v>5.375</v>
      </c>
      <c r="L48" s="225">
        <f>VLOOKUP($A48,'2001_Inc_08.10.20'!$A$18:$Z$41,2,FALSE)</f>
        <v>44112.625</v>
      </c>
      <c r="M48" s="224">
        <f t="shared" si="6"/>
        <v>2020</v>
      </c>
      <c r="N48" s="224">
        <f t="shared" si="27"/>
        <v>10</v>
      </c>
      <c r="O48" s="230">
        <f t="shared" si="28"/>
        <v>8.625</v>
      </c>
      <c r="P48" s="230">
        <f t="shared" si="29"/>
        <v>3.25</v>
      </c>
      <c r="Q48" s="233">
        <f>IFERROR(VLOOKUP($A48,'2001_Inc_08.10.20'!$A$18:$Z$41,14,FALSE),"")</f>
        <v>3.9708363527208479</v>
      </c>
    </row>
    <row r="49" spans="1:17">
      <c r="A49" s="226" t="s">
        <v>280</v>
      </c>
      <c r="B49" s="227" t="str">
        <f t="shared" si="11"/>
        <v>ANwf</v>
      </c>
      <c r="C49" s="227" t="str">
        <f t="shared" ref="C49" si="31">B49&amp;"_"&amp;IF(LEFT(RIGHT(A49,11),1)="_",RIGHT(A49,10),IF(LEFT(RIGHT(A49,12),1)="_",RIGHT(A49,11),RIGHT(A49,12)))</f>
        <v>ANwf_11-35_2001_b</v>
      </c>
      <c r="D49" s="230">
        <v>8.0739999999999998</v>
      </c>
      <c r="E49" s="227">
        <f t="shared" ref="E49" si="32">E48</f>
        <v>2</v>
      </c>
      <c r="F49" s="242" t="s">
        <v>329</v>
      </c>
      <c r="G49" s="227" t="str">
        <f t="shared" ref="G49" si="33">IF(AND(E49&lt;&gt;E48,L49=L48),"fix meas date","")</f>
        <v/>
      </c>
      <c r="H49" s="228">
        <f>VLOOKUP($A49,'2001_Inc_08.10.20'!$A$18:$Z$41,9,FALSE)</f>
        <v>44109.375</v>
      </c>
      <c r="I49" s="227">
        <f t="shared" si="3"/>
        <v>2020</v>
      </c>
      <c r="J49" s="227">
        <f t="shared" ref="J49" si="34">MONTH(H49)</f>
        <v>10</v>
      </c>
      <c r="K49" s="231">
        <f t="shared" ref="K49" si="35">DAY(H49)+H49-ROUNDDOWN(H49,0)</f>
        <v>5.375</v>
      </c>
      <c r="L49" s="228">
        <f>VLOOKUP($A49,'2001_Inc_08.10.20'!$A$18:$Z$41,2,FALSE)</f>
        <v>44112.625</v>
      </c>
      <c r="M49" s="227">
        <f t="shared" si="6"/>
        <v>2020</v>
      </c>
      <c r="N49" s="227">
        <f t="shared" ref="N49" si="36">MONTH(L49)</f>
        <v>10</v>
      </c>
      <c r="O49" s="231">
        <f t="shared" ref="O49" si="37">DAY(L49)+L49-ROUNDDOWN(L49,0)</f>
        <v>8.625</v>
      </c>
      <c r="P49" s="231">
        <f t="shared" ref="P49" si="38">L49-H49</f>
        <v>3.25</v>
      </c>
      <c r="Q49" s="234">
        <f>IFERROR(VLOOKUP($A49,'2001_Inc_08.10.20'!$A$18:$Z$41,14,FALSE),"")</f>
        <v>3.7089744092388495</v>
      </c>
    </row>
    <row r="50" spans="1:17">
      <c r="A50" s="220" t="s">
        <v>257</v>
      </c>
      <c r="B50" s="221" t="str">
        <f t="shared" si="11"/>
        <v>GRrf</v>
      </c>
      <c r="C50" s="221" t="str">
        <f t="shared" ref="C50:C72" si="39">B50&amp;"_"&amp;IF(LEFT(RIGHT(A50,11),1)="_",RIGHT(A50,10),IF(LEFT(RIGHT(A50,12),1)="_",RIGHT(A50,11),RIGHT(A50,12)))</f>
        <v>GRrf_0-8_2001_a</v>
      </c>
      <c r="D50" s="230">
        <v>7.9989999999999997</v>
      </c>
      <c r="E50" s="221">
        <v>3</v>
      </c>
      <c r="F50" s="240" t="s">
        <v>330</v>
      </c>
      <c r="G50" s="221" t="str">
        <f>IF(AND(E50&lt;&gt;E48,L50=L48),"fix meas date","")</f>
        <v/>
      </c>
      <c r="H50" s="222">
        <f>VLOOKUP($A50,'2001_Inc_09.10.20'!$A$18:$Z$41,9,FALSE)</f>
        <v>44109.375</v>
      </c>
      <c r="I50" s="221">
        <f t="shared" si="3"/>
        <v>2020</v>
      </c>
      <c r="J50" s="221">
        <f t="shared" ref="J50:J72" si="40">MONTH(H50)</f>
        <v>10</v>
      </c>
      <c r="K50" s="229">
        <f t="shared" ref="K50:K72" si="41">DAY(H50)+H50-ROUNDDOWN(H50,0)</f>
        <v>5.375</v>
      </c>
      <c r="L50" s="222">
        <f>VLOOKUP($A50,'2001_Inc_09.10.20'!$A$18:$Z$41,2,FALSE)</f>
        <v>44113.479166666664</v>
      </c>
      <c r="M50" s="221">
        <f t="shared" si="6"/>
        <v>2020</v>
      </c>
      <c r="N50" s="221">
        <f t="shared" ref="N50:N72" si="42">MONTH(L50)</f>
        <v>10</v>
      </c>
      <c r="O50" s="229">
        <f t="shared" ref="O50:O72" si="43">DAY(L50)+L50-ROUNDDOWN(L50,0)</f>
        <v>9.4791666666642413</v>
      </c>
      <c r="P50" s="229">
        <f t="shared" ref="P50:P72" si="44">L50-H50</f>
        <v>4.1041666666642413</v>
      </c>
      <c r="Q50" s="232" t="str">
        <f>IFERROR(VLOOKUP($A50,'2001_Inc_09.10.20'!$A$18:$Z$41,14,FALSE),"")</f>
        <v/>
      </c>
    </row>
    <row r="51" spans="1:17">
      <c r="A51" s="223" t="s">
        <v>258</v>
      </c>
      <c r="B51" s="224" t="str">
        <f t="shared" si="11"/>
        <v>GRrf</v>
      </c>
      <c r="C51" s="224" t="str">
        <f t="shared" si="39"/>
        <v>GRrf_0-8_2001_b</v>
      </c>
      <c r="D51" s="230">
        <v>8.07</v>
      </c>
      <c r="E51" s="224">
        <f>E50</f>
        <v>3</v>
      </c>
      <c r="F51" s="241" t="s">
        <v>330</v>
      </c>
      <c r="G51" s="224" t="str">
        <f t="shared" ref="G51:G72" si="45">IF(AND(E51&lt;&gt;E50,L51=L50),"fix meas date","")</f>
        <v/>
      </c>
      <c r="H51" s="225">
        <f>VLOOKUP($A51,'2001_Inc_09.10.20'!$A$18:$Z$41,9,FALSE)</f>
        <v>44109.375</v>
      </c>
      <c r="I51" s="224">
        <f t="shared" si="3"/>
        <v>2020</v>
      </c>
      <c r="J51" s="224">
        <f t="shared" si="40"/>
        <v>10</v>
      </c>
      <c r="K51" s="230">
        <f t="shared" si="41"/>
        <v>5.375</v>
      </c>
      <c r="L51" s="225">
        <f>VLOOKUP($A51,'2001_Inc_09.10.20'!$A$18:$Z$41,2,FALSE)</f>
        <v>44113.479166666664</v>
      </c>
      <c r="M51" s="224">
        <f t="shared" si="6"/>
        <v>2020</v>
      </c>
      <c r="N51" s="224">
        <f t="shared" si="42"/>
        <v>10</v>
      </c>
      <c r="O51" s="230">
        <f t="shared" si="43"/>
        <v>9.4791666666642413</v>
      </c>
      <c r="P51" s="230">
        <f t="shared" si="44"/>
        <v>4.1041666666642413</v>
      </c>
      <c r="Q51" s="233" t="str">
        <f>IFERROR(VLOOKUP($A51,'2001_Inc_09.10.20'!$A$18:$Z$41,14,FALSE),"")</f>
        <v/>
      </c>
    </row>
    <row r="52" spans="1:17">
      <c r="A52" s="223" t="s">
        <v>259</v>
      </c>
      <c r="B52" s="224" t="str">
        <f t="shared" si="11"/>
        <v>GRrf</v>
      </c>
      <c r="C52" s="224" t="str">
        <f t="shared" si="39"/>
        <v>GRrf_8-27_2001_a</v>
      </c>
      <c r="D52" s="230">
        <v>8.2479999999999993</v>
      </c>
      <c r="E52" s="224">
        <f t="shared" ref="E52:E72" si="46">E51</f>
        <v>3</v>
      </c>
      <c r="F52" s="241" t="s">
        <v>330</v>
      </c>
      <c r="G52" s="224" t="str">
        <f t="shared" si="45"/>
        <v/>
      </c>
      <c r="H52" s="225">
        <f>VLOOKUP($A52,'2001_Inc_09.10.20'!$A$18:$Z$41,9,FALSE)</f>
        <v>44109.375</v>
      </c>
      <c r="I52" s="224">
        <f t="shared" si="3"/>
        <v>2020</v>
      </c>
      <c r="J52" s="224">
        <f t="shared" si="40"/>
        <v>10</v>
      </c>
      <c r="K52" s="230">
        <f t="shared" si="41"/>
        <v>5.375</v>
      </c>
      <c r="L52" s="225">
        <f>VLOOKUP($A52,'2001_Inc_09.10.20'!$A$18:$Z$41,2,FALSE)</f>
        <v>44113.479166666664</v>
      </c>
      <c r="M52" s="224">
        <f t="shared" si="6"/>
        <v>2020</v>
      </c>
      <c r="N52" s="224">
        <f t="shared" si="42"/>
        <v>10</v>
      </c>
      <c r="O52" s="230">
        <f t="shared" si="43"/>
        <v>9.4791666666642413</v>
      </c>
      <c r="P52" s="230">
        <f t="shared" si="44"/>
        <v>4.1041666666642413</v>
      </c>
      <c r="Q52" s="233" t="str">
        <f>IFERROR(VLOOKUP($A52,'2001_Inc_09.10.20'!$A$18:$Z$41,14,FALSE),"")</f>
        <v/>
      </c>
    </row>
    <row r="53" spans="1:17">
      <c r="A53" s="223" t="s">
        <v>260</v>
      </c>
      <c r="B53" s="224" t="str">
        <f t="shared" si="11"/>
        <v>GRrf</v>
      </c>
      <c r="C53" s="224" t="str">
        <f t="shared" si="39"/>
        <v>GRrf_8-27_2001_b</v>
      </c>
      <c r="D53" s="230">
        <v>8.2609999999999992</v>
      </c>
      <c r="E53" s="224">
        <f t="shared" si="46"/>
        <v>3</v>
      </c>
      <c r="F53" s="241" t="s">
        <v>330</v>
      </c>
      <c r="G53" s="224" t="str">
        <f t="shared" si="45"/>
        <v/>
      </c>
      <c r="H53" s="225">
        <f>VLOOKUP($A53,'2001_Inc_09.10.20'!$A$18:$Z$41,9,FALSE)</f>
        <v>44109.375</v>
      </c>
      <c r="I53" s="224">
        <f t="shared" si="3"/>
        <v>2020</v>
      </c>
      <c r="J53" s="224">
        <f t="shared" si="40"/>
        <v>10</v>
      </c>
      <c r="K53" s="230">
        <f t="shared" si="41"/>
        <v>5.375</v>
      </c>
      <c r="L53" s="225">
        <f>VLOOKUP($A53,'2001_Inc_09.10.20'!$A$18:$Z$41,2,FALSE)</f>
        <v>44113.479166666664</v>
      </c>
      <c r="M53" s="224">
        <f t="shared" si="6"/>
        <v>2020</v>
      </c>
      <c r="N53" s="224">
        <f t="shared" si="42"/>
        <v>10</v>
      </c>
      <c r="O53" s="230">
        <f t="shared" si="43"/>
        <v>9.4791666666642413</v>
      </c>
      <c r="P53" s="230">
        <f t="shared" si="44"/>
        <v>4.1041666666642413</v>
      </c>
      <c r="Q53" s="233" t="str">
        <f>IFERROR(VLOOKUP($A53,'2001_Inc_09.10.20'!$A$18:$Z$41,14,FALSE),"")</f>
        <v/>
      </c>
    </row>
    <row r="54" spans="1:17">
      <c r="A54" s="223" t="s">
        <v>261</v>
      </c>
      <c r="B54" s="224" t="str">
        <f t="shared" si="11"/>
        <v>GRwf</v>
      </c>
      <c r="C54" s="224" t="str">
        <f t="shared" si="39"/>
        <v>GRwf_0-4_2001_a</v>
      </c>
      <c r="D54" s="230">
        <v>8.0210000000000008</v>
      </c>
      <c r="E54" s="224">
        <f t="shared" si="46"/>
        <v>3</v>
      </c>
      <c r="F54" s="241" t="s">
        <v>330</v>
      </c>
      <c r="G54" s="224" t="str">
        <f t="shared" si="45"/>
        <v/>
      </c>
      <c r="H54" s="225">
        <f>VLOOKUP($A54,'2001_Inc_09.10.20'!$A$18:$Z$41,9,FALSE)</f>
        <v>44109.375</v>
      </c>
      <c r="I54" s="224">
        <f t="shared" si="3"/>
        <v>2020</v>
      </c>
      <c r="J54" s="224">
        <f t="shared" si="40"/>
        <v>10</v>
      </c>
      <c r="K54" s="230">
        <f t="shared" si="41"/>
        <v>5.375</v>
      </c>
      <c r="L54" s="225">
        <f>VLOOKUP($A54,'2001_Inc_09.10.20'!$A$18:$Z$41,2,FALSE)</f>
        <v>44113.479166666664</v>
      </c>
      <c r="M54" s="224">
        <f t="shared" si="6"/>
        <v>2020</v>
      </c>
      <c r="N54" s="224">
        <f t="shared" si="42"/>
        <v>10</v>
      </c>
      <c r="O54" s="230">
        <f t="shared" si="43"/>
        <v>9.4791666666642413</v>
      </c>
      <c r="P54" s="230">
        <f t="shared" si="44"/>
        <v>4.1041666666642413</v>
      </c>
      <c r="Q54" s="233" t="str">
        <f>IFERROR(VLOOKUP($A54,'2001_Inc_09.10.20'!$A$18:$Z$41,14,FALSE),"")</f>
        <v/>
      </c>
    </row>
    <row r="55" spans="1:17">
      <c r="A55" s="223" t="s">
        <v>262</v>
      </c>
      <c r="B55" s="224" t="str">
        <f t="shared" si="11"/>
        <v>GRwf</v>
      </c>
      <c r="C55" s="224" t="str">
        <f t="shared" si="39"/>
        <v>GRwf_0-4_2001_b</v>
      </c>
      <c r="D55" s="230">
        <v>8.0809999999999995</v>
      </c>
      <c r="E55" s="224">
        <f t="shared" si="46"/>
        <v>3</v>
      </c>
      <c r="F55" s="241" t="s">
        <v>330</v>
      </c>
      <c r="G55" s="224" t="str">
        <f t="shared" si="45"/>
        <v/>
      </c>
      <c r="H55" s="225">
        <f>VLOOKUP($A55,'2001_Inc_09.10.20'!$A$18:$Z$41,9,FALSE)</f>
        <v>44109.375</v>
      </c>
      <c r="I55" s="224">
        <f t="shared" si="3"/>
        <v>2020</v>
      </c>
      <c r="J55" s="224">
        <f t="shared" si="40"/>
        <v>10</v>
      </c>
      <c r="K55" s="230">
        <f t="shared" si="41"/>
        <v>5.375</v>
      </c>
      <c r="L55" s="225">
        <f>VLOOKUP($A55,'2001_Inc_09.10.20'!$A$18:$Z$41,2,FALSE)</f>
        <v>44113.479166666664</v>
      </c>
      <c r="M55" s="224">
        <f t="shared" si="6"/>
        <v>2020</v>
      </c>
      <c r="N55" s="224">
        <f t="shared" si="42"/>
        <v>10</v>
      </c>
      <c r="O55" s="230">
        <f t="shared" si="43"/>
        <v>9.4791666666642413</v>
      </c>
      <c r="P55" s="230">
        <f t="shared" si="44"/>
        <v>4.1041666666642413</v>
      </c>
      <c r="Q55" s="233" t="str">
        <f>IFERROR(VLOOKUP($A55,'2001_Inc_09.10.20'!$A$18:$Z$41,14,FALSE),"")</f>
        <v/>
      </c>
    </row>
    <row r="56" spans="1:17">
      <c r="A56" s="223" t="s">
        <v>263</v>
      </c>
      <c r="B56" s="224" t="str">
        <f t="shared" si="11"/>
        <v>GRwf</v>
      </c>
      <c r="C56" s="224" t="str">
        <f t="shared" si="39"/>
        <v>GRwf_4-13_2001_a</v>
      </c>
      <c r="D56" s="230">
        <v>8.0559999999999992</v>
      </c>
      <c r="E56" s="224">
        <f t="shared" si="46"/>
        <v>3</v>
      </c>
      <c r="F56" s="241" t="s">
        <v>330</v>
      </c>
      <c r="G56" s="224" t="str">
        <f t="shared" si="45"/>
        <v/>
      </c>
      <c r="H56" s="225">
        <f>VLOOKUP($A56,'2001_Inc_09.10.20'!$A$18:$Z$41,9,FALSE)</f>
        <v>44109.375</v>
      </c>
      <c r="I56" s="224">
        <f t="shared" si="3"/>
        <v>2020</v>
      </c>
      <c r="J56" s="224">
        <f t="shared" si="40"/>
        <v>10</v>
      </c>
      <c r="K56" s="230">
        <f t="shared" si="41"/>
        <v>5.375</v>
      </c>
      <c r="L56" s="225">
        <f>VLOOKUP($A56,'2001_Inc_09.10.20'!$A$18:$Z$41,2,FALSE)</f>
        <v>44113.479166666664</v>
      </c>
      <c r="M56" s="224">
        <f t="shared" si="6"/>
        <v>2020</v>
      </c>
      <c r="N56" s="224">
        <f t="shared" si="42"/>
        <v>10</v>
      </c>
      <c r="O56" s="230">
        <f t="shared" si="43"/>
        <v>9.4791666666642413</v>
      </c>
      <c r="P56" s="230">
        <f t="shared" si="44"/>
        <v>4.1041666666642413</v>
      </c>
      <c r="Q56" s="233" t="str">
        <f>IFERROR(VLOOKUP($A56,'2001_Inc_09.10.20'!$A$18:$Z$41,14,FALSE),"")</f>
        <v/>
      </c>
    </row>
    <row r="57" spans="1:17">
      <c r="A57" s="223" t="s">
        <v>264</v>
      </c>
      <c r="B57" s="224" t="str">
        <f t="shared" si="11"/>
        <v>GRwf</v>
      </c>
      <c r="C57" s="224" t="str">
        <f t="shared" si="39"/>
        <v>GRwf_4-13_2001_b</v>
      </c>
      <c r="D57" s="230">
        <v>8.0259999999999998</v>
      </c>
      <c r="E57" s="224">
        <f t="shared" si="46"/>
        <v>3</v>
      </c>
      <c r="F57" s="241" t="s">
        <v>330</v>
      </c>
      <c r="G57" s="224" t="str">
        <f t="shared" si="45"/>
        <v/>
      </c>
      <c r="H57" s="225">
        <f>VLOOKUP($A57,'2001_Inc_09.10.20'!$A$18:$Z$41,9,FALSE)</f>
        <v>44109.375</v>
      </c>
      <c r="I57" s="224">
        <f t="shared" si="3"/>
        <v>2020</v>
      </c>
      <c r="J57" s="224">
        <f t="shared" si="40"/>
        <v>10</v>
      </c>
      <c r="K57" s="230">
        <f t="shared" si="41"/>
        <v>5.375</v>
      </c>
      <c r="L57" s="225">
        <f>VLOOKUP($A57,'2001_Inc_09.10.20'!$A$18:$Z$41,2,FALSE)</f>
        <v>44113.479166666664</v>
      </c>
      <c r="M57" s="224">
        <f t="shared" si="6"/>
        <v>2020</v>
      </c>
      <c r="N57" s="224">
        <f t="shared" si="42"/>
        <v>10</v>
      </c>
      <c r="O57" s="230">
        <f t="shared" si="43"/>
        <v>9.4791666666642413</v>
      </c>
      <c r="P57" s="230">
        <f t="shared" si="44"/>
        <v>4.1041666666642413</v>
      </c>
      <c r="Q57" s="233" t="str">
        <f>IFERROR(VLOOKUP($A57,'2001_Inc_09.10.20'!$A$18:$Z$41,14,FALSE),"")</f>
        <v/>
      </c>
    </row>
    <row r="58" spans="1:17">
      <c r="A58" s="223" t="s">
        <v>265</v>
      </c>
      <c r="B58" s="224" t="str">
        <f t="shared" si="11"/>
        <v>GRwf</v>
      </c>
      <c r="C58" s="224" t="str">
        <f t="shared" si="39"/>
        <v>GRwf_13-28_2001_a</v>
      </c>
      <c r="D58" s="230">
        <v>8.02</v>
      </c>
      <c r="E58" s="224">
        <f t="shared" si="46"/>
        <v>3</v>
      </c>
      <c r="F58" s="241" t="s">
        <v>330</v>
      </c>
      <c r="G58" s="224" t="str">
        <f t="shared" si="45"/>
        <v/>
      </c>
      <c r="H58" s="225">
        <f>VLOOKUP($A58,'2001_Inc_09.10.20'!$A$18:$Z$41,9,FALSE)</f>
        <v>44109.375</v>
      </c>
      <c r="I58" s="224">
        <f t="shared" si="3"/>
        <v>2020</v>
      </c>
      <c r="J58" s="224">
        <f t="shared" si="40"/>
        <v>10</v>
      </c>
      <c r="K58" s="230">
        <f t="shared" si="41"/>
        <v>5.375</v>
      </c>
      <c r="L58" s="225">
        <f>VLOOKUP($A58,'2001_Inc_09.10.20'!$A$18:$Z$41,2,FALSE)</f>
        <v>44113.479166666664</v>
      </c>
      <c r="M58" s="224">
        <f t="shared" si="6"/>
        <v>2020</v>
      </c>
      <c r="N58" s="224">
        <f t="shared" si="42"/>
        <v>10</v>
      </c>
      <c r="O58" s="230">
        <f t="shared" si="43"/>
        <v>9.4791666666642413</v>
      </c>
      <c r="P58" s="230">
        <f t="shared" si="44"/>
        <v>4.1041666666642413</v>
      </c>
      <c r="Q58" s="233" t="str">
        <f>IFERROR(VLOOKUP($A58,'2001_Inc_09.10.20'!$A$18:$Z$41,14,FALSE),"")</f>
        <v/>
      </c>
    </row>
    <row r="59" spans="1:17">
      <c r="A59" s="223" t="s">
        <v>266</v>
      </c>
      <c r="B59" s="224" t="str">
        <f t="shared" si="11"/>
        <v>GRwf</v>
      </c>
      <c r="C59" s="224" t="str">
        <f t="shared" si="39"/>
        <v>GRwf_13-28_2001_b</v>
      </c>
      <c r="D59" s="230">
        <v>8.07</v>
      </c>
      <c r="E59" s="224">
        <f t="shared" si="46"/>
        <v>3</v>
      </c>
      <c r="F59" s="241" t="s">
        <v>330</v>
      </c>
      <c r="G59" s="224" t="str">
        <f t="shared" si="45"/>
        <v/>
      </c>
      <c r="H59" s="225">
        <f>VLOOKUP($A59,'2001_Inc_09.10.20'!$A$18:$Z$41,9,FALSE)</f>
        <v>44109.375</v>
      </c>
      <c r="I59" s="224">
        <f t="shared" si="3"/>
        <v>2020</v>
      </c>
      <c r="J59" s="224">
        <f t="shared" si="40"/>
        <v>10</v>
      </c>
      <c r="K59" s="230">
        <f t="shared" si="41"/>
        <v>5.375</v>
      </c>
      <c r="L59" s="225">
        <f>VLOOKUP($A59,'2001_Inc_09.10.20'!$A$18:$Z$41,2,FALSE)</f>
        <v>44113.479166666664</v>
      </c>
      <c r="M59" s="224">
        <f t="shared" si="6"/>
        <v>2020</v>
      </c>
      <c r="N59" s="224">
        <f t="shared" si="42"/>
        <v>10</v>
      </c>
      <c r="O59" s="230">
        <f t="shared" si="43"/>
        <v>9.4791666666642413</v>
      </c>
      <c r="P59" s="230">
        <f t="shared" si="44"/>
        <v>4.1041666666642413</v>
      </c>
      <c r="Q59" s="233" t="str">
        <f>IFERROR(VLOOKUP($A59,'2001_Inc_09.10.20'!$A$18:$Z$41,14,FALSE),"")</f>
        <v/>
      </c>
    </row>
    <row r="60" spans="1:17">
      <c r="A60" s="223" t="s">
        <v>267</v>
      </c>
      <c r="B60" s="224" t="str">
        <f t="shared" si="11"/>
        <v>GRpp</v>
      </c>
      <c r="C60" s="224" t="str">
        <f t="shared" si="39"/>
        <v>GRpp_0-7_2001_a</v>
      </c>
      <c r="D60" s="230">
        <v>8.0749999999999993</v>
      </c>
      <c r="E60" s="224">
        <f t="shared" si="46"/>
        <v>3</v>
      </c>
      <c r="F60" s="241" t="s">
        <v>330</v>
      </c>
      <c r="G60" s="224" t="str">
        <f t="shared" si="45"/>
        <v/>
      </c>
      <c r="H60" s="225">
        <f>VLOOKUP($A60,'2001_Inc_09.10.20'!$A$18:$Z$41,9,FALSE)</f>
        <v>44109.375</v>
      </c>
      <c r="I60" s="224">
        <f t="shared" si="3"/>
        <v>2020</v>
      </c>
      <c r="J60" s="224">
        <f t="shared" si="40"/>
        <v>10</v>
      </c>
      <c r="K60" s="230">
        <f t="shared" si="41"/>
        <v>5.375</v>
      </c>
      <c r="L60" s="225">
        <f>VLOOKUP($A60,'2001_Inc_09.10.20'!$A$18:$Z$41,2,FALSE)</f>
        <v>44113.479166666664</v>
      </c>
      <c r="M60" s="224">
        <f t="shared" si="6"/>
        <v>2020</v>
      </c>
      <c r="N60" s="224">
        <f t="shared" si="42"/>
        <v>10</v>
      </c>
      <c r="O60" s="230">
        <f t="shared" si="43"/>
        <v>9.4791666666642413</v>
      </c>
      <c r="P60" s="230">
        <f t="shared" si="44"/>
        <v>4.1041666666642413</v>
      </c>
      <c r="Q60" s="233" t="str">
        <f>IFERROR(VLOOKUP($A60,'2001_Inc_09.10.20'!$A$18:$Z$41,14,FALSE),"")</f>
        <v/>
      </c>
    </row>
    <row r="61" spans="1:17">
      <c r="A61" s="223" t="s">
        <v>268</v>
      </c>
      <c r="B61" s="224" t="str">
        <f t="shared" si="11"/>
        <v>GRpp</v>
      </c>
      <c r="C61" s="224" t="str">
        <f t="shared" si="39"/>
        <v>GRpp_0-7_2001_b</v>
      </c>
      <c r="D61" s="230">
        <v>8.0510000000000002</v>
      </c>
      <c r="E61" s="224">
        <f t="shared" si="46"/>
        <v>3</v>
      </c>
      <c r="F61" s="241" t="s">
        <v>330</v>
      </c>
      <c r="G61" s="224" t="str">
        <f t="shared" si="45"/>
        <v/>
      </c>
      <c r="H61" s="225">
        <f>VLOOKUP($A61,'2001_Inc_09.10.20'!$A$18:$Z$41,9,FALSE)</f>
        <v>44109.375</v>
      </c>
      <c r="I61" s="224">
        <f t="shared" si="3"/>
        <v>2020</v>
      </c>
      <c r="J61" s="224">
        <f t="shared" si="40"/>
        <v>10</v>
      </c>
      <c r="K61" s="230">
        <f t="shared" si="41"/>
        <v>5.375</v>
      </c>
      <c r="L61" s="225">
        <f>VLOOKUP($A61,'2001_Inc_09.10.20'!$A$18:$Z$41,2,FALSE)</f>
        <v>44113.479166666664</v>
      </c>
      <c r="M61" s="224">
        <f t="shared" si="6"/>
        <v>2020</v>
      </c>
      <c r="N61" s="224">
        <f t="shared" si="42"/>
        <v>10</v>
      </c>
      <c r="O61" s="230">
        <f t="shared" si="43"/>
        <v>9.4791666666642413</v>
      </c>
      <c r="P61" s="230">
        <f t="shared" si="44"/>
        <v>4.1041666666642413</v>
      </c>
      <c r="Q61" s="233" t="str">
        <f>IFERROR(VLOOKUP($A61,'2001_Inc_09.10.20'!$A$18:$Z$41,14,FALSE),"")</f>
        <v/>
      </c>
    </row>
    <row r="62" spans="1:17">
      <c r="A62" s="223" t="s">
        <v>269</v>
      </c>
      <c r="B62" s="224" t="str">
        <f t="shared" si="11"/>
        <v>GRpp</v>
      </c>
      <c r="C62" s="224" t="str">
        <f t="shared" si="39"/>
        <v>GRpp_7-15_2001_a</v>
      </c>
      <c r="D62" s="230">
        <v>8.0280000000000005</v>
      </c>
      <c r="E62" s="224">
        <f t="shared" si="46"/>
        <v>3</v>
      </c>
      <c r="F62" s="241" t="s">
        <v>330</v>
      </c>
      <c r="G62" s="224" t="str">
        <f t="shared" si="45"/>
        <v/>
      </c>
      <c r="H62" s="225">
        <f>VLOOKUP($A62,'2001_Inc_09.10.20'!$A$18:$Z$41,9,FALSE)</f>
        <v>44109.375</v>
      </c>
      <c r="I62" s="224">
        <f t="shared" si="3"/>
        <v>2020</v>
      </c>
      <c r="J62" s="224">
        <f t="shared" si="40"/>
        <v>10</v>
      </c>
      <c r="K62" s="230">
        <f t="shared" si="41"/>
        <v>5.375</v>
      </c>
      <c r="L62" s="225">
        <f>VLOOKUP($A62,'2001_Inc_09.10.20'!$A$18:$Z$41,2,FALSE)</f>
        <v>44113.479166666664</v>
      </c>
      <c r="M62" s="224">
        <f t="shared" si="6"/>
        <v>2020</v>
      </c>
      <c r="N62" s="224">
        <f t="shared" si="42"/>
        <v>10</v>
      </c>
      <c r="O62" s="230">
        <f t="shared" si="43"/>
        <v>9.4791666666642413</v>
      </c>
      <c r="P62" s="230">
        <f t="shared" si="44"/>
        <v>4.1041666666642413</v>
      </c>
      <c r="Q62" s="233">
        <f>IFERROR(VLOOKUP($A62,'2001_Inc_09.10.20'!$A$18:$Z$41,14,FALSE),"")</f>
        <v>5.2454193531059552</v>
      </c>
    </row>
    <row r="63" spans="1:17">
      <c r="A63" s="223" t="s">
        <v>270</v>
      </c>
      <c r="B63" s="224" t="str">
        <f t="shared" si="11"/>
        <v>GRpp</v>
      </c>
      <c r="C63" s="224" t="str">
        <f t="shared" si="39"/>
        <v>GRpp_7-15_2001_b</v>
      </c>
      <c r="D63" s="230">
        <v>8.0410000000000004</v>
      </c>
      <c r="E63" s="224">
        <f t="shared" si="46"/>
        <v>3</v>
      </c>
      <c r="F63" s="241" t="s">
        <v>330</v>
      </c>
      <c r="G63" s="224" t="str">
        <f t="shared" si="45"/>
        <v/>
      </c>
      <c r="H63" s="225">
        <f>VLOOKUP($A63,'2001_Inc_09.10.20'!$A$18:$Z$41,9,FALSE)</f>
        <v>44109.375</v>
      </c>
      <c r="I63" s="224">
        <f t="shared" si="3"/>
        <v>2020</v>
      </c>
      <c r="J63" s="224">
        <f t="shared" si="40"/>
        <v>10</v>
      </c>
      <c r="K63" s="230">
        <f t="shared" si="41"/>
        <v>5.375</v>
      </c>
      <c r="L63" s="225">
        <f>VLOOKUP($A63,'2001_Inc_09.10.20'!$A$18:$Z$41,2,FALSE)</f>
        <v>44113.479166666664</v>
      </c>
      <c r="M63" s="224">
        <f t="shared" si="6"/>
        <v>2020</v>
      </c>
      <c r="N63" s="224">
        <f t="shared" si="42"/>
        <v>10</v>
      </c>
      <c r="O63" s="230">
        <f t="shared" si="43"/>
        <v>9.4791666666642413</v>
      </c>
      <c r="P63" s="230">
        <f t="shared" si="44"/>
        <v>4.1041666666642413</v>
      </c>
      <c r="Q63" s="233">
        <f>IFERROR(VLOOKUP($A63,'2001_Inc_09.10.20'!$A$18:$Z$41,14,FALSE),"")</f>
        <v>5.1569622284615093</v>
      </c>
    </row>
    <row r="64" spans="1:17">
      <c r="A64" s="223" t="s">
        <v>271</v>
      </c>
      <c r="B64" s="224" t="str">
        <f t="shared" si="11"/>
        <v>GRpp</v>
      </c>
      <c r="C64" s="224" t="str">
        <f t="shared" si="39"/>
        <v>GRpp_15-27_2001_a</v>
      </c>
      <c r="D64" s="230">
        <v>8.0150000000000006</v>
      </c>
      <c r="E64" s="224">
        <f t="shared" si="46"/>
        <v>3</v>
      </c>
      <c r="F64" s="241" t="s">
        <v>330</v>
      </c>
      <c r="G64" s="224" t="str">
        <f t="shared" si="45"/>
        <v/>
      </c>
      <c r="H64" s="225">
        <f>VLOOKUP($A64,'2001_Inc_09.10.20'!$A$18:$Z$41,9,FALSE)</f>
        <v>44109.375</v>
      </c>
      <c r="I64" s="224">
        <f t="shared" si="3"/>
        <v>2020</v>
      </c>
      <c r="J64" s="224">
        <f t="shared" si="40"/>
        <v>10</v>
      </c>
      <c r="K64" s="230">
        <f t="shared" si="41"/>
        <v>5.375</v>
      </c>
      <c r="L64" s="225">
        <f>VLOOKUP($A64,'2001_Inc_09.10.20'!$A$18:$Z$41,2,FALSE)</f>
        <v>44113.479166666664</v>
      </c>
      <c r="M64" s="224">
        <f t="shared" si="6"/>
        <v>2020</v>
      </c>
      <c r="N64" s="224">
        <f t="shared" si="42"/>
        <v>10</v>
      </c>
      <c r="O64" s="230">
        <f t="shared" si="43"/>
        <v>9.4791666666642413</v>
      </c>
      <c r="P64" s="230">
        <f t="shared" si="44"/>
        <v>4.1041666666642413</v>
      </c>
      <c r="Q64" s="233" t="str">
        <f>IFERROR(VLOOKUP($A64,'2001_Inc_09.10.20'!$A$18:$Z$41,14,FALSE),"")</f>
        <v/>
      </c>
    </row>
    <row r="65" spans="1:17">
      <c r="A65" s="223" t="s">
        <v>272</v>
      </c>
      <c r="B65" s="224" t="str">
        <f t="shared" si="11"/>
        <v>GRpp</v>
      </c>
      <c r="C65" s="224" t="str">
        <f t="shared" si="39"/>
        <v>GRpp_15-27_2001_b</v>
      </c>
      <c r="D65" s="230">
        <v>8.0609999999999999</v>
      </c>
      <c r="E65" s="224">
        <f t="shared" si="46"/>
        <v>3</v>
      </c>
      <c r="F65" s="241" t="s">
        <v>330</v>
      </c>
      <c r="G65" s="224" t="str">
        <f t="shared" si="45"/>
        <v/>
      </c>
      <c r="H65" s="225">
        <f>VLOOKUP($A65,'2001_Inc_09.10.20'!$A$18:$Z$41,9,FALSE)</f>
        <v>44109.375</v>
      </c>
      <c r="I65" s="224">
        <f t="shared" si="3"/>
        <v>2020</v>
      </c>
      <c r="J65" s="224">
        <f t="shared" si="40"/>
        <v>10</v>
      </c>
      <c r="K65" s="230">
        <f t="shared" si="41"/>
        <v>5.375</v>
      </c>
      <c r="L65" s="225">
        <f>VLOOKUP($A65,'2001_Inc_09.10.20'!$A$18:$Z$41,2,FALSE)</f>
        <v>44113.479166666664</v>
      </c>
      <c r="M65" s="224">
        <f t="shared" si="6"/>
        <v>2020</v>
      </c>
      <c r="N65" s="224">
        <f t="shared" si="42"/>
        <v>10</v>
      </c>
      <c r="O65" s="230">
        <f t="shared" si="43"/>
        <v>9.4791666666642413</v>
      </c>
      <c r="P65" s="230">
        <f t="shared" si="44"/>
        <v>4.1041666666642413</v>
      </c>
      <c r="Q65" s="233" t="str">
        <f>IFERROR(VLOOKUP($A65,'2001_Inc_09.10.20'!$A$18:$Z$41,14,FALSE),"")</f>
        <v/>
      </c>
    </row>
    <row r="66" spans="1:17">
      <c r="A66" s="223" t="s">
        <v>273</v>
      </c>
      <c r="B66" s="224" t="str">
        <f t="shared" si="11"/>
        <v>ANrf</v>
      </c>
      <c r="C66" s="224" t="str">
        <f t="shared" si="39"/>
        <v>ANrf_0-11_2001_a</v>
      </c>
      <c r="D66" s="230">
        <v>8.0500000000000007</v>
      </c>
      <c r="E66" s="224">
        <f t="shared" si="46"/>
        <v>3</v>
      </c>
      <c r="F66" s="241" t="s">
        <v>330</v>
      </c>
      <c r="G66" s="224" t="str">
        <f t="shared" si="45"/>
        <v/>
      </c>
      <c r="H66" s="225">
        <f>VLOOKUP($A66,'2001_Inc_09.10.20'!$A$18:$Z$41,9,FALSE)</f>
        <v>44109.375</v>
      </c>
      <c r="I66" s="224">
        <f t="shared" si="3"/>
        <v>2020</v>
      </c>
      <c r="J66" s="224">
        <f t="shared" si="40"/>
        <v>10</v>
      </c>
      <c r="K66" s="230">
        <f t="shared" si="41"/>
        <v>5.375</v>
      </c>
      <c r="L66" s="225">
        <f>VLOOKUP($A66,'2001_Inc_09.10.20'!$A$18:$Z$41,2,FALSE)</f>
        <v>44113.479166666664</v>
      </c>
      <c r="M66" s="224">
        <f t="shared" si="6"/>
        <v>2020</v>
      </c>
      <c r="N66" s="224">
        <f t="shared" si="42"/>
        <v>10</v>
      </c>
      <c r="O66" s="230">
        <f t="shared" si="43"/>
        <v>9.4791666666642413</v>
      </c>
      <c r="P66" s="230">
        <f t="shared" si="44"/>
        <v>4.1041666666642413</v>
      </c>
      <c r="Q66" s="233" t="str">
        <f>IFERROR(VLOOKUP($A66,'2001_Inc_09.10.20'!$A$18:$Z$41,14,FALSE),"")</f>
        <v/>
      </c>
    </row>
    <row r="67" spans="1:17">
      <c r="A67" s="223" t="s">
        <v>274</v>
      </c>
      <c r="B67" s="224" t="str">
        <f t="shared" si="11"/>
        <v>ANrf</v>
      </c>
      <c r="C67" s="224" t="str">
        <f t="shared" si="39"/>
        <v>ANrf_0-11_2001_b</v>
      </c>
      <c r="D67" s="230">
        <v>8.0399999999999991</v>
      </c>
      <c r="E67" s="224">
        <f t="shared" si="46"/>
        <v>3</v>
      </c>
      <c r="F67" s="241" t="s">
        <v>330</v>
      </c>
      <c r="G67" s="224" t="str">
        <f t="shared" si="45"/>
        <v/>
      </c>
      <c r="H67" s="225">
        <f>VLOOKUP($A67,'2001_Inc_09.10.20'!$A$18:$Z$41,9,FALSE)</f>
        <v>44109.375</v>
      </c>
      <c r="I67" s="224">
        <f t="shared" si="3"/>
        <v>2020</v>
      </c>
      <c r="J67" s="224">
        <f t="shared" si="40"/>
        <v>10</v>
      </c>
      <c r="K67" s="230">
        <f t="shared" si="41"/>
        <v>5.375</v>
      </c>
      <c r="L67" s="225">
        <f>VLOOKUP($A67,'2001_Inc_09.10.20'!$A$18:$Z$41,2,FALSE)</f>
        <v>44113.479166666664</v>
      </c>
      <c r="M67" s="224">
        <f t="shared" si="6"/>
        <v>2020</v>
      </c>
      <c r="N67" s="224">
        <f t="shared" si="42"/>
        <v>10</v>
      </c>
      <c r="O67" s="230">
        <f t="shared" si="43"/>
        <v>9.4791666666642413</v>
      </c>
      <c r="P67" s="230">
        <f t="shared" si="44"/>
        <v>4.1041666666642413</v>
      </c>
      <c r="Q67" s="233" t="str">
        <f>IFERROR(VLOOKUP($A67,'2001_Inc_09.10.20'!$A$18:$Z$41,14,FALSE),"")</f>
        <v/>
      </c>
    </row>
    <row r="68" spans="1:17">
      <c r="A68" s="223" t="s">
        <v>275</v>
      </c>
      <c r="B68" s="224" t="str">
        <f t="shared" si="11"/>
        <v>ANrf</v>
      </c>
      <c r="C68" s="224" t="str">
        <f t="shared" si="39"/>
        <v>ANrf_11-32_2001_a</v>
      </c>
      <c r="D68" s="230">
        <v>8.0370000000000008</v>
      </c>
      <c r="E68" s="224">
        <f t="shared" si="46"/>
        <v>3</v>
      </c>
      <c r="F68" s="241" t="s">
        <v>330</v>
      </c>
      <c r="G68" s="224" t="str">
        <f t="shared" si="45"/>
        <v/>
      </c>
      <c r="H68" s="225">
        <f>VLOOKUP($A68,'2001_Inc_09.10.20'!$A$18:$Z$41,9,FALSE)</f>
        <v>44109.375</v>
      </c>
      <c r="I68" s="224">
        <f t="shared" si="3"/>
        <v>2020</v>
      </c>
      <c r="J68" s="224">
        <f t="shared" si="40"/>
        <v>10</v>
      </c>
      <c r="K68" s="230">
        <f t="shared" si="41"/>
        <v>5.375</v>
      </c>
      <c r="L68" s="225">
        <f>VLOOKUP($A68,'2001_Inc_09.10.20'!$A$18:$Z$41,2,FALSE)</f>
        <v>44113.479166666664</v>
      </c>
      <c r="M68" s="224">
        <f t="shared" si="6"/>
        <v>2020</v>
      </c>
      <c r="N68" s="224">
        <f t="shared" si="42"/>
        <v>10</v>
      </c>
      <c r="O68" s="230">
        <f t="shared" si="43"/>
        <v>9.4791666666642413</v>
      </c>
      <c r="P68" s="230">
        <f t="shared" si="44"/>
        <v>4.1041666666642413</v>
      </c>
      <c r="Q68" s="233">
        <f>IFERROR(VLOOKUP($A68,'2001_Inc_09.10.20'!$A$18:$Z$41,14,FALSE),"")</f>
        <v>1.9270236563844205</v>
      </c>
    </row>
    <row r="69" spans="1:17">
      <c r="A69" s="223" t="s">
        <v>276</v>
      </c>
      <c r="B69" s="224" t="str">
        <f t="shared" si="11"/>
        <v>ANrf</v>
      </c>
      <c r="C69" s="224" t="str">
        <f t="shared" si="39"/>
        <v>ANrf_11-32_2001_b</v>
      </c>
      <c r="D69" s="230">
        <v>8.06</v>
      </c>
      <c r="E69" s="224">
        <f t="shared" si="46"/>
        <v>3</v>
      </c>
      <c r="F69" s="241" t="s">
        <v>330</v>
      </c>
      <c r="G69" s="224" t="str">
        <f t="shared" si="45"/>
        <v/>
      </c>
      <c r="H69" s="225">
        <f>VLOOKUP($A69,'2001_Inc_09.10.20'!$A$18:$Z$41,9,FALSE)</f>
        <v>44109.375</v>
      </c>
      <c r="I69" s="224">
        <f t="shared" ref="I69:I135" si="47">YEAR(H69)</f>
        <v>2020</v>
      </c>
      <c r="J69" s="224">
        <f t="shared" si="40"/>
        <v>10</v>
      </c>
      <c r="K69" s="230">
        <f t="shared" si="41"/>
        <v>5.375</v>
      </c>
      <c r="L69" s="225">
        <f>VLOOKUP($A69,'2001_Inc_09.10.20'!$A$18:$Z$41,2,FALSE)</f>
        <v>44113.479166666664</v>
      </c>
      <c r="M69" s="224">
        <f t="shared" ref="M69:M135" si="48">YEAR(L69)</f>
        <v>2020</v>
      </c>
      <c r="N69" s="224">
        <f t="shared" si="42"/>
        <v>10</v>
      </c>
      <c r="O69" s="230">
        <f t="shared" si="43"/>
        <v>9.4791666666642413</v>
      </c>
      <c r="P69" s="230">
        <f t="shared" si="44"/>
        <v>4.1041666666642413</v>
      </c>
      <c r="Q69" s="233">
        <f>IFERROR(VLOOKUP($A69,'2001_Inc_09.10.20'!$A$18:$Z$41,14,FALSE),"")</f>
        <v>2.0527734568052338</v>
      </c>
    </row>
    <row r="70" spans="1:17">
      <c r="A70" s="223" t="s">
        <v>277</v>
      </c>
      <c r="B70" s="224" t="str">
        <f t="shared" si="11"/>
        <v>ANwf</v>
      </c>
      <c r="C70" s="224" t="str">
        <f t="shared" si="39"/>
        <v>ANwf_0-11_2001_a</v>
      </c>
      <c r="D70" s="230">
        <v>8.0589999999999993</v>
      </c>
      <c r="E70" s="224">
        <f t="shared" si="46"/>
        <v>3</v>
      </c>
      <c r="F70" s="241" t="s">
        <v>330</v>
      </c>
      <c r="G70" s="224" t="str">
        <f t="shared" si="45"/>
        <v/>
      </c>
      <c r="H70" s="225">
        <f>VLOOKUP($A70,'2001_Inc_09.10.20'!$A$18:$Z$41,9,FALSE)</f>
        <v>44109.375</v>
      </c>
      <c r="I70" s="224">
        <f t="shared" si="47"/>
        <v>2020</v>
      </c>
      <c r="J70" s="224">
        <f t="shared" si="40"/>
        <v>10</v>
      </c>
      <c r="K70" s="230">
        <f t="shared" si="41"/>
        <v>5.375</v>
      </c>
      <c r="L70" s="225">
        <f>VLOOKUP($A70,'2001_Inc_09.10.20'!$A$18:$Z$41,2,FALSE)</f>
        <v>44113.479166666664</v>
      </c>
      <c r="M70" s="224">
        <f t="shared" si="48"/>
        <v>2020</v>
      </c>
      <c r="N70" s="224">
        <f t="shared" si="42"/>
        <v>10</v>
      </c>
      <c r="O70" s="230">
        <f t="shared" si="43"/>
        <v>9.4791666666642413</v>
      </c>
      <c r="P70" s="230">
        <f t="shared" si="44"/>
        <v>4.1041666666642413</v>
      </c>
      <c r="Q70" s="233" t="str">
        <f>IFERROR(VLOOKUP($A70,'2001_Inc_09.10.20'!$A$18:$Z$41,14,FALSE),"")</f>
        <v/>
      </c>
    </row>
    <row r="71" spans="1:17">
      <c r="A71" s="223" t="s">
        <v>278</v>
      </c>
      <c r="B71" s="224" t="str">
        <f t="shared" si="11"/>
        <v>ANwf</v>
      </c>
      <c r="C71" s="224" t="str">
        <f t="shared" si="39"/>
        <v>ANwf_0-11_2001_b</v>
      </c>
      <c r="D71" s="230">
        <v>8.0579999999999998</v>
      </c>
      <c r="E71" s="224">
        <f t="shared" si="46"/>
        <v>3</v>
      </c>
      <c r="F71" s="241" t="s">
        <v>330</v>
      </c>
      <c r="G71" s="224" t="str">
        <f t="shared" si="45"/>
        <v/>
      </c>
      <c r="H71" s="225">
        <f>VLOOKUP($A71,'2001_Inc_09.10.20'!$A$18:$Z$41,9,FALSE)</f>
        <v>44109.375</v>
      </c>
      <c r="I71" s="224">
        <f t="shared" si="47"/>
        <v>2020</v>
      </c>
      <c r="J71" s="224">
        <f t="shared" si="40"/>
        <v>10</v>
      </c>
      <c r="K71" s="230">
        <f t="shared" si="41"/>
        <v>5.375</v>
      </c>
      <c r="L71" s="225">
        <f>VLOOKUP($A71,'2001_Inc_09.10.20'!$A$18:$Z$41,2,FALSE)</f>
        <v>44113.479166666664</v>
      </c>
      <c r="M71" s="224">
        <f t="shared" si="48"/>
        <v>2020</v>
      </c>
      <c r="N71" s="224">
        <f t="shared" si="42"/>
        <v>10</v>
      </c>
      <c r="O71" s="230">
        <f t="shared" si="43"/>
        <v>9.4791666666642413</v>
      </c>
      <c r="P71" s="230">
        <f t="shared" si="44"/>
        <v>4.1041666666642413</v>
      </c>
      <c r="Q71" s="233" t="str">
        <f>IFERROR(VLOOKUP($A71,'2001_Inc_09.10.20'!$A$18:$Z$41,14,FALSE),"")</f>
        <v/>
      </c>
    </row>
    <row r="72" spans="1:17">
      <c r="A72" s="223" t="s">
        <v>279</v>
      </c>
      <c r="B72" s="224" t="str">
        <f t="shared" si="11"/>
        <v>ANwf</v>
      </c>
      <c r="C72" s="224" t="str">
        <f t="shared" si="39"/>
        <v>ANwf_11-35_2001_a</v>
      </c>
      <c r="D72" s="230">
        <v>8.0679999999999996</v>
      </c>
      <c r="E72" s="224">
        <f t="shared" si="46"/>
        <v>3</v>
      </c>
      <c r="F72" s="241" t="s">
        <v>330</v>
      </c>
      <c r="G72" s="224" t="str">
        <f t="shared" si="45"/>
        <v/>
      </c>
      <c r="H72" s="225">
        <f>VLOOKUP($A72,'2001_Inc_09.10.20'!$A$18:$Z$41,9,FALSE)</f>
        <v>44109.375</v>
      </c>
      <c r="I72" s="224">
        <f t="shared" si="47"/>
        <v>2020</v>
      </c>
      <c r="J72" s="224">
        <f t="shared" si="40"/>
        <v>10</v>
      </c>
      <c r="K72" s="230">
        <f t="shared" si="41"/>
        <v>5.375</v>
      </c>
      <c r="L72" s="225">
        <f>VLOOKUP($A72,'2001_Inc_09.10.20'!$A$18:$Z$41,2,FALSE)</f>
        <v>44113.479166666664</v>
      </c>
      <c r="M72" s="224">
        <f t="shared" si="48"/>
        <v>2020</v>
      </c>
      <c r="N72" s="224">
        <f t="shared" si="42"/>
        <v>10</v>
      </c>
      <c r="O72" s="230">
        <f t="shared" si="43"/>
        <v>9.4791666666642413</v>
      </c>
      <c r="P72" s="230">
        <f t="shared" si="44"/>
        <v>4.1041666666642413</v>
      </c>
      <c r="Q72" s="233" t="str">
        <f>IFERROR(VLOOKUP($A72,'2001_Inc_09.10.20'!$A$18:$Z$41,14,FALSE),"")</f>
        <v/>
      </c>
    </row>
    <row r="73" spans="1:17">
      <c r="A73" s="226" t="s">
        <v>280</v>
      </c>
      <c r="B73" s="227" t="str">
        <f t="shared" si="11"/>
        <v>ANwf</v>
      </c>
      <c r="C73" s="227" t="str">
        <f t="shared" ref="C73" si="49">B73&amp;"_"&amp;IF(LEFT(RIGHT(A73,11),1)="_",RIGHT(A73,10),IF(LEFT(RIGHT(A73,12),1)="_",RIGHT(A73,11),RIGHT(A73,12)))</f>
        <v>ANwf_11-35_2001_b</v>
      </c>
      <c r="D73" s="230">
        <v>8.0739999999999998</v>
      </c>
      <c r="E73" s="227">
        <f t="shared" ref="E73" si="50">E72</f>
        <v>3</v>
      </c>
      <c r="F73" s="242" t="s">
        <v>330</v>
      </c>
      <c r="G73" s="227" t="str">
        <f t="shared" ref="G73" si="51">IF(AND(E73&lt;&gt;E72,L73=L72),"fix meas date","")</f>
        <v/>
      </c>
      <c r="H73" s="228">
        <f>VLOOKUP($A73,'2001_Inc_09.10.20'!$A$18:$Z$41,9,FALSE)</f>
        <v>44109.375</v>
      </c>
      <c r="I73" s="227">
        <f t="shared" si="47"/>
        <v>2020</v>
      </c>
      <c r="J73" s="227">
        <f t="shared" ref="J73" si="52">MONTH(H73)</f>
        <v>10</v>
      </c>
      <c r="K73" s="231">
        <f t="shared" ref="K73" si="53">DAY(H73)+H73-ROUNDDOWN(H73,0)</f>
        <v>5.375</v>
      </c>
      <c r="L73" s="228">
        <f>VLOOKUP($A73,'2001_Inc_09.10.20'!$A$18:$Z$41,2,FALSE)</f>
        <v>44113.479166666664</v>
      </c>
      <c r="M73" s="227">
        <f t="shared" si="48"/>
        <v>2020</v>
      </c>
      <c r="N73" s="227">
        <f t="shared" ref="N73" si="54">MONTH(L73)</f>
        <v>10</v>
      </c>
      <c r="O73" s="231">
        <f t="shared" ref="O73" si="55">DAY(L73)+L73-ROUNDDOWN(L73,0)</f>
        <v>9.4791666666642413</v>
      </c>
      <c r="P73" s="231">
        <f t="shared" ref="P73" si="56">L73-H73</f>
        <v>4.1041666666642413</v>
      </c>
      <c r="Q73" s="234" t="str">
        <f>IFERROR(VLOOKUP($A73,'2001_Inc_09.10.20'!$A$18:$Z$41,14,FALSE),"")</f>
        <v/>
      </c>
    </row>
    <row r="74" spans="1:17">
      <c r="A74" s="220" t="s">
        <v>257</v>
      </c>
      <c r="B74" s="221" t="str">
        <f t="shared" si="11"/>
        <v>GRrf</v>
      </c>
      <c r="C74" s="221" t="str">
        <f t="shared" ref="C74" si="57">B74&amp;"_"&amp;IF(LEFT(RIGHT(A74,11),1)="_",RIGHT(A74,10),IF(LEFT(RIGHT(A74,12),1)="_",RIGHT(A74,11),RIGHT(A74,12)))</f>
        <v>GRrf_0-8_2001_a</v>
      </c>
      <c r="D74" s="230">
        <v>7.9989999999999997</v>
      </c>
      <c r="E74" s="221">
        <v>4</v>
      </c>
      <c r="F74" s="240" t="s">
        <v>331</v>
      </c>
      <c r="G74" s="221" t="str">
        <f>IF(AND(E74&lt;&gt;E72,L74=L72),"fix meas date","")</f>
        <v/>
      </c>
      <c r="H74" s="221">
        <f>VLOOKUP($A74,'2001_Inc_12.10.20'!$A$18:$Z$41,9,FALSE)</f>
        <v>44109.375</v>
      </c>
      <c r="I74" s="221">
        <f t="shared" si="47"/>
        <v>2020</v>
      </c>
      <c r="J74" s="221">
        <f t="shared" ref="J74" si="58">MONTH(H74)</f>
        <v>10</v>
      </c>
      <c r="K74" s="229">
        <f t="shared" ref="K74" si="59">DAY(H74)+H74-ROUNDDOWN(H74,0)</f>
        <v>5.375</v>
      </c>
      <c r="L74" s="221">
        <f>VLOOKUP($A74,'2001_Inc_12.10.20'!$A$18:$Z$41,2,FALSE)</f>
        <v>44116.479166666664</v>
      </c>
      <c r="M74" s="221">
        <f t="shared" si="48"/>
        <v>2020</v>
      </c>
      <c r="N74" s="221">
        <f t="shared" ref="N74" si="60">MONTH(L74)</f>
        <v>10</v>
      </c>
      <c r="O74" s="229">
        <f t="shared" ref="O74" si="61">DAY(L74)+L74-ROUNDDOWN(L74,0)</f>
        <v>12.479166666664241</v>
      </c>
      <c r="P74" s="229">
        <f t="shared" ref="P74" si="62">L74-H74</f>
        <v>7.1041666666642413</v>
      </c>
      <c r="Q74" s="235">
        <f>IFERROR(VLOOKUP($A74,'2001_Inc_12.10.20'!$A$18:$Z$41,14,FALSE),"")</f>
        <v>5.1875811796333853</v>
      </c>
    </row>
    <row r="75" spans="1:17">
      <c r="A75" s="223" t="s">
        <v>258</v>
      </c>
      <c r="B75" s="224" t="str">
        <f t="shared" si="11"/>
        <v>GRrf</v>
      </c>
      <c r="C75" s="224" t="str">
        <f t="shared" ref="C75:C120" si="63">B75&amp;"_"&amp;IF(LEFT(RIGHT(A75,11),1)="_",RIGHT(A75,10),IF(LEFT(RIGHT(A75,12),1)="_",RIGHT(A75,11),RIGHT(A75,12)))</f>
        <v>GRrf_0-8_2001_b</v>
      </c>
      <c r="D75" s="230">
        <v>8.07</v>
      </c>
      <c r="E75" s="224">
        <f>E74</f>
        <v>4</v>
      </c>
      <c r="F75" s="241" t="s">
        <v>331</v>
      </c>
      <c r="G75" s="224" t="str">
        <f t="shared" ref="G75:G96" si="64">IF(AND(E75&lt;&gt;E74,L75=L74),"fix meas date","")</f>
        <v/>
      </c>
      <c r="H75" s="224">
        <f>VLOOKUP($A75,'2001_Inc_12.10.20'!$A$18:$Z$41,9,FALSE)</f>
        <v>44109.375</v>
      </c>
      <c r="I75" s="224">
        <f t="shared" si="47"/>
        <v>2020</v>
      </c>
      <c r="J75" s="224">
        <f t="shared" ref="J75:J96" si="65">MONTH(H75)</f>
        <v>10</v>
      </c>
      <c r="K75" s="230">
        <f t="shared" ref="K75:K96" si="66">DAY(H75)+H75-ROUNDDOWN(H75,0)</f>
        <v>5.375</v>
      </c>
      <c r="L75" s="224">
        <f>VLOOKUP($A75,'2001_Inc_12.10.20'!$A$18:$Z$41,2,FALSE)</f>
        <v>44116.479166666664</v>
      </c>
      <c r="M75" s="224">
        <f t="shared" si="48"/>
        <v>2020</v>
      </c>
      <c r="N75" s="224">
        <f t="shared" ref="N75:N96" si="67">MONTH(L75)</f>
        <v>10</v>
      </c>
      <c r="O75" s="230">
        <f t="shared" ref="O75:O96" si="68">DAY(L75)+L75-ROUNDDOWN(L75,0)</f>
        <v>12.479166666664241</v>
      </c>
      <c r="P75" s="230">
        <f t="shared" ref="P75:P96" si="69">L75-H75</f>
        <v>7.1041666666642413</v>
      </c>
      <c r="Q75" s="236">
        <f>IFERROR(VLOOKUP($A75,'2001_Inc_12.10.20'!$A$18:$Z$41,14,FALSE),"")</f>
        <v>5.5751747311421704</v>
      </c>
    </row>
    <row r="76" spans="1:17">
      <c r="A76" s="223" t="s">
        <v>259</v>
      </c>
      <c r="B76" s="224" t="str">
        <f t="shared" si="11"/>
        <v>GRrf</v>
      </c>
      <c r="C76" s="224" t="str">
        <f t="shared" si="63"/>
        <v>GRrf_8-27_2001_a</v>
      </c>
      <c r="D76" s="230">
        <v>8.2479999999999993</v>
      </c>
      <c r="E76" s="224">
        <f t="shared" ref="E76:E96" si="70">E75</f>
        <v>4</v>
      </c>
      <c r="F76" s="241" t="s">
        <v>331</v>
      </c>
      <c r="G76" s="224" t="str">
        <f t="shared" si="64"/>
        <v/>
      </c>
      <c r="H76" s="224">
        <f>VLOOKUP($A76,'2001_Inc_12.10.20'!$A$18:$Z$41,9,FALSE)</f>
        <v>44109.375</v>
      </c>
      <c r="I76" s="224">
        <f t="shared" si="47"/>
        <v>2020</v>
      </c>
      <c r="J76" s="224">
        <f t="shared" si="65"/>
        <v>10</v>
      </c>
      <c r="K76" s="230">
        <f t="shared" si="66"/>
        <v>5.375</v>
      </c>
      <c r="L76" s="224">
        <f>VLOOKUP($A76,'2001_Inc_12.10.20'!$A$18:$Z$41,2,FALSE)</f>
        <v>44116.479166666664</v>
      </c>
      <c r="M76" s="224">
        <f t="shared" si="48"/>
        <v>2020</v>
      </c>
      <c r="N76" s="224">
        <f t="shared" si="67"/>
        <v>10</v>
      </c>
      <c r="O76" s="230">
        <f t="shared" si="68"/>
        <v>12.479166666664241</v>
      </c>
      <c r="P76" s="230">
        <f t="shared" si="69"/>
        <v>7.1041666666642413</v>
      </c>
      <c r="Q76" s="236">
        <f>IFERROR(VLOOKUP($A76,'2001_Inc_12.10.20'!$A$18:$Z$41,14,FALSE),"")</f>
        <v>1.8303043256080846</v>
      </c>
    </row>
    <row r="77" spans="1:17">
      <c r="A77" s="223" t="s">
        <v>260</v>
      </c>
      <c r="B77" s="224" t="str">
        <f t="shared" si="11"/>
        <v>GRrf</v>
      </c>
      <c r="C77" s="224" t="str">
        <f t="shared" si="63"/>
        <v>GRrf_8-27_2001_b</v>
      </c>
      <c r="D77" s="230">
        <v>8.2609999999999992</v>
      </c>
      <c r="E77" s="224">
        <f t="shared" si="70"/>
        <v>4</v>
      </c>
      <c r="F77" s="241" t="s">
        <v>331</v>
      </c>
      <c r="G77" s="224" t="str">
        <f t="shared" si="64"/>
        <v/>
      </c>
      <c r="H77" s="224">
        <f>VLOOKUP($A77,'2001_Inc_12.10.20'!$A$18:$Z$41,9,FALSE)</f>
        <v>44109.375</v>
      </c>
      <c r="I77" s="224">
        <f t="shared" si="47"/>
        <v>2020</v>
      </c>
      <c r="J77" s="224">
        <f t="shared" si="65"/>
        <v>10</v>
      </c>
      <c r="K77" s="230">
        <f t="shared" si="66"/>
        <v>5.375</v>
      </c>
      <c r="L77" s="224">
        <f>VLOOKUP($A77,'2001_Inc_12.10.20'!$A$18:$Z$41,2,FALSE)</f>
        <v>44116.479166666664</v>
      </c>
      <c r="M77" s="224">
        <f t="shared" si="48"/>
        <v>2020</v>
      </c>
      <c r="N77" s="224">
        <f t="shared" si="67"/>
        <v>10</v>
      </c>
      <c r="O77" s="230">
        <f t="shared" si="68"/>
        <v>12.479166666664241</v>
      </c>
      <c r="P77" s="230">
        <f t="shared" si="69"/>
        <v>7.1041666666642413</v>
      </c>
      <c r="Q77" s="236">
        <f>IFERROR(VLOOKUP($A77,'2001_Inc_12.10.20'!$A$18:$Z$41,14,FALSE),"")</f>
        <v>1.7387399828871462</v>
      </c>
    </row>
    <row r="78" spans="1:17">
      <c r="A78" s="223" t="s">
        <v>261</v>
      </c>
      <c r="B78" s="224" t="str">
        <f t="shared" si="11"/>
        <v>GRwf</v>
      </c>
      <c r="C78" s="224" t="str">
        <f t="shared" si="63"/>
        <v>GRwf_0-4_2001_a</v>
      </c>
      <c r="D78" s="230">
        <v>8.0210000000000008</v>
      </c>
      <c r="E78" s="224">
        <f t="shared" si="70"/>
        <v>4</v>
      </c>
      <c r="F78" s="241" t="s">
        <v>331</v>
      </c>
      <c r="G78" s="224" t="str">
        <f t="shared" si="64"/>
        <v/>
      </c>
      <c r="H78" s="224">
        <f>VLOOKUP($A78,'2001_Inc_12.10.20'!$A$18:$Z$41,9,FALSE)</f>
        <v>44109.375</v>
      </c>
      <c r="I78" s="224">
        <f t="shared" si="47"/>
        <v>2020</v>
      </c>
      <c r="J78" s="224">
        <f t="shared" si="65"/>
        <v>10</v>
      </c>
      <c r="K78" s="230">
        <f t="shared" si="66"/>
        <v>5.375</v>
      </c>
      <c r="L78" s="224">
        <f>VLOOKUP($A78,'2001_Inc_12.10.20'!$A$18:$Z$41,2,FALSE)</f>
        <v>44116.479166666664</v>
      </c>
      <c r="M78" s="224">
        <f t="shared" si="48"/>
        <v>2020</v>
      </c>
      <c r="N78" s="224">
        <f t="shared" si="67"/>
        <v>10</v>
      </c>
      <c r="O78" s="230">
        <f t="shared" si="68"/>
        <v>12.479166666664241</v>
      </c>
      <c r="P78" s="230">
        <f t="shared" si="69"/>
        <v>7.1041666666642413</v>
      </c>
      <c r="Q78" s="236" t="str">
        <f>IFERROR(VLOOKUP($A78,'2001_Inc_12.10.20'!$A$18:$Z$41,14,FALSE),"")</f>
        <v/>
      </c>
    </row>
    <row r="79" spans="1:17">
      <c r="A79" s="223" t="s">
        <v>262</v>
      </c>
      <c r="B79" s="224" t="str">
        <f t="shared" si="11"/>
        <v>GRwf</v>
      </c>
      <c r="C79" s="224" t="str">
        <f t="shared" si="63"/>
        <v>GRwf_0-4_2001_b</v>
      </c>
      <c r="D79" s="230">
        <v>8.0809999999999995</v>
      </c>
      <c r="E79" s="224">
        <f t="shared" si="70"/>
        <v>4</v>
      </c>
      <c r="F79" s="241" t="s">
        <v>331</v>
      </c>
      <c r="G79" s="224" t="str">
        <f t="shared" si="64"/>
        <v/>
      </c>
      <c r="H79" s="224">
        <f>VLOOKUP($A79,'2001_Inc_12.10.20'!$A$18:$Z$41,9,FALSE)</f>
        <v>44109.375</v>
      </c>
      <c r="I79" s="224">
        <f t="shared" si="47"/>
        <v>2020</v>
      </c>
      <c r="J79" s="224">
        <f t="shared" si="65"/>
        <v>10</v>
      </c>
      <c r="K79" s="230">
        <f t="shared" si="66"/>
        <v>5.375</v>
      </c>
      <c r="L79" s="224">
        <f>VLOOKUP($A79,'2001_Inc_12.10.20'!$A$18:$Z$41,2,FALSE)</f>
        <v>44116.479166666664</v>
      </c>
      <c r="M79" s="224">
        <f t="shared" si="48"/>
        <v>2020</v>
      </c>
      <c r="N79" s="224">
        <f t="shared" si="67"/>
        <v>10</v>
      </c>
      <c r="O79" s="230">
        <f t="shared" si="68"/>
        <v>12.479166666664241</v>
      </c>
      <c r="P79" s="230">
        <f t="shared" si="69"/>
        <v>7.1041666666642413</v>
      </c>
      <c r="Q79" s="236" t="str">
        <f>IFERROR(VLOOKUP($A79,'2001_Inc_12.10.20'!$A$18:$Z$41,14,FALSE),"")</f>
        <v/>
      </c>
    </row>
    <row r="80" spans="1:17">
      <c r="A80" s="223" t="s">
        <v>263</v>
      </c>
      <c r="B80" s="224" t="str">
        <f t="shared" si="11"/>
        <v>GRwf</v>
      </c>
      <c r="C80" s="224" t="str">
        <f t="shared" si="63"/>
        <v>GRwf_4-13_2001_a</v>
      </c>
      <c r="D80" s="230">
        <v>8.0559999999999992</v>
      </c>
      <c r="E80" s="224">
        <f t="shared" si="70"/>
        <v>4</v>
      </c>
      <c r="F80" s="241" t="s">
        <v>331</v>
      </c>
      <c r="G80" s="224" t="str">
        <f t="shared" si="64"/>
        <v/>
      </c>
      <c r="H80" s="224">
        <f>VLOOKUP($A80,'2001_Inc_12.10.20'!$A$18:$Z$41,9,FALSE)</f>
        <v>44109.375</v>
      </c>
      <c r="I80" s="224">
        <f t="shared" si="47"/>
        <v>2020</v>
      </c>
      <c r="J80" s="224">
        <f t="shared" si="65"/>
        <v>10</v>
      </c>
      <c r="K80" s="230">
        <f t="shared" si="66"/>
        <v>5.375</v>
      </c>
      <c r="L80" s="224">
        <f>VLOOKUP($A80,'2001_Inc_12.10.20'!$A$18:$Z$41,2,FALSE)</f>
        <v>44116.479166666664</v>
      </c>
      <c r="M80" s="224">
        <f t="shared" si="48"/>
        <v>2020</v>
      </c>
      <c r="N80" s="224">
        <f t="shared" si="67"/>
        <v>10</v>
      </c>
      <c r="O80" s="230">
        <f t="shared" si="68"/>
        <v>12.479166666664241</v>
      </c>
      <c r="P80" s="230">
        <f t="shared" si="69"/>
        <v>7.1041666666642413</v>
      </c>
      <c r="Q80" s="236">
        <f>IFERROR(VLOOKUP($A80,'2001_Inc_12.10.20'!$A$18:$Z$41,14,FALSE),"")</f>
        <v>4.047297307630453</v>
      </c>
    </row>
    <row r="81" spans="1:17">
      <c r="A81" s="223" t="s">
        <v>264</v>
      </c>
      <c r="B81" s="224" t="str">
        <f t="shared" si="11"/>
        <v>GRwf</v>
      </c>
      <c r="C81" s="224" t="str">
        <f t="shared" si="63"/>
        <v>GRwf_4-13_2001_b</v>
      </c>
      <c r="D81" s="230">
        <v>8.0259999999999998</v>
      </c>
      <c r="E81" s="224">
        <f t="shared" si="70"/>
        <v>4</v>
      </c>
      <c r="F81" s="241" t="s">
        <v>331</v>
      </c>
      <c r="G81" s="224" t="str">
        <f t="shared" si="64"/>
        <v/>
      </c>
      <c r="H81" s="224">
        <f>VLOOKUP($A81,'2001_Inc_12.10.20'!$A$18:$Z$41,9,FALSE)</f>
        <v>44109.375</v>
      </c>
      <c r="I81" s="224">
        <f t="shared" si="47"/>
        <v>2020</v>
      </c>
      <c r="J81" s="224">
        <f t="shared" si="65"/>
        <v>10</v>
      </c>
      <c r="K81" s="230">
        <f t="shared" si="66"/>
        <v>5.375</v>
      </c>
      <c r="L81" s="224">
        <f>VLOOKUP($A81,'2001_Inc_12.10.20'!$A$18:$Z$41,2,FALSE)</f>
        <v>44116.479166666664</v>
      </c>
      <c r="M81" s="224">
        <f t="shared" si="48"/>
        <v>2020</v>
      </c>
      <c r="N81" s="224">
        <f t="shared" si="67"/>
        <v>10</v>
      </c>
      <c r="O81" s="230">
        <f t="shared" si="68"/>
        <v>12.479166666664241</v>
      </c>
      <c r="P81" s="230">
        <f t="shared" si="69"/>
        <v>7.1041666666642413</v>
      </c>
      <c r="Q81" s="236">
        <f>IFERROR(VLOOKUP($A81,'2001_Inc_12.10.20'!$A$18:$Z$41,14,FALSE),"")</f>
        <v>6.3400410033953341</v>
      </c>
    </row>
    <row r="82" spans="1:17">
      <c r="A82" s="223" t="s">
        <v>265</v>
      </c>
      <c r="B82" s="224" t="str">
        <f t="shared" si="11"/>
        <v>GRwf</v>
      </c>
      <c r="C82" s="224" t="str">
        <f t="shared" si="63"/>
        <v>GRwf_13-28_2001_a</v>
      </c>
      <c r="D82" s="230">
        <v>8.02</v>
      </c>
      <c r="E82" s="224">
        <f t="shared" si="70"/>
        <v>4</v>
      </c>
      <c r="F82" s="241" t="s">
        <v>331</v>
      </c>
      <c r="G82" s="224" t="str">
        <f t="shared" si="64"/>
        <v/>
      </c>
      <c r="H82" s="224">
        <f>VLOOKUP($A82,'2001_Inc_12.10.20'!$A$18:$Z$41,9,FALSE)</f>
        <v>44109.375</v>
      </c>
      <c r="I82" s="224">
        <f t="shared" si="47"/>
        <v>2020</v>
      </c>
      <c r="J82" s="224">
        <f t="shared" si="65"/>
        <v>10</v>
      </c>
      <c r="K82" s="230">
        <f t="shared" si="66"/>
        <v>5.375</v>
      </c>
      <c r="L82" s="224">
        <f>VLOOKUP($A82,'2001_Inc_12.10.20'!$A$18:$Z$41,2,FALSE)</f>
        <v>44116.479166666664</v>
      </c>
      <c r="M82" s="224">
        <f t="shared" si="48"/>
        <v>2020</v>
      </c>
      <c r="N82" s="224">
        <f t="shared" si="67"/>
        <v>10</v>
      </c>
      <c r="O82" s="230">
        <f t="shared" si="68"/>
        <v>12.479166666664241</v>
      </c>
      <c r="P82" s="230">
        <f t="shared" si="69"/>
        <v>7.1041666666642413</v>
      </c>
      <c r="Q82" s="236">
        <f>IFERROR(VLOOKUP($A82,'2001_Inc_12.10.20'!$A$18:$Z$41,14,FALSE),"")</f>
        <v>2.1614682102128278</v>
      </c>
    </row>
    <row r="83" spans="1:17">
      <c r="A83" s="223" t="s">
        <v>266</v>
      </c>
      <c r="B83" s="224" t="str">
        <f t="shared" si="11"/>
        <v>GRwf</v>
      </c>
      <c r="C83" s="224" t="str">
        <f t="shared" si="63"/>
        <v>GRwf_13-28_2001_b</v>
      </c>
      <c r="D83" s="230">
        <v>8.07</v>
      </c>
      <c r="E83" s="224">
        <f t="shared" si="70"/>
        <v>4</v>
      </c>
      <c r="F83" s="241" t="s">
        <v>331</v>
      </c>
      <c r="G83" s="224" t="str">
        <f t="shared" si="64"/>
        <v/>
      </c>
      <c r="H83" s="224">
        <f>VLOOKUP($A83,'2001_Inc_12.10.20'!$A$18:$Z$41,9,FALSE)</f>
        <v>44109.375</v>
      </c>
      <c r="I83" s="224">
        <f t="shared" si="47"/>
        <v>2020</v>
      </c>
      <c r="J83" s="224">
        <f t="shared" si="65"/>
        <v>10</v>
      </c>
      <c r="K83" s="230">
        <f t="shared" si="66"/>
        <v>5.375</v>
      </c>
      <c r="L83" s="224">
        <f>VLOOKUP($A83,'2001_Inc_12.10.20'!$A$18:$Z$41,2,FALSE)</f>
        <v>44116.479166666664</v>
      </c>
      <c r="M83" s="224">
        <f t="shared" si="48"/>
        <v>2020</v>
      </c>
      <c r="N83" s="224">
        <f t="shared" si="67"/>
        <v>10</v>
      </c>
      <c r="O83" s="230">
        <f t="shared" si="68"/>
        <v>12.479166666664241</v>
      </c>
      <c r="P83" s="230">
        <f t="shared" si="69"/>
        <v>7.1041666666642413</v>
      </c>
      <c r="Q83" s="236">
        <f>IFERROR(VLOOKUP($A83,'2001_Inc_12.10.20'!$A$18:$Z$41,14,FALSE),"")</f>
        <v>2.4084704913526545</v>
      </c>
    </row>
    <row r="84" spans="1:17">
      <c r="A84" s="223" t="s">
        <v>267</v>
      </c>
      <c r="B84" s="224" t="str">
        <f t="shared" si="11"/>
        <v>GRpp</v>
      </c>
      <c r="C84" s="224" t="str">
        <f t="shared" si="63"/>
        <v>GRpp_0-7_2001_a</v>
      </c>
      <c r="D84" s="230">
        <v>8.0749999999999993</v>
      </c>
      <c r="E84" s="224">
        <f t="shared" si="70"/>
        <v>4</v>
      </c>
      <c r="F84" s="241" t="s">
        <v>331</v>
      </c>
      <c r="G84" s="224" t="str">
        <f t="shared" si="64"/>
        <v/>
      </c>
      <c r="H84" s="224">
        <f>VLOOKUP($A84,'2001_Inc_12.10.20'!$A$18:$Z$41,9,FALSE)</f>
        <v>44109.375</v>
      </c>
      <c r="I84" s="224">
        <f t="shared" si="47"/>
        <v>2020</v>
      </c>
      <c r="J84" s="224">
        <f t="shared" si="65"/>
        <v>10</v>
      </c>
      <c r="K84" s="230">
        <f t="shared" si="66"/>
        <v>5.375</v>
      </c>
      <c r="L84" s="224">
        <f>VLOOKUP($A84,'2001_Inc_12.10.20'!$A$18:$Z$41,2,FALSE)</f>
        <v>44116.479166666664</v>
      </c>
      <c r="M84" s="224">
        <f t="shared" si="48"/>
        <v>2020</v>
      </c>
      <c r="N84" s="224">
        <f t="shared" si="67"/>
        <v>10</v>
      </c>
      <c r="O84" s="230">
        <f t="shared" si="68"/>
        <v>12.479166666664241</v>
      </c>
      <c r="P84" s="230">
        <f t="shared" si="69"/>
        <v>7.1041666666642413</v>
      </c>
      <c r="Q84" s="236" t="str">
        <f>IFERROR(VLOOKUP($A84,'2001_Inc_12.10.20'!$A$18:$Z$41,14,FALSE),"")</f>
        <v/>
      </c>
    </row>
    <row r="85" spans="1:17">
      <c r="A85" s="223" t="s">
        <v>268</v>
      </c>
      <c r="B85" s="224" t="str">
        <f t="shared" si="11"/>
        <v>GRpp</v>
      </c>
      <c r="C85" s="224" t="str">
        <f t="shared" si="63"/>
        <v>GRpp_0-7_2001_b</v>
      </c>
      <c r="D85" s="230">
        <v>8.0510000000000002</v>
      </c>
      <c r="E85" s="224">
        <f t="shared" si="70"/>
        <v>4</v>
      </c>
      <c r="F85" s="241" t="s">
        <v>331</v>
      </c>
      <c r="G85" s="224" t="str">
        <f t="shared" si="64"/>
        <v/>
      </c>
      <c r="H85" s="224">
        <f>VLOOKUP($A85,'2001_Inc_12.10.20'!$A$18:$Z$41,9,FALSE)</f>
        <v>44109.375</v>
      </c>
      <c r="I85" s="224">
        <f t="shared" si="47"/>
        <v>2020</v>
      </c>
      <c r="J85" s="224">
        <f t="shared" si="65"/>
        <v>10</v>
      </c>
      <c r="K85" s="230">
        <f t="shared" si="66"/>
        <v>5.375</v>
      </c>
      <c r="L85" s="224">
        <f>VLOOKUP($A85,'2001_Inc_12.10.20'!$A$18:$Z$41,2,FALSE)</f>
        <v>44116.479166666664</v>
      </c>
      <c r="M85" s="224">
        <f t="shared" si="48"/>
        <v>2020</v>
      </c>
      <c r="N85" s="224">
        <f t="shared" si="67"/>
        <v>10</v>
      </c>
      <c r="O85" s="230">
        <f t="shared" si="68"/>
        <v>12.479166666664241</v>
      </c>
      <c r="P85" s="230">
        <f t="shared" si="69"/>
        <v>7.1041666666642413</v>
      </c>
      <c r="Q85" s="236" t="str">
        <f>IFERROR(VLOOKUP($A85,'2001_Inc_12.10.20'!$A$18:$Z$41,14,FALSE),"")</f>
        <v/>
      </c>
    </row>
    <row r="86" spans="1:17">
      <c r="A86" s="223" t="s">
        <v>269</v>
      </c>
      <c r="B86" s="224" t="str">
        <f t="shared" ref="B86:B152" si="71">IF(AND(RIGHT(LEFT(A86,2),1)="_",RIGHT(LEFT(A86,4),1)="_"),RIGHT(LEFT(A86,8),4),IF(AND(RIGHT(LEFT(A86,3),1)="_",RIGHT(LEFT(A86,5),1)="_"),RIGHT(LEFT(A86,9),4),RIGHT(LEFT(A86,10),4)))</f>
        <v>GRpp</v>
      </c>
      <c r="C86" s="224" t="str">
        <f t="shared" si="63"/>
        <v>GRpp_7-15_2001_a</v>
      </c>
      <c r="D86" s="230">
        <v>8.0280000000000005</v>
      </c>
      <c r="E86" s="224">
        <f t="shared" si="70"/>
        <v>4</v>
      </c>
      <c r="F86" s="241" t="s">
        <v>331</v>
      </c>
      <c r="G86" s="224" t="str">
        <f t="shared" si="64"/>
        <v/>
      </c>
      <c r="H86" s="224">
        <f>VLOOKUP($A86,'2001_Inc_12.10.20'!$A$18:$Z$41,9,FALSE)</f>
        <v>44109.375</v>
      </c>
      <c r="I86" s="224">
        <f t="shared" si="47"/>
        <v>2020</v>
      </c>
      <c r="J86" s="224">
        <f t="shared" si="65"/>
        <v>10</v>
      </c>
      <c r="K86" s="230">
        <f t="shared" si="66"/>
        <v>5.375</v>
      </c>
      <c r="L86" s="224">
        <f>VLOOKUP($A86,'2001_Inc_12.10.20'!$A$18:$Z$41,2,FALSE)</f>
        <v>44116.479166666664</v>
      </c>
      <c r="M86" s="224">
        <f t="shared" si="48"/>
        <v>2020</v>
      </c>
      <c r="N86" s="224">
        <f t="shared" si="67"/>
        <v>10</v>
      </c>
      <c r="O86" s="230">
        <f t="shared" si="68"/>
        <v>12.479166666664241</v>
      </c>
      <c r="P86" s="230">
        <f t="shared" si="69"/>
        <v>7.1041666666642413</v>
      </c>
      <c r="Q86" s="236" t="str">
        <f>IFERROR(VLOOKUP($A86,'2001_Inc_12.10.20'!$A$18:$Z$41,14,FALSE),"")</f>
        <v/>
      </c>
    </row>
    <row r="87" spans="1:17">
      <c r="A87" s="223" t="s">
        <v>270</v>
      </c>
      <c r="B87" s="224" t="str">
        <f t="shared" si="71"/>
        <v>GRpp</v>
      </c>
      <c r="C87" s="224" t="str">
        <f t="shared" si="63"/>
        <v>GRpp_7-15_2001_b</v>
      </c>
      <c r="D87" s="230">
        <v>8.0410000000000004</v>
      </c>
      <c r="E87" s="224">
        <f t="shared" si="70"/>
        <v>4</v>
      </c>
      <c r="F87" s="241" t="s">
        <v>331</v>
      </c>
      <c r="G87" s="224" t="str">
        <f t="shared" si="64"/>
        <v/>
      </c>
      <c r="H87" s="224">
        <f>VLOOKUP($A87,'2001_Inc_12.10.20'!$A$18:$Z$41,9,FALSE)</f>
        <v>44109.375</v>
      </c>
      <c r="I87" s="224">
        <f t="shared" si="47"/>
        <v>2020</v>
      </c>
      <c r="J87" s="224">
        <f t="shared" si="65"/>
        <v>10</v>
      </c>
      <c r="K87" s="230">
        <f t="shared" si="66"/>
        <v>5.375</v>
      </c>
      <c r="L87" s="224">
        <f>VLOOKUP($A87,'2001_Inc_12.10.20'!$A$18:$Z$41,2,FALSE)</f>
        <v>44116.479166666664</v>
      </c>
      <c r="M87" s="224">
        <f t="shared" si="48"/>
        <v>2020</v>
      </c>
      <c r="N87" s="224">
        <f t="shared" si="67"/>
        <v>10</v>
      </c>
      <c r="O87" s="230">
        <f t="shared" si="68"/>
        <v>12.479166666664241</v>
      </c>
      <c r="P87" s="230">
        <f t="shared" si="69"/>
        <v>7.1041666666642413</v>
      </c>
      <c r="Q87" s="236" t="str">
        <f>IFERROR(VLOOKUP($A87,'2001_Inc_12.10.20'!$A$18:$Z$41,14,FALSE),"")</f>
        <v/>
      </c>
    </row>
    <row r="88" spans="1:17">
      <c r="A88" s="223" t="s">
        <v>271</v>
      </c>
      <c r="B88" s="224" t="str">
        <f t="shared" si="71"/>
        <v>GRpp</v>
      </c>
      <c r="C88" s="224" t="str">
        <f t="shared" si="63"/>
        <v>GRpp_15-27_2001_a</v>
      </c>
      <c r="D88" s="230">
        <v>8.0150000000000006</v>
      </c>
      <c r="E88" s="224">
        <f t="shared" si="70"/>
        <v>4</v>
      </c>
      <c r="F88" s="241" t="s">
        <v>331</v>
      </c>
      <c r="G88" s="224" t="str">
        <f t="shared" si="64"/>
        <v/>
      </c>
      <c r="H88" s="224">
        <f>VLOOKUP($A88,'2001_Inc_12.10.20'!$A$18:$Z$41,9,FALSE)</f>
        <v>44109.375</v>
      </c>
      <c r="I88" s="224">
        <f t="shared" si="47"/>
        <v>2020</v>
      </c>
      <c r="J88" s="224">
        <f t="shared" si="65"/>
        <v>10</v>
      </c>
      <c r="K88" s="230">
        <f t="shared" si="66"/>
        <v>5.375</v>
      </c>
      <c r="L88" s="224">
        <f>VLOOKUP($A88,'2001_Inc_12.10.20'!$A$18:$Z$41,2,FALSE)</f>
        <v>44116.479166666664</v>
      </c>
      <c r="M88" s="224">
        <f t="shared" si="48"/>
        <v>2020</v>
      </c>
      <c r="N88" s="224">
        <f t="shared" si="67"/>
        <v>10</v>
      </c>
      <c r="O88" s="230">
        <f t="shared" si="68"/>
        <v>12.479166666664241</v>
      </c>
      <c r="P88" s="230">
        <f t="shared" si="69"/>
        <v>7.1041666666642413</v>
      </c>
      <c r="Q88" s="236">
        <f>IFERROR(VLOOKUP($A88,'2001_Inc_12.10.20'!$A$18:$Z$41,14,FALSE),"")</f>
        <v>2.3552109512963399</v>
      </c>
    </row>
    <row r="89" spans="1:17">
      <c r="A89" s="223" t="s">
        <v>272</v>
      </c>
      <c r="B89" s="224" t="str">
        <f t="shared" si="71"/>
        <v>GRpp</v>
      </c>
      <c r="C89" s="224" t="str">
        <f t="shared" si="63"/>
        <v>GRpp_15-27_2001_b</v>
      </c>
      <c r="D89" s="230">
        <v>8.0609999999999999</v>
      </c>
      <c r="E89" s="224">
        <f t="shared" si="70"/>
        <v>4</v>
      </c>
      <c r="F89" s="241" t="s">
        <v>331</v>
      </c>
      <c r="G89" s="224" t="str">
        <f t="shared" si="64"/>
        <v/>
      </c>
      <c r="H89" s="224">
        <f>VLOOKUP($A89,'2001_Inc_12.10.20'!$A$18:$Z$41,9,FALSE)</f>
        <v>44109.375</v>
      </c>
      <c r="I89" s="224">
        <f t="shared" si="47"/>
        <v>2020</v>
      </c>
      <c r="J89" s="224">
        <f t="shared" si="65"/>
        <v>10</v>
      </c>
      <c r="K89" s="230">
        <f t="shared" si="66"/>
        <v>5.375</v>
      </c>
      <c r="L89" s="224">
        <f>VLOOKUP($A89,'2001_Inc_12.10.20'!$A$18:$Z$41,2,FALSE)</f>
        <v>44116.479166666664</v>
      </c>
      <c r="M89" s="224">
        <f t="shared" si="48"/>
        <v>2020</v>
      </c>
      <c r="N89" s="224">
        <f t="shared" si="67"/>
        <v>10</v>
      </c>
      <c r="O89" s="230">
        <f t="shared" si="68"/>
        <v>12.479166666664241</v>
      </c>
      <c r="P89" s="230">
        <f t="shared" si="69"/>
        <v>7.1041666666642413</v>
      </c>
      <c r="Q89" s="236">
        <f>IFERROR(VLOOKUP($A89,'2001_Inc_12.10.20'!$A$18:$Z$41,14,FALSE),"")</f>
        <v>2.1770994699802353</v>
      </c>
    </row>
    <row r="90" spans="1:17">
      <c r="A90" s="223" t="s">
        <v>273</v>
      </c>
      <c r="B90" s="224" t="str">
        <f t="shared" si="71"/>
        <v>ANrf</v>
      </c>
      <c r="C90" s="224" t="str">
        <f t="shared" si="63"/>
        <v>ANrf_0-11_2001_a</v>
      </c>
      <c r="D90" s="230">
        <v>8.0500000000000007</v>
      </c>
      <c r="E90" s="224">
        <f t="shared" si="70"/>
        <v>4</v>
      </c>
      <c r="F90" s="241" t="s">
        <v>331</v>
      </c>
      <c r="G90" s="224" t="str">
        <f t="shared" si="64"/>
        <v/>
      </c>
      <c r="H90" s="224">
        <f>VLOOKUP($A90,'2001_Inc_12.10.20'!$A$18:$Z$41,9,FALSE)</f>
        <v>44109.375</v>
      </c>
      <c r="I90" s="224">
        <f t="shared" si="47"/>
        <v>2020</v>
      </c>
      <c r="J90" s="224">
        <f t="shared" si="65"/>
        <v>10</v>
      </c>
      <c r="K90" s="230">
        <f t="shared" si="66"/>
        <v>5.375</v>
      </c>
      <c r="L90" s="224">
        <f>VLOOKUP($A90,'2001_Inc_12.10.20'!$A$18:$Z$41,2,FALSE)</f>
        <v>44116.479166666664</v>
      </c>
      <c r="M90" s="224">
        <f t="shared" si="48"/>
        <v>2020</v>
      </c>
      <c r="N90" s="224">
        <f t="shared" si="67"/>
        <v>10</v>
      </c>
      <c r="O90" s="230">
        <f t="shared" si="68"/>
        <v>12.479166666664241</v>
      </c>
      <c r="P90" s="230">
        <f t="shared" si="69"/>
        <v>7.1041666666642413</v>
      </c>
      <c r="Q90" s="236">
        <f>IFERROR(VLOOKUP($A90,'2001_Inc_12.10.20'!$A$18:$Z$41,14,FALSE),"")</f>
        <v>8.1633645471561085</v>
      </c>
    </row>
    <row r="91" spans="1:17">
      <c r="A91" s="223" t="s">
        <v>274</v>
      </c>
      <c r="B91" s="224" t="str">
        <f t="shared" si="71"/>
        <v>ANrf</v>
      </c>
      <c r="C91" s="224" t="str">
        <f t="shared" si="63"/>
        <v>ANrf_0-11_2001_b</v>
      </c>
      <c r="D91" s="230">
        <v>8.0399999999999991</v>
      </c>
      <c r="E91" s="224">
        <f t="shared" si="70"/>
        <v>4</v>
      </c>
      <c r="F91" s="241" t="s">
        <v>331</v>
      </c>
      <c r="G91" s="224" t="str">
        <f t="shared" si="64"/>
        <v/>
      </c>
      <c r="H91" s="224">
        <f>VLOOKUP($A91,'2001_Inc_12.10.20'!$A$18:$Z$41,9,FALSE)</f>
        <v>44109.375</v>
      </c>
      <c r="I91" s="224">
        <f t="shared" si="47"/>
        <v>2020</v>
      </c>
      <c r="J91" s="224">
        <f t="shared" si="65"/>
        <v>10</v>
      </c>
      <c r="K91" s="230">
        <f t="shared" si="66"/>
        <v>5.375</v>
      </c>
      <c r="L91" s="224">
        <f>VLOOKUP($A91,'2001_Inc_12.10.20'!$A$18:$Z$41,2,FALSE)</f>
        <v>44116.479166666664</v>
      </c>
      <c r="M91" s="224">
        <f t="shared" si="48"/>
        <v>2020</v>
      </c>
      <c r="N91" s="224">
        <f t="shared" si="67"/>
        <v>10</v>
      </c>
      <c r="O91" s="230">
        <f t="shared" si="68"/>
        <v>12.479166666664241</v>
      </c>
      <c r="P91" s="230">
        <f t="shared" si="69"/>
        <v>7.1041666666642413</v>
      </c>
      <c r="Q91" s="236">
        <f>IFERROR(VLOOKUP($A91,'2001_Inc_12.10.20'!$A$18:$Z$41,14,FALSE),"")</f>
        <v>9.6246836642574269</v>
      </c>
    </row>
    <row r="92" spans="1:17">
      <c r="A92" s="223" t="s">
        <v>275</v>
      </c>
      <c r="B92" s="224" t="str">
        <f t="shared" si="71"/>
        <v>ANrf</v>
      </c>
      <c r="C92" s="224" t="str">
        <f t="shared" si="63"/>
        <v>ANrf_11-32_2001_a</v>
      </c>
      <c r="D92" s="230">
        <v>8.0370000000000008</v>
      </c>
      <c r="E92" s="224">
        <f t="shared" si="70"/>
        <v>4</v>
      </c>
      <c r="F92" s="241" t="s">
        <v>331</v>
      </c>
      <c r="G92" s="224" t="str">
        <f t="shared" si="64"/>
        <v/>
      </c>
      <c r="H92" s="224">
        <f>VLOOKUP($A92,'2001_Inc_12.10.20'!$A$18:$Z$41,9,FALSE)</f>
        <v>44109.375</v>
      </c>
      <c r="I92" s="224">
        <f t="shared" si="47"/>
        <v>2020</v>
      </c>
      <c r="J92" s="224">
        <f t="shared" si="65"/>
        <v>10</v>
      </c>
      <c r="K92" s="230">
        <f t="shared" si="66"/>
        <v>5.375</v>
      </c>
      <c r="L92" s="224">
        <f>VLOOKUP($A92,'2001_Inc_12.10.20'!$A$18:$Z$41,2,FALSE)</f>
        <v>44116.479166666664</v>
      </c>
      <c r="M92" s="224">
        <f t="shared" si="48"/>
        <v>2020</v>
      </c>
      <c r="N92" s="224">
        <f t="shared" si="67"/>
        <v>10</v>
      </c>
      <c r="O92" s="230">
        <f t="shared" si="68"/>
        <v>12.479166666664241</v>
      </c>
      <c r="P92" s="230">
        <f t="shared" si="69"/>
        <v>7.1041666666642413</v>
      </c>
      <c r="Q92" s="236">
        <f>IFERROR(VLOOKUP($A92,'2001_Inc_12.10.20'!$A$18:$Z$41,14,FALSE),"")</f>
        <v>2.1135509166973026</v>
      </c>
    </row>
    <row r="93" spans="1:17">
      <c r="A93" s="223" t="s">
        <v>276</v>
      </c>
      <c r="B93" s="224" t="str">
        <f t="shared" si="71"/>
        <v>ANrf</v>
      </c>
      <c r="C93" s="224" t="str">
        <f t="shared" si="63"/>
        <v>ANrf_11-32_2001_b</v>
      </c>
      <c r="D93" s="230">
        <v>8.06</v>
      </c>
      <c r="E93" s="224">
        <f t="shared" si="70"/>
        <v>4</v>
      </c>
      <c r="F93" s="241" t="s">
        <v>331</v>
      </c>
      <c r="G93" s="224" t="str">
        <f t="shared" si="64"/>
        <v/>
      </c>
      <c r="H93" s="224">
        <f>VLOOKUP($A93,'2001_Inc_12.10.20'!$A$18:$Z$41,9,FALSE)</f>
        <v>44109.375</v>
      </c>
      <c r="I93" s="224">
        <f t="shared" si="47"/>
        <v>2020</v>
      </c>
      <c r="J93" s="224">
        <f t="shared" si="65"/>
        <v>10</v>
      </c>
      <c r="K93" s="230">
        <f t="shared" si="66"/>
        <v>5.375</v>
      </c>
      <c r="L93" s="224">
        <f>VLOOKUP($A93,'2001_Inc_12.10.20'!$A$18:$Z$41,2,FALSE)</f>
        <v>44116.479166666664</v>
      </c>
      <c r="M93" s="224">
        <f t="shared" si="48"/>
        <v>2020</v>
      </c>
      <c r="N93" s="224">
        <f t="shared" si="67"/>
        <v>10</v>
      </c>
      <c r="O93" s="230">
        <f t="shared" si="68"/>
        <v>12.479166666664241</v>
      </c>
      <c r="P93" s="230">
        <f t="shared" si="69"/>
        <v>7.1041666666642413</v>
      </c>
      <c r="Q93" s="236" t="str">
        <f>IFERROR(VLOOKUP($A93,'2001_Inc_12.10.20'!$A$18:$Z$41,14,FALSE),"")</f>
        <v/>
      </c>
    </row>
    <row r="94" spans="1:17">
      <c r="A94" s="223" t="s">
        <v>277</v>
      </c>
      <c r="B94" s="224" t="str">
        <f t="shared" si="71"/>
        <v>ANwf</v>
      </c>
      <c r="C94" s="224" t="str">
        <f t="shared" si="63"/>
        <v>ANwf_0-11_2001_a</v>
      </c>
      <c r="D94" s="230">
        <v>8.0589999999999993</v>
      </c>
      <c r="E94" s="224">
        <f t="shared" si="70"/>
        <v>4</v>
      </c>
      <c r="F94" s="241" t="s">
        <v>331</v>
      </c>
      <c r="G94" s="224" t="str">
        <f t="shared" si="64"/>
        <v/>
      </c>
      <c r="H94" s="224">
        <f>VLOOKUP($A94,'2001_Inc_12.10.20'!$A$18:$Z$41,9,FALSE)</f>
        <v>44109.375</v>
      </c>
      <c r="I94" s="224">
        <f t="shared" si="47"/>
        <v>2020</v>
      </c>
      <c r="J94" s="224">
        <f t="shared" si="65"/>
        <v>10</v>
      </c>
      <c r="K94" s="230">
        <f t="shared" si="66"/>
        <v>5.375</v>
      </c>
      <c r="L94" s="224">
        <f>VLOOKUP($A94,'2001_Inc_12.10.20'!$A$18:$Z$41,2,FALSE)</f>
        <v>44116.479166666664</v>
      </c>
      <c r="M94" s="224">
        <f t="shared" si="48"/>
        <v>2020</v>
      </c>
      <c r="N94" s="224">
        <f t="shared" si="67"/>
        <v>10</v>
      </c>
      <c r="O94" s="230">
        <f t="shared" si="68"/>
        <v>12.479166666664241</v>
      </c>
      <c r="P94" s="230">
        <f t="shared" si="69"/>
        <v>7.1041666666642413</v>
      </c>
      <c r="Q94" s="236">
        <f>IFERROR(VLOOKUP($A94,'2001_Inc_12.10.20'!$A$18:$Z$41,14,FALSE),"")</f>
        <v>4.8038965380726388</v>
      </c>
    </row>
    <row r="95" spans="1:17">
      <c r="A95" s="223" t="s">
        <v>278</v>
      </c>
      <c r="B95" s="224" t="str">
        <f t="shared" si="71"/>
        <v>ANwf</v>
      </c>
      <c r="C95" s="224" t="str">
        <f t="shared" si="63"/>
        <v>ANwf_0-11_2001_b</v>
      </c>
      <c r="D95" s="230">
        <v>8.0579999999999998</v>
      </c>
      <c r="E95" s="224">
        <f t="shared" si="70"/>
        <v>4</v>
      </c>
      <c r="F95" s="241" t="s">
        <v>331</v>
      </c>
      <c r="G95" s="224" t="str">
        <f t="shared" si="64"/>
        <v/>
      </c>
      <c r="H95" s="224">
        <f>VLOOKUP($A95,'2001_Inc_12.10.20'!$A$18:$Z$41,9,FALSE)</f>
        <v>44109.375</v>
      </c>
      <c r="I95" s="224">
        <f t="shared" si="47"/>
        <v>2020</v>
      </c>
      <c r="J95" s="224">
        <f t="shared" si="65"/>
        <v>10</v>
      </c>
      <c r="K95" s="230">
        <f t="shared" si="66"/>
        <v>5.375</v>
      </c>
      <c r="L95" s="224">
        <f>VLOOKUP($A95,'2001_Inc_12.10.20'!$A$18:$Z$41,2,FALSE)</f>
        <v>44116.479166666664</v>
      </c>
      <c r="M95" s="224">
        <f t="shared" si="48"/>
        <v>2020</v>
      </c>
      <c r="N95" s="224">
        <f t="shared" si="67"/>
        <v>10</v>
      </c>
      <c r="O95" s="230">
        <f t="shared" si="68"/>
        <v>12.479166666664241</v>
      </c>
      <c r="P95" s="230">
        <f t="shared" si="69"/>
        <v>7.1041666666642413</v>
      </c>
      <c r="Q95" s="236">
        <f>IFERROR(VLOOKUP($A95,'2001_Inc_12.10.20'!$A$18:$Z$41,14,FALSE),"")</f>
        <v>4.7694553440352756</v>
      </c>
    </row>
    <row r="96" spans="1:17">
      <c r="A96" s="223" t="s">
        <v>279</v>
      </c>
      <c r="B96" s="224" t="str">
        <f t="shared" si="71"/>
        <v>ANwf</v>
      </c>
      <c r="C96" s="224" t="str">
        <f t="shared" si="63"/>
        <v>ANwf_11-35_2001_a</v>
      </c>
      <c r="D96" s="230">
        <v>8.0679999999999996</v>
      </c>
      <c r="E96" s="224">
        <f t="shared" si="70"/>
        <v>4</v>
      </c>
      <c r="F96" s="241" t="s">
        <v>331</v>
      </c>
      <c r="G96" s="224" t="str">
        <f t="shared" si="64"/>
        <v/>
      </c>
      <c r="H96" s="224">
        <f>VLOOKUP($A96,'2001_Inc_12.10.20'!$A$18:$Z$41,9,FALSE)</f>
        <v>44109.375</v>
      </c>
      <c r="I96" s="224">
        <f t="shared" si="47"/>
        <v>2020</v>
      </c>
      <c r="J96" s="224">
        <f t="shared" si="65"/>
        <v>10</v>
      </c>
      <c r="K96" s="230">
        <f t="shared" si="66"/>
        <v>5.375</v>
      </c>
      <c r="L96" s="224">
        <f>VLOOKUP($A96,'2001_Inc_12.10.20'!$A$18:$Z$41,2,FALSE)</f>
        <v>44116.479166666664</v>
      </c>
      <c r="M96" s="224">
        <f t="shared" si="48"/>
        <v>2020</v>
      </c>
      <c r="N96" s="224">
        <f t="shared" si="67"/>
        <v>10</v>
      </c>
      <c r="O96" s="230">
        <f t="shared" si="68"/>
        <v>12.479166666664241</v>
      </c>
      <c r="P96" s="230">
        <f t="shared" si="69"/>
        <v>7.1041666666642413</v>
      </c>
      <c r="Q96" s="236">
        <f>IFERROR(VLOOKUP($A96,'2001_Inc_12.10.20'!$A$18:$Z$41,14,FALSE),"")</f>
        <v>6.8031708455895101</v>
      </c>
    </row>
    <row r="97" spans="1:17">
      <c r="A97" s="226" t="s">
        <v>280</v>
      </c>
      <c r="B97" s="227" t="str">
        <f t="shared" si="71"/>
        <v>ANwf</v>
      </c>
      <c r="C97" s="227" t="str">
        <f t="shared" ref="C97" si="72">B97&amp;"_"&amp;IF(LEFT(RIGHT(A97,11),1)="_",RIGHT(A97,10),IF(LEFT(RIGHT(A97,12),1)="_",RIGHT(A97,11),RIGHT(A97,12)))</f>
        <v>ANwf_11-35_2001_b</v>
      </c>
      <c r="D97" s="230">
        <v>8.0739999999999998</v>
      </c>
      <c r="E97" s="227">
        <f t="shared" ref="E97" si="73">E96</f>
        <v>4</v>
      </c>
      <c r="F97" s="242" t="s">
        <v>331</v>
      </c>
      <c r="G97" s="227" t="str">
        <f t="shared" ref="G97" si="74">IF(AND(E97&lt;&gt;E96,L97=L96),"fix meas date","")</f>
        <v/>
      </c>
      <c r="H97" s="227">
        <f>VLOOKUP($A97,'2001_Inc_12.10.20'!$A$18:$Z$41,9,FALSE)</f>
        <v>44109.375</v>
      </c>
      <c r="I97" s="227">
        <f t="shared" si="47"/>
        <v>2020</v>
      </c>
      <c r="J97" s="227">
        <f t="shared" ref="J97" si="75">MONTH(H97)</f>
        <v>10</v>
      </c>
      <c r="K97" s="231">
        <f t="shared" ref="K97" si="76">DAY(H97)+H97-ROUNDDOWN(H97,0)</f>
        <v>5.375</v>
      </c>
      <c r="L97" s="227">
        <f>VLOOKUP($A97,'2001_Inc_12.10.20'!$A$18:$Z$41,2,FALSE)</f>
        <v>44116.479166666664</v>
      </c>
      <c r="M97" s="227">
        <f t="shared" si="48"/>
        <v>2020</v>
      </c>
      <c r="N97" s="227">
        <f t="shared" ref="N97" si="77">MONTH(L97)</f>
        <v>10</v>
      </c>
      <c r="O97" s="231">
        <f t="shared" ref="O97" si="78">DAY(L97)+L97-ROUNDDOWN(L97,0)</f>
        <v>12.479166666664241</v>
      </c>
      <c r="P97" s="231">
        <f t="shared" ref="P97" si="79">L97-H97</f>
        <v>7.1041666666642413</v>
      </c>
      <c r="Q97" s="237">
        <f>IFERROR(VLOOKUP($A97,'2001_Inc_12.10.20'!$A$18:$Z$41,14,FALSE),"")</f>
        <v>6.7217537284894808</v>
      </c>
    </row>
    <row r="98" spans="1:17">
      <c r="A98" s="220" t="s">
        <v>257</v>
      </c>
      <c r="B98" s="221" t="str">
        <f t="shared" si="71"/>
        <v>GRrf</v>
      </c>
      <c r="C98" s="221" t="str">
        <f t="shared" si="63"/>
        <v>GRrf_0-8_2001_a</v>
      </c>
      <c r="D98" s="230">
        <v>7.9989999999999997</v>
      </c>
      <c r="E98" s="221">
        <v>5</v>
      </c>
      <c r="F98" s="240" t="s">
        <v>332</v>
      </c>
      <c r="G98" s="221" t="str">
        <f>IF(AND(E98&lt;&gt;E96,L98=L96),"fix meas date","")</f>
        <v/>
      </c>
      <c r="H98" s="221">
        <f>VLOOKUP($A98,'2001_Inc_15.10.20'!$A$18:$Z$41,9,FALSE)</f>
        <v>44109.375</v>
      </c>
      <c r="I98" s="221">
        <f t="shared" si="47"/>
        <v>2020</v>
      </c>
      <c r="J98" s="221">
        <f t="shared" ref="J98" si="80">MONTH(H98)</f>
        <v>10</v>
      </c>
      <c r="K98" s="229">
        <f t="shared" ref="K98" si="81">DAY(H98)+H98-ROUNDDOWN(H98,0)</f>
        <v>5.375</v>
      </c>
      <c r="L98" s="221">
        <f>VLOOKUP($A98,'2001_Inc_15.10.20'!$A$18:$Z$41,2,FALSE)</f>
        <v>44119.45</v>
      </c>
      <c r="M98" s="221">
        <f t="shared" si="48"/>
        <v>2020</v>
      </c>
      <c r="N98" s="221">
        <f t="shared" ref="N98" si="82">MONTH(L98)</f>
        <v>10</v>
      </c>
      <c r="O98" s="229">
        <f t="shared" ref="O98" si="83">DAY(L98)+L98-ROUNDDOWN(L98,0)</f>
        <v>15.44999999999709</v>
      </c>
      <c r="P98" s="229">
        <f t="shared" ref="P98" si="84">L98-H98</f>
        <v>10.07499999999709</v>
      </c>
      <c r="Q98" s="235">
        <f>IFERROR(VLOOKUP($A98,'2001_Inc_15.10.20'!$A$18:$Z$41,14,FALSE),"")</f>
        <v>6.9427199080729096</v>
      </c>
    </row>
    <row r="99" spans="1:17">
      <c r="A99" s="223" t="s">
        <v>258</v>
      </c>
      <c r="B99" s="224" t="str">
        <f t="shared" si="71"/>
        <v>GRrf</v>
      </c>
      <c r="C99" s="224" t="str">
        <f t="shared" si="63"/>
        <v>GRrf_0-8_2001_b</v>
      </c>
      <c r="D99" s="230">
        <v>8.07</v>
      </c>
      <c r="E99" s="224">
        <f>E98</f>
        <v>5</v>
      </c>
      <c r="F99" s="241" t="s">
        <v>332</v>
      </c>
      <c r="G99" s="224" t="str">
        <f t="shared" ref="G99:G120" si="85">IF(AND(E99&lt;&gt;E98,L99=L98),"fix meas date","")</f>
        <v/>
      </c>
      <c r="H99" s="224">
        <f>VLOOKUP($A99,'2001_Inc_15.10.20'!$A$18:$Z$41,9,FALSE)</f>
        <v>44109.375</v>
      </c>
      <c r="I99" s="224">
        <f t="shared" si="47"/>
        <v>2020</v>
      </c>
      <c r="J99" s="224">
        <f t="shared" ref="J99:J120" si="86">MONTH(H99)</f>
        <v>10</v>
      </c>
      <c r="K99" s="230">
        <f t="shared" ref="K99:K120" si="87">DAY(H99)+H99-ROUNDDOWN(H99,0)</f>
        <v>5.375</v>
      </c>
      <c r="L99" s="224">
        <f>VLOOKUP($A99,'2001_Inc_15.10.20'!$A$18:$Z$41,2,FALSE)</f>
        <v>44119.45</v>
      </c>
      <c r="M99" s="224">
        <f t="shared" si="48"/>
        <v>2020</v>
      </c>
      <c r="N99" s="224">
        <f t="shared" ref="N99:N120" si="88">MONTH(L99)</f>
        <v>10</v>
      </c>
      <c r="O99" s="230">
        <f t="shared" ref="O99:O120" si="89">DAY(L99)+L99-ROUNDDOWN(L99,0)</f>
        <v>15.44999999999709</v>
      </c>
      <c r="P99" s="230">
        <f t="shared" ref="P99:P120" si="90">L99-H99</f>
        <v>10.07499999999709</v>
      </c>
      <c r="Q99" s="236" t="str">
        <f>IFERROR(VLOOKUP($A99,'2001_Inc_15.10.20'!$A$18:$Z$41,14,FALSE),"")</f>
        <v/>
      </c>
    </row>
    <row r="100" spans="1:17">
      <c r="A100" s="223" t="s">
        <v>259</v>
      </c>
      <c r="B100" s="224" t="str">
        <f t="shared" si="71"/>
        <v>GRrf</v>
      </c>
      <c r="C100" s="224" t="str">
        <f t="shared" si="63"/>
        <v>GRrf_8-27_2001_a</v>
      </c>
      <c r="D100" s="230">
        <v>8.2479999999999993</v>
      </c>
      <c r="E100" s="224">
        <f t="shared" ref="E100:E120" si="91">E99</f>
        <v>5</v>
      </c>
      <c r="F100" s="241" t="s">
        <v>332</v>
      </c>
      <c r="G100" s="224" t="str">
        <f t="shared" si="85"/>
        <v/>
      </c>
      <c r="H100" s="224">
        <f>VLOOKUP($A100,'2001_Inc_15.10.20'!$A$18:$Z$41,9,FALSE)</f>
        <v>44109.375</v>
      </c>
      <c r="I100" s="224">
        <f t="shared" si="47"/>
        <v>2020</v>
      </c>
      <c r="J100" s="224">
        <f t="shared" si="86"/>
        <v>10</v>
      </c>
      <c r="K100" s="230">
        <f t="shared" si="87"/>
        <v>5.375</v>
      </c>
      <c r="L100" s="224">
        <f>VLOOKUP($A100,'2001_Inc_15.10.20'!$A$18:$Z$41,2,FALSE)</f>
        <v>44119.45</v>
      </c>
      <c r="M100" s="224">
        <f t="shared" si="48"/>
        <v>2020</v>
      </c>
      <c r="N100" s="224">
        <f t="shared" si="88"/>
        <v>10</v>
      </c>
      <c r="O100" s="230">
        <f t="shared" si="89"/>
        <v>15.44999999999709</v>
      </c>
      <c r="P100" s="230">
        <f t="shared" si="90"/>
        <v>10.07499999999709</v>
      </c>
      <c r="Q100" s="236">
        <f>IFERROR(VLOOKUP($A100,'2001_Inc_15.10.20'!$A$18:$Z$41,14,FALSE),"")</f>
        <v>2.278496747029453</v>
      </c>
    </row>
    <row r="101" spans="1:17">
      <c r="A101" s="223" t="s">
        <v>260</v>
      </c>
      <c r="B101" s="224" t="str">
        <f t="shared" si="71"/>
        <v>GRrf</v>
      </c>
      <c r="C101" s="224" t="str">
        <f t="shared" si="63"/>
        <v>GRrf_8-27_2001_b</v>
      </c>
      <c r="D101" s="230">
        <v>8.2609999999999992</v>
      </c>
      <c r="E101" s="224">
        <f t="shared" si="91"/>
        <v>5</v>
      </c>
      <c r="F101" s="241" t="s">
        <v>332</v>
      </c>
      <c r="G101" s="224" t="str">
        <f t="shared" si="85"/>
        <v/>
      </c>
      <c r="H101" s="224">
        <f>VLOOKUP($A101,'2001_Inc_15.10.20'!$A$18:$Z$41,9,FALSE)</f>
        <v>44109.375</v>
      </c>
      <c r="I101" s="224">
        <f t="shared" si="47"/>
        <v>2020</v>
      </c>
      <c r="J101" s="224">
        <f t="shared" si="86"/>
        <v>10</v>
      </c>
      <c r="K101" s="230">
        <f t="shared" si="87"/>
        <v>5.375</v>
      </c>
      <c r="L101" s="224">
        <f>VLOOKUP($A101,'2001_Inc_15.10.20'!$A$18:$Z$41,2,FALSE)</f>
        <v>44119.45</v>
      </c>
      <c r="M101" s="224">
        <f t="shared" si="48"/>
        <v>2020</v>
      </c>
      <c r="N101" s="224">
        <f t="shared" si="88"/>
        <v>10</v>
      </c>
      <c r="O101" s="230">
        <f t="shared" si="89"/>
        <v>15.44999999999709</v>
      </c>
      <c r="P101" s="230">
        <f t="shared" si="90"/>
        <v>10.07499999999709</v>
      </c>
      <c r="Q101" s="236">
        <f>IFERROR(VLOOKUP($A101,'2001_Inc_15.10.20'!$A$18:$Z$41,14,FALSE),"")</f>
        <v>2.0514326097619944</v>
      </c>
    </row>
    <row r="102" spans="1:17">
      <c r="A102" s="223" t="s">
        <v>261</v>
      </c>
      <c r="B102" s="224" t="str">
        <f t="shared" si="71"/>
        <v>GRwf</v>
      </c>
      <c r="C102" s="224" t="str">
        <f t="shared" si="63"/>
        <v>GRwf_0-4_2001_a</v>
      </c>
      <c r="D102" s="230">
        <v>8.0210000000000008</v>
      </c>
      <c r="E102" s="224">
        <f t="shared" si="91"/>
        <v>5</v>
      </c>
      <c r="F102" s="241" t="s">
        <v>332</v>
      </c>
      <c r="G102" s="224" t="str">
        <f t="shared" si="85"/>
        <v/>
      </c>
      <c r="H102" s="224">
        <f>VLOOKUP($A102,'2001_Inc_15.10.20'!$A$18:$Z$41,9,FALSE)</f>
        <v>44109.375</v>
      </c>
      <c r="I102" s="224">
        <f t="shared" si="47"/>
        <v>2020</v>
      </c>
      <c r="J102" s="224">
        <f t="shared" si="86"/>
        <v>10</v>
      </c>
      <c r="K102" s="230">
        <f t="shared" si="87"/>
        <v>5.375</v>
      </c>
      <c r="L102" s="224">
        <f>VLOOKUP($A102,'2001_Inc_15.10.20'!$A$18:$Z$41,2,FALSE)</f>
        <v>44119.45</v>
      </c>
      <c r="M102" s="224">
        <f t="shared" si="48"/>
        <v>2020</v>
      </c>
      <c r="N102" s="224">
        <f t="shared" si="88"/>
        <v>10</v>
      </c>
      <c r="O102" s="230">
        <f t="shared" si="89"/>
        <v>15.44999999999709</v>
      </c>
      <c r="P102" s="230">
        <f t="shared" si="90"/>
        <v>10.07499999999709</v>
      </c>
      <c r="Q102" s="236" t="str">
        <f>IFERROR(VLOOKUP($A102,'2001_Inc_15.10.20'!$A$18:$Z$41,14,FALSE),"")</f>
        <v/>
      </c>
    </row>
    <row r="103" spans="1:17">
      <c r="A103" s="223" t="s">
        <v>262</v>
      </c>
      <c r="B103" s="224" t="str">
        <f t="shared" si="71"/>
        <v>GRwf</v>
      </c>
      <c r="C103" s="224" t="str">
        <f t="shared" si="63"/>
        <v>GRwf_0-4_2001_b</v>
      </c>
      <c r="D103" s="230">
        <v>8.0809999999999995</v>
      </c>
      <c r="E103" s="224">
        <f t="shared" si="91"/>
        <v>5</v>
      </c>
      <c r="F103" s="241" t="s">
        <v>332</v>
      </c>
      <c r="G103" s="224" t="str">
        <f t="shared" si="85"/>
        <v/>
      </c>
      <c r="H103" s="224">
        <f>VLOOKUP($A103,'2001_Inc_15.10.20'!$A$18:$Z$41,9,FALSE)</f>
        <v>44109.375</v>
      </c>
      <c r="I103" s="224">
        <f t="shared" si="47"/>
        <v>2020</v>
      </c>
      <c r="J103" s="224">
        <f t="shared" si="86"/>
        <v>10</v>
      </c>
      <c r="K103" s="230">
        <f t="shared" si="87"/>
        <v>5.375</v>
      </c>
      <c r="L103" s="224">
        <f>VLOOKUP($A103,'2001_Inc_15.10.20'!$A$18:$Z$41,2,FALSE)</f>
        <v>44119.45</v>
      </c>
      <c r="M103" s="224">
        <f t="shared" si="48"/>
        <v>2020</v>
      </c>
      <c r="N103" s="224">
        <f t="shared" si="88"/>
        <v>10</v>
      </c>
      <c r="O103" s="230">
        <f t="shared" si="89"/>
        <v>15.44999999999709</v>
      </c>
      <c r="P103" s="230">
        <f t="shared" si="90"/>
        <v>10.07499999999709</v>
      </c>
      <c r="Q103" s="236" t="str">
        <f>IFERROR(VLOOKUP($A103,'2001_Inc_15.10.20'!$A$18:$Z$41,14,FALSE),"")</f>
        <v/>
      </c>
    </row>
    <row r="104" spans="1:17">
      <c r="A104" s="223" t="s">
        <v>263</v>
      </c>
      <c r="B104" s="224" t="str">
        <f t="shared" si="71"/>
        <v>GRwf</v>
      </c>
      <c r="C104" s="224" t="str">
        <f t="shared" si="63"/>
        <v>GRwf_4-13_2001_a</v>
      </c>
      <c r="D104" s="230">
        <v>8.0559999999999992</v>
      </c>
      <c r="E104" s="224">
        <f t="shared" si="91"/>
        <v>5</v>
      </c>
      <c r="F104" s="241" t="s">
        <v>332</v>
      </c>
      <c r="G104" s="224" t="str">
        <f t="shared" si="85"/>
        <v/>
      </c>
      <c r="H104" s="224">
        <f>VLOOKUP($A104,'2001_Inc_15.10.20'!$A$18:$Z$41,9,FALSE)</f>
        <v>44109.375</v>
      </c>
      <c r="I104" s="224">
        <f t="shared" si="47"/>
        <v>2020</v>
      </c>
      <c r="J104" s="224">
        <f t="shared" si="86"/>
        <v>10</v>
      </c>
      <c r="K104" s="230">
        <f t="shared" si="87"/>
        <v>5.375</v>
      </c>
      <c r="L104" s="224">
        <f>VLOOKUP($A104,'2001_Inc_15.10.20'!$A$18:$Z$41,2,FALSE)</f>
        <v>44119.45</v>
      </c>
      <c r="M104" s="224">
        <f t="shared" si="48"/>
        <v>2020</v>
      </c>
      <c r="N104" s="224">
        <f t="shared" si="88"/>
        <v>10</v>
      </c>
      <c r="O104" s="230">
        <f t="shared" si="89"/>
        <v>15.44999999999709</v>
      </c>
      <c r="P104" s="230">
        <f t="shared" si="90"/>
        <v>10.07499999999709</v>
      </c>
      <c r="Q104" s="236">
        <f>IFERROR(VLOOKUP($A104,'2001_Inc_15.10.20'!$A$18:$Z$41,14,FALSE),"")</f>
        <v>4.4681857369841804</v>
      </c>
    </row>
    <row r="105" spans="1:17">
      <c r="A105" s="223" t="s">
        <v>264</v>
      </c>
      <c r="B105" s="224" t="str">
        <f t="shared" si="71"/>
        <v>GRwf</v>
      </c>
      <c r="C105" s="224" t="str">
        <f t="shared" si="63"/>
        <v>GRwf_4-13_2001_b</v>
      </c>
      <c r="D105" s="230">
        <v>8.0259999999999998</v>
      </c>
      <c r="E105" s="224">
        <f t="shared" si="91"/>
        <v>5</v>
      </c>
      <c r="F105" s="241" t="s">
        <v>332</v>
      </c>
      <c r="G105" s="224" t="str">
        <f t="shared" si="85"/>
        <v/>
      </c>
      <c r="H105" s="224">
        <f>VLOOKUP($A105,'2001_Inc_15.10.20'!$A$18:$Z$41,9,FALSE)</f>
        <v>44109.375</v>
      </c>
      <c r="I105" s="224">
        <f t="shared" si="47"/>
        <v>2020</v>
      </c>
      <c r="J105" s="224">
        <f t="shared" si="86"/>
        <v>10</v>
      </c>
      <c r="K105" s="230">
        <f t="shared" si="87"/>
        <v>5.375</v>
      </c>
      <c r="L105" s="224">
        <f>VLOOKUP($A105,'2001_Inc_15.10.20'!$A$18:$Z$41,2,FALSE)</f>
        <v>44119.45</v>
      </c>
      <c r="M105" s="224">
        <f t="shared" si="48"/>
        <v>2020</v>
      </c>
      <c r="N105" s="224">
        <f t="shared" si="88"/>
        <v>10</v>
      </c>
      <c r="O105" s="230">
        <f t="shared" si="89"/>
        <v>15.44999999999709</v>
      </c>
      <c r="P105" s="230">
        <f t="shared" si="90"/>
        <v>10.07499999999709</v>
      </c>
      <c r="Q105" s="236">
        <f>IFERROR(VLOOKUP($A105,'2001_Inc_15.10.20'!$A$18:$Z$41,14,FALSE),"")</f>
        <v>8.3415445236510131</v>
      </c>
    </row>
    <row r="106" spans="1:17">
      <c r="A106" s="223" t="s">
        <v>265</v>
      </c>
      <c r="B106" s="224" t="str">
        <f t="shared" si="71"/>
        <v>GRwf</v>
      </c>
      <c r="C106" s="224" t="str">
        <f t="shared" si="63"/>
        <v>GRwf_13-28_2001_a</v>
      </c>
      <c r="D106" s="230">
        <v>8.02</v>
      </c>
      <c r="E106" s="224">
        <f t="shared" si="91"/>
        <v>5</v>
      </c>
      <c r="F106" s="241" t="s">
        <v>332</v>
      </c>
      <c r="G106" s="224" t="str">
        <f t="shared" si="85"/>
        <v/>
      </c>
      <c r="H106" s="224">
        <f>VLOOKUP($A106,'2001_Inc_15.10.20'!$A$18:$Z$41,9,FALSE)</f>
        <v>44109.375</v>
      </c>
      <c r="I106" s="224">
        <f t="shared" si="47"/>
        <v>2020</v>
      </c>
      <c r="J106" s="224">
        <f t="shared" si="86"/>
        <v>10</v>
      </c>
      <c r="K106" s="230">
        <f t="shared" si="87"/>
        <v>5.375</v>
      </c>
      <c r="L106" s="224">
        <f>VLOOKUP($A106,'2001_Inc_15.10.20'!$A$18:$Z$41,2,FALSE)</f>
        <v>44119.45</v>
      </c>
      <c r="M106" s="224">
        <f t="shared" si="48"/>
        <v>2020</v>
      </c>
      <c r="N106" s="224">
        <f t="shared" si="88"/>
        <v>10</v>
      </c>
      <c r="O106" s="230">
        <f t="shared" si="89"/>
        <v>15.44999999999709</v>
      </c>
      <c r="P106" s="230">
        <f t="shared" si="90"/>
        <v>10.07499999999709</v>
      </c>
      <c r="Q106" s="236">
        <f>IFERROR(VLOOKUP($A106,'2001_Inc_15.10.20'!$A$18:$Z$41,14,FALSE),"")</f>
        <v>2.6950618448673724</v>
      </c>
    </row>
    <row r="107" spans="1:17">
      <c r="A107" s="223" t="s">
        <v>266</v>
      </c>
      <c r="B107" s="224" t="str">
        <f t="shared" si="71"/>
        <v>GRwf</v>
      </c>
      <c r="C107" s="224" t="str">
        <f t="shared" si="63"/>
        <v>GRwf_13-28_2001_b</v>
      </c>
      <c r="D107" s="230">
        <v>8.07</v>
      </c>
      <c r="E107" s="224">
        <f t="shared" si="91"/>
        <v>5</v>
      </c>
      <c r="F107" s="241" t="s">
        <v>332</v>
      </c>
      <c r="G107" s="224" t="str">
        <f t="shared" si="85"/>
        <v/>
      </c>
      <c r="H107" s="224">
        <f>VLOOKUP($A107,'2001_Inc_15.10.20'!$A$18:$Z$41,9,FALSE)</f>
        <v>44109.375</v>
      </c>
      <c r="I107" s="224">
        <f t="shared" si="47"/>
        <v>2020</v>
      </c>
      <c r="J107" s="224">
        <f t="shared" si="86"/>
        <v>10</v>
      </c>
      <c r="K107" s="230">
        <f t="shared" si="87"/>
        <v>5.375</v>
      </c>
      <c r="L107" s="224">
        <f>VLOOKUP($A107,'2001_Inc_15.10.20'!$A$18:$Z$41,2,FALSE)</f>
        <v>44119.45</v>
      </c>
      <c r="M107" s="224">
        <f t="shared" si="48"/>
        <v>2020</v>
      </c>
      <c r="N107" s="224">
        <f t="shared" si="88"/>
        <v>10</v>
      </c>
      <c r="O107" s="230">
        <f t="shared" si="89"/>
        <v>15.44999999999709</v>
      </c>
      <c r="P107" s="230">
        <f t="shared" si="90"/>
        <v>10.07499999999709</v>
      </c>
      <c r="Q107" s="236">
        <f>IFERROR(VLOOKUP($A107,'2001_Inc_15.10.20'!$A$18:$Z$41,14,FALSE),"")</f>
        <v>2.896339786535572</v>
      </c>
    </row>
    <row r="108" spans="1:17">
      <c r="A108" s="223" t="s">
        <v>267</v>
      </c>
      <c r="B108" s="224" t="str">
        <f t="shared" si="71"/>
        <v>GRpp</v>
      </c>
      <c r="C108" s="224" t="str">
        <f t="shared" si="63"/>
        <v>GRpp_0-7_2001_a</v>
      </c>
      <c r="D108" s="230">
        <v>8.0749999999999993</v>
      </c>
      <c r="E108" s="224">
        <f t="shared" si="91"/>
        <v>5</v>
      </c>
      <c r="F108" s="241" t="s">
        <v>332</v>
      </c>
      <c r="G108" s="224" t="str">
        <f t="shared" si="85"/>
        <v/>
      </c>
      <c r="H108" s="224">
        <f>VLOOKUP($A108,'2001_Inc_15.10.20'!$A$18:$Z$41,9,FALSE)</f>
        <v>44109.375</v>
      </c>
      <c r="I108" s="224">
        <f t="shared" si="47"/>
        <v>2020</v>
      </c>
      <c r="J108" s="224">
        <f t="shared" si="86"/>
        <v>10</v>
      </c>
      <c r="K108" s="230">
        <f t="shared" si="87"/>
        <v>5.375</v>
      </c>
      <c r="L108" s="224">
        <f>VLOOKUP($A108,'2001_Inc_15.10.20'!$A$18:$Z$41,2,FALSE)</f>
        <v>44119.45</v>
      </c>
      <c r="M108" s="224">
        <f t="shared" si="48"/>
        <v>2020</v>
      </c>
      <c r="N108" s="224">
        <f t="shared" si="88"/>
        <v>10</v>
      </c>
      <c r="O108" s="230">
        <f t="shared" si="89"/>
        <v>15.44999999999709</v>
      </c>
      <c r="P108" s="230">
        <f t="shared" si="90"/>
        <v>10.07499999999709</v>
      </c>
      <c r="Q108" s="236" t="str">
        <f>IFERROR(VLOOKUP($A108,'2001_Inc_15.10.20'!$A$18:$Z$41,14,FALSE),"")</f>
        <v/>
      </c>
    </row>
    <row r="109" spans="1:17">
      <c r="A109" s="223" t="s">
        <v>268</v>
      </c>
      <c r="B109" s="224" t="str">
        <f t="shared" si="71"/>
        <v>GRpp</v>
      </c>
      <c r="C109" s="224" t="str">
        <f t="shared" si="63"/>
        <v>GRpp_0-7_2001_b</v>
      </c>
      <c r="D109" s="230">
        <v>8.0510000000000002</v>
      </c>
      <c r="E109" s="224">
        <f t="shared" si="91"/>
        <v>5</v>
      </c>
      <c r="F109" s="241" t="s">
        <v>332</v>
      </c>
      <c r="G109" s="224" t="str">
        <f t="shared" si="85"/>
        <v/>
      </c>
      <c r="H109" s="224">
        <f>VLOOKUP($A109,'2001_Inc_15.10.20'!$A$18:$Z$41,9,FALSE)</f>
        <v>44109.375</v>
      </c>
      <c r="I109" s="224">
        <f t="shared" si="47"/>
        <v>2020</v>
      </c>
      <c r="J109" s="224">
        <f t="shared" si="86"/>
        <v>10</v>
      </c>
      <c r="K109" s="230">
        <f t="shared" si="87"/>
        <v>5.375</v>
      </c>
      <c r="L109" s="224">
        <f>VLOOKUP($A109,'2001_Inc_15.10.20'!$A$18:$Z$41,2,FALSE)</f>
        <v>44119.469444444447</v>
      </c>
      <c r="M109" s="224">
        <f t="shared" si="48"/>
        <v>2020</v>
      </c>
      <c r="N109" s="224">
        <f t="shared" si="88"/>
        <v>10</v>
      </c>
      <c r="O109" s="230">
        <f t="shared" si="89"/>
        <v>15.469444444446708</v>
      </c>
      <c r="P109" s="230">
        <f t="shared" si="90"/>
        <v>10.094444444446708</v>
      </c>
      <c r="Q109" s="236" t="str">
        <f>IFERROR(VLOOKUP($A109,'2001_Inc_15.10.20'!$A$18:$Z$41,14,FALSE),"")</f>
        <v/>
      </c>
    </row>
    <row r="110" spans="1:17">
      <c r="A110" s="223" t="s">
        <v>269</v>
      </c>
      <c r="B110" s="224" t="str">
        <f t="shared" si="71"/>
        <v>GRpp</v>
      </c>
      <c r="C110" s="224" t="str">
        <f t="shared" si="63"/>
        <v>GRpp_7-15_2001_a</v>
      </c>
      <c r="D110" s="230">
        <v>8.0280000000000005</v>
      </c>
      <c r="E110" s="224">
        <f t="shared" si="91"/>
        <v>5</v>
      </c>
      <c r="F110" s="241" t="s">
        <v>332</v>
      </c>
      <c r="G110" s="224" t="str">
        <f t="shared" si="85"/>
        <v/>
      </c>
      <c r="H110" s="224">
        <f>VLOOKUP($A110,'2001_Inc_15.10.20'!$A$18:$Z$41,9,FALSE)</f>
        <v>44109.375</v>
      </c>
      <c r="I110" s="224">
        <f t="shared" si="47"/>
        <v>2020</v>
      </c>
      <c r="J110" s="224">
        <f t="shared" si="86"/>
        <v>10</v>
      </c>
      <c r="K110" s="230">
        <f t="shared" si="87"/>
        <v>5.375</v>
      </c>
      <c r="L110" s="224">
        <f>VLOOKUP($A110,'2001_Inc_15.10.20'!$A$18:$Z$41,2,FALSE)</f>
        <v>44119.469444444447</v>
      </c>
      <c r="M110" s="224">
        <f t="shared" si="48"/>
        <v>2020</v>
      </c>
      <c r="N110" s="224">
        <f t="shared" si="88"/>
        <v>10</v>
      </c>
      <c r="O110" s="230">
        <f t="shared" si="89"/>
        <v>15.469444444446708</v>
      </c>
      <c r="P110" s="230">
        <f t="shared" si="90"/>
        <v>10.094444444446708</v>
      </c>
      <c r="Q110" s="236" t="str">
        <f>IFERROR(VLOOKUP($A110,'2001_Inc_15.10.20'!$A$18:$Z$41,14,FALSE),"")</f>
        <v/>
      </c>
    </row>
    <row r="111" spans="1:17">
      <c r="A111" s="223" t="s">
        <v>270</v>
      </c>
      <c r="B111" s="224" t="str">
        <f t="shared" si="71"/>
        <v>GRpp</v>
      </c>
      <c r="C111" s="224" t="str">
        <f t="shared" si="63"/>
        <v>GRpp_7-15_2001_b</v>
      </c>
      <c r="D111" s="230">
        <v>8.0410000000000004</v>
      </c>
      <c r="E111" s="224">
        <f t="shared" si="91"/>
        <v>5</v>
      </c>
      <c r="F111" s="241" t="s">
        <v>332</v>
      </c>
      <c r="G111" s="224" t="str">
        <f t="shared" si="85"/>
        <v/>
      </c>
      <c r="H111" s="224">
        <f>VLOOKUP($A111,'2001_Inc_15.10.20'!$A$18:$Z$41,9,FALSE)</f>
        <v>44109.375</v>
      </c>
      <c r="I111" s="224">
        <f t="shared" si="47"/>
        <v>2020</v>
      </c>
      <c r="J111" s="224">
        <f t="shared" si="86"/>
        <v>10</v>
      </c>
      <c r="K111" s="230">
        <f t="shared" si="87"/>
        <v>5.375</v>
      </c>
      <c r="L111" s="224">
        <f>VLOOKUP($A111,'2001_Inc_15.10.20'!$A$18:$Z$41,2,FALSE)</f>
        <v>44119.469444444447</v>
      </c>
      <c r="M111" s="224">
        <f t="shared" si="48"/>
        <v>2020</v>
      </c>
      <c r="N111" s="224">
        <f t="shared" si="88"/>
        <v>10</v>
      </c>
      <c r="O111" s="230">
        <f t="shared" si="89"/>
        <v>15.469444444446708</v>
      </c>
      <c r="P111" s="230">
        <f t="shared" si="90"/>
        <v>10.094444444446708</v>
      </c>
      <c r="Q111" s="236" t="str">
        <f>IFERROR(VLOOKUP($A111,'2001_Inc_15.10.20'!$A$18:$Z$41,14,FALSE),"")</f>
        <v/>
      </c>
    </row>
    <row r="112" spans="1:17">
      <c r="A112" s="223" t="s">
        <v>271</v>
      </c>
      <c r="B112" s="224" t="str">
        <f t="shared" si="71"/>
        <v>GRpp</v>
      </c>
      <c r="C112" s="224" t="str">
        <f t="shared" si="63"/>
        <v>GRpp_15-27_2001_a</v>
      </c>
      <c r="D112" s="230">
        <v>8.0150000000000006</v>
      </c>
      <c r="E112" s="224">
        <f t="shared" si="91"/>
        <v>5</v>
      </c>
      <c r="F112" s="241" t="s">
        <v>332</v>
      </c>
      <c r="G112" s="224" t="str">
        <f t="shared" si="85"/>
        <v/>
      </c>
      <c r="H112" s="224">
        <f>VLOOKUP($A112,'2001_Inc_15.10.20'!$A$18:$Z$41,9,FALSE)</f>
        <v>44109.375</v>
      </c>
      <c r="I112" s="224">
        <f t="shared" si="47"/>
        <v>2020</v>
      </c>
      <c r="J112" s="224">
        <f t="shared" si="86"/>
        <v>10</v>
      </c>
      <c r="K112" s="230">
        <f t="shared" si="87"/>
        <v>5.375</v>
      </c>
      <c r="L112" s="224">
        <f>VLOOKUP($A112,'2001_Inc_15.10.20'!$A$18:$Z$41,2,FALSE)</f>
        <v>44119.469444444447</v>
      </c>
      <c r="M112" s="224">
        <f t="shared" si="48"/>
        <v>2020</v>
      </c>
      <c r="N112" s="224">
        <f t="shared" si="88"/>
        <v>10</v>
      </c>
      <c r="O112" s="230">
        <f t="shared" si="89"/>
        <v>15.469444444446708</v>
      </c>
      <c r="P112" s="230">
        <f t="shared" si="90"/>
        <v>10.094444444446708</v>
      </c>
      <c r="Q112" s="236">
        <f>IFERROR(VLOOKUP($A112,'2001_Inc_15.10.20'!$A$18:$Z$41,14,FALSE),"")</f>
        <v>3.1666630317130555</v>
      </c>
    </row>
    <row r="113" spans="1:17">
      <c r="A113" s="223" t="s">
        <v>272</v>
      </c>
      <c r="B113" s="224" t="str">
        <f t="shared" si="71"/>
        <v>GRpp</v>
      </c>
      <c r="C113" s="224" t="str">
        <f t="shared" si="63"/>
        <v>GRpp_15-27_2001_b</v>
      </c>
      <c r="D113" s="230">
        <v>8.0609999999999999</v>
      </c>
      <c r="E113" s="224">
        <f t="shared" si="91"/>
        <v>5</v>
      </c>
      <c r="F113" s="241" t="s">
        <v>332</v>
      </c>
      <c r="G113" s="224" t="str">
        <f t="shared" si="85"/>
        <v/>
      </c>
      <c r="H113" s="224">
        <f>VLOOKUP($A113,'2001_Inc_15.10.20'!$A$18:$Z$41,9,FALSE)</f>
        <v>44109.375</v>
      </c>
      <c r="I113" s="224">
        <f t="shared" si="47"/>
        <v>2020</v>
      </c>
      <c r="J113" s="224">
        <f t="shared" si="86"/>
        <v>10</v>
      </c>
      <c r="K113" s="230">
        <f t="shared" si="87"/>
        <v>5.375</v>
      </c>
      <c r="L113" s="224">
        <f>VLOOKUP($A113,'2001_Inc_15.10.20'!$A$18:$Z$41,2,FALSE)</f>
        <v>44119.469444444447</v>
      </c>
      <c r="M113" s="224">
        <f t="shared" si="48"/>
        <v>2020</v>
      </c>
      <c r="N113" s="224">
        <f t="shared" si="88"/>
        <v>10</v>
      </c>
      <c r="O113" s="230">
        <f t="shared" si="89"/>
        <v>15.469444444446708</v>
      </c>
      <c r="P113" s="230">
        <f t="shared" si="90"/>
        <v>10.094444444446708</v>
      </c>
      <c r="Q113" s="236">
        <f>IFERROR(VLOOKUP($A113,'2001_Inc_15.10.20'!$A$18:$Z$41,14,FALSE),"")</f>
        <v>2.4637152230283732</v>
      </c>
    </row>
    <row r="114" spans="1:17">
      <c r="A114" s="223" t="s">
        <v>273</v>
      </c>
      <c r="B114" s="224" t="str">
        <f t="shared" si="71"/>
        <v>ANrf</v>
      </c>
      <c r="C114" s="224" t="str">
        <f t="shared" si="63"/>
        <v>ANrf_0-11_2001_a</v>
      </c>
      <c r="D114" s="230">
        <v>8.0500000000000007</v>
      </c>
      <c r="E114" s="224">
        <f t="shared" si="91"/>
        <v>5</v>
      </c>
      <c r="F114" s="241" t="s">
        <v>332</v>
      </c>
      <c r="G114" s="224" t="str">
        <f t="shared" si="85"/>
        <v/>
      </c>
      <c r="H114" s="224">
        <f>VLOOKUP($A114,'2001_Inc_15.10.20'!$A$18:$Z$41,9,FALSE)</f>
        <v>44109.375</v>
      </c>
      <c r="I114" s="224">
        <f t="shared" si="47"/>
        <v>2020</v>
      </c>
      <c r="J114" s="224">
        <f t="shared" si="86"/>
        <v>10</v>
      </c>
      <c r="K114" s="230">
        <f t="shared" si="87"/>
        <v>5.375</v>
      </c>
      <c r="L114" s="224">
        <f>VLOOKUP($A114,'2001_Inc_15.10.20'!$A$18:$Z$41,2,FALSE)</f>
        <v>44119.469444444447</v>
      </c>
      <c r="M114" s="224">
        <f t="shared" si="48"/>
        <v>2020</v>
      </c>
      <c r="N114" s="224">
        <f t="shared" si="88"/>
        <v>10</v>
      </c>
      <c r="O114" s="230">
        <f t="shared" si="89"/>
        <v>15.469444444446708</v>
      </c>
      <c r="P114" s="230">
        <f t="shared" si="90"/>
        <v>10.094444444446708</v>
      </c>
      <c r="Q114" s="236" t="str">
        <f>IFERROR(VLOOKUP($A114,'2001_Inc_15.10.20'!$A$18:$Z$41,14,FALSE),"")</f>
        <v/>
      </c>
    </row>
    <row r="115" spans="1:17">
      <c r="A115" s="223" t="s">
        <v>274</v>
      </c>
      <c r="B115" s="224" t="str">
        <f t="shared" si="71"/>
        <v>ANrf</v>
      </c>
      <c r="C115" s="224" t="str">
        <f t="shared" si="63"/>
        <v>ANrf_0-11_2001_b</v>
      </c>
      <c r="D115" s="230">
        <v>8.0399999999999991</v>
      </c>
      <c r="E115" s="224">
        <f t="shared" si="91"/>
        <v>5</v>
      </c>
      <c r="F115" s="241" t="s">
        <v>332</v>
      </c>
      <c r="G115" s="224" t="str">
        <f t="shared" si="85"/>
        <v/>
      </c>
      <c r="H115" s="224">
        <f>VLOOKUP($A115,'2001_Inc_15.10.20'!$A$18:$Z$41,9,FALSE)</f>
        <v>44109.375</v>
      </c>
      <c r="I115" s="224">
        <f t="shared" si="47"/>
        <v>2020</v>
      </c>
      <c r="J115" s="224">
        <f t="shared" si="86"/>
        <v>10</v>
      </c>
      <c r="K115" s="230">
        <f t="shared" si="87"/>
        <v>5.375</v>
      </c>
      <c r="L115" s="224">
        <f>VLOOKUP($A115,'2001_Inc_15.10.20'!$A$18:$Z$41,2,FALSE)</f>
        <v>44119.469444444447</v>
      </c>
      <c r="M115" s="224">
        <f t="shared" si="48"/>
        <v>2020</v>
      </c>
      <c r="N115" s="224">
        <f t="shared" si="88"/>
        <v>10</v>
      </c>
      <c r="O115" s="230">
        <f t="shared" si="89"/>
        <v>15.469444444446708</v>
      </c>
      <c r="P115" s="230">
        <f t="shared" si="90"/>
        <v>10.094444444446708</v>
      </c>
      <c r="Q115" s="236" t="str">
        <f>IFERROR(VLOOKUP($A115,'2001_Inc_15.10.20'!$A$18:$Z$41,14,FALSE),"")</f>
        <v/>
      </c>
    </row>
    <row r="116" spans="1:17">
      <c r="A116" s="223" t="s">
        <v>275</v>
      </c>
      <c r="B116" s="224" t="str">
        <f t="shared" si="71"/>
        <v>ANrf</v>
      </c>
      <c r="C116" s="224" t="str">
        <f t="shared" si="63"/>
        <v>ANrf_11-32_2001_a</v>
      </c>
      <c r="D116" s="230">
        <v>8.0370000000000008</v>
      </c>
      <c r="E116" s="224">
        <f t="shared" si="91"/>
        <v>5</v>
      </c>
      <c r="F116" s="241" t="s">
        <v>332</v>
      </c>
      <c r="G116" s="224" t="str">
        <f t="shared" si="85"/>
        <v/>
      </c>
      <c r="H116" s="224">
        <f>VLOOKUP($A116,'2001_Inc_15.10.20'!$A$18:$Z$41,9,FALSE)</f>
        <v>44109.375</v>
      </c>
      <c r="I116" s="224">
        <f t="shared" si="47"/>
        <v>2020</v>
      </c>
      <c r="J116" s="224">
        <f t="shared" si="86"/>
        <v>10</v>
      </c>
      <c r="K116" s="230">
        <f t="shared" si="87"/>
        <v>5.375</v>
      </c>
      <c r="L116" s="224">
        <f>VLOOKUP($A116,'2001_Inc_15.10.20'!$A$18:$Z$41,2,FALSE)</f>
        <v>44119.469444444447</v>
      </c>
      <c r="M116" s="224">
        <f t="shared" si="48"/>
        <v>2020</v>
      </c>
      <c r="N116" s="224">
        <f t="shared" si="88"/>
        <v>10</v>
      </c>
      <c r="O116" s="230">
        <f t="shared" si="89"/>
        <v>15.469444444446708</v>
      </c>
      <c r="P116" s="230">
        <f t="shared" si="90"/>
        <v>10.094444444446708</v>
      </c>
      <c r="Q116" s="236">
        <f>IFERROR(VLOOKUP($A116,'2001_Inc_15.10.20'!$A$18:$Z$41,14,FALSE),"")</f>
        <v>2.1315274654232512</v>
      </c>
    </row>
    <row r="117" spans="1:17">
      <c r="A117" s="223" t="s">
        <v>276</v>
      </c>
      <c r="B117" s="224" t="str">
        <f t="shared" si="71"/>
        <v>ANrf</v>
      </c>
      <c r="C117" s="224" t="str">
        <f t="shared" si="63"/>
        <v>ANrf_11-32_2001_b</v>
      </c>
      <c r="D117" s="230">
        <v>8.06</v>
      </c>
      <c r="E117" s="224">
        <f t="shared" si="91"/>
        <v>5</v>
      </c>
      <c r="F117" s="241" t="s">
        <v>332</v>
      </c>
      <c r="G117" s="224" t="str">
        <f t="shared" si="85"/>
        <v/>
      </c>
      <c r="H117" s="224">
        <f>VLOOKUP($A117,'2001_Inc_15.10.20'!$A$18:$Z$41,9,FALSE)</f>
        <v>44109.375</v>
      </c>
      <c r="I117" s="224">
        <f t="shared" si="47"/>
        <v>2020</v>
      </c>
      <c r="J117" s="224">
        <f t="shared" si="86"/>
        <v>10</v>
      </c>
      <c r="K117" s="230">
        <f t="shared" si="87"/>
        <v>5.375</v>
      </c>
      <c r="L117" s="224">
        <f>VLOOKUP($A117,'2001_Inc_15.10.20'!$A$18:$Z$41,2,FALSE)</f>
        <v>44119.469444444447</v>
      </c>
      <c r="M117" s="224">
        <f t="shared" si="48"/>
        <v>2020</v>
      </c>
      <c r="N117" s="224">
        <f t="shared" si="88"/>
        <v>10</v>
      </c>
      <c r="O117" s="230">
        <f t="shared" si="89"/>
        <v>15.469444444446708</v>
      </c>
      <c r="P117" s="230">
        <f t="shared" si="90"/>
        <v>10.094444444446708</v>
      </c>
      <c r="Q117" s="236" t="str">
        <f>IFERROR(VLOOKUP($A117,'2001_Inc_15.10.20'!$A$18:$Z$41,14,FALSE),"")</f>
        <v/>
      </c>
    </row>
    <row r="118" spans="1:17">
      <c r="A118" s="223" t="s">
        <v>277</v>
      </c>
      <c r="B118" s="224" t="str">
        <f t="shared" si="71"/>
        <v>ANwf</v>
      </c>
      <c r="C118" s="224" t="str">
        <f t="shared" si="63"/>
        <v>ANwf_0-11_2001_a</v>
      </c>
      <c r="D118" s="230">
        <v>8.0589999999999993</v>
      </c>
      <c r="E118" s="224">
        <f t="shared" si="91"/>
        <v>5</v>
      </c>
      <c r="F118" s="241" t="s">
        <v>332</v>
      </c>
      <c r="G118" s="224" t="str">
        <f t="shared" si="85"/>
        <v/>
      </c>
      <c r="H118" s="224">
        <f>VLOOKUP($A118,'2001_Inc_15.10.20'!$A$18:$Z$41,9,FALSE)</f>
        <v>44109.375</v>
      </c>
      <c r="I118" s="224">
        <f t="shared" si="47"/>
        <v>2020</v>
      </c>
      <c r="J118" s="224">
        <f t="shared" si="86"/>
        <v>10</v>
      </c>
      <c r="K118" s="230">
        <f t="shared" si="87"/>
        <v>5.375</v>
      </c>
      <c r="L118" s="224">
        <f>VLOOKUP($A118,'2001_Inc_15.10.20'!$A$18:$Z$41,2,FALSE)</f>
        <v>44119.469444444447</v>
      </c>
      <c r="M118" s="224">
        <f t="shared" si="48"/>
        <v>2020</v>
      </c>
      <c r="N118" s="224">
        <f t="shared" si="88"/>
        <v>10</v>
      </c>
      <c r="O118" s="230">
        <f t="shared" si="89"/>
        <v>15.469444444446708</v>
      </c>
      <c r="P118" s="230">
        <f t="shared" si="90"/>
        <v>10.094444444446708</v>
      </c>
      <c r="Q118" s="236">
        <f>IFERROR(VLOOKUP($A118,'2001_Inc_15.10.20'!$A$18:$Z$41,14,FALSE),"")</f>
        <v>5.722447516741882</v>
      </c>
    </row>
    <row r="119" spans="1:17">
      <c r="A119" s="223" t="s">
        <v>278</v>
      </c>
      <c r="B119" s="224" t="str">
        <f t="shared" si="71"/>
        <v>ANwf</v>
      </c>
      <c r="C119" s="224" t="str">
        <f t="shared" si="63"/>
        <v>ANwf_0-11_2001_b</v>
      </c>
      <c r="D119" s="230">
        <v>8.0579999999999998</v>
      </c>
      <c r="E119" s="224">
        <f t="shared" si="91"/>
        <v>5</v>
      </c>
      <c r="F119" s="241" t="s">
        <v>332</v>
      </c>
      <c r="G119" s="224" t="str">
        <f t="shared" si="85"/>
        <v/>
      </c>
      <c r="H119" s="224">
        <f>VLOOKUP($A119,'2001_Inc_15.10.20'!$A$18:$Z$41,9,FALSE)</f>
        <v>44109.375</v>
      </c>
      <c r="I119" s="224">
        <f t="shared" si="47"/>
        <v>2020</v>
      </c>
      <c r="J119" s="224">
        <f t="shared" si="86"/>
        <v>10</v>
      </c>
      <c r="K119" s="230">
        <f t="shared" si="87"/>
        <v>5.375</v>
      </c>
      <c r="L119" s="224">
        <f>VLOOKUP($A119,'2001_Inc_15.10.20'!$A$18:$Z$41,2,FALSE)</f>
        <v>44119.469444444447</v>
      </c>
      <c r="M119" s="224">
        <f t="shared" si="48"/>
        <v>2020</v>
      </c>
      <c r="N119" s="224">
        <f t="shared" si="88"/>
        <v>10</v>
      </c>
      <c r="O119" s="230">
        <f t="shared" si="89"/>
        <v>15.469444444446708</v>
      </c>
      <c r="P119" s="230">
        <f t="shared" si="90"/>
        <v>10.094444444446708</v>
      </c>
      <c r="Q119" s="236">
        <f>IFERROR(VLOOKUP($A119,'2001_Inc_15.10.20'!$A$18:$Z$41,14,FALSE),"")</f>
        <v>7.4032533532175879</v>
      </c>
    </row>
    <row r="120" spans="1:17">
      <c r="A120" s="223" t="s">
        <v>279</v>
      </c>
      <c r="B120" s="224" t="str">
        <f t="shared" si="71"/>
        <v>ANwf</v>
      </c>
      <c r="C120" s="224" t="str">
        <f t="shared" si="63"/>
        <v>ANwf_11-35_2001_a</v>
      </c>
      <c r="D120" s="230">
        <v>8.0679999999999996</v>
      </c>
      <c r="E120" s="224">
        <f t="shared" si="91"/>
        <v>5</v>
      </c>
      <c r="F120" s="241" t="s">
        <v>332</v>
      </c>
      <c r="G120" s="224" t="str">
        <f t="shared" si="85"/>
        <v/>
      </c>
      <c r="H120" s="224">
        <f>VLOOKUP($A120,'2001_Inc_15.10.20'!$A$18:$Z$41,9,FALSE)</f>
        <v>44109.375</v>
      </c>
      <c r="I120" s="224">
        <f t="shared" si="47"/>
        <v>2020</v>
      </c>
      <c r="J120" s="224">
        <f t="shared" si="86"/>
        <v>10</v>
      </c>
      <c r="K120" s="230">
        <f t="shared" si="87"/>
        <v>5.375</v>
      </c>
      <c r="L120" s="224">
        <f>VLOOKUP($A120,'2001_Inc_15.10.20'!$A$18:$Z$41,2,FALSE)</f>
        <v>44119.469444444447</v>
      </c>
      <c r="M120" s="224">
        <f t="shared" si="48"/>
        <v>2020</v>
      </c>
      <c r="N120" s="224">
        <f t="shared" si="88"/>
        <v>10</v>
      </c>
      <c r="O120" s="230">
        <f t="shared" si="89"/>
        <v>15.469444444446708</v>
      </c>
      <c r="P120" s="230">
        <f t="shared" si="90"/>
        <v>10.094444444446708</v>
      </c>
      <c r="Q120" s="236">
        <f>IFERROR(VLOOKUP($A120,'2001_Inc_15.10.20'!$A$18:$Z$41,14,FALSE),"")</f>
        <v>8.7822004675951355</v>
      </c>
    </row>
    <row r="121" spans="1:17">
      <c r="A121" s="226" t="s">
        <v>280</v>
      </c>
      <c r="B121" s="227" t="str">
        <f t="shared" si="71"/>
        <v>ANwf</v>
      </c>
      <c r="C121" s="227" t="str">
        <f t="shared" ref="C121" si="92">B121&amp;"_"&amp;IF(LEFT(RIGHT(A121,11),1)="_",RIGHT(A121,10),IF(LEFT(RIGHT(A121,12),1)="_",RIGHT(A121,11),RIGHT(A121,12)))</f>
        <v>ANwf_11-35_2001_b</v>
      </c>
      <c r="D121" s="230">
        <v>8.0739999999999998</v>
      </c>
      <c r="E121" s="227">
        <f t="shared" ref="E121" si="93">E120</f>
        <v>5</v>
      </c>
      <c r="F121" s="242" t="s">
        <v>332</v>
      </c>
      <c r="G121" s="227" t="str">
        <f t="shared" ref="G121" si="94">IF(AND(E121&lt;&gt;E120,L121=L120),"fix meas date","")</f>
        <v/>
      </c>
      <c r="H121" s="227">
        <f>VLOOKUP($A121,'2001_Inc_15.10.20'!$A$18:$Z$41,9,FALSE)</f>
        <v>44109.375</v>
      </c>
      <c r="I121" s="227">
        <f t="shared" si="47"/>
        <v>2020</v>
      </c>
      <c r="J121" s="227">
        <f t="shared" ref="J121" si="95">MONTH(H121)</f>
        <v>10</v>
      </c>
      <c r="K121" s="231">
        <f t="shared" ref="K121" si="96">DAY(H121)+H121-ROUNDDOWN(H121,0)</f>
        <v>5.375</v>
      </c>
      <c r="L121" s="227">
        <f>VLOOKUP($A121,'2001_Inc_15.10.20'!$A$18:$Z$41,2,FALSE)</f>
        <v>44119.469444444447</v>
      </c>
      <c r="M121" s="227">
        <f t="shared" si="48"/>
        <v>2020</v>
      </c>
      <c r="N121" s="227">
        <f t="shared" ref="N121" si="97">MONTH(L121)</f>
        <v>10</v>
      </c>
      <c r="O121" s="231">
        <f t="shared" ref="O121" si="98">DAY(L121)+L121-ROUNDDOWN(L121,0)</f>
        <v>15.469444444446708</v>
      </c>
      <c r="P121" s="231">
        <f t="shared" ref="P121" si="99">L121-H121</f>
        <v>10.094444444446708</v>
      </c>
      <c r="Q121" s="237">
        <f>IFERROR(VLOOKUP($A121,'2001_Inc_15.10.20'!$A$18:$Z$41,14,FALSE),"")</f>
        <v>8.484856591749411</v>
      </c>
    </row>
    <row r="122" spans="1:17">
      <c r="A122" s="220" t="s">
        <v>257</v>
      </c>
      <c r="B122" s="221" t="str">
        <f t="shared" si="71"/>
        <v>GRrf</v>
      </c>
      <c r="C122" s="221" t="str">
        <f t="shared" ref="C122:C144" si="100">B122&amp;"_"&amp;IF(LEFT(RIGHT(A122,11),1)="_",RIGHT(A122,10),IF(LEFT(RIGHT(A122,12),1)="_",RIGHT(A122,11),RIGHT(A122,12)))</f>
        <v>GRrf_0-8_2001_a</v>
      </c>
      <c r="D122" s="230">
        <v>7.9989999999999997</v>
      </c>
      <c r="E122" s="221">
        <v>6</v>
      </c>
      <c r="F122" s="240" t="s">
        <v>333</v>
      </c>
      <c r="G122" s="221" t="str">
        <f>IF(AND(E122&lt;&gt;E120,L122=L120),"fix meas date","")</f>
        <v/>
      </c>
      <c r="H122" s="221">
        <f>VLOOKUP($A122,'2001_Inc_19.10.20'!$A$18:$Z$41,9,FALSE)</f>
        <v>44109.375</v>
      </c>
      <c r="I122" s="221">
        <f t="shared" si="47"/>
        <v>2020</v>
      </c>
      <c r="J122" s="221">
        <f t="shared" ref="J122" si="101">MONTH(H122)</f>
        <v>10</v>
      </c>
      <c r="K122" s="229">
        <f t="shared" ref="K122" si="102">DAY(H122)+H122-ROUNDDOWN(H122,0)</f>
        <v>5.375</v>
      </c>
      <c r="L122" s="221">
        <f>VLOOKUP($A122,'2001_Inc_19.10.20'!$A$18:$Z$41,2,FALSE)</f>
        <v>44123.5</v>
      </c>
      <c r="M122" s="221">
        <f t="shared" si="48"/>
        <v>2020</v>
      </c>
      <c r="N122" s="221">
        <f t="shared" ref="N122" si="103">MONTH(L122)</f>
        <v>10</v>
      </c>
      <c r="O122" s="229">
        <f t="shared" ref="O122" si="104">DAY(L122)+L122-ROUNDDOWN(L122,0)</f>
        <v>19.5</v>
      </c>
      <c r="P122" s="229">
        <f t="shared" ref="P122" si="105">L122-H122</f>
        <v>14.125</v>
      </c>
      <c r="Q122" s="235">
        <f>IFERROR(VLOOKUP($A122,'2001_Inc_19.10.20'!$A$18:$Z$41,14,FALSE),"")</f>
        <v>8.2785500069992874</v>
      </c>
    </row>
    <row r="123" spans="1:17">
      <c r="A123" s="223" t="s">
        <v>258</v>
      </c>
      <c r="B123" s="224" t="str">
        <f t="shared" si="71"/>
        <v>GRrf</v>
      </c>
      <c r="C123" s="224" t="str">
        <f t="shared" si="100"/>
        <v>GRrf_0-8_2001_b</v>
      </c>
      <c r="D123" s="230">
        <v>8.07</v>
      </c>
      <c r="E123" s="224">
        <f>E122</f>
        <v>6</v>
      </c>
      <c r="F123" s="241" t="s">
        <v>333</v>
      </c>
      <c r="G123" s="224" t="str">
        <f t="shared" ref="G123:G144" si="106">IF(AND(E123&lt;&gt;E122,L123=L122),"fix meas date","")</f>
        <v/>
      </c>
      <c r="H123" s="224">
        <f>VLOOKUP($A123,'2001_Inc_19.10.20'!$A$18:$Z$41,9,FALSE)</f>
        <v>44109.375</v>
      </c>
      <c r="I123" s="224">
        <f t="shared" si="47"/>
        <v>2020</v>
      </c>
      <c r="J123" s="224">
        <f t="shared" ref="J123:J144" si="107">MONTH(H123)</f>
        <v>10</v>
      </c>
      <c r="K123" s="230">
        <f t="shared" ref="K123:K144" si="108">DAY(H123)+H123-ROUNDDOWN(H123,0)</f>
        <v>5.375</v>
      </c>
      <c r="L123" s="224">
        <f>VLOOKUP($A123,'2001_Inc_19.10.20'!$A$18:$Z$41,2,FALSE)</f>
        <v>44123.5</v>
      </c>
      <c r="M123" s="224">
        <f t="shared" si="48"/>
        <v>2020</v>
      </c>
      <c r="N123" s="224">
        <f t="shared" ref="N123:N144" si="109">MONTH(L123)</f>
        <v>10</v>
      </c>
      <c r="O123" s="230">
        <f t="shared" ref="O123:O144" si="110">DAY(L123)+L123-ROUNDDOWN(L123,0)</f>
        <v>19.5</v>
      </c>
      <c r="P123" s="230">
        <f t="shared" ref="P123:P144" si="111">L123-H123</f>
        <v>14.125</v>
      </c>
      <c r="Q123" s="236" t="str">
        <f>IFERROR(VLOOKUP($A123,'2001_Inc_19.10.20'!$A$18:$Z$41,14,FALSE),"")</f>
        <v/>
      </c>
    </row>
    <row r="124" spans="1:17">
      <c r="A124" s="223" t="s">
        <v>259</v>
      </c>
      <c r="B124" s="224" t="str">
        <f t="shared" si="71"/>
        <v>GRrf</v>
      </c>
      <c r="C124" s="224" t="str">
        <f t="shared" si="100"/>
        <v>GRrf_8-27_2001_a</v>
      </c>
      <c r="D124" s="230">
        <v>8.2479999999999993</v>
      </c>
      <c r="E124" s="224">
        <f t="shared" ref="E124:E144" si="112">E123</f>
        <v>6</v>
      </c>
      <c r="F124" s="241" t="s">
        <v>333</v>
      </c>
      <c r="G124" s="224" t="str">
        <f t="shared" si="106"/>
        <v/>
      </c>
      <c r="H124" s="224">
        <f>VLOOKUP($A124,'2001_Inc_19.10.20'!$A$18:$Z$41,9,FALSE)</f>
        <v>44109.375</v>
      </c>
      <c r="I124" s="224">
        <f t="shared" si="47"/>
        <v>2020</v>
      </c>
      <c r="J124" s="224">
        <f t="shared" si="107"/>
        <v>10</v>
      </c>
      <c r="K124" s="230">
        <f t="shared" si="108"/>
        <v>5.375</v>
      </c>
      <c r="L124" s="224">
        <f>VLOOKUP($A124,'2001_Inc_19.10.20'!$A$18:$Z$41,2,FALSE)</f>
        <v>44123.5</v>
      </c>
      <c r="M124" s="224">
        <f t="shared" si="48"/>
        <v>2020</v>
      </c>
      <c r="N124" s="224">
        <f t="shared" si="109"/>
        <v>10</v>
      </c>
      <c r="O124" s="230">
        <f t="shared" si="110"/>
        <v>19.5</v>
      </c>
      <c r="P124" s="230">
        <f t="shared" si="111"/>
        <v>14.125</v>
      </c>
      <c r="Q124" s="236">
        <f>IFERROR(VLOOKUP($A124,'2001_Inc_19.10.20'!$A$18:$Z$41,14,FALSE),"")</f>
        <v>0.71524189087950263</v>
      </c>
    </row>
    <row r="125" spans="1:17">
      <c r="A125" s="223" t="s">
        <v>260</v>
      </c>
      <c r="B125" s="224" t="str">
        <f t="shared" si="71"/>
        <v>GRrf</v>
      </c>
      <c r="C125" s="224" t="str">
        <f t="shared" si="100"/>
        <v>GRrf_8-27_2001_b</v>
      </c>
      <c r="D125" s="230">
        <v>8.2609999999999992</v>
      </c>
      <c r="E125" s="224">
        <f t="shared" si="112"/>
        <v>6</v>
      </c>
      <c r="F125" s="241" t="s">
        <v>333</v>
      </c>
      <c r="G125" s="224" t="str">
        <f t="shared" si="106"/>
        <v/>
      </c>
      <c r="H125" s="224">
        <f>VLOOKUP($A125,'2001_Inc_19.10.20'!$A$18:$Z$41,9,FALSE)</f>
        <v>44109.375</v>
      </c>
      <c r="I125" s="224">
        <f t="shared" si="47"/>
        <v>2020</v>
      </c>
      <c r="J125" s="224">
        <f t="shared" si="107"/>
        <v>10</v>
      </c>
      <c r="K125" s="230">
        <f t="shared" si="108"/>
        <v>5.375</v>
      </c>
      <c r="L125" s="224">
        <f>VLOOKUP($A125,'2001_Inc_19.10.20'!$A$18:$Z$41,2,FALSE)</f>
        <v>44123.5</v>
      </c>
      <c r="M125" s="224">
        <f t="shared" si="48"/>
        <v>2020</v>
      </c>
      <c r="N125" s="224">
        <f t="shared" si="109"/>
        <v>10</v>
      </c>
      <c r="O125" s="230">
        <f t="shared" si="110"/>
        <v>19.5</v>
      </c>
      <c r="P125" s="230">
        <f t="shared" si="111"/>
        <v>14.125</v>
      </c>
      <c r="Q125" s="236">
        <f>IFERROR(VLOOKUP($A125,'2001_Inc_19.10.20'!$A$18:$Z$41,14,FALSE),"")</f>
        <v>0.69246753426674534</v>
      </c>
    </row>
    <row r="126" spans="1:17">
      <c r="A126" s="223" t="s">
        <v>261</v>
      </c>
      <c r="B126" s="224" t="str">
        <f t="shared" si="71"/>
        <v>GRwf</v>
      </c>
      <c r="C126" s="224" t="str">
        <f t="shared" si="100"/>
        <v>GRwf_0-4_2001_a</v>
      </c>
      <c r="D126" s="230">
        <v>8.0210000000000008</v>
      </c>
      <c r="E126" s="224">
        <f t="shared" si="112"/>
        <v>6</v>
      </c>
      <c r="F126" s="241" t="s">
        <v>333</v>
      </c>
      <c r="G126" s="224" t="str">
        <f t="shared" si="106"/>
        <v/>
      </c>
      <c r="H126" s="224">
        <f>VLOOKUP($A126,'2001_Inc_19.10.20'!$A$18:$Z$41,9,FALSE)</f>
        <v>44109.375</v>
      </c>
      <c r="I126" s="224">
        <f t="shared" si="47"/>
        <v>2020</v>
      </c>
      <c r="J126" s="224">
        <f t="shared" si="107"/>
        <v>10</v>
      </c>
      <c r="K126" s="230">
        <f t="shared" si="108"/>
        <v>5.375</v>
      </c>
      <c r="L126" s="224">
        <f>VLOOKUP($A126,'2001_Inc_19.10.20'!$A$18:$Z$41,2,FALSE)</f>
        <v>44123.5</v>
      </c>
      <c r="M126" s="224">
        <f t="shared" si="48"/>
        <v>2020</v>
      </c>
      <c r="N126" s="224">
        <f t="shared" si="109"/>
        <v>10</v>
      </c>
      <c r="O126" s="230">
        <f t="shared" si="110"/>
        <v>19.5</v>
      </c>
      <c r="P126" s="230">
        <f t="shared" si="111"/>
        <v>14.125</v>
      </c>
      <c r="Q126" s="236" t="str">
        <f>IFERROR(VLOOKUP($A126,'2001_Inc_19.10.20'!$A$18:$Z$41,14,FALSE),"")</f>
        <v/>
      </c>
    </row>
    <row r="127" spans="1:17">
      <c r="A127" s="223" t="s">
        <v>262</v>
      </c>
      <c r="B127" s="224" t="str">
        <f t="shared" si="71"/>
        <v>GRwf</v>
      </c>
      <c r="C127" s="224" t="str">
        <f t="shared" si="100"/>
        <v>GRwf_0-4_2001_b</v>
      </c>
      <c r="D127" s="230">
        <v>8.0809999999999995</v>
      </c>
      <c r="E127" s="224">
        <f t="shared" si="112"/>
        <v>6</v>
      </c>
      <c r="F127" s="241" t="s">
        <v>333</v>
      </c>
      <c r="G127" s="224" t="str">
        <f t="shared" si="106"/>
        <v/>
      </c>
      <c r="H127" s="224">
        <f>VLOOKUP($A127,'2001_Inc_19.10.20'!$A$18:$Z$41,9,FALSE)</f>
        <v>44109.375</v>
      </c>
      <c r="I127" s="224">
        <f t="shared" si="47"/>
        <v>2020</v>
      </c>
      <c r="J127" s="224">
        <f t="shared" si="107"/>
        <v>10</v>
      </c>
      <c r="K127" s="230">
        <f t="shared" si="108"/>
        <v>5.375</v>
      </c>
      <c r="L127" s="224">
        <f>VLOOKUP($A127,'2001_Inc_19.10.20'!$A$18:$Z$41,2,FALSE)</f>
        <v>44123.5</v>
      </c>
      <c r="M127" s="224">
        <f t="shared" si="48"/>
        <v>2020</v>
      </c>
      <c r="N127" s="224">
        <f t="shared" si="109"/>
        <v>10</v>
      </c>
      <c r="O127" s="230">
        <f t="shared" si="110"/>
        <v>19.5</v>
      </c>
      <c r="P127" s="230">
        <f t="shared" si="111"/>
        <v>14.125</v>
      </c>
      <c r="Q127" s="236" t="str">
        <f>IFERROR(VLOOKUP($A127,'2001_Inc_19.10.20'!$A$18:$Z$41,14,FALSE),"")</f>
        <v/>
      </c>
    </row>
    <row r="128" spans="1:17">
      <c r="A128" s="223" t="s">
        <v>263</v>
      </c>
      <c r="B128" s="224" t="str">
        <f t="shared" si="71"/>
        <v>GRwf</v>
      </c>
      <c r="C128" s="224" t="str">
        <f t="shared" si="100"/>
        <v>GRwf_4-13_2001_a</v>
      </c>
      <c r="D128" s="230">
        <v>8.0559999999999992</v>
      </c>
      <c r="E128" s="224">
        <f t="shared" si="112"/>
        <v>6</v>
      </c>
      <c r="F128" s="241" t="s">
        <v>333</v>
      </c>
      <c r="G128" s="224" t="str">
        <f t="shared" si="106"/>
        <v/>
      </c>
      <c r="H128" s="224">
        <f>VLOOKUP($A128,'2001_Inc_19.10.20'!$A$18:$Z$41,9,FALSE)</f>
        <v>44109.375</v>
      </c>
      <c r="I128" s="224">
        <f t="shared" si="47"/>
        <v>2020</v>
      </c>
      <c r="J128" s="224">
        <f t="shared" si="107"/>
        <v>10</v>
      </c>
      <c r="K128" s="230">
        <f t="shared" si="108"/>
        <v>5.375</v>
      </c>
      <c r="L128" s="224">
        <f>VLOOKUP($A128,'2001_Inc_19.10.20'!$A$18:$Z$41,2,FALSE)</f>
        <v>44123.5</v>
      </c>
      <c r="M128" s="224">
        <f t="shared" si="48"/>
        <v>2020</v>
      </c>
      <c r="N128" s="224">
        <f t="shared" si="109"/>
        <v>10</v>
      </c>
      <c r="O128" s="230">
        <f t="shared" si="110"/>
        <v>19.5</v>
      </c>
      <c r="P128" s="230">
        <f t="shared" si="111"/>
        <v>14.125</v>
      </c>
      <c r="Q128" s="236">
        <f>IFERROR(VLOOKUP($A128,'2001_Inc_19.10.20'!$A$18:$Z$41,14,FALSE),"")</f>
        <v>4.2968133313932597</v>
      </c>
    </row>
    <row r="129" spans="1:17">
      <c r="A129" s="223" t="s">
        <v>264</v>
      </c>
      <c r="B129" s="224" t="str">
        <f t="shared" si="71"/>
        <v>GRwf</v>
      </c>
      <c r="C129" s="224" t="str">
        <f t="shared" si="100"/>
        <v>GRwf_4-13_2001_b</v>
      </c>
      <c r="D129" s="230">
        <v>8.0259999999999998</v>
      </c>
      <c r="E129" s="224">
        <f t="shared" si="112"/>
        <v>6</v>
      </c>
      <c r="F129" s="241" t="s">
        <v>333</v>
      </c>
      <c r="G129" s="224" t="str">
        <f t="shared" si="106"/>
        <v/>
      </c>
      <c r="H129" s="224">
        <f>VLOOKUP($A129,'2001_Inc_19.10.20'!$A$18:$Z$41,9,FALSE)</f>
        <v>44109.375</v>
      </c>
      <c r="I129" s="224">
        <f t="shared" si="47"/>
        <v>2020</v>
      </c>
      <c r="J129" s="224">
        <f t="shared" si="107"/>
        <v>10</v>
      </c>
      <c r="K129" s="230">
        <f t="shared" si="108"/>
        <v>5.375</v>
      </c>
      <c r="L129" s="224">
        <f>VLOOKUP($A129,'2001_Inc_19.10.20'!$A$18:$Z$41,2,FALSE)</f>
        <v>44123.5</v>
      </c>
      <c r="M129" s="224">
        <f t="shared" si="48"/>
        <v>2020</v>
      </c>
      <c r="N129" s="224">
        <f t="shared" si="109"/>
        <v>10</v>
      </c>
      <c r="O129" s="230">
        <f t="shared" si="110"/>
        <v>19.5</v>
      </c>
      <c r="P129" s="230">
        <f t="shared" si="111"/>
        <v>14.125</v>
      </c>
      <c r="Q129" s="236" t="str">
        <f>IFERROR(VLOOKUP($A129,'2001_Inc_19.10.20'!$A$18:$Z$41,14,FALSE),"")</f>
        <v/>
      </c>
    </row>
    <row r="130" spans="1:17">
      <c r="A130" s="223" t="s">
        <v>265</v>
      </c>
      <c r="B130" s="224" t="str">
        <f t="shared" si="71"/>
        <v>GRwf</v>
      </c>
      <c r="C130" s="224" t="str">
        <f t="shared" si="100"/>
        <v>GRwf_13-28_2001_a</v>
      </c>
      <c r="D130" s="230">
        <v>8.02</v>
      </c>
      <c r="E130" s="224">
        <f t="shared" si="112"/>
        <v>6</v>
      </c>
      <c r="F130" s="241" t="s">
        <v>333</v>
      </c>
      <c r="G130" s="224" t="str">
        <f t="shared" si="106"/>
        <v/>
      </c>
      <c r="H130" s="224">
        <f>VLOOKUP($A130,'2001_Inc_19.10.20'!$A$18:$Z$41,9,FALSE)</f>
        <v>44109.375</v>
      </c>
      <c r="I130" s="224">
        <f t="shared" si="47"/>
        <v>2020</v>
      </c>
      <c r="J130" s="224">
        <f t="shared" si="107"/>
        <v>10</v>
      </c>
      <c r="K130" s="230">
        <f t="shared" si="108"/>
        <v>5.375</v>
      </c>
      <c r="L130" s="224">
        <f>VLOOKUP($A130,'2001_Inc_19.10.20'!$A$18:$Z$41,2,FALSE)</f>
        <v>44123.5</v>
      </c>
      <c r="M130" s="224">
        <f t="shared" si="48"/>
        <v>2020</v>
      </c>
      <c r="N130" s="224">
        <f t="shared" si="109"/>
        <v>10</v>
      </c>
      <c r="O130" s="230">
        <f t="shared" si="110"/>
        <v>19.5</v>
      </c>
      <c r="P130" s="230">
        <f t="shared" si="111"/>
        <v>14.125</v>
      </c>
      <c r="Q130" s="236">
        <f>IFERROR(VLOOKUP($A130,'2001_Inc_19.10.20'!$A$18:$Z$41,14,FALSE),"")</f>
        <v>0.7103238404481762</v>
      </c>
    </row>
    <row r="131" spans="1:17">
      <c r="A131" s="223" t="s">
        <v>266</v>
      </c>
      <c r="B131" s="224" t="str">
        <f t="shared" si="71"/>
        <v>GRwf</v>
      </c>
      <c r="C131" s="224" t="str">
        <f t="shared" si="100"/>
        <v>GRwf_13-28_2001_b</v>
      </c>
      <c r="D131" s="230">
        <v>8.07</v>
      </c>
      <c r="E131" s="224">
        <f t="shared" si="112"/>
        <v>6</v>
      </c>
      <c r="F131" s="241" t="s">
        <v>333</v>
      </c>
      <c r="G131" s="224" t="str">
        <f t="shared" si="106"/>
        <v/>
      </c>
      <c r="H131" s="224">
        <f>VLOOKUP($A131,'2001_Inc_19.10.20'!$A$18:$Z$41,9,FALSE)</f>
        <v>44109.375</v>
      </c>
      <c r="I131" s="224">
        <f t="shared" si="47"/>
        <v>2020</v>
      </c>
      <c r="J131" s="224">
        <f t="shared" si="107"/>
        <v>10</v>
      </c>
      <c r="K131" s="230">
        <f t="shared" si="108"/>
        <v>5.375</v>
      </c>
      <c r="L131" s="224">
        <f>VLOOKUP($A131,'2001_Inc_19.10.20'!$A$18:$Z$41,2,FALSE)</f>
        <v>44123.5</v>
      </c>
      <c r="M131" s="224">
        <f t="shared" si="48"/>
        <v>2020</v>
      </c>
      <c r="N131" s="224">
        <f t="shared" si="109"/>
        <v>10</v>
      </c>
      <c r="O131" s="230">
        <f t="shared" si="110"/>
        <v>19.5</v>
      </c>
      <c r="P131" s="230">
        <f t="shared" si="111"/>
        <v>14.125</v>
      </c>
      <c r="Q131" s="236">
        <f>IFERROR(VLOOKUP($A131,'2001_Inc_19.10.20'!$A$18:$Z$41,14,FALSE),"")</f>
        <v>0.83431027051713369</v>
      </c>
    </row>
    <row r="132" spans="1:17">
      <c r="A132" s="223" t="s">
        <v>267</v>
      </c>
      <c r="B132" s="224" t="str">
        <f t="shared" si="71"/>
        <v>GRpp</v>
      </c>
      <c r="C132" s="224" t="str">
        <f t="shared" si="100"/>
        <v>GRpp_0-7_2001_a</v>
      </c>
      <c r="D132" s="230">
        <v>8.0749999999999993</v>
      </c>
      <c r="E132" s="224">
        <f t="shared" si="112"/>
        <v>6</v>
      </c>
      <c r="F132" s="241" t="s">
        <v>333</v>
      </c>
      <c r="G132" s="224" t="str">
        <f t="shared" si="106"/>
        <v/>
      </c>
      <c r="H132" s="224">
        <f>VLOOKUP($A132,'2001_Inc_19.10.20'!$A$18:$Z$41,9,FALSE)</f>
        <v>44109.375</v>
      </c>
      <c r="I132" s="224">
        <f t="shared" si="47"/>
        <v>2020</v>
      </c>
      <c r="J132" s="224">
        <f t="shared" si="107"/>
        <v>10</v>
      </c>
      <c r="K132" s="230">
        <f t="shared" si="108"/>
        <v>5.375</v>
      </c>
      <c r="L132" s="224">
        <f>VLOOKUP($A132,'2001_Inc_19.10.20'!$A$18:$Z$41,2,FALSE)</f>
        <v>44123.5</v>
      </c>
      <c r="M132" s="224">
        <f t="shared" si="48"/>
        <v>2020</v>
      </c>
      <c r="N132" s="224">
        <f t="shared" si="109"/>
        <v>10</v>
      </c>
      <c r="O132" s="230">
        <f t="shared" si="110"/>
        <v>19.5</v>
      </c>
      <c r="P132" s="230">
        <f t="shared" si="111"/>
        <v>14.125</v>
      </c>
      <c r="Q132" s="236" t="str">
        <f>IFERROR(VLOOKUP($A132,'2001_Inc_19.10.20'!$A$18:$Z$41,14,FALSE),"")</f>
        <v/>
      </c>
    </row>
    <row r="133" spans="1:17">
      <c r="A133" s="223" t="s">
        <v>268</v>
      </c>
      <c r="B133" s="224" t="str">
        <f t="shared" si="71"/>
        <v>GRpp</v>
      </c>
      <c r="C133" s="224" t="str">
        <f t="shared" si="100"/>
        <v>GRpp_0-7_2001_b</v>
      </c>
      <c r="D133" s="230">
        <v>8.0510000000000002</v>
      </c>
      <c r="E133" s="224">
        <f t="shared" si="112"/>
        <v>6</v>
      </c>
      <c r="F133" s="241" t="s">
        <v>333</v>
      </c>
      <c r="G133" s="224" t="str">
        <f t="shared" si="106"/>
        <v/>
      </c>
      <c r="H133" s="224">
        <f>VLOOKUP($A133,'2001_Inc_19.10.20'!$A$18:$Z$41,9,FALSE)</f>
        <v>44109.375</v>
      </c>
      <c r="I133" s="224">
        <f t="shared" si="47"/>
        <v>2020</v>
      </c>
      <c r="J133" s="224">
        <f t="shared" si="107"/>
        <v>10</v>
      </c>
      <c r="K133" s="230">
        <f t="shared" si="108"/>
        <v>5.375</v>
      </c>
      <c r="L133" s="224">
        <f>VLOOKUP($A133,'2001_Inc_19.10.20'!$A$18:$Z$41,2,FALSE)</f>
        <v>44123.5</v>
      </c>
      <c r="M133" s="224">
        <f t="shared" si="48"/>
        <v>2020</v>
      </c>
      <c r="N133" s="224">
        <f t="shared" si="109"/>
        <v>10</v>
      </c>
      <c r="O133" s="230">
        <f t="shared" si="110"/>
        <v>19.5</v>
      </c>
      <c r="P133" s="230">
        <f t="shared" si="111"/>
        <v>14.125</v>
      </c>
      <c r="Q133" s="236" t="str">
        <f>IFERROR(VLOOKUP($A133,'2001_Inc_19.10.20'!$A$18:$Z$41,14,FALSE),"")</f>
        <v/>
      </c>
    </row>
    <row r="134" spans="1:17">
      <c r="A134" s="223" t="s">
        <v>269</v>
      </c>
      <c r="B134" s="224" t="str">
        <f t="shared" si="71"/>
        <v>GRpp</v>
      </c>
      <c r="C134" s="224" t="str">
        <f t="shared" si="100"/>
        <v>GRpp_7-15_2001_a</v>
      </c>
      <c r="D134" s="230">
        <v>8.0280000000000005</v>
      </c>
      <c r="E134" s="224">
        <f t="shared" si="112"/>
        <v>6</v>
      </c>
      <c r="F134" s="241" t="s">
        <v>333</v>
      </c>
      <c r="G134" s="224" t="str">
        <f t="shared" si="106"/>
        <v/>
      </c>
      <c r="H134" s="224">
        <f>VLOOKUP($A134,'2001_Inc_19.10.20'!$A$18:$Z$41,9,FALSE)</f>
        <v>44109.375</v>
      </c>
      <c r="I134" s="224">
        <f t="shared" si="47"/>
        <v>2020</v>
      </c>
      <c r="J134" s="224">
        <f t="shared" si="107"/>
        <v>10</v>
      </c>
      <c r="K134" s="230">
        <f t="shared" si="108"/>
        <v>5.375</v>
      </c>
      <c r="L134" s="224">
        <f>VLOOKUP($A134,'2001_Inc_19.10.20'!$A$18:$Z$41,2,FALSE)</f>
        <v>44123.5</v>
      </c>
      <c r="M134" s="224">
        <f t="shared" si="48"/>
        <v>2020</v>
      </c>
      <c r="N134" s="224">
        <f t="shared" si="109"/>
        <v>10</v>
      </c>
      <c r="O134" s="230">
        <f t="shared" si="110"/>
        <v>19.5</v>
      </c>
      <c r="P134" s="230">
        <f t="shared" si="111"/>
        <v>14.125</v>
      </c>
      <c r="Q134" s="236" t="str">
        <f>IFERROR(VLOOKUP($A134,'2001_Inc_19.10.20'!$A$18:$Z$41,14,FALSE),"")</f>
        <v/>
      </c>
    </row>
    <row r="135" spans="1:17">
      <c r="A135" s="223" t="s">
        <v>270</v>
      </c>
      <c r="B135" s="224" t="str">
        <f t="shared" si="71"/>
        <v>GRpp</v>
      </c>
      <c r="C135" s="224" t="str">
        <f t="shared" si="100"/>
        <v>GRpp_7-15_2001_b</v>
      </c>
      <c r="D135" s="230">
        <v>8.0410000000000004</v>
      </c>
      <c r="E135" s="224">
        <f t="shared" si="112"/>
        <v>6</v>
      </c>
      <c r="F135" s="241" t="s">
        <v>333</v>
      </c>
      <c r="G135" s="224" t="str">
        <f t="shared" si="106"/>
        <v/>
      </c>
      <c r="H135" s="224">
        <f>VLOOKUP($A135,'2001_Inc_19.10.20'!$A$18:$Z$41,9,FALSE)</f>
        <v>44109.375</v>
      </c>
      <c r="I135" s="224">
        <f t="shared" si="47"/>
        <v>2020</v>
      </c>
      <c r="J135" s="224">
        <f t="shared" si="107"/>
        <v>10</v>
      </c>
      <c r="K135" s="230">
        <f t="shared" si="108"/>
        <v>5.375</v>
      </c>
      <c r="L135" s="224">
        <f>VLOOKUP($A135,'2001_Inc_19.10.20'!$A$18:$Z$41,2,FALSE)</f>
        <v>44123.5</v>
      </c>
      <c r="M135" s="224">
        <f t="shared" si="48"/>
        <v>2020</v>
      </c>
      <c r="N135" s="224">
        <f t="shared" si="109"/>
        <v>10</v>
      </c>
      <c r="O135" s="230">
        <f t="shared" si="110"/>
        <v>19.5</v>
      </c>
      <c r="P135" s="230">
        <f t="shared" si="111"/>
        <v>14.125</v>
      </c>
      <c r="Q135" s="236" t="str">
        <f>IFERROR(VLOOKUP($A135,'2001_Inc_19.10.20'!$A$18:$Z$41,14,FALSE),"")</f>
        <v/>
      </c>
    </row>
    <row r="136" spans="1:17">
      <c r="A136" s="223" t="s">
        <v>271</v>
      </c>
      <c r="B136" s="224" t="str">
        <f t="shared" si="71"/>
        <v>GRpp</v>
      </c>
      <c r="C136" s="224" t="str">
        <f t="shared" si="100"/>
        <v>GRpp_15-27_2001_a</v>
      </c>
      <c r="D136" s="230">
        <v>8.0150000000000006</v>
      </c>
      <c r="E136" s="224">
        <f t="shared" si="112"/>
        <v>6</v>
      </c>
      <c r="F136" s="241" t="s">
        <v>333</v>
      </c>
      <c r="G136" s="224" t="str">
        <f t="shared" si="106"/>
        <v/>
      </c>
      <c r="H136" s="224">
        <f>VLOOKUP($A136,'2001_Inc_19.10.20'!$A$18:$Z$41,9,FALSE)</f>
        <v>44109.375</v>
      </c>
      <c r="I136" s="224">
        <f t="shared" ref="I136:I202" si="113">YEAR(H136)</f>
        <v>2020</v>
      </c>
      <c r="J136" s="224">
        <f t="shared" si="107"/>
        <v>10</v>
      </c>
      <c r="K136" s="230">
        <f t="shared" si="108"/>
        <v>5.375</v>
      </c>
      <c r="L136" s="224">
        <f>VLOOKUP($A136,'2001_Inc_19.10.20'!$A$18:$Z$41,2,FALSE)</f>
        <v>44123.5</v>
      </c>
      <c r="M136" s="224">
        <f t="shared" ref="M136:M202" si="114">YEAR(L136)</f>
        <v>2020</v>
      </c>
      <c r="N136" s="224">
        <f t="shared" si="109"/>
        <v>10</v>
      </c>
      <c r="O136" s="230">
        <f t="shared" si="110"/>
        <v>19.5</v>
      </c>
      <c r="P136" s="230">
        <f t="shared" si="111"/>
        <v>14.125</v>
      </c>
      <c r="Q136" s="236">
        <f>IFERROR(VLOOKUP($A136,'2001_Inc_19.10.20'!$A$18:$Z$41,14,FALSE),"")</f>
        <v>0.73739877736443915</v>
      </c>
    </row>
    <row r="137" spans="1:17">
      <c r="A137" s="223" t="s">
        <v>272</v>
      </c>
      <c r="B137" s="224" t="str">
        <f t="shared" si="71"/>
        <v>GRpp</v>
      </c>
      <c r="C137" s="224" t="str">
        <f t="shared" si="100"/>
        <v>GRpp_15-27_2001_b</v>
      </c>
      <c r="D137" s="230">
        <v>8.0609999999999999</v>
      </c>
      <c r="E137" s="224">
        <f t="shared" si="112"/>
        <v>6</v>
      </c>
      <c r="F137" s="241" t="s">
        <v>333</v>
      </c>
      <c r="G137" s="224" t="str">
        <f t="shared" si="106"/>
        <v/>
      </c>
      <c r="H137" s="224">
        <f>VLOOKUP($A137,'2001_Inc_19.10.20'!$A$18:$Z$41,9,FALSE)</f>
        <v>44109.375</v>
      </c>
      <c r="I137" s="224">
        <f t="shared" si="113"/>
        <v>2020</v>
      </c>
      <c r="J137" s="224">
        <f t="shared" si="107"/>
        <v>10</v>
      </c>
      <c r="K137" s="230">
        <f t="shared" si="108"/>
        <v>5.375</v>
      </c>
      <c r="L137" s="224">
        <f>VLOOKUP($A137,'2001_Inc_19.10.20'!$A$18:$Z$41,2,FALSE)</f>
        <v>44123.5</v>
      </c>
      <c r="M137" s="224">
        <f t="shared" si="114"/>
        <v>2020</v>
      </c>
      <c r="N137" s="224">
        <f t="shared" si="109"/>
        <v>10</v>
      </c>
      <c r="O137" s="230">
        <f t="shared" si="110"/>
        <v>19.5</v>
      </c>
      <c r="P137" s="230">
        <f t="shared" si="111"/>
        <v>14.125</v>
      </c>
      <c r="Q137" s="236">
        <f>IFERROR(VLOOKUP($A137,'2001_Inc_19.10.20'!$A$18:$Z$41,14,FALSE),"")</f>
        <v>0.9529547046237774</v>
      </c>
    </row>
    <row r="138" spans="1:17">
      <c r="A138" s="223" t="s">
        <v>273</v>
      </c>
      <c r="B138" s="224" t="str">
        <f t="shared" si="71"/>
        <v>ANrf</v>
      </c>
      <c r="C138" s="224" t="str">
        <f t="shared" si="100"/>
        <v>ANrf_0-11_2001_a</v>
      </c>
      <c r="D138" s="230">
        <v>8.0500000000000007</v>
      </c>
      <c r="E138" s="224">
        <f t="shared" si="112"/>
        <v>6</v>
      </c>
      <c r="F138" s="241" t="s">
        <v>333</v>
      </c>
      <c r="G138" s="224" t="str">
        <f t="shared" si="106"/>
        <v/>
      </c>
      <c r="H138" s="224">
        <f>VLOOKUP($A138,'2001_Inc_19.10.20'!$A$18:$Z$41,9,FALSE)</f>
        <v>44109.375</v>
      </c>
      <c r="I138" s="224">
        <f t="shared" si="113"/>
        <v>2020</v>
      </c>
      <c r="J138" s="224">
        <f t="shared" si="107"/>
        <v>10</v>
      </c>
      <c r="K138" s="230">
        <f t="shared" si="108"/>
        <v>5.375</v>
      </c>
      <c r="L138" s="224">
        <f>VLOOKUP($A138,'2001_Inc_19.10.20'!$A$18:$Z$41,2,FALSE)</f>
        <v>44123.5</v>
      </c>
      <c r="M138" s="224">
        <f t="shared" si="114"/>
        <v>2020</v>
      </c>
      <c r="N138" s="224">
        <f t="shared" si="109"/>
        <v>10</v>
      </c>
      <c r="O138" s="230">
        <f t="shared" si="110"/>
        <v>19.5</v>
      </c>
      <c r="P138" s="230">
        <f t="shared" si="111"/>
        <v>14.125</v>
      </c>
      <c r="Q138" s="236" t="str">
        <f>IFERROR(VLOOKUP($A138,'2001_Inc_19.10.20'!$A$18:$Z$41,14,FALSE),"")</f>
        <v/>
      </c>
    </row>
    <row r="139" spans="1:17">
      <c r="A139" s="223" t="s">
        <v>274</v>
      </c>
      <c r="B139" s="224" t="str">
        <f t="shared" si="71"/>
        <v>ANrf</v>
      </c>
      <c r="C139" s="224" t="str">
        <f t="shared" si="100"/>
        <v>ANrf_0-11_2001_b</v>
      </c>
      <c r="D139" s="230">
        <v>8.0399999999999991</v>
      </c>
      <c r="E139" s="224">
        <f t="shared" si="112"/>
        <v>6</v>
      </c>
      <c r="F139" s="241" t="s">
        <v>333</v>
      </c>
      <c r="G139" s="224" t="str">
        <f t="shared" si="106"/>
        <v/>
      </c>
      <c r="H139" s="224">
        <f>VLOOKUP($A139,'2001_Inc_19.10.20'!$A$18:$Z$41,9,FALSE)</f>
        <v>44109.375</v>
      </c>
      <c r="I139" s="224">
        <f t="shared" si="113"/>
        <v>2020</v>
      </c>
      <c r="J139" s="224">
        <f t="shared" si="107"/>
        <v>10</v>
      </c>
      <c r="K139" s="230">
        <f t="shared" si="108"/>
        <v>5.375</v>
      </c>
      <c r="L139" s="224">
        <f>VLOOKUP($A139,'2001_Inc_19.10.20'!$A$18:$Z$41,2,FALSE)</f>
        <v>44123.5</v>
      </c>
      <c r="M139" s="224">
        <f t="shared" si="114"/>
        <v>2020</v>
      </c>
      <c r="N139" s="224">
        <f t="shared" si="109"/>
        <v>10</v>
      </c>
      <c r="O139" s="230">
        <f t="shared" si="110"/>
        <v>19.5</v>
      </c>
      <c r="P139" s="230">
        <f t="shared" si="111"/>
        <v>14.125</v>
      </c>
      <c r="Q139" s="236" t="str">
        <f>IFERROR(VLOOKUP($A139,'2001_Inc_19.10.20'!$A$18:$Z$41,14,FALSE),"")</f>
        <v/>
      </c>
    </row>
    <row r="140" spans="1:17">
      <c r="A140" s="223" t="s">
        <v>275</v>
      </c>
      <c r="B140" s="224" t="str">
        <f t="shared" si="71"/>
        <v>ANrf</v>
      </c>
      <c r="C140" s="224" t="str">
        <f t="shared" si="100"/>
        <v>ANrf_11-32_2001_a</v>
      </c>
      <c r="D140" s="230">
        <v>8.0370000000000008</v>
      </c>
      <c r="E140" s="224">
        <f t="shared" si="112"/>
        <v>6</v>
      </c>
      <c r="F140" s="241" t="s">
        <v>333</v>
      </c>
      <c r="G140" s="224" t="str">
        <f t="shared" si="106"/>
        <v/>
      </c>
      <c r="H140" s="224">
        <f>VLOOKUP($A140,'2001_Inc_19.10.20'!$A$18:$Z$41,9,FALSE)</f>
        <v>44109.375</v>
      </c>
      <c r="I140" s="224">
        <f t="shared" si="113"/>
        <v>2020</v>
      </c>
      <c r="J140" s="224">
        <f t="shared" si="107"/>
        <v>10</v>
      </c>
      <c r="K140" s="230">
        <f t="shared" si="108"/>
        <v>5.375</v>
      </c>
      <c r="L140" s="224">
        <f>VLOOKUP($A140,'2001_Inc_19.10.20'!$A$18:$Z$41,2,FALSE)</f>
        <v>44123.5</v>
      </c>
      <c r="M140" s="224">
        <f t="shared" si="114"/>
        <v>2020</v>
      </c>
      <c r="N140" s="224">
        <f t="shared" si="109"/>
        <v>10</v>
      </c>
      <c r="O140" s="230">
        <f t="shared" si="110"/>
        <v>19.5</v>
      </c>
      <c r="P140" s="230">
        <f t="shared" si="111"/>
        <v>14.125</v>
      </c>
      <c r="Q140" s="236">
        <f>IFERROR(VLOOKUP($A140,'2001_Inc_19.10.20'!$A$18:$Z$41,14,FALSE),"")</f>
        <v>2.0641993782480168</v>
      </c>
    </row>
    <row r="141" spans="1:17">
      <c r="A141" s="223" t="s">
        <v>276</v>
      </c>
      <c r="B141" s="224" t="str">
        <f t="shared" si="71"/>
        <v>ANrf</v>
      </c>
      <c r="C141" s="224" t="str">
        <f t="shared" si="100"/>
        <v>ANrf_11-32_2001_b</v>
      </c>
      <c r="D141" s="230">
        <v>8.06</v>
      </c>
      <c r="E141" s="224">
        <f t="shared" si="112"/>
        <v>6</v>
      </c>
      <c r="F141" s="241" t="s">
        <v>333</v>
      </c>
      <c r="G141" s="224" t="str">
        <f t="shared" si="106"/>
        <v/>
      </c>
      <c r="H141" s="224">
        <f>VLOOKUP($A141,'2001_Inc_19.10.20'!$A$18:$Z$41,9,FALSE)</f>
        <v>44109.375</v>
      </c>
      <c r="I141" s="224">
        <f t="shared" si="113"/>
        <v>2020</v>
      </c>
      <c r="J141" s="224">
        <f t="shared" si="107"/>
        <v>10</v>
      </c>
      <c r="K141" s="230">
        <f t="shared" si="108"/>
        <v>5.375</v>
      </c>
      <c r="L141" s="224">
        <f>VLOOKUP($A141,'2001_Inc_19.10.20'!$A$18:$Z$41,2,FALSE)</f>
        <v>44123.5</v>
      </c>
      <c r="M141" s="224">
        <f t="shared" si="114"/>
        <v>2020</v>
      </c>
      <c r="N141" s="224">
        <f t="shared" si="109"/>
        <v>10</v>
      </c>
      <c r="O141" s="230">
        <f t="shared" si="110"/>
        <v>19.5</v>
      </c>
      <c r="P141" s="230">
        <f t="shared" si="111"/>
        <v>14.125</v>
      </c>
      <c r="Q141" s="236" t="str">
        <f>IFERROR(VLOOKUP($A141,'2001_Inc_19.10.20'!$A$18:$Z$41,14,FALSE),"")</f>
        <v/>
      </c>
    </row>
    <row r="142" spans="1:17">
      <c r="A142" s="223" t="s">
        <v>277</v>
      </c>
      <c r="B142" s="224" t="str">
        <f t="shared" si="71"/>
        <v>ANwf</v>
      </c>
      <c r="C142" s="224" t="str">
        <f t="shared" si="100"/>
        <v>ANwf_0-11_2001_a</v>
      </c>
      <c r="D142" s="230">
        <v>8.0589999999999993</v>
      </c>
      <c r="E142" s="224">
        <f t="shared" si="112"/>
        <v>6</v>
      </c>
      <c r="F142" s="241" t="s">
        <v>333</v>
      </c>
      <c r="G142" s="224" t="str">
        <f t="shared" si="106"/>
        <v/>
      </c>
      <c r="H142" s="224">
        <f>VLOOKUP($A142,'2001_Inc_19.10.20'!$A$18:$Z$41,9,FALSE)</f>
        <v>44109.375</v>
      </c>
      <c r="I142" s="224">
        <f t="shared" si="113"/>
        <v>2020</v>
      </c>
      <c r="J142" s="224">
        <f t="shared" si="107"/>
        <v>10</v>
      </c>
      <c r="K142" s="230">
        <f t="shared" si="108"/>
        <v>5.375</v>
      </c>
      <c r="L142" s="224">
        <f>VLOOKUP($A142,'2001_Inc_19.10.20'!$A$18:$Z$41,2,FALSE)</f>
        <v>44123.5</v>
      </c>
      <c r="M142" s="224">
        <f t="shared" si="114"/>
        <v>2020</v>
      </c>
      <c r="N142" s="224">
        <f t="shared" si="109"/>
        <v>10</v>
      </c>
      <c r="O142" s="230">
        <f t="shared" si="110"/>
        <v>19.5</v>
      </c>
      <c r="P142" s="230">
        <f t="shared" si="111"/>
        <v>14.125</v>
      </c>
      <c r="Q142" s="236">
        <f>IFERROR(VLOOKUP($A142,'2001_Inc_19.10.20'!$A$18:$Z$41,14,FALSE),"")</f>
        <v>6.3580275767455214</v>
      </c>
    </row>
    <row r="143" spans="1:17">
      <c r="A143" s="223" t="s">
        <v>278</v>
      </c>
      <c r="B143" s="224" t="str">
        <f t="shared" si="71"/>
        <v>ANwf</v>
      </c>
      <c r="C143" s="224" t="str">
        <f t="shared" si="100"/>
        <v>ANwf_0-11_2001_b</v>
      </c>
      <c r="D143" s="230">
        <v>8.0579999999999998</v>
      </c>
      <c r="E143" s="224">
        <f t="shared" si="112"/>
        <v>6</v>
      </c>
      <c r="F143" s="241" t="s">
        <v>333</v>
      </c>
      <c r="G143" s="224" t="str">
        <f t="shared" si="106"/>
        <v/>
      </c>
      <c r="H143" s="224">
        <f>VLOOKUP($A143,'2001_Inc_19.10.20'!$A$18:$Z$41,9,FALSE)</f>
        <v>44109.375</v>
      </c>
      <c r="I143" s="224">
        <f t="shared" si="113"/>
        <v>2020</v>
      </c>
      <c r="J143" s="224">
        <f t="shared" si="107"/>
        <v>10</v>
      </c>
      <c r="K143" s="230">
        <f t="shared" si="108"/>
        <v>5.375</v>
      </c>
      <c r="L143" s="224">
        <f>VLOOKUP($A143,'2001_Inc_19.10.20'!$A$18:$Z$41,2,FALSE)</f>
        <v>44123.5</v>
      </c>
      <c r="M143" s="224">
        <f t="shared" si="114"/>
        <v>2020</v>
      </c>
      <c r="N143" s="224">
        <f t="shared" si="109"/>
        <v>10</v>
      </c>
      <c r="O143" s="230">
        <f t="shared" si="110"/>
        <v>19.5</v>
      </c>
      <c r="P143" s="230">
        <f t="shared" si="111"/>
        <v>14.125</v>
      </c>
      <c r="Q143" s="236" t="str">
        <f>IFERROR(VLOOKUP($A143,'2001_Inc_19.10.20'!$A$18:$Z$41,14,FALSE),"")</f>
        <v/>
      </c>
    </row>
    <row r="144" spans="1:17">
      <c r="A144" s="223" t="s">
        <v>279</v>
      </c>
      <c r="B144" s="224" t="str">
        <f t="shared" si="71"/>
        <v>ANwf</v>
      </c>
      <c r="C144" s="224" t="str">
        <f t="shared" si="100"/>
        <v>ANwf_11-35_2001_a</v>
      </c>
      <c r="D144" s="230">
        <v>8.0679999999999996</v>
      </c>
      <c r="E144" s="224">
        <f t="shared" si="112"/>
        <v>6</v>
      </c>
      <c r="F144" s="241" t="s">
        <v>333</v>
      </c>
      <c r="G144" s="224" t="str">
        <f t="shared" si="106"/>
        <v/>
      </c>
      <c r="H144" s="224">
        <f>VLOOKUP($A144,'2001_Inc_19.10.20'!$A$18:$Z$41,9,FALSE)</f>
        <v>44109.375</v>
      </c>
      <c r="I144" s="224">
        <f t="shared" si="113"/>
        <v>2020</v>
      </c>
      <c r="J144" s="224">
        <f t="shared" si="107"/>
        <v>10</v>
      </c>
      <c r="K144" s="230">
        <f t="shared" si="108"/>
        <v>5.375</v>
      </c>
      <c r="L144" s="224">
        <f>VLOOKUP($A144,'2001_Inc_19.10.20'!$A$18:$Z$41,2,FALSE)</f>
        <v>44123.5</v>
      </c>
      <c r="M144" s="224">
        <f t="shared" si="114"/>
        <v>2020</v>
      </c>
      <c r="N144" s="224">
        <f t="shared" si="109"/>
        <v>10</v>
      </c>
      <c r="O144" s="230">
        <f t="shared" si="110"/>
        <v>19.5</v>
      </c>
      <c r="P144" s="230">
        <f t="shared" si="111"/>
        <v>14.125</v>
      </c>
      <c r="Q144" s="236" t="str">
        <f>IFERROR(VLOOKUP($A144,'2001_Inc_19.10.20'!$A$18:$Z$41,14,FALSE),"")</f>
        <v/>
      </c>
    </row>
    <row r="145" spans="1:17">
      <c r="A145" s="226" t="s">
        <v>280</v>
      </c>
      <c r="B145" s="227" t="str">
        <f t="shared" si="71"/>
        <v>ANwf</v>
      </c>
      <c r="C145" s="227" t="str">
        <f t="shared" ref="C145" si="115">B145&amp;"_"&amp;IF(LEFT(RIGHT(A145,11),1)="_",RIGHT(A145,10),IF(LEFT(RIGHT(A145,12),1)="_",RIGHT(A145,11),RIGHT(A145,12)))</f>
        <v>ANwf_11-35_2001_b</v>
      </c>
      <c r="D145" s="230">
        <v>8.0739999999999998</v>
      </c>
      <c r="E145" s="227">
        <f t="shared" ref="E145" si="116">E144</f>
        <v>6</v>
      </c>
      <c r="F145" s="242" t="s">
        <v>333</v>
      </c>
      <c r="G145" s="227" t="str">
        <f t="shared" ref="G145" si="117">IF(AND(E145&lt;&gt;E144,L145=L144),"fix meas date","")</f>
        <v/>
      </c>
      <c r="H145" s="227">
        <f>VLOOKUP($A145,'2001_Inc_19.10.20'!$A$18:$Z$41,9,FALSE)</f>
        <v>44109.375</v>
      </c>
      <c r="I145" s="227">
        <f t="shared" si="113"/>
        <v>2020</v>
      </c>
      <c r="J145" s="227">
        <f t="shared" ref="J145" si="118">MONTH(H145)</f>
        <v>10</v>
      </c>
      <c r="K145" s="231">
        <f t="shared" ref="K145" si="119">DAY(H145)+H145-ROUNDDOWN(H145,0)</f>
        <v>5.375</v>
      </c>
      <c r="L145" s="227">
        <f>VLOOKUP($A145,'2001_Inc_19.10.20'!$A$18:$Z$41,2,FALSE)</f>
        <v>44123.5</v>
      </c>
      <c r="M145" s="227">
        <f t="shared" si="114"/>
        <v>2020</v>
      </c>
      <c r="N145" s="227">
        <f t="shared" ref="N145" si="120">MONTH(L145)</f>
        <v>10</v>
      </c>
      <c r="O145" s="231">
        <f t="shared" ref="O145" si="121">DAY(L145)+L145-ROUNDDOWN(L145,0)</f>
        <v>19.5</v>
      </c>
      <c r="P145" s="231">
        <f t="shared" ref="P145" si="122">L145-H145</f>
        <v>14.125</v>
      </c>
      <c r="Q145" s="237" t="str">
        <f>IFERROR(VLOOKUP($A145,'2001_Inc_19.10.20'!$A$18:$Z$41,14,FALSE),"")</f>
        <v/>
      </c>
    </row>
    <row r="146" spans="1:17">
      <c r="A146" s="220" t="s">
        <v>257</v>
      </c>
      <c r="B146" s="221" t="str">
        <f t="shared" si="71"/>
        <v>GRrf</v>
      </c>
      <c r="C146" s="221" t="str">
        <f t="shared" ref="C146:C168" si="123">B146&amp;"_"&amp;IF(LEFT(RIGHT(A146,11),1)="_",RIGHT(A146,10),IF(LEFT(RIGHT(A146,12),1)="_",RIGHT(A146,11),RIGHT(A146,12)))</f>
        <v>GRrf_0-8_2001_a</v>
      </c>
      <c r="D146" s="230">
        <v>7.9989999999999997</v>
      </c>
      <c r="E146" s="221">
        <v>7</v>
      </c>
      <c r="F146" s="240" t="s">
        <v>334</v>
      </c>
      <c r="G146" s="221" t="str">
        <f t="shared" ref="G146" si="124">IF(AND(E146&lt;&gt;E144,L146=L144),"fix meas date","")</f>
        <v/>
      </c>
      <c r="H146" s="221">
        <f>VLOOKUP($A146,'2001_Inc_26.10.20'!$A$18:$Z$41,9,FALSE)</f>
        <v>44109.375</v>
      </c>
      <c r="I146" s="221">
        <f t="shared" si="113"/>
        <v>2020</v>
      </c>
      <c r="J146" s="221">
        <f t="shared" ref="J146" si="125">MONTH(H146)</f>
        <v>10</v>
      </c>
      <c r="K146" s="229">
        <f t="shared" ref="K146" si="126">DAY(H146)+H146-ROUNDDOWN(H146,0)</f>
        <v>5.375</v>
      </c>
      <c r="L146" s="221">
        <f>VLOOKUP($A146,'2001_Inc_26.10.20'!$A$18:$Z$41,2,FALSE)</f>
        <v>44130.645833333336</v>
      </c>
      <c r="M146" s="221">
        <f t="shared" si="114"/>
        <v>2020</v>
      </c>
      <c r="N146" s="221">
        <f t="shared" ref="N146" si="127">MONTH(L146)</f>
        <v>10</v>
      </c>
      <c r="O146" s="229">
        <f t="shared" ref="O146" si="128">DAY(L146)+L146-ROUNDDOWN(L146,0)</f>
        <v>26.645833333335759</v>
      </c>
      <c r="P146" s="229">
        <f t="shared" ref="P146" si="129">L146-H146</f>
        <v>21.270833333335759</v>
      </c>
      <c r="Q146" s="235">
        <f>IFERROR(VLOOKUP($A146,'2001_Inc_26.10.20'!$A$18:$Z$41,14,FALSE),"")</f>
        <v>10.264732935004726</v>
      </c>
    </row>
    <row r="147" spans="1:17">
      <c r="A147" s="223" t="s">
        <v>258</v>
      </c>
      <c r="B147" s="224" t="str">
        <f t="shared" si="71"/>
        <v>GRrf</v>
      </c>
      <c r="C147" s="224" t="str">
        <f t="shared" si="123"/>
        <v>GRrf_0-8_2001_b</v>
      </c>
      <c r="D147" s="230">
        <v>8.07</v>
      </c>
      <c r="E147" s="224">
        <f>E146</f>
        <v>7</v>
      </c>
      <c r="F147" s="241" t="s">
        <v>334</v>
      </c>
      <c r="G147" s="224" t="str">
        <f t="shared" ref="G147:G168" si="130">IF(AND(E147&lt;&gt;E146,L147=L146),"fix meas date","")</f>
        <v/>
      </c>
      <c r="H147" s="224">
        <f>VLOOKUP($A147,'2001_Inc_26.10.20'!$A$18:$Z$41,9,FALSE)</f>
        <v>44109.375</v>
      </c>
      <c r="I147" s="224">
        <f t="shared" si="113"/>
        <v>2020</v>
      </c>
      <c r="J147" s="224">
        <f t="shared" ref="J147:J168" si="131">MONTH(H147)</f>
        <v>10</v>
      </c>
      <c r="K147" s="230">
        <f t="shared" ref="K147:K168" si="132">DAY(H147)+H147-ROUNDDOWN(H147,0)</f>
        <v>5.375</v>
      </c>
      <c r="L147" s="224">
        <f>VLOOKUP($A147,'2001_Inc_26.10.20'!$A$18:$Z$41,2,FALSE)</f>
        <v>44130.645833333336</v>
      </c>
      <c r="M147" s="224">
        <f t="shared" si="114"/>
        <v>2020</v>
      </c>
      <c r="N147" s="224">
        <f t="shared" ref="N147:N168" si="133">MONTH(L147)</f>
        <v>10</v>
      </c>
      <c r="O147" s="230">
        <f t="shared" ref="O147:O168" si="134">DAY(L147)+L147-ROUNDDOWN(L147,0)</f>
        <v>26.645833333335759</v>
      </c>
      <c r="P147" s="230">
        <f t="shared" ref="P147:P168" si="135">L147-H147</f>
        <v>21.270833333335759</v>
      </c>
      <c r="Q147" s="236" t="str">
        <f>IFERROR(VLOOKUP($A147,'2001_Inc_26.10.20'!$A$18:$Z$41,14,FALSE),"")</f>
        <v/>
      </c>
    </row>
    <row r="148" spans="1:17">
      <c r="A148" s="223" t="s">
        <v>259</v>
      </c>
      <c r="B148" s="224" t="str">
        <f t="shared" si="71"/>
        <v>GRrf</v>
      </c>
      <c r="C148" s="224" t="str">
        <f t="shared" si="123"/>
        <v>GRrf_8-27_2001_a</v>
      </c>
      <c r="D148" s="230">
        <v>8.2479999999999993</v>
      </c>
      <c r="E148" s="224">
        <f t="shared" ref="E148:E168" si="136">E147</f>
        <v>7</v>
      </c>
      <c r="F148" s="241" t="s">
        <v>334</v>
      </c>
      <c r="G148" s="224" t="str">
        <f t="shared" si="130"/>
        <v/>
      </c>
      <c r="H148" s="224">
        <f>VLOOKUP($A148,'2001_Inc_26.10.20'!$A$18:$Z$41,9,FALSE)</f>
        <v>44109.375</v>
      </c>
      <c r="I148" s="224">
        <f t="shared" si="113"/>
        <v>2020</v>
      </c>
      <c r="J148" s="224">
        <f t="shared" si="131"/>
        <v>10</v>
      </c>
      <c r="K148" s="230">
        <f t="shared" si="132"/>
        <v>5.375</v>
      </c>
      <c r="L148" s="224">
        <f>VLOOKUP($A148,'2001_Inc_26.10.20'!$A$18:$Z$41,2,FALSE)</f>
        <v>44130.645833333336</v>
      </c>
      <c r="M148" s="224">
        <f t="shared" si="114"/>
        <v>2020</v>
      </c>
      <c r="N148" s="224">
        <f t="shared" si="133"/>
        <v>10</v>
      </c>
      <c r="O148" s="230">
        <f t="shared" si="134"/>
        <v>26.645833333335759</v>
      </c>
      <c r="P148" s="230">
        <f t="shared" si="135"/>
        <v>21.270833333335759</v>
      </c>
      <c r="Q148" s="236">
        <f>IFERROR(VLOOKUP($A148,'2001_Inc_26.10.20'!$A$18:$Z$41,14,FALSE),"")</f>
        <v>1.4956829322143501</v>
      </c>
    </row>
    <row r="149" spans="1:17">
      <c r="A149" s="223" t="s">
        <v>260</v>
      </c>
      <c r="B149" s="224" t="str">
        <f t="shared" si="71"/>
        <v>GRrf</v>
      </c>
      <c r="C149" s="224" t="str">
        <f t="shared" si="123"/>
        <v>GRrf_8-27_2001_b</v>
      </c>
      <c r="D149" s="230">
        <v>8.2609999999999992</v>
      </c>
      <c r="E149" s="224">
        <f t="shared" si="136"/>
        <v>7</v>
      </c>
      <c r="F149" s="241" t="s">
        <v>334</v>
      </c>
      <c r="G149" s="224" t="str">
        <f t="shared" si="130"/>
        <v/>
      </c>
      <c r="H149" s="224">
        <f>VLOOKUP($A149,'2001_Inc_26.10.20'!$A$18:$Z$41,9,FALSE)</f>
        <v>44109.375</v>
      </c>
      <c r="I149" s="224">
        <f t="shared" si="113"/>
        <v>2020</v>
      </c>
      <c r="J149" s="224">
        <f t="shared" si="131"/>
        <v>10</v>
      </c>
      <c r="K149" s="230">
        <f t="shared" si="132"/>
        <v>5.375</v>
      </c>
      <c r="L149" s="224">
        <f>VLOOKUP($A149,'2001_Inc_26.10.20'!$A$18:$Z$41,2,FALSE)</f>
        <v>44130.645833333336</v>
      </c>
      <c r="M149" s="224">
        <f t="shared" si="114"/>
        <v>2020</v>
      </c>
      <c r="N149" s="224">
        <f t="shared" si="133"/>
        <v>10</v>
      </c>
      <c r="O149" s="230">
        <f t="shared" si="134"/>
        <v>26.645833333335759</v>
      </c>
      <c r="P149" s="230">
        <f t="shared" si="135"/>
        <v>21.270833333335759</v>
      </c>
      <c r="Q149" s="236">
        <f>IFERROR(VLOOKUP($A149,'2001_Inc_26.10.20'!$A$18:$Z$41,14,FALSE),"")</f>
        <v>1.3679000516414666</v>
      </c>
    </row>
    <row r="150" spans="1:17">
      <c r="A150" s="223" t="s">
        <v>261</v>
      </c>
      <c r="B150" s="224" t="str">
        <f t="shared" si="71"/>
        <v>GRwf</v>
      </c>
      <c r="C150" s="224" t="str">
        <f t="shared" si="123"/>
        <v>GRwf_0-4_2001_a</v>
      </c>
      <c r="D150" s="230">
        <v>8.0210000000000008</v>
      </c>
      <c r="E150" s="224">
        <f t="shared" si="136"/>
        <v>7</v>
      </c>
      <c r="F150" s="241" t="s">
        <v>334</v>
      </c>
      <c r="G150" s="224" t="str">
        <f t="shared" si="130"/>
        <v/>
      </c>
      <c r="H150" s="224">
        <f>VLOOKUP($A150,'2001_Inc_26.10.20'!$A$18:$Z$41,9,FALSE)</f>
        <v>44109.375</v>
      </c>
      <c r="I150" s="224">
        <f t="shared" si="113"/>
        <v>2020</v>
      </c>
      <c r="J150" s="224">
        <f t="shared" si="131"/>
        <v>10</v>
      </c>
      <c r="K150" s="230">
        <f t="shared" si="132"/>
        <v>5.375</v>
      </c>
      <c r="L150" s="224">
        <f>VLOOKUP($A150,'2001_Inc_26.10.20'!$A$18:$Z$41,2,FALSE)</f>
        <v>44130.645833333336</v>
      </c>
      <c r="M150" s="224">
        <f t="shared" si="114"/>
        <v>2020</v>
      </c>
      <c r="N150" s="224">
        <f t="shared" si="133"/>
        <v>10</v>
      </c>
      <c r="O150" s="230">
        <f t="shared" si="134"/>
        <v>26.645833333335759</v>
      </c>
      <c r="P150" s="230">
        <f t="shared" si="135"/>
        <v>21.270833333335759</v>
      </c>
      <c r="Q150" s="236" t="str">
        <f>IFERROR(VLOOKUP($A150,'2001_Inc_26.10.20'!$A$18:$Z$41,14,FALSE),"")</f>
        <v/>
      </c>
    </row>
    <row r="151" spans="1:17">
      <c r="A151" s="223" t="s">
        <v>262</v>
      </c>
      <c r="B151" s="224" t="str">
        <f t="shared" si="71"/>
        <v>GRwf</v>
      </c>
      <c r="C151" s="224" t="str">
        <f t="shared" si="123"/>
        <v>GRwf_0-4_2001_b</v>
      </c>
      <c r="D151" s="230">
        <v>8.0809999999999995</v>
      </c>
      <c r="E151" s="224">
        <f t="shared" si="136"/>
        <v>7</v>
      </c>
      <c r="F151" s="241" t="s">
        <v>334</v>
      </c>
      <c r="G151" s="224" t="str">
        <f t="shared" si="130"/>
        <v/>
      </c>
      <c r="H151" s="224">
        <f>VLOOKUP($A151,'2001_Inc_26.10.20'!$A$18:$Z$41,9,FALSE)</f>
        <v>44109.375</v>
      </c>
      <c r="I151" s="224">
        <f t="shared" si="113"/>
        <v>2020</v>
      </c>
      <c r="J151" s="224">
        <f t="shared" si="131"/>
        <v>10</v>
      </c>
      <c r="K151" s="230">
        <f t="shared" si="132"/>
        <v>5.375</v>
      </c>
      <c r="L151" s="224">
        <f>VLOOKUP($A151,'2001_Inc_26.10.20'!$A$18:$Z$41,2,FALSE)</f>
        <v>44130.645833333336</v>
      </c>
      <c r="M151" s="224">
        <f t="shared" si="114"/>
        <v>2020</v>
      </c>
      <c r="N151" s="224">
        <f t="shared" si="133"/>
        <v>10</v>
      </c>
      <c r="O151" s="230">
        <f t="shared" si="134"/>
        <v>26.645833333335759</v>
      </c>
      <c r="P151" s="230">
        <f t="shared" si="135"/>
        <v>21.270833333335759</v>
      </c>
      <c r="Q151" s="236" t="str">
        <f>IFERROR(VLOOKUP($A151,'2001_Inc_26.10.20'!$A$18:$Z$41,14,FALSE),"")</f>
        <v/>
      </c>
    </row>
    <row r="152" spans="1:17">
      <c r="A152" s="223" t="s">
        <v>263</v>
      </c>
      <c r="B152" s="224" t="str">
        <f t="shared" si="71"/>
        <v>GRwf</v>
      </c>
      <c r="C152" s="224" t="str">
        <f t="shared" si="123"/>
        <v>GRwf_4-13_2001_a</v>
      </c>
      <c r="D152" s="230">
        <v>8.0559999999999992</v>
      </c>
      <c r="E152" s="224">
        <f t="shared" si="136"/>
        <v>7</v>
      </c>
      <c r="F152" s="241" t="s">
        <v>334</v>
      </c>
      <c r="G152" s="224" t="str">
        <f t="shared" si="130"/>
        <v/>
      </c>
      <c r="H152" s="224">
        <f>VLOOKUP($A152,'2001_Inc_26.10.20'!$A$18:$Z$41,9,FALSE)</f>
        <v>44109.375</v>
      </c>
      <c r="I152" s="224">
        <f t="shared" si="113"/>
        <v>2020</v>
      </c>
      <c r="J152" s="224">
        <f t="shared" si="131"/>
        <v>10</v>
      </c>
      <c r="K152" s="230">
        <f t="shared" si="132"/>
        <v>5.375</v>
      </c>
      <c r="L152" s="224">
        <f>VLOOKUP($A152,'2001_Inc_26.10.20'!$A$18:$Z$41,2,FALSE)</f>
        <v>44130.645833333336</v>
      </c>
      <c r="M152" s="224">
        <f t="shared" si="114"/>
        <v>2020</v>
      </c>
      <c r="N152" s="224">
        <f t="shared" si="133"/>
        <v>10</v>
      </c>
      <c r="O152" s="230">
        <f t="shared" si="134"/>
        <v>26.645833333335759</v>
      </c>
      <c r="P152" s="230">
        <f t="shared" si="135"/>
        <v>21.270833333335759</v>
      </c>
      <c r="Q152" s="236">
        <f>IFERROR(VLOOKUP($A152,'2001_Inc_26.10.20'!$A$18:$Z$41,14,FALSE),"")</f>
        <v>3.5621337495565837</v>
      </c>
    </row>
    <row r="153" spans="1:17">
      <c r="A153" s="223" t="s">
        <v>264</v>
      </c>
      <c r="B153" s="224" t="str">
        <f t="shared" ref="B153:B219" si="137">IF(AND(RIGHT(LEFT(A153,2),1)="_",RIGHT(LEFT(A153,4),1)="_"),RIGHT(LEFT(A153,8),4),IF(AND(RIGHT(LEFT(A153,3),1)="_",RIGHT(LEFT(A153,5),1)="_"),RIGHT(LEFT(A153,9),4),RIGHT(LEFT(A153,10),4)))</f>
        <v>GRwf</v>
      </c>
      <c r="C153" s="224" t="str">
        <f t="shared" si="123"/>
        <v>GRwf_4-13_2001_b</v>
      </c>
      <c r="D153" s="230">
        <v>8.0259999999999998</v>
      </c>
      <c r="E153" s="224">
        <f t="shared" si="136"/>
        <v>7</v>
      </c>
      <c r="F153" s="241" t="s">
        <v>334</v>
      </c>
      <c r="G153" s="224" t="str">
        <f t="shared" si="130"/>
        <v/>
      </c>
      <c r="H153" s="224">
        <f>VLOOKUP($A153,'2001_Inc_26.10.20'!$A$18:$Z$41,9,FALSE)</f>
        <v>44109.375</v>
      </c>
      <c r="I153" s="224">
        <f t="shared" si="113"/>
        <v>2020</v>
      </c>
      <c r="J153" s="224">
        <f t="shared" si="131"/>
        <v>10</v>
      </c>
      <c r="K153" s="230">
        <f t="shared" si="132"/>
        <v>5.375</v>
      </c>
      <c r="L153" s="224">
        <f>VLOOKUP($A153,'2001_Inc_26.10.20'!$A$18:$Z$41,2,FALSE)</f>
        <v>44130.645833333336</v>
      </c>
      <c r="M153" s="224">
        <f t="shared" si="114"/>
        <v>2020</v>
      </c>
      <c r="N153" s="224">
        <f t="shared" si="133"/>
        <v>10</v>
      </c>
      <c r="O153" s="230">
        <f t="shared" si="134"/>
        <v>26.645833333335759</v>
      </c>
      <c r="P153" s="230">
        <f t="shared" si="135"/>
        <v>21.270833333335759</v>
      </c>
      <c r="Q153" s="236" t="str">
        <f>IFERROR(VLOOKUP($A153,'2001_Inc_26.10.20'!$A$18:$Z$41,14,FALSE),"")</f>
        <v/>
      </c>
    </row>
    <row r="154" spans="1:17">
      <c r="A154" s="223" t="s">
        <v>265</v>
      </c>
      <c r="B154" s="224" t="str">
        <f t="shared" si="137"/>
        <v>GRwf</v>
      </c>
      <c r="C154" s="224" t="str">
        <f t="shared" si="123"/>
        <v>GRwf_13-28_2001_a</v>
      </c>
      <c r="D154" s="230">
        <v>8.02</v>
      </c>
      <c r="E154" s="224">
        <f t="shared" si="136"/>
        <v>7</v>
      </c>
      <c r="F154" s="241" t="s">
        <v>334</v>
      </c>
      <c r="G154" s="224" t="str">
        <f t="shared" si="130"/>
        <v/>
      </c>
      <c r="H154" s="224">
        <f>VLOOKUP($A154,'2001_Inc_26.10.20'!$A$18:$Z$41,9,FALSE)</f>
        <v>44109.375</v>
      </c>
      <c r="I154" s="224">
        <f t="shared" si="113"/>
        <v>2020</v>
      </c>
      <c r="J154" s="224">
        <f t="shared" si="131"/>
        <v>10</v>
      </c>
      <c r="K154" s="230">
        <f t="shared" si="132"/>
        <v>5.375</v>
      </c>
      <c r="L154" s="224">
        <f>VLOOKUP($A154,'2001_Inc_26.10.20'!$A$18:$Z$41,2,FALSE)</f>
        <v>44130.645833333336</v>
      </c>
      <c r="M154" s="224">
        <f t="shared" si="114"/>
        <v>2020</v>
      </c>
      <c r="N154" s="224">
        <f t="shared" si="133"/>
        <v>10</v>
      </c>
      <c r="O154" s="230">
        <f t="shared" si="134"/>
        <v>26.645833333335759</v>
      </c>
      <c r="P154" s="230">
        <f t="shared" si="135"/>
        <v>21.270833333335759</v>
      </c>
      <c r="Q154" s="236">
        <f>IFERROR(VLOOKUP($A154,'2001_Inc_26.10.20'!$A$18:$Z$41,14,FALSE),"")</f>
        <v>1.5180951128383899</v>
      </c>
    </row>
    <row r="155" spans="1:17">
      <c r="A155" s="223" t="s">
        <v>266</v>
      </c>
      <c r="B155" s="224" t="str">
        <f t="shared" si="137"/>
        <v>GRwf</v>
      </c>
      <c r="C155" s="224" t="str">
        <f t="shared" si="123"/>
        <v>GRwf_13-28_2001_b</v>
      </c>
      <c r="D155" s="230">
        <v>8.07</v>
      </c>
      <c r="E155" s="224">
        <f t="shared" si="136"/>
        <v>7</v>
      </c>
      <c r="F155" s="241" t="s">
        <v>334</v>
      </c>
      <c r="G155" s="224" t="str">
        <f t="shared" si="130"/>
        <v/>
      </c>
      <c r="H155" s="224">
        <f>VLOOKUP($A155,'2001_Inc_26.10.20'!$A$18:$Z$41,9,FALSE)</f>
        <v>44109.375</v>
      </c>
      <c r="I155" s="224">
        <f t="shared" si="113"/>
        <v>2020</v>
      </c>
      <c r="J155" s="224">
        <f t="shared" si="131"/>
        <v>10</v>
      </c>
      <c r="K155" s="230">
        <f t="shared" si="132"/>
        <v>5.375</v>
      </c>
      <c r="L155" s="224">
        <f>VLOOKUP($A155,'2001_Inc_26.10.20'!$A$18:$Z$41,2,FALSE)</f>
        <v>44130.645833333336</v>
      </c>
      <c r="M155" s="224">
        <f t="shared" si="114"/>
        <v>2020</v>
      </c>
      <c r="N155" s="224">
        <f t="shared" si="133"/>
        <v>10</v>
      </c>
      <c r="O155" s="230">
        <f t="shared" si="134"/>
        <v>26.645833333335759</v>
      </c>
      <c r="P155" s="230">
        <f t="shared" si="135"/>
        <v>21.270833333335759</v>
      </c>
      <c r="Q155" s="236">
        <f>IFERROR(VLOOKUP($A155,'2001_Inc_26.10.20'!$A$18:$Z$41,14,FALSE),"")</f>
        <v>1.7308636332672933</v>
      </c>
    </row>
    <row r="156" spans="1:17">
      <c r="A156" s="223" t="s">
        <v>267</v>
      </c>
      <c r="B156" s="224" t="str">
        <f t="shared" si="137"/>
        <v>GRpp</v>
      </c>
      <c r="C156" s="224" t="str">
        <f t="shared" si="123"/>
        <v>GRpp_0-7_2001_a</v>
      </c>
      <c r="D156" s="230">
        <v>8.0749999999999993</v>
      </c>
      <c r="E156" s="224">
        <f t="shared" si="136"/>
        <v>7</v>
      </c>
      <c r="F156" s="241" t="s">
        <v>334</v>
      </c>
      <c r="G156" s="224" t="str">
        <f t="shared" si="130"/>
        <v/>
      </c>
      <c r="H156" s="224">
        <f>VLOOKUP($A156,'2001_Inc_26.10.20'!$A$18:$Z$41,9,FALSE)</f>
        <v>44109.375</v>
      </c>
      <c r="I156" s="224">
        <f t="shared" si="113"/>
        <v>2020</v>
      </c>
      <c r="J156" s="224">
        <f t="shared" si="131"/>
        <v>10</v>
      </c>
      <c r="K156" s="230">
        <f t="shared" si="132"/>
        <v>5.375</v>
      </c>
      <c r="L156" s="224">
        <f>VLOOKUP($A156,'2001_Inc_26.10.20'!$A$18:$Z$41,2,FALSE)</f>
        <v>44130.645833333336</v>
      </c>
      <c r="M156" s="224">
        <f t="shared" si="114"/>
        <v>2020</v>
      </c>
      <c r="N156" s="224">
        <f t="shared" si="133"/>
        <v>10</v>
      </c>
      <c r="O156" s="230">
        <f t="shared" si="134"/>
        <v>26.645833333335759</v>
      </c>
      <c r="P156" s="230">
        <f t="shared" si="135"/>
        <v>21.270833333335759</v>
      </c>
      <c r="Q156" s="236" t="str">
        <f>IFERROR(VLOOKUP($A156,'2001_Inc_26.10.20'!$A$18:$Z$41,14,FALSE),"")</f>
        <v/>
      </c>
    </row>
    <row r="157" spans="1:17">
      <c r="A157" s="223" t="s">
        <v>268</v>
      </c>
      <c r="B157" s="224" t="str">
        <f t="shared" si="137"/>
        <v>GRpp</v>
      </c>
      <c r="C157" s="224" t="str">
        <f t="shared" si="123"/>
        <v>GRpp_0-7_2001_b</v>
      </c>
      <c r="D157" s="230">
        <v>8.0510000000000002</v>
      </c>
      <c r="E157" s="224">
        <f t="shared" si="136"/>
        <v>7</v>
      </c>
      <c r="F157" s="241" t="s">
        <v>334</v>
      </c>
      <c r="G157" s="224" t="str">
        <f t="shared" si="130"/>
        <v/>
      </c>
      <c r="H157" s="224">
        <f>VLOOKUP($A157,'2001_Inc_26.10.20'!$A$18:$Z$41,9,FALSE)</f>
        <v>44109.375</v>
      </c>
      <c r="I157" s="224">
        <f t="shared" si="113"/>
        <v>2020</v>
      </c>
      <c r="J157" s="224">
        <f t="shared" si="131"/>
        <v>10</v>
      </c>
      <c r="K157" s="230">
        <f t="shared" si="132"/>
        <v>5.375</v>
      </c>
      <c r="L157" s="224">
        <f>VLOOKUP($A157,'2001_Inc_26.10.20'!$A$18:$Z$41,2,FALSE)</f>
        <v>44130.645833333336</v>
      </c>
      <c r="M157" s="224">
        <f t="shared" si="114"/>
        <v>2020</v>
      </c>
      <c r="N157" s="224">
        <f t="shared" si="133"/>
        <v>10</v>
      </c>
      <c r="O157" s="230">
        <f t="shared" si="134"/>
        <v>26.645833333335759</v>
      </c>
      <c r="P157" s="230">
        <f t="shared" si="135"/>
        <v>21.270833333335759</v>
      </c>
      <c r="Q157" s="236" t="str">
        <f>IFERROR(VLOOKUP($A157,'2001_Inc_26.10.20'!$A$18:$Z$41,14,FALSE),"")</f>
        <v/>
      </c>
    </row>
    <row r="158" spans="1:17">
      <c r="A158" s="223" t="s">
        <v>269</v>
      </c>
      <c r="B158" s="224" t="str">
        <f t="shared" si="137"/>
        <v>GRpp</v>
      </c>
      <c r="C158" s="224" t="str">
        <f t="shared" si="123"/>
        <v>GRpp_7-15_2001_a</v>
      </c>
      <c r="D158" s="230">
        <v>8.0280000000000005</v>
      </c>
      <c r="E158" s="224">
        <f t="shared" si="136"/>
        <v>7</v>
      </c>
      <c r="F158" s="241" t="s">
        <v>334</v>
      </c>
      <c r="G158" s="224" t="str">
        <f t="shared" si="130"/>
        <v/>
      </c>
      <c r="H158" s="224">
        <f>VLOOKUP($A158,'2001_Inc_26.10.20'!$A$18:$Z$41,9,FALSE)</f>
        <v>44109.375</v>
      </c>
      <c r="I158" s="224">
        <f t="shared" si="113"/>
        <v>2020</v>
      </c>
      <c r="J158" s="224">
        <f t="shared" si="131"/>
        <v>10</v>
      </c>
      <c r="K158" s="230">
        <f t="shared" si="132"/>
        <v>5.375</v>
      </c>
      <c r="L158" s="224">
        <f>VLOOKUP($A158,'2001_Inc_26.10.20'!$A$18:$Z$41,2,FALSE)</f>
        <v>44130.645833333336</v>
      </c>
      <c r="M158" s="224">
        <f t="shared" si="114"/>
        <v>2020</v>
      </c>
      <c r="N158" s="224">
        <f t="shared" si="133"/>
        <v>10</v>
      </c>
      <c r="O158" s="230">
        <f t="shared" si="134"/>
        <v>26.645833333335759</v>
      </c>
      <c r="P158" s="230">
        <f t="shared" si="135"/>
        <v>21.270833333335759</v>
      </c>
      <c r="Q158" s="236" t="str">
        <f>IFERROR(VLOOKUP($A158,'2001_Inc_26.10.20'!$A$18:$Z$41,14,FALSE),"")</f>
        <v/>
      </c>
    </row>
    <row r="159" spans="1:17">
      <c r="A159" s="223" t="s">
        <v>270</v>
      </c>
      <c r="B159" s="224" t="str">
        <f t="shared" si="137"/>
        <v>GRpp</v>
      </c>
      <c r="C159" s="224" t="str">
        <f t="shared" si="123"/>
        <v>GRpp_7-15_2001_b</v>
      </c>
      <c r="D159" s="230">
        <v>8.0410000000000004</v>
      </c>
      <c r="E159" s="224">
        <f t="shared" si="136"/>
        <v>7</v>
      </c>
      <c r="F159" s="241" t="s">
        <v>334</v>
      </c>
      <c r="G159" s="224" t="str">
        <f t="shared" si="130"/>
        <v/>
      </c>
      <c r="H159" s="224">
        <f>VLOOKUP($A159,'2001_Inc_26.10.20'!$A$18:$Z$41,9,FALSE)</f>
        <v>44109.375</v>
      </c>
      <c r="I159" s="224">
        <f t="shared" si="113"/>
        <v>2020</v>
      </c>
      <c r="J159" s="224">
        <f t="shared" si="131"/>
        <v>10</v>
      </c>
      <c r="K159" s="230">
        <f t="shared" si="132"/>
        <v>5.375</v>
      </c>
      <c r="L159" s="224">
        <f>VLOOKUP($A159,'2001_Inc_26.10.20'!$A$18:$Z$41,2,FALSE)</f>
        <v>44130.645833333336</v>
      </c>
      <c r="M159" s="224">
        <f t="shared" si="114"/>
        <v>2020</v>
      </c>
      <c r="N159" s="224">
        <f t="shared" si="133"/>
        <v>10</v>
      </c>
      <c r="O159" s="230">
        <f t="shared" si="134"/>
        <v>26.645833333335759</v>
      </c>
      <c r="P159" s="230">
        <f t="shared" si="135"/>
        <v>21.270833333335759</v>
      </c>
      <c r="Q159" s="236" t="str">
        <f>IFERROR(VLOOKUP($A159,'2001_Inc_26.10.20'!$A$18:$Z$41,14,FALSE),"")</f>
        <v/>
      </c>
    </row>
    <row r="160" spans="1:17">
      <c r="A160" s="223" t="s">
        <v>271</v>
      </c>
      <c r="B160" s="224" t="str">
        <f t="shared" si="137"/>
        <v>GRpp</v>
      </c>
      <c r="C160" s="224" t="str">
        <f t="shared" si="123"/>
        <v>GRpp_15-27_2001_a</v>
      </c>
      <c r="D160" s="230">
        <v>8.0150000000000006</v>
      </c>
      <c r="E160" s="224">
        <f t="shared" si="136"/>
        <v>7</v>
      </c>
      <c r="F160" s="241" t="s">
        <v>334</v>
      </c>
      <c r="G160" s="224" t="str">
        <f t="shared" si="130"/>
        <v/>
      </c>
      <c r="H160" s="224">
        <f>VLOOKUP($A160,'2001_Inc_26.10.20'!$A$18:$Z$41,9,FALSE)</f>
        <v>44109.375</v>
      </c>
      <c r="I160" s="224">
        <f t="shared" si="113"/>
        <v>2020</v>
      </c>
      <c r="J160" s="224">
        <f t="shared" si="131"/>
        <v>10</v>
      </c>
      <c r="K160" s="230">
        <f t="shared" si="132"/>
        <v>5.375</v>
      </c>
      <c r="L160" s="224">
        <f>VLOOKUP($A160,'2001_Inc_26.10.20'!$A$18:$Z$41,2,FALSE)</f>
        <v>44130.645833333336</v>
      </c>
      <c r="M160" s="224">
        <f t="shared" si="114"/>
        <v>2020</v>
      </c>
      <c r="N160" s="224">
        <f t="shared" si="133"/>
        <v>10</v>
      </c>
      <c r="O160" s="230">
        <f t="shared" si="134"/>
        <v>26.645833333335759</v>
      </c>
      <c r="P160" s="230">
        <f t="shared" si="135"/>
        <v>21.270833333335759</v>
      </c>
      <c r="Q160" s="236">
        <f>IFERROR(VLOOKUP($A160,'2001_Inc_26.10.20'!$A$18:$Z$41,14,FALSE),"")</f>
        <v>1.5615254057455699</v>
      </c>
    </row>
    <row r="161" spans="1:17">
      <c r="A161" s="223" t="s">
        <v>272</v>
      </c>
      <c r="B161" s="224" t="str">
        <f t="shared" si="137"/>
        <v>GRpp</v>
      </c>
      <c r="C161" s="224" t="str">
        <f t="shared" si="123"/>
        <v>GRpp_15-27_2001_b</v>
      </c>
      <c r="D161" s="230">
        <v>8.0609999999999999</v>
      </c>
      <c r="E161" s="224">
        <f t="shared" si="136"/>
        <v>7</v>
      </c>
      <c r="F161" s="241" t="s">
        <v>334</v>
      </c>
      <c r="G161" s="224" t="str">
        <f t="shared" si="130"/>
        <v/>
      </c>
      <c r="H161" s="224">
        <f>VLOOKUP($A161,'2001_Inc_26.10.20'!$A$18:$Z$41,9,FALSE)</f>
        <v>44109.375</v>
      </c>
      <c r="I161" s="224">
        <f t="shared" si="113"/>
        <v>2020</v>
      </c>
      <c r="J161" s="224">
        <f t="shared" si="131"/>
        <v>10</v>
      </c>
      <c r="K161" s="230">
        <f t="shared" si="132"/>
        <v>5.375</v>
      </c>
      <c r="L161" s="224">
        <f>VLOOKUP($A161,'2001_Inc_26.10.20'!$A$18:$Z$41,2,FALSE)</f>
        <v>44130.645833333336</v>
      </c>
      <c r="M161" s="224">
        <f t="shared" si="114"/>
        <v>2020</v>
      </c>
      <c r="N161" s="224">
        <f t="shared" si="133"/>
        <v>10</v>
      </c>
      <c r="O161" s="230">
        <f t="shared" si="134"/>
        <v>26.645833333335759</v>
      </c>
      <c r="P161" s="230">
        <f t="shared" si="135"/>
        <v>21.270833333335759</v>
      </c>
      <c r="Q161" s="236">
        <f>IFERROR(VLOOKUP($A161,'2001_Inc_26.10.20'!$A$18:$Z$41,14,FALSE),"")</f>
        <v>1.571764633055819</v>
      </c>
    </row>
    <row r="162" spans="1:17">
      <c r="A162" s="223" t="s">
        <v>273</v>
      </c>
      <c r="B162" s="224" t="str">
        <f t="shared" si="137"/>
        <v>ANrf</v>
      </c>
      <c r="C162" s="224" t="str">
        <f t="shared" si="123"/>
        <v>ANrf_0-11_2001_a</v>
      </c>
      <c r="D162" s="230">
        <v>8.0500000000000007</v>
      </c>
      <c r="E162" s="224">
        <f t="shared" si="136"/>
        <v>7</v>
      </c>
      <c r="F162" s="241" t="s">
        <v>334</v>
      </c>
      <c r="G162" s="224" t="str">
        <f t="shared" si="130"/>
        <v/>
      </c>
      <c r="H162" s="224">
        <f>VLOOKUP($A162,'2001_Inc_26.10.20'!$A$18:$Z$41,9,FALSE)</f>
        <v>44109.375</v>
      </c>
      <c r="I162" s="224">
        <f t="shared" si="113"/>
        <v>2020</v>
      </c>
      <c r="J162" s="224">
        <f t="shared" si="131"/>
        <v>10</v>
      </c>
      <c r="K162" s="230">
        <f t="shared" si="132"/>
        <v>5.375</v>
      </c>
      <c r="L162" s="224">
        <f>VLOOKUP($A162,'2001_Inc_26.10.20'!$A$18:$Z$41,2,FALSE)</f>
        <v>44130.645833333336</v>
      </c>
      <c r="M162" s="224">
        <f t="shared" si="114"/>
        <v>2020</v>
      </c>
      <c r="N162" s="224">
        <f t="shared" si="133"/>
        <v>10</v>
      </c>
      <c r="O162" s="230">
        <f t="shared" si="134"/>
        <v>26.645833333335759</v>
      </c>
      <c r="P162" s="230">
        <f t="shared" si="135"/>
        <v>21.270833333335759</v>
      </c>
      <c r="Q162" s="236" t="str">
        <f>IFERROR(VLOOKUP($A162,'2001_Inc_26.10.20'!$A$18:$Z$41,14,FALSE),"")</f>
        <v/>
      </c>
    </row>
    <row r="163" spans="1:17">
      <c r="A163" s="223" t="s">
        <v>274</v>
      </c>
      <c r="B163" s="224" t="str">
        <f t="shared" si="137"/>
        <v>ANrf</v>
      </c>
      <c r="C163" s="224" t="str">
        <f t="shared" si="123"/>
        <v>ANrf_0-11_2001_b</v>
      </c>
      <c r="D163" s="230">
        <v>8.0399999999999991</v>
      </c>
      <c r="E163" s="224">
        <f t="shared" si="136"/>
        <v>7</v>
      </c>
      <c r="F163" s="241" t="s">
        <v>334</v>
      </c>
      <c r="G163" s="224" t="str">
        <f t="shared" si="130"/>
        <v/>
      </c>
      <c r="H163" s="224">
        <f>VLOOKUP($A163,'2001_Inc_26.10.20'!$A$18:$Z$41,9,FALSE)</f>
        <v>44109.375</v>
      </c>
      <c r="I163" s="224">
        <f t="shared" si="113"/>
        <v>2020</v>
      </c>
      <c r="J163" s="224">
        <f t="shared" si="131"/>
        <v>10</v>
      </c>
      <c r="K163" s="230">
        <f t="shared" si="132"/>
        <v>5.375</v>
      </c>
      <c r="L163" s="224">
        <f>VLOOKUP($A163,'2001_Inc_26.10.20'!$A$18:$Z$41,2,FALSE)</f>
        <v>44130.645833333336</v>
      </c>
      <c r="M163" s="224">
        <f t="shared" si="114"/>
        <v>2020</v>
      </c>
      <c r="N163" s="224">
        <f t="shared" si="133"/>
        <v>10</v>
      </c>
      <c r="O163" s="230">
        <f t="shared" si="134"/>
        <v>26.645833333335759</v>
      </c>
      <c r="P163" s="230">
        <f t="shared" si="135"/>
        <v>21.270833333335759</v>
      </c>
      <c r="Q163" s="236" t="str">
        <f>IFERROR(VLOOKUP($A163,'2001_Inc_26.10.20'!$A$18:$Z$41,14,FALSE),"")</f>
        <v/>
      </c>
    </row>
    <row r="164" spans="1:17">
      <c r="A164" s="223" t="s">
        <v>275</v>
      </c>
      <c r="B164" s="224" t="str">
        <f t="shared" si="137"/>
        <v>ANrf</v>
      </c>
      <c r="C164" s="224" t="str">
        <f t="shared" si="123"/>
        <v>ANrf_11-32_2001_a</v>
      </c>
      <c r="D164" s="230">
        <v>8.0370000000000008</v>
      </c>
      <c r="E164" s="224">
        <f t="shared" si="136"/>
        <v>7</v>
      </c>
      <c r="F164" s="241" t="s">
        <v>334</v>
      </c>
      <c r="G164" s="224" t="str">
        <f t="shared" si="130"/>
        <v/>
      </c>
      <c r="H164" s="224">
        <f>VLOOKUP($A164,'2001_Inc_26.10.20'!$A$18:$Z$41,9,FALSE)</f>
        <v>44109.375</v>
      </c>
      <c r="I164" s="224">
        <f t="shared" si="113"/>
        <v>2020</v>
      </c>
      <c r="J164" s="224">
        <f t="shared" si="131"/>
        <v>10</v>
      </c>
      <c r="K164" s="230">
        <f t="shared" si="132"/>
        <v>5.375</v>
      </c>
      <c r="L164" s="224">
        <f>VLOOKUP($A164,'2001_Inc_26.10.20'!$A$18:$Z$41,2,FALSE)</f>
        <v>44130.645833333336</v>
      </c>
      <c r="M164" s="224">
        <f t="shared" si="114"/>
        <v>2020</v>
      </c>
      <c r="N164" s="224">
        <f t="shared" si="133"/>
        <v>10</v>
      </c>
      <c r="O164" s="230">
        <f t="shared" si="134"/>
        <v>26.645833333335759</v>
      </c>
      <c r="P164" s="230">
        <f t="shared" si="135"/>
        <v>21.270833333335759</v>
      </c>
      <c r="Q164" s="236">
        <f>IFERROR(VLOOKUP($A164,'2001_Inc_26.10.20'!$A$18:$Z$41,14,FALSE),"")</f>
        <v>1.9216163130277932</v>
      </c>
    </row>
    <row r="165" spans="1:17">
      <c r="A165" s="223" t="s">
        <v>276</v>
      </c>
      <c r="B165" s="224" t="str">
        <f t="shared" si="137"/>
        <v>ANrf</v>
      </c>
      <c r="C165" s="224" t="str">
        <f t="shared" si="123"/>
        <v>ANrf_11-32_2001_b</v>
      </c>
      <c r="D165" s="230">
        <v>8.06</v>
      </c>
      <c r="E165" s="224">
        <f t="shared" si="136"/>
        <v>7</v>
      </c>
      <c r="F165" s="241" t="s">
        <v>334</v>
      </c>
      <c r="G165" s="224" t="str">
        <f t="shared" si="130"/>
        <v/>
      </c>
      <c r="H165" s="224">
        <f>VLOOKUP($A165,'2001_Inc_26.10.20'!$A$18:$Z$41,9,FALSE)</f>
        <v>44109.375</v>
      </c>
      <c r="I165" s="224">
        <f t="shared" si="113"/>
        <v>2020</v>
      </c>
      <c r="J165" s="224">
        <f t="shared" si="131"/>
        <v>10</v>
      </c>
      <c r="K165" s="230">
        <f t="shared" si="132"/>
        <v>5.375</v>
      </c>
      <c r="L165" s="224">
        <f>VLOOKUP($A165,'2001_Inc_26.10.20'!$A$18:$Z$41,2,FALSE)</f>
        <v>44130.645833333336</v>
      </c>
      <c r="M165" s="224">
        <f t="shared" si="114"/>
        <v>2020</v>
      </c>
      <c r="N165" s="224">
        <f t="shared" si="133"/>
        <v>10</v>
      </c>
      <c r="O165" s="230">
        <f t="shared" si="134"/>
        <v>26.645833333335759</v>
      </c>
      <c r="P165" s="230">
        <f t="shared" si="135"/>
        <v>21.270833333335759</v>
      </c>
      <c r="Q165" s="236" t="str">
        <f>IFERROR(VLOOKUP($A165,'2001_Inc_26.10.20'!$A$18:$Z$41,14,FALSE),"")</f>
        <v/>
      </c>
    </row>
    <row r="166" spans="1:17">
      <c r="A166" s="223" t="s">
        <v>277</v>
      </c>
      <c r="B166" s="224" t="str">
        <f t="shared" si="137"/>
        <v>ANwf</v>
      </c>
      <c r="C166" s="224" t="str">
        <f t="shared" si="123"/>
        <v>ANwf_0-11_2001_a</v>
      </c>
      <c r="D166" s="230">
        <v>8.0589999999999993</v>
      </c>
      <c r="E166" s="224">
        <f t="shared" si="136"/>
        <v>7</v>
      </c>
      <c r="F166" s="241" t="s">
        <v>334</v>
      </c>
      <c r="G166" s="224" t="str">
        <f t="shared" si="130"/>
        <v/>
      </c>
      <c r="H166" s="224">
        <f>VLOOKUP($A166,'2001_Inc_26.10.20'!$A$18:$Z$41,9,FALSE)</f>
        <v>44109.375</v>
      </c>
      <c r="I166" s="224">
        <f t="shared" si="113"/>
        <v>2020</v>
      </c>
      <c r="J166" s="224">
        <f t="shared" si="131"/>
        <v>10</v>
      </c>
      <c r="K166" s="230">
        <f t="shared" si="132"/>
        <v>5.375</v>
      </c>
      <c r="L166" s="224">
        <f>VLOOKUP($A166,'2001_Inc_26.10.20'!$A$18:$Z$41,2,FALSE)</f>
        <v>44130.645833333336</v>
      </c>
      <c r="M166" s="224">
        <f t="shared" si="114"/>
        <v>2020</v>
      </c>
      <c r="N166" s="224">
        <f t="shared" si="133"/>
        <v>10</v>
      </c>
      <c r="O166" s="230">
        <f t="shared" si="134"/>
        <v>26.645833333335759</v>
      </c>
      <c r="P166" s="230">
        <f t="shared" si="135"/>
        <v>21.270833333335759</v>
      </c>
      <c r="Q166" s="236">
        <f>IFERROR(VLOOKUP($A166,'2001_Inc_26.10.20'!$A$18:$Z$41,14,FALSE),"")</f>
        <v>5.9099927920243616</v>
      </c>
    </row>
    <row r="167" spans="1:17">
      <c r="A167" s="223" t="s">
        <v>278</v>
      </c>
      <c r="B167" s="224" t="str">
        <f t="shared" si="137"/>
        <v>ANwf</v>
      </c>
      <c r="C167" s="224" t="str">
        <f t="shared" si="123"/>
        <v>ANwf_0-11_2001_b</v>
      </c>
      <c r="D167" s="230">
        <v>8.0579999999999998</v>
      </c>
      <c r="E167" s="224">
        <f t="shared" si="136"/>
        <v>7</v>
      </c>
      <c r="F167" s="241" t="s">
        <v>334</v>
      </c>
      <c r="G167" s="224" t="str">
        <f t="shared" si="130"/>
        <v/>
      </c>
      <c r="H167" s="224">
        <f>VLOOKUP($A167,'2001_Inc_26.10.20'!$A$18:$Z$41,9,FALSE)</f>
        <v>44109.375</v>
      </c>
      <c r="I167" s="224">
        <f t="shared" si="113"/>
        <v>2020</v>
      </c>
      <c r="J167" s="224">
        <f t="shared" si="131"/>
        <v>10</v>
      </c>
      <c r="K167" s="230">
        <f t="shared" si="132"/>
        <v>5.375</v>
      </c>
      <c r="L167" s="224">
        <f>VLOOKUP($A167,'2001_Inc_26.10.20'!$A$18:$Z$41,2,FALSE)</f>
        <v>44130.645833333336</v>
      </c>
      <c r="M167" s="224">
        <f t="shared" si="114"/>
        <v>2020</v>
      </c>
      <c r="N167" s="224">
        <f t="shared" si="133"/>
        <v>10</v>
      </c>
      <c r="O167" s="230">
        <f t="shared" si="134"/>
        <v>26.645833333335759</v>
      </c>
      <c r="P167" s="230">
        <f t="shared" si="135"/>
        <v>21.270833333335759</v>
      </c>
      <c r="Q167" s="236" t="str">
        <f>IFERROR(VLOOKUP($A167,'2001_Inc_26.10.20'!$A$18:$Z$41,14,FALSE),"")</f>
        <v/>
      </c>
    </row>
    <row r="168" spans="1:17">
      <c r="A168" s="223" t="s">
        <v>279</v>
      </c>
      <c r="B168" s="224" t="str">
        <f t="shared" si="137"/>
        <v>ANwf</v>
      </c>
      <c r="C168" s="224" t="str">
        <f t="shared" si="123"/>
        <v>ANwf_11-35_2001_a</v>
      </c>
      <c r="D168" s="230">
        <v>8.0679999999999996</v>
      </c>
      <c r="E168" s="224">
        <f t="shared" si="136"/>
        <v>7</v>
      </c>
      <c r="F168" s="241" t="s">
        <v>334</v>
      </c>
      <c r="G168" s="224" t="str">
        <f t="shared" si="130"/>
        <v/>
      </c>
      <c r="H168" s="224">
        <f>VLOOKUP($A168,'2001_Inc_26.10.20'!$A$18:$Z$41,9,FALSE)</f>
        <v>44109.375</v>
      </c>
      <c r="I168" s="224">
        <f t="shared" si="113"/>
        <v>2020</v>
      </c>
      <c r="J168" s="224">
        <f t="shared" si="131"/>
        <v>10</v>
      </c>
      <c r="K168" s="230">
        <f t="shared" si="132"/>
        <v>5.375</v>
      </c>
      <c r="L168" s="224">
        <f>VLOOKUP($A168,'2001_Inc_26.10.20'!$A$18:$Z$41,2,FALSE)</f>
        <v>44130.645833333336</v>
      </c>
      <c r="M168" s="224">
        <f t="shared" si="114"/>
        <v>2020</v>
      </c>
      <c r="N168" s="224">
        <f t="shared" si="133"/>
        <v>10</v>
      </c>
      <c r="O168" s="230">
        <f t="shared" si="134"/>
        <v>26.645833333335759</v>
      </c>
      <c r="P168" s="230">
        <f t="shared" si="135"/>
        <v>21.270833333335759</v>
      </c>
      <c r="Q168" s="236" t="str">
        <f>IFERROR(VLOOKUP($A168,'2001_Inc_26.10.20'!$A$18:$Z$41,14,FALSE),"")</f>
        <v/>
      </c>
    </row>
    <row r="169" spans="1:17">
      <c r="A169" s="226" t="s">
        <v>280</v>
      </c>
      <c r="B169" s="227" t="str">
        <f t="shared" si="137"/>
        <v>ANwf</v>
      </c>
      <c r="C169" s="227" t="str">
        <f t="shared" ref="C169" si="138">B169&amp;"_"&amp;IF(LEFT(RIGHT(A169,11),1)="_",RIGHT(A169,10),IF(LEFT(RIGHT(A169,12),1)="_",RIGHT(A169,11),RIGHT(A169,12)))</f>
        <v>ANwf_11-35_2001_b</v>
      </c>
      <c r="D169" s="230">
        <v>8.0739999999999998</v>
      </c>
      <c r="E169" s="227">
        <f t="shared" ref="E169" si="139">E168</f>
        <v>7</v>
      </c>
      <c r="F169" s="242" t="s">
        <v>334</v>
      </c>
      <c r="G169" s="227" t="str">
        <f t="shared" ref="G169" si="140">IF(AND(E169&lt;&gt;E168,L169=L168),"fix meas date","")</f>
        <v/>
      </c>
      <c r="H169" s="227">
        <f>VLOOKUP($A169,'2001_Inc_26.10.20'!$A$18:$Z$41,9,FALSE)</f>
        <v>44109.375</v>
      </c>
      <c r="I169" s="227">
        <f t="shared" si="113"/>
        <v>2020</v>
      </c>
      <c r="J169" s="227">
        <f t="shared" ref="J169" si="141">MONTH(H169)</f>
        <v>10</v>
      </c>
      <c r="K169" s="231">
        <f t="shared" ref="K169" si="142">DAY(H169)+H169-ROUNDDOWN(H169,0)</f>
        <v>5.375</v>
      </c>
      <c r="L169" s="227">
        <f>VLOOKUP($A169,'2001_Inc_26.10.20'!$A$18:$Z$41,2,FALSE)</f>
        <v>44130.645833333336</v>
      </c>
      <c r="M169" s="227">
        <f t="shared" si="114"/>
        <v>2020</v>
      </c>
      <c r="N169" s="227">
        <f t="shared" ref="N169" si="143">MONTH(L169)</f>
        <v>10</v>
      </c>
      <c r="O169" s="231">
        <f t="shared" ref="O169" si="144">DAY(L169)+L169-ROUNDDOWN(L169,0)</f>
        <v>26.645833333335759</v>
      </c>
      <c r="P169" s="231">
        <f t="shared" ref="P169" si="145">L169-H169</f>
        <v>21.270833333335759</v>
      </c>
      <c r="Q169" s="237" t="str">
        <f>IFERROR(VLOOKUP($A169,'2001_Inc_26.10.20'!$A$18:$Z$41,14,FALSE),"")</f>
        <v/>
      </c>
    </row>
    <row r="170" spans="1:17">
      <c r="A170" s="220" t="s">
        <v>257</v>
      </c>
      <c r="B170" s="221" t="str">
        <f t="shared" si="137"/>
        <v>GRrf</v>
      </c>
      <c r="C170" s="221" t="str">
        <f t="shared" ref="C170:C192" si="146">B170&amp;"_"&amp;IF(LEFT(RIGHT(A170,11),1)="_",RIGHT(A170,10),IF(LEFT(RIGHT(A170,12),1)="_",RIGHT(A170,11),RIGHT(A170,12)))</f>
        <v>GRrf_0-8_2001_a</v>
      </c>
      <c r="D170" s="230">
        <v>7.9989999999999997</v>
      </c>
      <c r="E170" s="221">
        <v>8</v>
      </c>
      <c r="F170" s="240" t="s">
        <v>335</v>
      </c>
      <c r="G170" s="221" t="str">
        <f t="shared" ref="G170" si="147">IF(AND(E170&lt;&gt;E168,L170=L168),"fix meas date","")</f>
        <v/>
      </c>
      <c r="H170" s="221">
        <f>VLOOKUP($A170,'2001_Inc_29.10.20'!$A$18:$Z$41,9,FALSE)</f>
        <v>44109.375</v>
      </c>
      <c r="I170" s="221">
        <f t="shared" si="113"/>
        <v>2020</v>
      </c>
      <c r="J170" s="221">
        <f t="shared" ref="J170" si="148">MONTH(H170)</f>
        <v>10</v>
      </c>
      <c r="K170" s="229">
        <f t="shared" ref="K170" si="149">DAY(H170)+H170-ROUNDDOWN(H170,0)</f>
        <v>5.375</v>
      </c>
      <c r="L170" s="221">
        <f>VLOOKUP($A170,'2001_Inc_29.10.20'!$A$18:$Z$41,2,FALSE)</f>
        <v>44133.458333333336</v>
      </c>
      <c r="M170" s="221">
        <f t="shared" si="114"/>
        <v>2020</v>
      </c>
      <c r="N170" s="221">
        <f t="shared" ref="N170" si="150">MONTH(L170)</f>
        <v>10</v>
      </c>
      <c r="O170" s="229">
        <f t="shared" ref="O170" si="151">DAY(L170)+L170-ROUNDDOWN(L170,0)</f>
        <v>29.458333333335759</v>
      </c>
      <c r="P170" s="229">
        <f t="shared" ref="P170" si="152">L170-H170</f>
        <v>24.083333333335759</v>
      </c>
      <c r="Q170" s="235" t="str">
        <f>IFERROR(VLOOKUP($A170,'2001_Inc_29.10.20'!$A$18:$Z$41,14,FALSE),"")</f>
        <v/>
      </c>
    </row>
    <row r="171" spans="1:17">
      <c r="A171" s="223" t="s">
        <v>258</v>
      </c>
      <c r="B171" s="224" t="str">
        <f t="shared" si="137"/>
        <v>GRrf</v>
      </c>
      <c r="C171" s="224" t="str">
        <f t="shared" si="146"/>
        <v>GRrf_0-8_2001_b</v>
      </c>
      <c r="D171" s="230">
        <v>8.07</v>
      </c>
      <c r="E171" s="224">
        <f>E170</f>
        <v>8</v>
      </c>
      <c r="F171" s="241" t="s">
        <v>335</v>
      </c>
      <c r="G171" s="224" t="str">
        <f t="shared" ref="G171:G192" si="153">IF(AND(E171&lt;&gt;E170,L171=L170),"fix meas date","")</f>
        <v/>
      </c>
      <c r="H171" s="224">
        <f>VLOOKUP($A171,'2001_Inc_29.10.20'!$A$18:$Z$41,9,FALSE)</f>
        <v>44109.375</v>
      </c>
      <c r="I171" s="224">
        <f t="shared" si="113"/>
        <v>2020</v>
      </c>
      <c r="J171" s="224">
        <f t="shared" ref="J171:J192" si="154">MONTH(H171)</f>
        <v>10</v>
      </c>
      <c r="K171" s="230">
        <f t="shared" ref="K171:K192" si="155">DAY(H171)+H171-ROUNDDOWN(H171,0)</f>
        <v>5.375</v>
      </c>
      <c r="L171" s="224">
        <f>VLOOKUP($A171,'2001_Inc_29.10.20'!$A$18:$Z$41,2,FALSE)</f>
        <v>44133.458333333336</v>
      </c>
      <c r="M171" s="224">
        <f t="shared" si="114"/>
        <v>2020</v>
      </c>
      <c r="N171" s="224">
        <f t="shared" ref="N171:N192" si="156">MONTH(L171)</f>
        <v>10</v>
      </c>
      <c r="O171" s="230">
        <f t="shared" ref="O171:O192" si="157">DAY(L171)+L171-ROUNDDOWN(L171,0)</f>
        <v>29.458333333335759</v>
      </c>
      <c r="P171" s="230">
        <f t="shared" ref="P171:P192" si="158">L171-H171</f>
        <v>24.083333333335759</v>
      </c>
      <c r="Q171" s="236" t="str">
        <f>IFERROR(VLOOKUP($A171,'2001_Inc_29.10.20'!$A$18:$Z$41,14,FALSE),"")</f>
        <v/>
      </c>
    </row>
    <row r="172" spans="1:17">
      <c r="A172" s="223" t="s">
        <v>259</v>
      </c>
      <c r="B172" s="224" t="str">
        <f t="shared" si="137"/>
        <v>GRrf</v>
      </c>
      <c r="C172" s="224" t="str">
        <f t="shared" si="146"/>
        <v>GRrf_8-27_2001_a</v>
      </c>
      <c r="D172" s="230">
        <v>8.2479999999999993</v>
      </c>
      <c r="E172" s="224">
        <f t="shared" ref="E172:E192" si="159">E171</f>
        <v>8</v>
      </c>
      <c r="F172" s="241" t="s">
        <v>335</v>
      </c>
      <c r="G172" s="224" t="str">
        <f t="shared" si="153"/>
        <v/>
      </c>
      <c r="H172" s="224">
        <f>VLOOKUP($A172,'2001_Inc_29.10.20'!$A$18:$Z$41,9,FALSE)</f>
        <v>44109.375</v>
      </c>
      <c r="I172" s="224">
        <f t="shared" si="113"/>
        <v>2020</v>
      </c>
      <c r="J172" s="224">
        <f t="shared" si="154"/>
        <v>10</v>
      </c>
      <c r="K172" s="230">
        <f t="shared" si="155"/>
        <v>5.375</v>
      </c>
      <c r="L172" s="224">
        <f>VLOOKUP($A172,'2001_Inc_29.10.20'!$A$18:$Z$41,2,FALSE)</f>
        <v>44133.458333333336</v>
      </c>
      <c r="M172" s="224">
        <f t="shared" si="114"/>
        <v>2020</v>
      </c>
      <c r="N172" s="224">
        <f t="shared" si="156"/>
        <v>10</v>
      </c>
      <c r="O172" s="230">
        <f t="shared" si="157"/>
        <v>29.458333333335759</v>
      </c>
      <c r="P172" s="230">
        <f t="shared" si="158"/>
        <v>24.083333333335759</v>
      </c>
      <c r="Q172" s="236">
        <f>IFERROR(VLOOKUP($A172,'2001_Inc_29.10.20'!$A$18:$Z$41,14,FALSE),"")</f>
        <v>1.6774537733981896</v>
      </c>
    </row>
    <row r="173" spans="1:17">
      <c r="A173" s="223" t="s">
        <v>260</v>
      </c>
      <c r="B173" s="224" t="str">
        <f t="shared" si="137"/>
        <v>GRrf</v>
      </c>
      <c r="C173" s="224" t="str">
        <f t="shared" si="146"/>
        <v>GRrf_8-27_2001_b</v>
      </c>
      <c r="D173" s="230">
        <v>8.2609999999999992</v>
      </c>
      <c r="E173" s="224">
        <f t="shared" si="159"/>
        <v>8</v>
      </c>
      <c r="F173" s="241" t="s">
        <v>335</v>
      </c>
      <c r="G173" s="224" t="str">
        <f t="shared" si="153"/>
        <v/>
      </c>
      <c r="H173" s="224">
        <f>VLOOKUP($A173,'2001_Inc_29.10.20'!$A$18:$Z$41,9,FALSE)</f>
        <v>44109.375</v>
      </c>
      <c r="I173" s="224">
        <f t="shared" si="113"/>
        <v>2020</v>
      </c>
      <c r="J173" s="224">
        <f t="shared" si="154"/>
        <v>10</v>
      </c>
      <c r="K173" s="230">
        <f t="shared" si="155"/>
        <v>5.375</v>
      </c>
      <c r="L173" s="224">
        <f>VLOOKUP($A173,'2001_Inc_29.10.20'!$A$18:$Z$41,2,FALSE)</f>
        <v>44133.458333333336</v>
      </c>
      <c r="M173" s="224">
        <f t="shared" si="114"/>
        <v>2020</v>
      </c>
      <c r="N173" s="224">
        <f t="shared" si="156"/>
        <v>10</v>
      </c>
      <c r="O173" s="230">
        <f t="shared" si="157"/>
        <v>29.458333333335759</v>
      </c>
      <c r="P173" s="230">
        <f t="shared" si="158"/>
        <v>24.083333333335759</v>
      </c>
      <c r="Q173" s="236">
        <f>IFERROR(VLOOKUP($A173,'2001_Inc_29.10.20'!$A$18:$Z$41,14,FALSE),"")</f>
        <v>1.5698156156334697</v>
      </c>
    </row>
    <row r="174" spans="1:17">
      <c r="A174" s="223" t="s">
        <v>261</v>
      </c>
      <c r="B174" s="224" t="str">
        <f t="shared" si="137"/>
        <v>GRwf</v>
      </c>
      <c r="C174" s="224" t="str">
        <f t="shared" si="146"/>
        <v>GRwf_0-4_2001_a</v>
      </c>
      <c r="D174" s="230">
        <v>8.0210000000000008</v>
      </c>
      <c r="E174" s="224">
        <f t="shared" si="159"/>
        <v>8</v>
      </c>
      <c r="F174" s="241" t="s">
        <v>335</v>
      </c>
      <c r="G174" s="224" t="str">
        <f t="shared" si="153"/>
        <v/>
      </c>
      <c r="H174" s="224">
        <f>VLOOKUP($A174,'2001_Inc_29.10.20'!$A$18:$Z$41,9,FALSE)</f>
        <v>44109.375</v>
      </c>
      <c r="I174" s="224">
        <f t="shared" si="113"/>
        <v>2020</v>
      </c>
      <c r="J174" s="224">
        <f t="shared" si="154"/>
        <v>10</v>
      </c>
      <c r="K174" s="230">
        <f t="shared" si="155"/>
        <v>5.375</v>
      </c>
      <c r="L174" s="224">
        <f>VLOOKUP($A174,'2001_Inc_29.10.20'!$A$18:$Z$41,2,FALSE)</f>
        <v>44133.458333333336</v>
      </c>
      <c r="M174" s="224">
        <f t="shared" si="114"/>
        <v>2020</v>
      </c>
      <c r="N174" s="224">
        <f t="shared" si="156"/>
        <v>10</v>
      </c>
      <c r="O174" s="230">
        <f t="shared" si="157"/>
        <v>29.458333333335759</v>
      </c>
      <c r="P174" s="230">
        <f t="shared" si="158"/>
        <v>24.083333333335759</v>
      </c>
      <c r="Q174" s="236" t="str">
        <f>IFERROR(VLOOKUP($A174,'2001_Inc_29.10.20'!$A$18:$Z$41,14,FALSE),"")</f>
        <v/>
      </c>
    </row>
    <row r="175" spans="1:17">
      <c r="A175" s="223" t="s">
        <v>262</v>
      </c>
      <c r="B175" s="224" t="str">
        <f t="shared" si="137"/>
        <v>GRwf</v>
      </c>
      <c r="C175" s="224" t="str">
        <f t="shared" si="146"/>
        <v>GRwf_0-4_2001_b</v>
      </c>
      <c r="D175" s="230">
        <v>8.0809999999999995</v>
      </c>
      <c r="E175" s="224">
        <f t="shared" si="159"/>
        <v>8</v>
      </c>
      <c r="F175" s="241" t="s">
        <v>335</v>
      </c>
      <c r="G175" s="224" t="str">
        <f t="shared" si="153"/>
        <v/>
      </c>
      <c r="H175" s="224">
        <f>VLOOKUP($A175,'2001_Inc_29.10.20'!$A$18:$Z$41,9,FALSE)</f>
        <v>44109.375</v>
      </c>
      <c r="I175" s="224">
        <f t="shared" si="113"/>
        <v>2020</v>
      </c>
      <c r="J175" s="224">
        <f t="shared" si="154"/>
        <v>10</v>
      </c>
      <c r="K175" s="230">
        <f t="shared" si="155"/>
        <v>5.375</v>
      </c>
      <c r="L175" s="224">
        <f>VLOOKUP($A175,'2001_Inc_29.10.20'!$A$18:$Z$41,2,FALSE)</f>
        <v>44133.458333333336</v>
      </c>
      <c r="M175" s="224">
        <f t="shared" si="114"/>
        <v>2020</v>
      </c>
      <c r="N175" s="224">
        <f t="shared" si="156"/>
        <v>10</v>
      </c>
      <c r="O175" s="230">
        <f t="shared" si="157"/>
        <v>29.458333333335759</v>
      </c>
      <c r="P175" s="230">
        <f t="shared" si="158"/>
        <v>24.083333333335759</v>
      </c>
      <c r="Q175" s="236" t="str">
        <f>IFERROR(VLOOKUP($A175,'2001_Inc_29.10.20'!$A$18:$Z$41,14,FALSE),"")</f>
        <v/>
      </c>
    </row>
    <row r="176" spans="1:17">
      <c r="A176" s="223" t="s">
        <v>263</v>
      </c>
      <c r="B176" s="224" t="str">
        <f t="shared" si="137"/>
        <v>GRwf</v>
      </c>
      <c r="C176" s="224" t="str">
        <f t="shared" si="146"/>
        <v>GRwf_4-13_2001_a</v>
      </c>
      <c r="D176" s="230">
        <v>8.0559999999999992</v>
      </c>
      <c r="E176" s="224">
        <f t="shared" si="159"/>
        <v>8</v>
      </c>
      <c r="F176" s="241" t="s">
        <v>335</v>
      </c>
      <c r="G176" s="224" t="str">
        <f t="shared" si="153"/>
        <v/>
      </c>
      <c r="H176" s="224">
        <f>VLOOKUP($A176,'2001_Inc_29.10.20'!$A$18:$Z$41,9,FALSE)</f>
        <v>44109.375</v>
      </c>
      <c r="I176" s="224">
        <f t="shared" si="113"/>
        <v>2020</v>
      </c>
      <c r="J176" s="224">
        <f t="shared" si="154"/>
        <v>10</v>
      </c>
      <c r="K176" s="230">
        <f t="shared" si="155"/>
        <v>5.375</v>
      </c>
      <c r="L176" s="224">
        <f>VLOOKUP($A176,'2001_Inc_29.10.20'!$A$18:$Z$41,2,FALSE)</f>
        <v>44133.458333333336</v>
      </c>
      <c r="M176" s="224">
        <f t="shared" si="114"/>
        <v>2020</v>
      </c>
      <c r="N176" s="224">
        <f t="shared" si="156"/>
        <v>10</v>
      </c>
      <c r="O176" s="230">
        <f t="shared" si="157"/>
        <v>29.458333333335759</v>
      </c>
      <c r="P176" s="230">
        <f t="shared" si="158"/>
        <v>24.083333333335759</v>
      </c>
      <c r="Q176" s="236">
        <f>IFERROR(VLOOKUP($A176,'2001_Inc_29.10.20'!$A$18:$Z$41,14,FALSE),"")</f>
        <v>3.4449202440140723</v>
      </c>
    </row>
    <row r="177" spans="1:17">
      <c r="A177" s="223" t="s">
        <v>264</v>
      </c>
      <c r="B177" s="224" t="str">
        <f t="shared" si="137"/>
        <v>GRwf</v>
      </c>
      <c r="C177" s="224" t="str">
        <f t="shared" si="146"/>
        <v>GRwf_4-13_2001_b</v>
      </c>
      <c r="D177" s="230">
        <v>8.0259999999999998</v>
      </c>
      <c r="E177" s="224">
        <f t="shared" si="159"/>
        <v>8</v>
      </c>
      <c r="F177" s="241" t="s">
        <v>335</v>
      </c>
      <c r="G177" s="224" t="str">
        <f t="shared" si="153"/>
        <v/>
      </c>
      <c r="H177" s="224">
        <f>VLOOKUP($A177,'2001_Inc_29.10.20'!$A$18:$Z$41,9,FALSE)</f>
        <v>44109.375</v>
      </c>
      <c r="I177" s="224">
        <f t="shared" si="113"/>
        <v>2020</v>
      </c>
      <c r="J177" s="224">
        <f t="shared" si="154"/>
        <v>10</v>
      </c>
      <c r="K177" s="230">
        <f t="shared" si="155"/>
        <v>5.375</v>
      </c>
      <c r="L177" s="224">
        <f>VLOOKUP($A177,'2001_Inc_29.10.20'!$A$18:$Z$41,2,FALSE)</f>
        <v>44133.458333333336</v>
      </c>
      <c r="M177" s="224">
        <f t="shared" si="114"/>
        <v>2020</v>
      </c>
      <c r="N177" s="224">
        <f t="shared" si="156"/>
        <v>10</v>
      </c>
      <c r="O177" s="230">
        <f t="shared" si="157"/>
        <v>29.458333333335759</v>
      </c>
      <c r="P177" s="230">
        <f t="shared" si="158"/>
        <v>24.083333333335759</v>
      </c>
      <c r="Q177" s="236" t="str">
        <f>IFERROR(VLOOKUP($A177,'2001_Inc_29.10.20'!$A$18:$Z$41,14,FALSE),"")</f>
        <v/>
      </c>
    </row>
    <row r="178" spans="1:17">
      <c r="A178" s="223" t="s">
        <v>265</v>
      </c>
      <c r="B178" s="224" t="str">
        <f t="shared" si="137"/>
        <v>GRwf</v>
      </c>
      <c r="C178" s="224" t="str">
        <f t="shared" si="146"/>
        <v>GRwf_13-28_2001_a</v>
      </c>
      <c r="D178" s="230">
        <v>8.02</v>
      </c>
      <c r="E178" s="224">
        <f t="shared" si="159"/>
        <v>8</v>
      </c>
      <c r="F178" s="241" t="s">
        <v>335</v>
      </c>
      <c r="G178" s="224" t="str">
        <f t="shared" si="153"/>
        <v/>
      </c>
      <c r="H178" s="224">
        <f>VLOOKUP($A178,'2001_Inc_29.10.20'!$A$18:$Z$41,9,FALSE)</f>
        <v>44109.375</v>
      </c>
      <c r="I178" s="224">
        <f t="shared" si="113"/>
        <v>2020</v>
      </c>
      <c r="J178" s="224">
        <f t="shared" si="154"/>
        <v>10</v>
      </c>
      <c r="K178" s="230">
        <f t="shared" si="155"/>
        <v>5.375</v>
      </c>
      <c r="L178" s="224">
        <f>VLOOKUP($A178,'2001_Inc_29.10.20'!$A$18:$Z$41,2,FALSE)</f>
        <v>44133.458333333336</v>
      </c>
      <c r="M178" s="224">
        <f t="shared" si="114"/>
        <v>2020</v>
      </c>
      <c r="N178" s="224">
        <f t="shared" si="156"/>
        <v>10</v>
      </c>
      <c r="O178" s="230">
        <f t="shared" si="157"/>
        <v>29.458333333335759</v>
      </c>
      <c r="P178" s="230">
        <f t="shared" si="158"/>
        <v>24.083333333335759</v>
      </c>
      <c r="Q178" s="236">
        <f>IFERROR(VLOOKUP($A178,'2001_Inc_29.10.20'!$A$18:$Z$41,14,FALSE),"")</f>
        <v>1.7230338821800402</v>
      </c>
    </row>
    <row r="179" spans="1:17">
      <c r="A179" s="223" t="s">
        <v>266</v>
      </c>
      <c r="B179" s="224" t="str">
        <f t="shared" si="137"/>
        <v>GRwf</v>
      </c>
      <c r="C179" s="224" t="str">
        <f t="shared" si="146"/>
        <v>GRwf_13-28_2001_b</v>
      </c>
      <c r="D179" s="230">
        <v>8.07</v>
      </c>
      <c r="E179" s="224">
        <f t="shared" si="159"/>
        <v>8</v>
      </c>
      <c r="F179" s="241" t="s">
        <v>335</v>
      </c>
      <c r="G179" s="224" t="str">
        <f t="shared" si="153"/>
        <v/>
      </c>
      <c r="H179" s="224">
        <f>VLOOKUP($A179,'2001_Inc_29.10.20'!$A$18:$Z$41,9,FALSE)</f>
        <v>44109.375</v>
      </c>
      <c r="I179" s="224">
        <f t="shared" si="113"/>
        <v>2020</v>
      </c>
      <c r="J179" s="224">
        <f t="shared" si="154"/>
        <v>10</v>
      </c>
      <c r="K179" s="230">
        <f t="shared" si="155"/>
        <v>5.375</v>
      </c>
      <c r="L179" s="224">
        <f>VLOOKUP($A179,'2001_Inc_29.10.20'!$A$18:$Z$41,2,FALSE)</f>
        <v>44133.458333333336</v>
      </c>
      <c r="M179" s="224">
        <f t="shared" si="114"/>
        <v>2020</v>
      </c>
      <c r="N179" s="224">
        <f t="shared" si="156"/>
        <v>10</v>
      </c>
      <c r="O179" s="230">
        <f t="shared" si="157"/>
        <v>29.458333333335759</v>
      </c>
      <c r="P179" s="230">
        <f t="shared" si="158"/>
        <v>24.083333333335759</v>
      </c>
      <c r="Q179" s="236">
        <f>IFERROR(VLOOKUP($A179,'2001_Inc_29.10.20'!$A$18:$Z$41,14,FALSE),"")</f>
        <v>1.8739002786876873</v>
      </c>
    </row>
    <row r="180" spans="1:17">
      <c r="A180" s="223" t="s">
        <v>267</v>
      </c>
      <c r="B180" s="224" t="str">
        <f t="shared" si="137"/>
        <v>GRpp</v>
      </c>
      <c r="C180" s="224" t="str">
        <f t="shared" si="146"/>
        <v>GRpp_0-7_2001_a</v>
      </c>
      <c r="D180" s="230">
        <v>8.0749999999999993</v>
      </c>
      <c r="E180" s="224">
        <f t="shared" si="159"/>
        <v>8</v>
      </c>
      <c r="F180" s="241" t="s">
        <v>335</v>
      </c>
      <c r="G180" s="224" t="str">
        <f t="shared" si="153"/>
        <v/>
      </c>
      <c r="H180" s="224">
        <f>VLOOKUP($A180,'2001_Inc_29.10.20'!$A$18:$Z$41,9,FALSE)</f>
        <v>44109.375</v>
      </c>
      <c r="I180" s="224">
        <f t="shared" si="113"/>
        <v>2020</v>
      </c>
      <c r="J180" s="224">
        <f t="shared" si="154"/>
        <v>10</v>
      </c>
      <c r="K180" s="230">
        <f t="shared" si="155"/>
        <v>5.375</v>
      </c>
      <c r="L180" s="224">
        <f>VLOOKUP($A180,'2001_Inc_29.10.20'!$A$18:$Z$41,2,FALSE)</f>
        <v>44133.458333333336</v>
      </c>
      <c r="M180" s="224">
        <f t="shared" si="114"/>
        <v>2020</v>
      </c>
      <c r="N180" s="224">
        <f t="shared" si="156"/>
        <v>10</v>
      </c>
      <c r="O180" s="230">
        <f t="shared" si="157"/>
        <v>29.458333333335759</v>
      </c>
      <c r="P180" s="230">
        <f t="shared" si="158"/>
        <v>24.083333333335759</v>
      </c>
      <c r="Q180" s="236" t="str">
        <f>IFERROR(VLOOKUP($A180,'2001_Inc_29.10.20'!$A$18:$Z$41,14,FALSE),"")</f>
        <v/>
      </c>
    </row>
    <row r="181" spans="1:17">
      <c r="A181" s="223" t="s">
        <v>268</v>
      </c>
      <c r="B181" s="224" t="str">
        <f t="shared" si="137"/>
        <v>GRpp</v>
      </c>
      <c r="C181" s="224" t="str">
        <f t="shared" si="146"/>
        <v>GRpp_0-7_2001_b</v>
      </c>
      <c r="D181" s="230">
        <v>8.0510000000000002</v>
      </c>
      <c r="E181" s="224">
        <f t="shared" si="159"/>
        <v>8</v>
      </c>
      <c r="F181" s="241" t="s">
        <v>335</v>
      </c>
      <c r="G181" s="224" t="str">
        <f t="shared" si="153"/>
        <v/>
      </c>
      <c r="H181" s="224">
        <f>VLOOKUP($A181,'2001_Inc_29.10.20'!$A$18:$Z$41,9,FALSE)</f>
        <v>44109.375</v>
      </c>
      <c r="I181" s="224">
        <f t="shared" si="113"/>
        <v>2020</v>
      </c>
      <c r="J181" s="224">
        <f t="shared" si="154"/>
        <v>10</v>
      </c>
      <c r="K181" s="230">
        <f t="shared" si="155"/>
        <v>5.375</v>
      </c>
      <c r="L181" s="224">
        <f>VLOOKUP($A181,'2001_Inc_29.10.20'!$A$18:$Z$41,2,FALSE)</f>
        <v>44133.458333333336</v>
      </c>
      <c r="M181" s="224">
        <f t="shared" si="114"/>
        <v>2020</v>
      </c>
      <c r="N181" s="224">
        <f t="shared" si="156"/>
        <v>10</v>
      </c>
      <c r="O181" s="230">
        <f t="shared" si="157"/>
        <v>29.458333333335759</v>
      </c>
      <c r="P181" s="230">
        <f t="shared" si="158"/>
        <v>24.083333333335759</v>
      </c>
      <c r="Q181" s="236" t="str">
        <f>IFERROR(VLOOKUP($A181,'2001_Inc_29.10.20'!$A$18:$Z$41,14,FALSE),"")</f>
        <v/>
      </c>
    </row>
    <row r="182" spans="1:17">
      <c r="A182" s="223" t="s">
        <v>269</v>
      </c>
      <c r="B182" s="224" t="str">
        <f t="shared" si="137"/>
        <v>GRpp</v>
      </c>
      <c r="C182" s="224" t="str">
        <f t="shared" si="146"/>
        <v>GRpp_7-15_2001_a</v>
      </c>
      <c r="D182" s="230">
        <v>8.0280000000000005</v>
      </c>
      <c r="E182" s="224">
        <f t="shared" si="159"/>
        <v>8</v>
      </c>
      <c r="F182" s="241" t="s">
        <v>335</v>
      </c>
      <c r="G182" s="224" t="str">
        <f t="shared" si="153"/>
        <v/>
      </c>
      <c r="H182" s="224">
        <f>VLOOKUP($A182,'2001_Inc_29.10.20'!$A$18:$Z$41,9,FALSE)</f>
        <v>44109.375</v>
      </c>
      <c r="I182" s="224">
        <f t="shared" si="113"/>
        <v>2020</v>
      </c>
      <c r="J182" s="224">
        <f t="shared" si="154"/>
        <v>10</v>
      </c>
      <c r="K182" s="230">
        <f t="shared" si="155"/>
        <v>5.375</v>
      </c>
      <c r="L182" s="224">
        <f>VLOOKUP($A182,'2001_Inc_29.10.20'!$A$18:$Z$41,2,FALSE)</f>
        <v>44133.458333333336</v>
      </c>
      <c r="M182" s="224">
        <f t="shared" si="114"/>
        <v>2020</v>
      </c>
      <c r="N182" s="224">
        <f t="shared" si="156"/>
        <v>10</v>
      </c>
      <c r="O182" s="230">
        <f t="shared" si="157"/>
        <v>29.458333333335759</v>
      </c>
      <c r="P182" s="230">
        <f t="shared" si="158"/>
        <v>24.083333333335759</v>
      </c>
      <c r="Q182" s="236" t="str">
        <f>IFERROR(VLOOKUP($A182,'2001_Inc_29.10.20'!$A$18:$Z$41,14,FALSE),"")</f>
        <v/>
      </c>
    </row>
    <row r="183" spans="1:17">
      <c r="A183" s="223" t="s">
        <v>270</v>
      </c>
      <c r="B183" s="224" t="str">
        <f t="shared" si="137"/>
        <v>GRpp</v>
      </c>
      <c r="C183" s="224" t="str">
        <f t="shared" si="146"/>
        <v>GRpp_7-15_2001_b</v>
      </c>
      <c r="D183" s="230">
        <v>8.0410000000000004</v>
      </c>
      <c r="E183" s="224">
        <f t="shared" si="159"/>
        <v>8</v>
      </c>
      <c r="F183" s="241" t="s">
        <v>335</v>
      </c>
      <c r="G183" s="224" t="str">
        <f t="shared" si="153"/>
        <v/>
      </c>
      <c r="H183" s="224">
        <f>VLOOKUP($A183,'2001_Inc_29.10.20'!$A$18:$Z$41,9,FALSE)</f>
        <v>44109.375</v>
      </c>
      <c r="I183" s="224">
        <f t="shared" si="113"/>
        <v>2020</v>
      </c>
      <c r="J183" s="224">
        <f t="shared" si="154"/>
        <v>10</v>
      </c>
      <c r="K183" s="230">
        <f t="shared" si="155"/>
        <v>5.375</v>
      </c>
      <c r="L183" s="224">
        <f>VLOOKUP($A183,'2001_Inc_29.10.20'!$A$18:$Z$41,2,FALSE)</f>
        <v>44133.458333333336</v>
      </c>
      <c r="M183" s="224">
        <f t="shared" si="114"/>
        <v>2020</v>
      </c>
      <c r="N183" s="224">
        <f t="shared" si="156"/>
        <v>10</v>
      </c>
      <c r="O183" s="230">
        <f t="shared" si="157"/>
        <v>29.458333333335759</v>
      </c>
      <c r="P183" s="230">
        <f t="shared" si="158"/>
        <v>24.083333333335759</v>
      </c>
      <c r="Q183" s="236" t="str">
        <f>IFERROR(VLOOKUP($A183,'2001_Inc_29.10.20'!$A$18:$Z$41,14,FALSE),"")</f>
        <v/>
      </c>
    </row>
    <row r="184" spans="1:17">
      <c r="A184" s="223" t="s">
        <v>271</v>
      </c>
      <c r="B184" s="224" t="str">
        <f t="shared" si="137"/>
        <v>GRpp</v>
      </c>
      <c r="C184" s="224" t="str">
        <f t="shared" si="146"/>
        <v>GRpp_15-27_2001_a</v>
      </c>
      <c r="D184" s="230">
        <v>8.0150000000000006</v>
      </c>
      <c r="E184" s="224">
        <f t="shared" si="159"/>
        <v>8</v>
      </c>
      <c r="F184" s="241" t="s">
        <v>335</v>
      </c>
      <c r="G184" s="224" t="str">
        <f t="shared" si="153"/>
        <v/>
      </c>
      <c r="H184" s="224">
        <f>VLOOKUP($A184,'2001_Inc_29.10.20'!$A$18:$Z$41,9,FALSE)</f>
        <v>44109.375</v>
      </c>
      <c r="I184" s="224">
        <f t="shared" si="113"/>
        <v>2020</v>
      </c>
      <c r="J184" s="224">
        <f t="shared" si="154"/>
        <v>10</v>
      </c>
      <c r="K184" s="230">
        <f t="shared" si="155"/>
        <v>5.375</v>
      </c>
      <c r="L184" s="224">
        <f>VLOOKUP($A184,'2001_Inc_29.10.20'!$A$18:$Z$41,2,FALSE)</f>
        <v>44133.458333333336</v>
      </c>
      <c r="M184" s="224">
        <f t="shared" si="114"/>
        <v>2020</v>
      </c>
      <c r="N184" s="224">
        <f t="shared" si="156"/>
        <v>10</v>
      </c>
      <c r="O184" s="230">
        <f t="shared" si="157"/>
        <v>29.458333333335759</v>
      </c>
      <c r="P184" s="230">
        <f t="shared" si="158"/>
        <v>24.083333333335759</v>
      </c>
      <c r="Q184" s="236">
        <f>IFERROR(VLOOKUP($A184,'2001_Inc_29.10.20'!$A$18:$Z$41,14,FALSE),"")</f>
        <v>1.7769088978482313</v>
      </c>
    </row>
    <row r="185" spans="1:17">
      <c r="A185" s="223" t="s">
        <v>272</v>
      </c>
      <c r="B185" s="224" t="str">
        <f t="shared" si="137"/>
        <v>GRpp</v>
      </c>
      <c r="C185" s="224" t="str">
        <f t="shared" si="146"/>
        <v>GRpp_15-27_2001_b</v>
      </c>
      <c r="D185" s="230">
        <v>8.0609999999999999</v>
      </c>
      <c r="E185" s="224">
        <f t="shared" si="159"/>
        <v>8</v>
      </c>
      <c r="F185" s="241" t="s">
        <v>335</v>
      </c>
      <c r="G185" s="224" t="str">
        <f t="shared" si="153"/>
        <v/>
      </c>
      <c r="H185" s="224">
        <f>VLOOKUP($A185,'2001_Inc_29.10.20'!$A$18:$Z$41,9,FALSE)</f>
        <v>44109.375</v>
      </c>
      <c r="I185" s="224">
        <f t="shared" si="113"/>
        <v>2020</v>
      </c>
      <c r="J185" s="224">
        <f t="shared" si="154"/>
        <v>10</v>
      </c>
      <c r="K185" s="230">
        <f t="shared" si="155"/>
        <v>5.375</v>
      </c>
      <c r="L185" s="224">
        <f>VLOOKUP($A185,'2001_Inc_29.10.20'!$A$18:$Z$41,2,FALSE)</f>
        <v>44133.458333333336</v>
      </c>
      <c r="M185" s="224">
        <f t="shared" si="114"/>
        <v>2020</v>
      </c>
      <c r="N185" s="224">
        <f t="shared" si="156"/>
        <v>10</v>
      </c>
      <c r="O185" s="230">
        <f t="shared" si="157"/>
        <v>29.458333333335759</v>
      </c>
      <c r="P185" s="230">
        <f t="shared" si="158"/>
        <v>24.083333333335759</v>
      </c>
      <c r="Q185" s="236">
        <f>IFERROR(VLOOKUP($A185,'2001_Inc_29.10.20'!$A$18:$Z$41,14,FALSE),"")</f>
        <v>1.5988246235791777</v>
      </c>
    </row>
    <row r="186" spans="1:17">
      <c r="A186" s="223" t="s">
        <v>273</v>
      </c>
      <c r="B186" s="224" t="str">
        <f t="shared" si="137"/>
        <v>ANrf</v>
      </c>
      <c r="C186" s="224" t="str">
        <f t="shared" si="146"/>
        <v>ANrf_0-11_2001_a</v>
      </c>
      <c r="D186" s="230">
        <v>8.0500000000000007</v>
      </c>
      <c r="E186" s="224">
        <f t="shared" si="159"/>
        <v>8</v>
      </c>
      <c r="F186" s="241" t="s">
        <v>335</v>
      </c>
      <c r="G186" s="224" t="str">
        <f t="shared" si="153"/>
        <v/>
      </c>
      <c r="H186" s="224">
        <f>VLOOKUP($A186,'2001_Inc_29.10.20'!$A$18:$Z$41,9,FALSE)</f>
        <v>44109.375</v>
      </c>
      <c r="I186" s="224">
        <f t="shared" si="113"/>
        <v>2020</v>
      </c>
      <c r="J186" s="224">
        <f t="shared" si="154"/>
        <v>10</v>
      </c>
      <c r="K186" s="230">
        <f t="shared" si="155"/>
        <v>5.375</v>
      </c>
      <c r="L186" s="224">
        <f>VLOOKUP($A186,'2001_Inc_29.10.20'!$A$18:$Z$41,2,FALSE)</f>
        <v>44133.458333333336</v>
      </c>
      <c r="M186" s="224">
        <f t="shared" si="114"/>
        <v>2020</v>
      </c>
      <c r="N186" s="224">
        <f t="shared" si="156"/>
        <v>10</v>
      </c>
      <c r="O186" s="230">
        <f t="shared" si="157"/>
        <v>29.458333333335759</v>
      </c>
      <c r="P186" s="230">
        <f t="shared" si="158"/>
        <v>24.083333333335759</v>
      </c>
      <c r="Q186" s="236" t="str">
        <f>IFERROR(VLOOKUP($A186,'2001_Inc_29.10.20'!$A$18:$Z$41,14,FALSE),"")</f>
        <v/>
      </c>
    </row>
    <row r="187" spans="1:17">
      <c r="A187" s="223" t="s">
        <v>274</v>
      </c>
      <c r="B187" s="224" t="str">
        <f t="shared" si="137"/>
        <v>ANrf</v>
      </c>
      <c r="C187" s="224" t="str">
        <f t="shared" si="146"/>
        <v>ANrf_0-11_2001_b</v>
      </c>
      <c r="D187" s="230">
        <v>8.0399999999999991</v>
      </c>
      <c r="E187" s="224">
        <f t="shared" si="159"/>
        <v>8</v>
      </c>
      <c r="F187" s="241" t="s">
        <v>335</v>
      </c>
      <c r="G187" s="224" t="str">
        <f t="shared" si="153"/>
        <v/>
      </c>
      <c r="H187" s="224">
        <f>VLOOKUP($A187,'2001_Inc_29.10.20'!$A$18:$Z$41,9,FALSE)</f>
        <v>44109.375</v>
      </c>
      <c r="I187" s="224">
        <f t="shared" si="113"/>
        <v>2020</v>
      </c>
      <c r="J187" s="224">
        <f t="shared" si="154"/>
        <v>10</v>
      </c>
      <c r="K187" s="230">
        <f t="shared" si="155"/>
        <v>5.375</v>
      </c>
      <c r="L187" s="224">
        <f>VLOOKUP($A187,'2001_Inc_29.10.20'!$A$18:$Z$41,2,FALSE)</f>
        <v>44133.458333333336</v>
      </c>
      <c r="M187" s="224">
        <f t="shared" si="114"/>
        <v>2020</v>
      </c>
      <c r="N187" s="224">
        <f t="shared" si="156"/>
        <v>10</v>
      </c>
      <c r="O187" s="230">
        <f t="shared" si="157"/>
        <v>29.458333333335759</v>
      </c>
      <c r="P187" s="230">
        <f t="shared" si="158"/>
        <v>24.083333333335759</v>
      </c>
      <c r="Q187" s="236" t="str">
        <f>IFERROR(VLOOKUP($A187,'2001_Inc_29.10.20'!$A$18:$Z$41,14,FALSE),"")</f>
        <v/>
      </c>
    </row>
    <row r="188" spans="1:17">
      <c r="A188" s="223" t="s">
        <v>275</v>
      </c>
      <c r="B188" s="224" t="str">
        <f t="shared" si="137"/>
        <v>ANrf</v>
      </c>
      <c r="C188" s="224" t="str">
        <f t="shared" si="146"/>
        <v>ANrf_11-32_2001_a</v>
      </c>
      <c r="D188" s="230">
        <v>8.0370000000000008</v>
      </c>
      <c r="E188" s="224">
        <f t="shared" si="159"/>
        <v>8</v>
      </c>
      <c r="F188" s="241" t="s">
        <v>335</v>
      </c>
      <c r="G188" s="224" t="str">
        <f t="shared" si="153"/>
        <v/>
      </c>
      <c r="H188" s="224">
        <f>VLOOKUP($A188,'2001_Inc_29.10.20'!$A$18:$Z$41,9,FALSE)</f>
        <v>44109.375</v>
      </c>
      <c r="I188" s="224">
        <f t="shared" si="113"/>
        <v>2020</v>
      </c>
      <c r="J188" s="224">
        <f t="shared" si="154"/>
        <v>10</v>
      </c>
      <c r="K188" s="230">
        <f t="shared" si="155"/>
        <v>5.375</v>
      </c>
      <c r="L188" s="224">
        <f>VLOOKUP($A188,'2001_Inc_29.10.20'!$A$18:$Z$41,2,FALSE)</f>
        <v>44133.458333333336</v>
      </c>
      <c r="M188" s="224">
        <f t="shared" si="114"/>
        <v>2020</v>
      </c>
      <c r="N188" s="224">
        <f t="shared" si="156"/>
        <v>10</v>
      </c>
      <c r="O188" s="230">
        <f t="shared" si="157"/>
        <v>29.458333333335759</v>
      </c>
      <c r="P188" s="230">
        <f t="shared" si="158"/>
        <v>24.083333333335759</v>
      </c>
      <c r="Q188" s="236">
        <f>IFERROR(VLOOKUP($A188,'2001_Inc_29.10.20'!$A$18:$Z$41,14,FALSE),"")</f>
        <v>1.934378855336029</v>
      </c>
    </row>
    <row r="189" spans="1:17">
      <c r="A189" s="223" t="s">
        <v>276</v>
      </c>
      <c r="B189" s="224" t="str">
        <f t="shared" si="137"/>
        <v>ANrf</v>
      </c>
      <c r="C189" s="224" t="str">
        <f t="shared" si="146"/>
        <v>ANrf_11-32_2001_b</v>
      </c>
      <c r="D189" s="230">
        <v>8.06</v>
      </c>
      <c r="E189" s="224">
        <f t="shared" si="159"/>
        <v>8</v>
      </c>
      <c r="F189" s="241" t="s">
        <v>335</v>
      </c>
      <c r="G189" s="224" t="str">
        <f t="shared" si="153"/>
        <v/>
      </c>
      <c r="H189" s="224">
        <f>VLOOKUP($A189,'2001_Inc_29.10.20'!$A$18:$Z$41,9,FALSE)</f>
        <v>44109.375</v>
      </c>
      <c r="I189" s="224">
        <f t="shared" si="113"/>
        <v>2020</v>
      </c>
      <c r="J189" s="224">
        <f t="shared" si="154"/>
        <v>10</v>
      </c>
      <c r="K189" s="230">
        <f t="shared" si="155"/>
        <v>5.375</v>
      </c>
      <c r="L189" s="224">
        <f>VLOOKUP($A189,'2001_Inc_29.10.20'!$A$18:$Z$41,2,FALSE)</f>
        <v>44133.458333333336</v>
      </c>
      <c r="M189" s="224">
        <f t="shared" si="114"/>
        <v>2020</v>
      </c>
      <c r="N189" s="224">
        <f t="shared" si="156"/>
        <v>10</v>
      </c>
      <c r="O189" s="230">
        <f t="shared" si="157"/>
        <v>29.458333333335759</v>
      </c>
      <c r="P189" s="230">
        <f t="shared" si="158"/>
        <v>24.083333333335759</v>
      </c>
      <c r="Q189" s="236" t="str">
        <f>IFERROR(VLOOKUP($A189,'2001_Inc_29.10.20'!$A$18:$Z$41,14,FALSE),"")</f>
        <v/>
      </c>
    </row>
    <row r="190" spans="1:17">
      <c r="A190" s="223" t="s">
        <v>277</v>
      </c>
      <c r="B190" s="224" t="str">
        <f t="shared" si="137"/>
        <v>ANwf</v>
      </c>
      <c r="C190" s="224" t="str">
        <f t="shared" si="146"/>
        <v>ANwf_0-11_2001_a</v>
      </c>
      <c r="D190" s="230">
        <v>8.0589999999999993</v>
      </c>
      <c r="E190" s="224">
        <f t="shared" si="159"/>
        <v>8</v>
      </c>
      <c r="F190" s="241" t="s">
        <v>335</v>
      </c>
      <c r="G190" s="224" t="str">
        <f t="shared" si="153"/>
        <v/>
      </c>
      <c r="H190" s="224">
        <f>VLOOKUP($A190,'2001_Inc_29.10.20'!$A$18:$Z$41,9,FALSE)</f>
        <v>44109.375</v>
      </c>
      <c r="I190" s="224">
        <f t="shared" si="113"/>
        <v>2020</v>
      </c>
      <c r="J190" s="224">
        <f t="shared" si="154"/>
        <v>10</v>
      </c>
      <c r="K190" s="230">
        <f t="shared" si="155"/>
        <v>5.375</v>
      </c>
      <c r="L190" s="224">
        <f>VLOOKUP($A190,'2001_Inc_29.10.20'!$A$18:$Z$41,2,FALSE)</f>
        <v>44133.458333333336</v>
      </c>
      <c r="M190" s="224">
        <f t="shared" si="114"/>
        <v>2020</v>
      </c>
      <c r="N190" s="224">
        <f t="shared" si="156"/>
        <v>10</v>
      </c>
      <c r="O190" s="230">
        <f t="shared" si="157"/>
        <v>29.458333333335759</v>
      </c>
      <c r="P190" s="230">
        <f t="shared" si="158"/>
        <v>24.083333333335759</v>
      </c>
      <c r="Q190" s="236">
        <f>IFERROR(VLOOKUP($A190,'2001_Inc_29.10.20'!$A$18:$Z$41,14,FALSE),"")</f>
        <v>5.3904240658502864</v>
      </c>
    </row>
    <row r="191" spans="1:17">
      <c r="A191" s="223" t="s">
        <v>278</v>
      </c>
      <c r="B191" s="224" t="str">
        <f t="shared" si="137"/>
        <v>ANwf</v>
      </c>
      <c r="C191" s="224" t="str">
        <f t="shared" si="146"/>
        <v>ANwf_0-11_2001_b</v>
      </c>
      <c r="D191" s="230">
        <v>8.0579999999999998</v>
      </c>
      <c r="E191" s="224">
        <f t="shared" si="159"/>
        <v>8</v>
      </c>
      <c r="F191" s="241" t="s">
        <v>335</v>
      </c>
      <c r="G191" s="224" t="str">
        <f t="shared" si="153"/>
        <v/>
      </c>
      <c r="H191" s="224">
        <f>VLOOKUP($A191,'2001_Inc_29.10.20'!$A$18:$Z$41,9,FALSE)</f>
        <v>44109.375</v>
      </c>
      <c r="I191" s="224">
        <f t="shared" si="113"/>
        <v>2020</v>
      </c>
      <c r="J191" s="224">
        <f t="shared" si="154"/>
        <v>10</v>
      </c>
      <c r="K191" s="230">
        <f t="shared" si="155"/>
        <v>5.375</v>
      </c>
      <c r="L191" s="224">
        <f>VLOOKUP($A191,'2001_Inc_29.10.20'!$A$18:$Z$41,2,FALSE)</f>
        <v>44133.458333333336</v>
      </c>
      <c r="M191" s="224">
        <f t="shared" si="114"/>
        <v>2020</v>
      </c>
      <c r="N191" s="224">
        <f t="shared" si="156"/>
        <v>10</v>
      </c>
      <c r="O191" s="230">
        <f t="shared" si="157"/>
        <v>29.458333333335759</v>
      </c>
      <c r="P191" s="230">
        <f t="shared" si="158"/>
        <v>24.083333333335759</v>
      </c>
      <c r="Q191" s="236" t="str">
        <f>IFERROR(VLOOKUP($A191,'2001_Inc_29.10.20'!$A$18:$Z$41,14,FALSE),"")</f>
        <v/>
      </c>
    </row>
    <row r="192" spans="1:17">
      <c r="A192" s="223" t="s">
        <v>279</v>
      </c>
      <c r="B192" s="224" t="str">
        <f t="shared" si="137"/>
        <v>ANwf</v>
      </c>
      <c r="C192" s="224" t="str">
        <f t="shared" si="146"/>
        <v>ANwf_11-35_2001_a</v>
      </c>
      <c r="D192" s="230">
        <v>8.0679999999999996</v>
      </c>
      <c r="E192" s="224">
        <f t="shared" si="159"/>
        <v>8</v>
      </c>
      <c r="F192" s="241" t="s">
        <v>335</v>
      </c>
      <c r="G192" s="224" t="str">
        <f t="shared" si="153"/>
        <v/>
      </c>
      <c r="H192" s="224">
        <f>VLOOKUP($A192,'2001_Inc_29.10.20'!$A$18:$Z$41,9,FALSE)</f>
        <v>44109.375</v>
      </c>
      <c r="I192" s="224">
        <f t="shared" si="113"/>
        <v>2020</v>
      </c>
      <c r="J192" s="224">
        <f t="shared" si="154"/>
        <v>10</v>
      </c>
      <c r="K192" s="230">
        <f t="shared" si="155"/>
        <v>5.375</v>
      </c>
      <c r="L192" s="224">
        <f>VLOOKUP($A192,'2001_Inc_29.10.20'!$A$18:$Z$41,2,FALSE)</f>
        <v>44133.458333333336</v>
      </c>
      <c r="M192" s="224">
        <f t="shared" si="114"/>
        <v>2020</v>
      </c>
      <c r="N192" s="224">
        <f t="shared" si="156"/>
        <v>10</v>
      </c>
      <c r="O192" s="230">
        <f t="shared" si="157"/>
        <v>29.458333333335759</v>
      </c>
      <c r="P192" s="230">
        <f t="shared" si="158"/>
        <v>24.083333333335759</v>
      </c>
      <c r="Q192" s="236" t="str">
        <f>IFERROR(VLOOKUP($A192,'2001_Inc_29.10.20'!$A$18:$Z$41,14,FALSE),"")</f>
        <v/>
      </c>
    </row>
    <row r="193" spans="1:17">
      <c r="A193" s="226" t="s">
        <v>280</v>
      </c>
      <c r="B193" s="227" t="str">
        <f t="shared" si="137"/>
        <v>ANwf</v>
      </c>
      <c r="C193" s="227" t="str">
        <f t="shared" ref="C193" si="160">B193&amp;"_"&amp;IF(LEFT(RIGHT(A193,11),1)="_",RIGHT(A193,10),IF(LEFT(RIGHT(A193,12),1)="_",RIGHT(A193,11),RIGHT(A193,12)))</f>
        <v>ANwf_11-35_2001_b</v>
      </c>
      <c r="D193" s="230">
        <v>8.0739999999999998</v>
      </c>
      <c r="E193" s="227">
        <f t="shared" ref="E193" si="161">E192</f>
        <v>8</v>
      </c>
      <c r="F193" s="242" t="s">
        <v>335</v>
      </c>
      <c r="G193" s="227" t="str">
        <f t="shared" ref="G193" si="162">IF(AND(E193&lt;&gt;E192,L193=L192),"fix meas date","")</f>
        <v/>
      </c>
      <c r="H193" s="227">
        <f>VLOOKUP($A193,'2001_Inc_29.10.20'!$A$18:$Z$41,9,FALSE)</f>
        <v>44109.375</v>
      </c>
      <c r="I193" s="227">
        <f t="shared" si="113"/>
        <v>2020</v>
      </c>
      <c r="J193" s="227">
        <f t="shared" ref="J193" si="163">MONTH(H193)</f>
        <v>10</v>
      </c>
      <c r="K193" s="231">
        <f t="shared" ref="K193" si="164">DAY(H193)+H193-ROUNDDOWN(H193,0)</f>
        <v>5.375</v>
      </c>
      <c r="L193" s="227">
        <f>VLOOKUP($A193,'2001_Inc_29.10.20'!$A$18:$Z$41,2,FALSE)</f>
        <v>44133.458333333336</v>
      </c>
      <c r="M193" s="227">
        <f t="shared" si="114"/>
        <v>2020</v>
      </c>
      <c r="N193" s="227">
        <f t="shared" ref="N193" si="165">MONTH(L193)</f>
        <v>10</v>
      </c>
      <c r="O193" s="231">
        <f t="shared" ref="O193" si="166">DAY(L193)+L193-ROUNDDOWN(L193,0)</f>
        <v>29.458333333335759</v>
      </c>
      <c r="P193" s="231">
        <f t="shared" ref="P193" si="167">L193-H193</f>
        <v>24.083333333335759</v>
      </c>
      <c r="Q193" s="237" t="str">
        <f>IFERROR(VLOOKUP($A193,'2001_Inc_29.10.20'!$A$18:$Z$41,14,FALSE),"")</f>
        <v/>
      </c>
    </row>
    <row r="194" spans="1:17">
      <c r="A194" s="220" t="s">
        <v>257</v>
      </c>
      <c r="B194" s="221" t="str">
        <f t="shared" si="137"/>
        <v>GRrf</v>
      </c>
      <c r="C194" s="221" t="str">
        <f t="shared" ref="C194:C216" si="168">B194&amp;"_"&amp;IF(LEFT(RIGHT(A194,11),1)="_",RIGHT(A194,10),IF(LEFT(RIGHT(A194,12),1)="_",RIGHT(A194,11),RIGHT(A194,12)))</f>
        <v>GRrf_0-8_2001_a</v>
      </c>
      <c r="D194" s="230">
        <v>7.9989999999999997</v>
      </c>
      <c r="E194" s="221">
        <v>9</v>
      </c>
      <c r="F194" s="240" t="s">
        <v>336</v>
      </c>
      <c r="G194" s="221" t="str">
        <f t="shared" ref="G194" si="169">IF(AND(E194&lt;&gt;E192,L194=L192),"fix meas date","")</f>
        <v/>
      </c>
      <c r="H194" s="221">
        <f>VLOOKUP($A194,'2001_Inc_02.11.20'!$A$18:$Z$41,9,FALSE)</f>
        <v>44109.375</v>
      </c>
      <c r="I194" s="221">
        <f t="shared" si="113"/>
        <v>2020</v>
      </c>
      <c r="J194" s="221">
        <f t="shared" ref="J194" si="170">MONTH(H194)</f>
        <v>10</v>
      </c>
      <c r="K194" s="229">
        <f t="shared" ref="K194" si="171">DAY(H194)+H194-ROUNDDOWN(H194,0)</f>
        <v>5.375</v>
      </c>
      <c r="L194" s="221">
        <f>VLOOKUP($A194,'2001_Inc_02.11.20'!$A$18:$Z$41,2,FALSE)</f>
        <v>44137.458333333336</v>
      </c>
      <c r="M194" s="221">
        <f t="shared" si="114"/>
        <v>2020</v>
      </c>
      <c r="N194" s="221">
        <f t="shared" ref="N194" si="172">MONTH(L194)</f>
        <v>11</v>
      </c>
      <c r="O194" s="229">
        <f t="shared" ref="O194" si="173">DAY(L194)+L194-ROUNDDOWN(L194,0)</f>
        <v>2.4583333333357587</v>
      </c>
      <c r="P194" s="229">
        <f t="shared" ref="P194" si="174">L194-H194</f>
        <v>28.083333333335759</v>
      </c>
      <c r="Q194" s="235" t="str">
        <f>IFERROR(VLOOKUP($A194,'2001_Inc_02.11.20'!$A$18:$Z$41,14,FALSE),"")</f>
        <v/>
      </c>
    </row>
    <row r="195" spans="1:17">
      <c r="A195" s="223" t="s">
        <v>258</v>
      </c>
      <c r="B195" s="224" t="str">
        <f t="shared" si="137"/>
        <v>GRrf</v>
      </c>
      <c r="C195" s="224" t="str">
        <f t="shared" si="168"/>
        <v>GRrf_0-8_2001_b</v>
      </c>
      <c r="D195" s="230">
        <v>8.07</v>
      </c>
      <c r="E195" s="224">
        <f>E194</f>
        <v>9</v>
      </c>
      <c r="F195" s="241" t="s">
        <v>336</v>
      </c>
      <c r="G195" s="224" t="str">
        <f t="shared" ref="G195:G216" si="175">IF(AND(E195&lt;&gt;E194,L195=L194),"fix meas date","")</f>
        <v/>
      </c>
      <c r="H195" s="224">
        <f>VLOOKUP($A195,'2001_Inc_02.11.20'!$A$18:$Z$41,9,FALSE)</f>
        <v>44109.375</v>
      </c>
      <c r="I195" s="224">
        <f t="shared" si="113"/>
        <v>2020</v>
      </c>
      <c r="J195" s="224">
        <f t="shared" ref="J195:J216" si="176">MONTH(H195)</f>
        <v>10</v>
      </c>
      <c r="K195" s="230">
        <f t="shared" ref="K195:K216" si="177">DAY(H195)+H195-ROUNDDOWN(H195,0)</f>
        <v>5.375</v>
      </c>
      <c r="L195" s="224">
        <f>VLOOKUP($A195,'2001_Inc_02.11.20'!$A$18:$Z$41,2,FALSE)</f>
        <v>44137.458333333336</v>
      </c>
      <c r="M195" s="224">
        <f t="shared" si="114"/>
        <v>2020</v>
      </c>
      <c r="N195" s="224">
        <f t="shared" ref="N195:N216" si="178">MONTH(L195)</f>
        <v>11</v>
      </c>
      <c r="O195" s="230">
        <f t="shared" ref="O195:O216" si="179">DAY(L195)+L195-ROUNDDOWN(L195,0)</f>
        <v>2.4583333333357587</v>
      </c>
      <c r="P195" s="230">
        <f t="shared" ref="P195:P216" si="180">L195-H195</f>
        <v>28.083333333335759</v>
      </c>
      <c r="Q195" s="236" t="str">
        <f>IFERROR(VLOOKUP($A195,'2001_Inc_02.11.20'!$A$18:$Z$41,14,FALSE),"")</f>
        <v/>
      </c>
    </row>
    <row r="196" spans="1:17">
      <c r="A196" s="223" t="s">
        <v>259</v>
      </c>
      <c r="B196" s="224" t="str">
        <f t="shared" si="137"/>
        <v>GRrf</v>
      </c>
      <c r="C196" s="224" t="str">
        <f t="shared" si="168"/>
        <v>GRrf_8-27_2001_a</v>
      </c>
      <c r="D196" s="230">
        <v>8.2479999999999993</v>
      </c>
      <c r="E196" s="224">
        <f t="shared" ref="E196:E216" si="181">E195</f>
        <v>9</v>
      </c>
      <c r="F196" s="241" t="s">
        <v>336</v>
      </c>
      <c r="G196" s="224" t="str">
        <f t="shared" si="175"/>
        <v/>
      </c>
      <c r="H196" s="224">
        <f>VLOOKUP($A196,'2001_Inc_02.11.20'!$A$18:$Z$41,9,FALSE)</f>
        <v>44109.375</v>
      </c>
      <c r="I196" s="224">
        <f t="shared" si="113"/>
        <v>2020</v>
      </c>
      <c r="J196" s="224">
        <f t="shared" si="176"/>
        <v>10</v>
      </c>
      <c r="K196" s="230">
        <f t="shared" si="177"/>
        <v>5.375</v>
      </c>
      <c r="L196" s="224">
        <f>VLOOKUP($A196,'2001_Inc_02.11.20'!$A$18:$Z$41,2,FALSE)</f>
        <v>44137.458333333336</v>
      </c>
      <c r="M196" s="224">
        <f t="shared" si="114"/>
        <v>2020</v>
      </c>
      <c r="N196" s="224">
        <f t="shared" si="178"/>
        <v>11</v>
      </c>
      <c r="O196" s="230">
        <f t="shared" si="179"/>
        <v>2.4583333333357587</v>
      </c>
      <c r="P196" s="230">
        <f t="shared" si="180"/>
        <v>28.083333333335759</v>
      </c>
      <c r="Q196" s="236">
        <f>IFERROR(VLOOKUP($A196,'2001_Inc_02.11.20'!$A$18:$Z$41,14,FALSE),"")</f>
        <v>2.0277235619060883</v>
      </c>
    </row>
    <row r="197" spans="1:17">
      <c r="A197" s="223" t="s">
        <v>260</v>
      </c>
      <c r="B197" s="224" t="str">
        <f t="shared" si="137"/>
        <v>GRrf</v>
      </c>
      <c r="C197" s="224" t="str">
        <f t="shared" si="168"/>
        <v>GRrf_8-27_2001_b</v>
      </c>
      <c r="D197" s="230">
        <v>8.2609999999999992</v>
      </c>
      <c r="E197" s="224">
        <f t="shared" si="181"/>
        <v>9</v>
      </c>
      <c r="F197" s="241" t="s">
        <v>336</v>
      </c>
      <c r="G197" s="224" t="str">
        <f t="shared" si="175"/>
        <v/>
      </c>
      <c r="H197" s="224">
        <f>VLOOKUP($A197,'2001_Inc_02.11.20'!$A$18:$Z$41,9,FALSE)</f>
        <v>44109.375</v>
      </c>
      <c r="I197" s="224">
        <f t="shared" si="113"/>
        <v>2020</v>
      </c>
      <c r="J197" s="224">
        <f t="shared" si="176"/>
        <v>10</v>
      </c>
      <c r="K197" s="230">
        <f t="shared" si="177"/>
        <v>5.375</v>
      </c>
      <c r="L197" s="224">
        <f>VLOOKUP($A197,'2001_Inc_02.11.20'!$A$18:$Z$41,2,FALSE)</f>
        <v>44137.458333333336</v>
      </c>
      <c r="M197" s="224">
        <f t="shared" si="114"/>
        <v>2020</v>
      </c>
      <c r="N197" s="224">
        <f t="shared" si="178"/>
        <v>11</v>
      </c>
      <c r="O197" s="230">
        <f t="shared" si="179"/>
        <v>2.4583333333357587</v>
      </c>
      <c r="P197" s="230">
        <f t="shared" si="180"/>
        <v>28.083333333335759</v>
      </c>
      <c r="Q197" s="236">
        <f>IFERROR(VLOOKUP($A197,'2001_Inc_02.11.20'!$A$18:$Z$41,14,FALSE),"")</f>
        <v>1.8430164428892823</v>
      </c>
    </row>
    <row r="198" spans="1:17">
      <c r="A198" s="223" t="s">
        <v>261</v>
      </c>
      <c r="B198" s="224" t="str">
        <f t="shared" si="137"/>
        <v>GRwf</v>
      </c>
      <c r="C198" s="224" t="str">
        <f t="shared" si="168"/>
        <v>GRwf_0-4_2001_a</v>
      </c>
      <c r="D198" s="230">
        <v>8.0210000000000008</v>
      </c>
      <c r="E198" s="224">
        <f t="shared" si="181"/>
        <v>9</v>
      </c>
      <c r="F198" s="241" t="s">
        <v>336</v>
      </c>
      <c r="G198" s="224" t="str">
        <f t="shared" si="175"/>
        <v/>
      </c>
      <c r="H198" s="224">
        <f>VLOOKUP($A198,'2001_Inc_02.11.20'!$A$18:$Z$41,9,FALSE)</f>
        <v>44109.375</v>
      </c>
      <c r="I198" s="224">
        <f t="shared" si="113"/>
        <v>2020</v>
      </c>
      <c r="J198" s="224">
        <f t="shared" si="176"/>
        <v>10</v>
      </c>
      <c r="K198" s="230">
        <f t="shared" si="177"/>
        <v>5.375</v>
      </c>
      <c r="L198" s="224">
        <f>VLOOKUP($A198,'2001_Inc_02.11.20'!$A$18:$Z$41,2,FALSE)</f>
        <v>44137.458333333336</v>
      </c>
      <c r="M198" s="224">
        <f t="shared" si="114"/>
        <v>2020</v>
      </c>
      <c r="N198" s="224">
        <f t="shared" si="178"/>
        <v>11</v>
      </c>
      <c r="O198" s="230">
        <f t="shared" si="179"/>
        <v>2.4583333333357587</v>
      </c>
      <c r="P198" s="230">
        <f t="shared" si="180"/>
        <v>28.083333333335759</v>
      </c>
      <c r="Q198" s="236" t="str">
        <f>IFERROR(VLOOKUP($A198,'2001_Inc_02.11.20'!$A$18:$Z$41,14,FALSE),"")</f>
        <v/>
      </c>
    </row>
    <row r="199" spans="1:17">
      <c r="A199" s="223" t="s">
        <v>262</v>
      </c>
      <c r="B199" s="224" t="str">
        <f t="shared" si="137"/>
        <v>GRwf</v>
      </c>
      <c r="C199" s="224" t="str">
        <f t="shared" si="168"/>
        <v>GRwf_0-4_2001_b</v>
      </c>
      <c r="D199" s="230">
        <v>8.0809999999999995</v>
      </c>
      <c r="E199" s="224">
        <f t="shared" si="181"/>
        <v>9</v>
      </c>
      <c r="F199" s="241" t="s">
        <v>336</v>
      </c>
      <c r="G199" s="224" t="str">
        <f t="shared" si="175"/>
        <v/>
      </c>
      <c r="H199" s="224">
        <f>VLOOKUP($A199,'2001_Inc_02.11.20'!$A$18:$Z$41,9,FALSE)</f>
        <v>44109.375</v>
      </c>
      <c r="I199" s="224">
        <f t="shared" si="113"/>
        <v>2020</v>
      </c>
      <c r="J199" s="224">
        <f t="shared" si="176"/>
        <v>10</v>
      </c>
      <c r="K199" s="230">
        <f t="shared" si="177"/>
        <v>5.375</v>
      </c>
      <c r="L199" s="224">
        <f>VLOOKUP($A199,'2001_Inc_02.11.20'!$A$18:$Z$41,2,FALSE)</f>
        <v>44137.458333333336</v>
      </c>
      <c r="M199" s="224">
        <f t="shared" si="114"/>
        <v>2020</v>
      </c>
      <c r="N199" s="224">
        <f t="shared" si="178"/>
        <v>11</v>
      </c>
      <c r="O199" s="230">
        <f t="shared" si="179"/>
        <v>2.4583333333357587</v>
      </c>
      <c r="P199" s="230">
        <f t="shared" si="180"/>
        <v>28.083333333335759</v>
      </c>
      <c r="Q199" s="236" t="str">
        <f>IFERROR(VLOOKUP($A199,'2001_Inc_02.11.20'!$A$18:$Z$41,14,FALSE),"")</f>
        <v/>
      </c>
    </row>
    <row r="200" spans="1:17">
      <c r="A200" s="223" t="s">
        <v>263</v>
      </c>
      <c r="B200" s="224" t="str">
        <f t="shared" si="137"/>
        <v>GRwf</v>
      </c>
      <c r="C200" s="224" t="str">
        <f t="shared" si="168"/>
        <v>GRwf_4-13_2001_a</v>
      </c>
      <c r="D200" s="230">
        <v>8.0559999999999992</v>
      </c>
      <c r="E200" s="224">
        <f t="shared" si="181"/>
        <v>9</v>
      </c>
      <c r="F200" s="241" t="s">
        <v>336</v>
      </c>
      <c r="G200" s="224" t="str">
        <f t="shared" si="175"/>
        <v/>
      </c>
      <c r="H200" s="224">
        <f>VLOOKUP($A200,'2001_Inc_02.11.20'!$A$18:$Z$41,9,FALSE)</f>
        <v>44109.375</v>
      </c>
      <c r="I200" s="224">
        <f t="shared" si="113"/>
        <v>2020</v>
      </c>
      <c r="J200" s="224">
        <f t="shared" si="176"/>
        <v>10</v>
      </c>
      <c r="K200" s="230">
        <f t="shared" si="177"/>
        <v>5.375</v>
      </c>
      <c r="L200" s="224">
        <f>VLOOKUP($A200,'2001_Inc_02.11.20'!$A$18:$Z$41,2,FALSE)</f>
        <v>44137.458333333336</v>
      </c>
      <c r="M200" s="224">
        <f t="shared" si="114"/>
        <v>2020</v>
      </c>
      <c r="N200" s="224">
        <f t="shared" si="178"/>
        <v>11</v>
      </c>
      <c r="O200" s="230">
        <f t="shared" si="179"/>
        <v>2.4583333333357587</v>
      </c>
      <c r="P200" s="230">
        <f t="shared" si="180"/>
        <v>28.083333333335759</v>
      </c>
      <c r="Q200" s="236" t="str">
        <f>IFERROR(VLOOKUP($A200,'2001_Inc_02.11.20'!$A$18:$Z$41,14,FALSE),"")</f>
        <v/>
      </c>
    </row>
    <row r="201" spans="1:17">
      <c r="A201" s="223" t="s">
        <v>264</v>
      </c>
      <c r="B201" s="224" t="str">
        <f t="shared" si="137"/>
        <v>GRwf</v>
      </c>
      <c r="C201" s="224" t="str">
        <f t="shared" si="168"/>
        <v>GRwf_4-13_2001_b</v>
      </c>
      <c r="D201" s="230">
        <v>8.0259999999999998</v>
      </c>
      <c r="E201" s="224">
        <f t="shared" si="181"/>
        <v>9</v>
      </c>
      <c r="F201" s="241" t="s">
        <v>336</v>
      </c>
      <c r="G201" s="224" t="str">
        <f t="shared" si="175"/>
        <v/>
      </c>
      <c r="H201" s="224">
        <f>VLOOKUP($A201,'2001_Inc_02.11.20'!$A$18:$Z$41,9,FALSE)</f>
        <v>44109.375</v>
      </c>
      <c r="I201" s="224">
        <f t="shared" si="113"/>
        <v>2020</v>
      </c>
      <c r="J201" s="224">
        <f t="shared" si="176"/>
        <v>10</v>
      </c>
      <c r="K201" s="230">
        <f t="shared" si="177"/>
        <v>5.375</v>
      </c>
      <c r="L201" s="224">
        <f>VLOOKUP($A201,'2001_Inc_02.11.20'!$A$18:$Z$41,2,FALSE)</f>
        <v>44137.458333333336</v>
      </c>
      <c r="M201" s="224">
        <f t="shared" si="114"/>
        <v>2020</v>
      </c>
      <c r="N201" s="224">
        <f t="shared" si="178"/>
        <v>11</v>
      </c>
      <c r="O201" s="230">
        <f t="shared" si="179"/>
        <v>2.4583333333357587</v>
      </c>
      <c r="P201" s="230">
        <f t="shared" si="180"/>
        <v>28.083333333335759</v>
      </c>
      <c r="Q201" s="236" t="str">
        <f>IFERROR(VLOOKUP($A201,'2001_Inc_02.11.20'!$A$18:$Z$41,14,FALSE),"")</f>
        <v/>
      </c>
    </row>
    <row r="202" spans="1:17">
      <c r="A202" s="223" t="s">
        <v>265</v>
      </c>
      <c r="B202" s="224" t="str">
        <f t="shared" si="137"/>
        <v>GRwf</v>
      </c>
      <c r="C202" s="224" t="str">
        <f t="shared" si="168"/>
        <v>GRwf_13-28_2001_a</v>
      </c>
      <c r="D202" s="230">
        <v>8.02</v>
      </c>
      <c r="E202" s="224">
        <f t="shared" si="181"/>
        <v>9</v>
      </c>
      <c r="F202" s="241" t="s">
        <v>336</v>
      </c>
      <c r="G202" s="224" t="str">
        <f t="shared" si="175"/>
        <v/>
      </c>
      <c r="H202" s="224">
        <f>VLOOKUP($A202,'2001_Inc_02.11.20'!$A$18:$Z$41,9,FALSE)</f>
        <v>44109.375</v>
      </c>
      <c r="I202" s="224">
        <f t="shared" si="113"/>
        <v>2020</v>
      </c>
      <c r="J202" s="224">
        <f t="shared" si="176"/>
        <v>10</v>
      </c>
      <c r="K202" s="230">
        <f t="shared" si="177"/>
        <v>5.375</v>
      </c>
      <c r="L202" s="224">
        <f>VLOOKUP($A202,'2001_Inc_02.11.20'!$A$18:$Z$41,2,FALSE)</f>
        <v>44137.458333333336</v>
      </c>
      <c r="M202" s="224">
        <f t="shared" si="114"/>
        <v>2020</v>
      </c>
      <c r="N202" s="224">
        <f t="shared" si="178"/>
        <v>11</v>
      </c>
      <c r="O202" s="230">
        <f t="shared" si="179"/>
        <v>2.4583333333357587</v>
      </c>
      <c r="P202" s="230">
        <f t="shared" si="180"/>
        <v>28.083333333335759</v>
      </c>
      <c r="Q202" s="236">
        <f>IFERROR(VLOOKUP($A202,'2001_Inc_02.11.20'!$A$18:$Z$41,14,FALSE),"")</f>
        <v>1.822699321592915</v>
      </c>
    </row>
    <row r="203" spans="1:17">
      <c r="A203" s="223" t="s">
        <v>266</v>
      </c>
      <c r="B203" s="224" t="str">
        <f t="shared" si="137"/>
        <v>GRwf</v>
      </c>
      <c r="C203" s="224" t="str">
        <f t="shared" si="168"/>
        <v>GRwf_13-28_2001_b</v>
      </c>
      <c r="D203" s="230">
        <v>8.07</v>
      </c>
      <c r="E203" s="224">
        <f t="shared" si="181"/>
        <v>9</v>
      </c>
      <c r="F203" s="241" t="s">
        <v>336</v>
      </c>
      <c r="G203" s="224" t="str">
        <f t="shared" si="175"/>
        <v/>
      </c>
      <c r="H203" s="224">
        <f>VLOOKUP($A203,'2001_Inc_02.11.20'!$A$18:$Z$41,9,FALSE)</f>
        <v>44109.375</v>
      </c>
      <c r="I203" s="224">
        <f t="shared" ref="I203:I269" si="182">YEAR(H203)</f>
        <v>2020</v>
      </c>
      <c r="J203" s="224">
        <f t="shared" si="176"/>
        <v>10</v>
      </c>
      <c r="K203" s="230">
        <f t="shared" si="177"/>
        <v>5.375</v>
      </c>
      <c r="L203" s="224">
        <f>VLOOKUP($A203,'2001_Inc_02.11.20'!$A$18:$Z$41,2,FALSE)</f>
        <v>44137.458333333336</v>
      </c>
      <c r="M203" s="224">
        <f t="shared" ref="M203:M269" si="183">YEAR(L203)</f>
        <v>2020</v>
      </c>
      <c r="N203" s="224">
        <f t="shared" si="178"/>
        <v>11</v>
      </c>
      <c r="O203" s="230">
        <f t="shared" si="179"/>
        <v>2.4583333333357587</v>
      </c>
      <c r="P203" s="230">
        <f t="shared" si="180"/>
        <v>28.083333333335759</v>
      </c>
      <c r="Q203" s="236">
        <f>IFERROR(VLOOKUP($A203,'2001_Inc_02.11.20'!$A$18:$Z$41,14,FALSE),"")</f>
        <v>2.3533170780769357</v>
      </c>
    </row>
    <row r="204" spans="1:17">
      <c r="A204" s="223" t="s">
        <v>267</v>
      </c>
      <c r="B204" s="224" t="str">
        <f t="shared" si="137"/>
        <v>GRpp</v>
      </c>
      <c r="C204" s="224" t="str">
        <f t="shared" si="168"/>
        <v>GRpp_0-7_2001_a</v>
      </c>
      <c r="D204" s="230">
        <v>8.0749999999999993</v>
      </c>
      <c r="E204" s="224">
        <f t="shared" si="181"/>
        <v>9</v>
      </c>
      <c r="F204" s="241" t="s">
        <v>336</v>
      </c>
      <c r="G204" s="224" t="str">
        <f t="shared" si="175"/>
        <v/>
      </c>
      <c r="H204" s="224">
        <f>VLOOKUP($A204,'2001_Inc_02.11.20'!$A$18:$Z$41,9,FALSE)</f>
        <v>44109.375</v>
      </c>
      <c r="I204" s="224">
        <f t="shared" si="182"/>
        <v>2020</v>
      </c>
      <c r="J204" s="224">
        <f t="shared" si="176"/>
        <v>10</v>
      </c>
      <c r="K204" s="230">
        <f t="shared" si="177"/>
        <v>5.375</v>
      </c>
      <c r="L204" s="224">
        <f>VLOOKUP($A204,'2001_Inc_02.11.20'!$A$18:$Z$41,2,FALSE)</f>
        <v>44137.458333333336</v>
      </c>
      <c r="M204" s="224">
        <f t="shared" si="183"/>
        <v>2020</v>
      </c>
      <c r="N204" s="224">
        <f t="shared" si="178"/>
        <v>11</v>
      </c>
      <c r="O204" s="230">
        <f t="shared" si="179"/>
        <v>2.4583333333357587</v>
      </c>
      <c r="P204" s="230">
        <f t="shared" si="180"/>
        <v>28.083333333335759</v>
      </c>
      <c r="Q204" s="236" t="str">
        <f>IFERROR(VLOOKUP($A204,'2001_Inc_02.11.20'!$A$18:$Z$41,14,FALSE),"")</f>
        <v/>
      </c>
    </row>
    <row r="205" spans="1:17">
      <c r="A205" s="223" t="s">
        <v>268</v>
      </c>
      <c r="B205" s="224" t="str">
        <f t="shared" si="137"/>
        <v>GRpp</v>
      </c>
      <c r="C205" s="224" t="str">
        <f t="shared" si="168"/>
        <v>GRpp_0-7_2001_b</v>
      </c>
      <c r="D205" s="230">
        <v>8.0510000000000002</v>
      </c>
      <c r="E205" s="224">
        <f t="shared" si="181"/>
        <v>9</v>
      </c>
      <c r="F205" s="241" t="s">
        <v>336</v>
      </c>
      <c r="G205" s="224" t="str">
        <f t="shared" si="175"/>
        <v/>
      </c>
      <c r="H205" s="224">
        <f>VLOOKUP($A205,'2001_Inc_02.11.20'!$A$18:$Z$41,9,FALSE)</f>
        <v>44109.375</v>
      </c>
      <c r="I205" s="224">
        <f t="shared" si="182"/>
        <v>2020</v>
      </c>
      <c r="J205" s="224">
        <f t="shared" si="176"/>
        <v>10</v>
      </c>
      <c r="K205" s="230">
        <f t="shared" si="177"/>
        <v>5.375</v>
      </c>
      <c r="L205" s="224">
        <f>VLOOKUP($A205,'2001_Inc_02.11.20'!$A$18:$Z$41,2,FALSE)</f>
        <v>44137.458333333336</v>
      </c>
      <c r="M205" s="224">
        <f t="shared" si="183"/>
        <v>2020</v>
      </c>
      <c r="N205" s="224">
        <f t="shared" si="178"/>
        <v>11</v>
      </c>
      <c r="O205" s="230">
        <f t="shared" si="179"/>
        <v>2.4583333333357587</v>
      </c>
      <c r="P205" s="230">
        <f t="shared" si="180"/>
        <v>28.083333333335759</v>
      </c>
      <c r="Q205" s="236" t="str">
        <f>IFERROR(VLOOKUP($A205,'2001_Inc_02.11.20'!$A$18:$Z$41,14,FALSE),"")</f>
        <v/>
      </c>
    </row>
    <row r="206" spans="1:17">
      <c r="A206" s="223" t="s">
        <v>269</v>
      </c>
      <c r="B206" s="224" t="str">
        <f t="shared" si="137"/>
        <v>GRpp</v>
      </c>
      <c r="C206" s="224" t="str">
        <f t="shared" si="168"/>
        <v>GRpp_7-15_2001_a</v>
      </c>
      <c r="D206" s="230">
        <v>8.0280000000000005</v>
      </c>
      <c r="E206" s="224">
        <f t="shared" si="181"/>
        <v>9</v>
      </c>
      <c r="F206" s="241" t="s">
        <v>336</v>
      </c>
      <c r="G206" s="224" t="str">
        <f t="shared" si="175"/>
        <v/>
      </c>
      <c r="H206" s="224">
        <f>VLOOKUP($A206,'2001_Inc_02.11.20'!$A$18:$Z$41,9,FALSE)</f>
        <v>44109.375</v>
      </c>
      <c r="I206" s="224">
        <f t="shared" si="182"/>
        <v>2020</v>
      </c>
      <c r="J206" s="224">
        <f t="shared" si="176"/>
        <v>10</v>
      </c>
      <c r="K206" s="230">
        <f t="shared" si="177"/>
        <v>5.375</v>
      </c>
      <c r="L206" s="224">
        <f>VLOOKUP($A206,'2001_Inc_02.11.20'!$A$18:$Z$41,2,FALSE)</f>
        <v>44137.458333333336</v>
      </c>
      <c r="M206" s="224">
        <f t="shared" si="183"/>
        <v>2020</v>
      </c>
      <c r="N206" s="224">
        <f t="shared" si="178"/>
        <v>11</v>
      </c>
      <c r="O206" s="230">
        <f t="shared" si="179"/>
        <v>2.4583333333357587</v>
      </c>
      <c r="P206" s="230">
        <f t="shared" si="180"/>
        <v>28.083333333335759</v>
      </c>
      <c r="Q206" s="236" t="str">
        <f>IFERROR(VLOOKUP($A206,'2001_Inc_02.11.20'!$A$18:$Z$41,14,FALSE),"")</f>
        <v/>
      </c>
    </row>
    <row r="207" spans="1:17">
      <c r="A207" s="223" t="s">
        <v>270</v>
      </c>
      <c r="B207" s="224" t="str">
        <f t="shared" si="137"/>
        <v>GRpp</v>
      </c>
      <c r="C207" s="224" t="str">
        <f t="shared" si="168"/>
        <v>GRpp_7-15_2001_b</v>
      </c>
      <c r="D207" s="230">
        <v>8.0410000000000004</v>
      </c>
      <c r="E207" s="224">
        <f t="shared" si="181"/>
        <v>9</v>
      </c>
      <c r="F207" s="241" t="s">
        <v>336</v>
      </c>
      <c r="G207" s="224" t="str">
        <f t="shared" si="175"/>
        <v/>
      </c>
      <c r="H207" s="224">
        <f>VLOOKUP($A207,'2001_Inc_02.11.20'!$A$18:$Z$41,9,FALSE)</f>
        <v>44109.375</v>
      </c>
      <c r="I207" s="224">
        <f t="shared" si="182"/>
        <v>2020</v>
      </c>
      <c r="J207" s="224">
        <f t="shared" si="176"/>
        <v>10</v>
      </c>
      <c r="K207" s="230">
        <f t="shared" si="177"/>
        <v>5.375</v>
      </c>
      <c r="L207" s="224">
        <f>VLOOKUP($A207,'2001_Inc_02.11.20'!$A$18:$Z$41,2,FALSE)</f>
        <v>44137.458333333336</v>
      </c>
      <c r="M207" s="224">
        <f t="shared" si="183"/>
        <v>2020</v>
      </c>
      <c r="N207" s="224">
        <f t="shared" si="178"/>
        <v>11</v>
      </c>
      <c r="O207" s="230">
        <f t="shared" si="179"/>
        <v>2.4583333333357587</v>
      </c>
      <c r="P207" s="230">
        <f t="shared" si="180"/>
        <v>28.083333333335759</v>
      </c>
      <c r="Q207" s="236" t="str">
        <f>IFERROR(VLOOKUP($A207,'2001_Inc_02.11.20'!$A$18:$Z$41,14,FALSE),"")</f>
        <v/>
      </c>
    </row>
    <row r="208" spans="1:17">
      <c r="A208" s="223" t="s">
        <v>271</v>
      </c>
      <c r="B208" s="224" t="str">
        <f t="shared" si="137"/>
        <v>GRpp</v>
      </c>
      <c r="C208" s="224" t="str">
        <f t="shared" si="168"/>
        <v>GRpp_15-27_2001_a</v>
      </c>
      <c r="D208" s="230">
        <v>8.0150000000000006</v>
      </c>
      <c r="E208" s="224">
        <f t="shared" si="181"/>
        <v>9</v>
      </c>
      <c r="F208" s="241" t="s">
        <v>336</v>
      </c>
      <c r="G208" s="224" t="str">
        <f t="shared" si="175"/>
        <v/>
      </c>
      <c r="H208" s="224">
        <f>VLOOKUP($A208,'2001_Inc_02.11.20'!$A$18:$Z$41,9,FALSE)</f>
        <v>44109.375</v>
      </c>
      <c r="I208" s="224">
        <f t="shared" si="182"/>
        <v>2020</v>
      </c>
      <c r="J208" s="224">
        <f t="shared" si="176"/>
        <v>10</v>
      </c>
      <c r="K208" s="230">
        <f t="shared" si="177"/>
        <v>5.375</v>
      </c>
      <c r="L208" s="224">
        <f>VLOOKUP($A208,'2001_Inc_02.11.20'!$A$18:$Z$41,2,FALSE)</f>
        <v>44137.458333333336</v>
      </c>
      <c r="M208" s="224">
        <f t="shared" si="183"/>
        <v>2020</v>
      </c>
      <c r="N208" s="224">
        <f t="shared" si="178"/>
        <v>11</v>
      </c>
      <c r="O208" s="230">
        <f t="shared" si="179"/>
        <v>2.4583333333357587</v>
      </c>
      <c r="P208" s="230">
        <f t="shared" si="180"/>
        <v>28.083333333335759</v>
      </c>
      <c r="Q208" s="236">
        <f>IFERROR(VLOOKUP($A208,'2001_Inc_02.11.20'!$A$18:$Z$41,14,FALSE),"")</f>
        <v>2.3900291718692857</v>
      </c>
    </row>
    <row r="209" spans="1:17">
      <c r="A209" s="223" t="s">
        <v>272</v>
      </c>
      <c r="B209" s="224" t="str">
        <f t="shared" si="137"/>
        <v>GRpp</v>
      </c>
      <c r="C209" s="224" t="str">
        <f t="shared" si="168"/>
        <v>GRpp_15-27_2001_b</v>
      </c>
      <c r="D209" s="230">
        <v>8.0609999999999999</v>
      </c>
      <c r="E209" s="224">
        <f t="shared" si="181"/>
        <v>9</v>
      </c>
      <c r="F209" s="241" t="s">
        <v>336</v>
      </c>
      <c r="G209" s="224" t="str">
        <f t="shared" si="175"/>
        <v/>
      </c>
      <c r="H209" s="224">
        <f>VLOOKUP($A209,'2001_Inc_02.11.20'!$A$18:$Z$41,9,FALSE)</f>
        <v>44109.375</v>
      </c>
      <c r="I209" s="224">
        <f t="shared" si="182"/>
        <v>2020</v>
      </c>
      <c r="J209" s="224">
        <f t="shared" si="176"/>
        <v>10</v>
      </c>
      <c r="K209" s="230">
        <f t="shared" si="177"/>
        <v>5.375</v>
      </c>
      <c r="L209" s="224">
        <f>VLOOKUP($A209,'2001_Inc_02.11.20'!$A$18:$Z$41,2,FALSE)</f>
        <v>44137.458333333336</v>
      </c>
      <c r="M209" s="224">
        <f t="shared" si="183"/>
        <v>2020</v>
      </c>
      <c r="N209" s="224">
        <f t="shared" si="178"/>
        <v>11</v>
      </c>
      <c r="O209" s="230">
        <f t="shared" si="179"/>
        <v>2.4583333333357587</v>
      </c>
      <c r="P209" s="230">
        <f t="shared" si="180"/>
        <v>28.083333333335759</v>
      </c>
      <c r="Q209" s="236">
        <f>IFERROR(VLOOKUP($A209,'2001_Inc_02.11.20'!$A$18:$Z$41,14,FALSE),"")</f>
        <v>1.6488911080559248</v>
      </c>
    </row>
    <row r="210" spans="1:17">
      <c r="A210" s="223" t="s">
        <v>273</v>
      </c>
      <c r="B210" s="224" t="str">
        <f t="shared" si="137"/>
        <v>ANrf</v>
      </c>
      <c r="C210" s="224" t="str">
        <f t="shared" si="168"/>
        <v>ANrf_0-11_2001_a</v>
      </c>
      <c r="D210" s="230">
        <v>8.0500000000000007</v>
      </c>
      <c r="E210" s="224">
        <f t="shared" si="181"/>
        <v>9</v>
      </c>
      <c r="F210" s="241" t="s">
        <v>336</v>
      </c>
      <c r="G210" s="224" t="str">
        <f t="shared" si="175"/>
        <v/>
      </c>
      <c r="H210" s="224">
        <f>VLOOKUP($A210,'2001_Inc_02.11.20'!$A$18:$Z$41,9,FALSE)</f>
        <v>44109.375</v>
      </c>
      <c r="I210" s="224">
        <f t="shared" si="182"/>
        <v>2020</v>
      </c>
      <c r="J210" s="224">
        <f t="shared" si="176"/>
        <v>10</v>
      </c>
      <c r="K210" s="230">
        <f t="shared" si="177"/>
        <v>5.375</v>
      </c>
      <c r="L210" s="224">
        <f>VLOOKUP($A210,'2001_Inc_02.11.20'!$A$18:$Z$41,2,FALSE)</f>
        <v>44137.458333333336</v>
      </c>
      <c r="M210" s="224">
        <f t="shared" si="183"/>
        <v>2020</v>
      </c>
      <c r="N210" s="224">
        <f t="shared" si="178"/>
        <v>11</v>
      </c>
      <c r="O210" s="230">
        <f t="shared" si="179"/>
        <v>2.4583333333357587</v>
      </c>
      <c r="P210" s="230">
        <f t="shared" si="180"/>
        <v>28.083333333335759</v>
      </c>
      <c r="Q210" s="236" t="str">
        <f>IFERROR(VLOOKUP($A210,'2001_Inc_02.11.20'!$A$18:$Z$41,14,FALSE),"")</f>
        <v/>
      </c>
    </row>
    <row r="211" spans="1:17">
      <c r="A211" s="223" t="s">
        <v>274</v>
      </c>
      <c r="B211" s="224" t="str">
        <f t="shared" si="137"/>
        <v>ANrf</v>
      </c>
      <c r="C211" s="224" t="str">
        <f t="shared" si="168"/>
        <v>ANrf_0-11_2001_b</v>
      </c>
      <c r="D211" s="230">
        <v>8.0399999999999991</v>
      </c>
      <c r="E211" s="224">
        <f t="shared" si="181"/>
        <v>9</v>
      </c>
      <c r="F211" s="241" t="s">
        <v>336</v>
      </c>
      <c r="G211" s="224" t="str">
        <f t="shared" si="175"/>
        <v/>
      </c>
      <c r="H211" s="224">
        <f>VLOOKUP($A211,'2001_Inc_02.11.20'!$A$18:$Z$41,9,FALSE)</f>
        <v>44109.375</v>
      </c>
      <c r="I211" s="224">
        <f t="shared" si="182"/>
        <v>2020</v>
      </c>
      <c r="J211" s="224">
        <f t="shared" si="176"/>
        <v>10</v>
      </c>
      <c r="K211" s="230">
        <f t="shared" si="177"/>
        <v>5.375</v>
      </c>
      <c r="L211" s="224">
        <f>VLOOKUP($A211,'2001_Inc_02.11.20'!$A$18:$Z$41,2,FALSE)</f>
        <v>44137.458333333336</v>
      </c>
      <c r="M211" s="224">
        <f t="shared" si="183"/>
        <v>2020</v>
      </c>
      <c r="N211" s="224">
        <f t="shared" si="178"/>
        <v>11</v>
      </c>
      <c r="O211" s="230">
        <f t="shared" si="179"/>
        <v>2.4583333333357587</v>
      </c>
      <c r="P211" s="230">
        <f t="shared" si="180"/>
        <v>28.083333333335759</v>
      </c>
      <c r="Q211" s="236" t="str">
        <f>IFERROR(VLOOKUP($A211,'2001_Inc_02.11.20'!$A$18:$Z$41,14,FALSE),"")</f>
        <v/>
      </c>
    </row>
    <row r="212" spans="1:17">
      <c r="A212" s="223" t="s">
        <v>275</v>
      </c>
      <c r="B212" s="224" t="str">
        <f t="shared" si="137"/>
        <v>ANrf</v>
      </c>
      <c r="C212" s="224" t="str">
        <f t="shared" si="168"/>
        <v>ANrf_11-32_2001_a</v>
      </c>
      <c r="D212" s="230">
        <v>8.0370000000000008</v>
      </c>
      <c r="E212" s="224">
        <f t="shared" si="181"/>
        <v>9</v>
      </c>
      <c r="F212" s="241" t="s">
        <v>336</v>
      </c>
      <c r="G212" s="224" t="str">
        <f t="shared" si="175"/>
        <v/>
      </c>
      <c r="H212" s="224">
        <f>VLOOKUP($A212,'2001_Inc_02.11.20'!$A$18:$Z$41,9,FALSE)</f>
        <v>44109.375</v>
      </c>
      <c r="I212" s="224">
        <f t="shared" si="182"/>
        <v>2020</v>
      </c>
      <c r="J212" s="224">
        <f t="shared" si="176"/>
        <v>10</v>
      </c>
      <c r="K212" s="230">
        <f t="shared" si="177"/>
        <v>5.375</v>
      </c>
      <c r="L212" s="224">
        <f>VLOOKUP($A212,'2001_Inc_02.11.20'!$A$18:$Z$41,2,FALSE)</f>
        <v>44137.458333333336</v>
      </c>
      <c r="M212" s="224">
        <f t="shared" si="183"/>
        <v>2020</v>
      </c>
      <c r="N212" s="224">
        <f t="shared" si="178"/>
        <v>11</v>
      </c>
      <c r="O212" s="230">
        <f t="shared" si="179"/>
        <v>2.4583333333357587</v>
      </c>
      <c r="P212" s="230">
        <f t="shared" si="180"/>
        <v>28.083333333335759</v>
      </c>
      <c r="Q212" s="236" t="str">
        <f>IFERROR(VLOOKUP($A212,'2001_Inc_02.11.20'!$A$18:$Z$41,14,FALSE),"")</f>
        <v/>
      </c>
    </row>
    <row r="213" spans="1:17">
      <c r="A213" s="223" t="s">
        <v>276</v>
      </c>
      <c r="B213" s="224" t="str">
        <f t="shared" si="137"/>
        <v>ANrf</v>
      </c>
      <c r="C213" s="224" t="str">
        <f t="shared" si="168"/>
        <v>ANrf_11-32_2001_b</v>
      </c>
      <c r="D213" s="230">
        <v>8.06</v>
      </c>
      <c r="E213" s="224">
        <f t="shared" si="181"/>
        <v>9</v>
      </c>
      <c r="F213" s="241" t="s">
        <v>336</v>
      </c>
      <c r="G213" s="224" t="str">
        <f t="shared" si="175"/>
        <v/>
      </c>
      <c r="H213" s="224">
        <f>VLOOKUP($A213,'2001_Inc_02.11.20'!$A$18:$Z$41,9,FALSE)</f>
        <v>44109.375</v>
      </c>
      <c r="I213" s="224">
        <f t="shared" si="182"/>
        <v>2020</v>
      </c>
      <c r="J213" s="224">
        <f t="shared" si="176"/>
        <v>10</v>
      </c>
      <c r="K213" s="230">
        <f t="shared" si="177"/>
        <v>5.375</v>
      </c>
      <c r="L213" s="224">
        <f>VLOOKUP($A213,'2001_Inc_02.11.20'!$A$18:$Z$41,2,FALSE)</f>
        <v>44137.458333333336</v>
      </c>
      <c r="M213" s="224">
        <f t="shared" si="183"/>
        <v>2020</v>
      </c>
      <c r="N213" s="224">
        <f t="shared" si="178"/>
        <v>11</v>
      </c>
      <c r="O213" s="230">
        <f t="shared" si="179"/>
        <v>2.4583333333357587</v>
      </c>
      <c r="P213" s="230">
        <f t="shared" si="180"/>
        <v>28.083333333335759</v>
      </c>
      <c r="Q213" s="236" t="str">
        <f>IFERROR(VLOOKUP($A213,'2001_Inc_02.11.20'!$A$18:$Z$41,14,FALSE),"")</f>
        <v/>
      </c>
    </row>
    <row r="214" spans="1:17">
      <c r="A214" s="223" t="s">
        <v>277</v>
      </c>
      <c r="B214" s="224" t="str">
        <f t="shared" si="137"/>
        <v>ANwf</v>
      </c>
      <c r="C214" s="224" t="str">
        <f t="shared" si="168"/>
        <v>ANwf_0-11_2001_a</v>
      </c>
      <c r="D214" s="230">
        <v>8.0589999999999993</v>
      </c>
      <c r="E214" s="224">
        <f t="shared" si="181"/>
        <v>9</v>
      </c>
      <c r="F214" s="241" t="s">
        <v>336</v>
      </c>
      <c r="G214" s="224" t="str">
        <f t="shared" si="175"/>
        <v/>
      </c>
      <c r="H214" s="224">
        <f>VLOOKUP($A214,'2001_Inc_02.11.20'!$A$18:$Z$41,9,FALSE)</f>
        <v>44109.375</v>
      </c>
      <c r="I214" s="224">
        <f t="shared" si="182"/>
        <v>2020</v>
      </c>
      <c r="J214" s="224">
        <f t="shared" si="176"/>
        <v>10</v>
      </c>
      <c r="K214" s="230">
        <f t="shared" si="177"/>
        <v>5.375</v>
      </c>
      <c r="L214" s="224">
        <f>VLOOKUP($A214,'2001_Inc_02.11.20'!$A$18:$Z$41,2,FALSE)</f>
        <v>44137.458333333336</v>
      </c>
      <c r="M214" s="224">
        <f t="shared" si="183"/>
        <v>2020</v>
      </c>
      <c r="N214" s="224">
        <f t="shared" si="178"/>
        <v>11</v>
      </c>
      <c r="O214" s="230">
        <f t="shared" si="179"/>
        <v>2.4583333333357587</v>
      </c>
      <c r="P214" s="230">
        <f t="shared" si="180"/>
        <v>28.083333333335759</v>
      </c>
      <c r="Q214" s="236" t="str">
        <f>IFERROR(VLOOKUP($A214,'2001_Inc_02.11.20'!$A$18:$Z$41,14,FALSE),"")</f>
        <v/>
      </c>
    </row>
    <row r="215" spans="1:17">
      <c r="A215" s="223" t="s">
        <v>278</v>
      </c>
      <c r="B215" s="224" t="str">
        <f t="shared" si="137"/>
        <v>ANwf</v>
      </c>
      <c r="C215" s="224" t="str">
        <f t="shared" si="168"/>
        <v>ANwf_0-11_2001_b</v>
      </c>
      <c r="D215" s="230">
        <v>8.0579999999999998</v>
      </c>
      <c r="E215" s="224">
        <f t="shared" si="181"/>
        <v>9</v>
      </c>
      <c r="F215" s="241" t="s">
        <v>336</v>
      </c>
      <c r="G215" s="224" t="str">
        <f t="shared" si="175"/>
        <v/>
      </c>
      <c r="H215" s="224">
        <f>VLOOKUP($A215,'2001_Inc_02.11.20'!$A$18:$Z$41,9,FALSE)</f>
        <v>44109.375</v>
      </c>
      <c r="I215" s="224">
        <f t="shared" si="182"/>
        <v>2020</v>
      </c>
      <c r="J215" s="224">
        <f t="shared" si="176"/>
        <v>10</v>
      </c>
      <c r="K215" s="230">
        <f t="shared" si="177"/>
        <v>5.375</v>
      </c>
      <c r="L215" s="224">
        <f>VLOOKUP($A215,'2001_Inc_02.11.20'!$A$18:$Z$41,2,FALSE)</f>
        <v>44137.458333333336</v>
      </c>
      <c r="M215" s="224">
        <f t="shared" si="183"/>
        <v>2020</v>
      </c>
      <c r="N215" s="224">
        <f t="shared" si="178"/>
        <v>11</v>
      </c>
      <c r="O215" s="230">
        <f t="shared" si="179"/>
        <v>2.4583333333357587</v>
      </c>
      <c r="P215" s="230">
        <f t="shared" si="180"/>
        <v>28.083333333335759</v>
      </c>
      <c r="Q215" s="236" t="str">
        <f>IFERROR(VLOOKUP($A215,'2001_Inc_02.11.20'!$A$18:$Z$41,14,FALSE),"")</f>
        <v/>
      </c>
    </row>
    <row r="216" spans="1:17">
      <c r="A216" s="223" t="s">
        <v>279</v>
      </c>
      <c r="B216" s="224" t="str">
        <f t="shared" si="137"/>
        <v>ANwf</v>
      </c>
      <c r="C216" s="224" t="str">
        <f t="shared" si="168"/>
        <v>ANwf_11-35_2001_a</v>
      </c>
      <c r="D216" s="230">
        <v>8.0679999999999996</v>
      </c>
      <c r="E216" s="224">
        <f t="shared" si="181"/>
        <v>9</v>
      </c>
      <c r="F216" s="241" t="s">
        <v>336</v>
      </c>
      <c r="G216" s="224" t="str">
        <f t="shared" si="175"/>
        <v/>
      </c>
      <c r="H216" s="224">
        <f>VLOOKUP($A216,'2001_Inc_02.11.20'!$A$18:$Z$41,9,FALSE)</f>
        <v>44109.375</v>
      </c>
      <c r="I216" s="224">
        <f t="shared" si="182"/>
        <v>2020</v>
      </c>
      <c r="J216" s="224">
        <f t="shared" si="176"/>
        <v>10</v>
      </c>
      <c r="K216" s="230">
        <f t="shared" si="177"/>
        <v>5.375</v>
      </c>
      <c r="L216" s="224">
        <f>VLOOKUP($A216,'2001_Inc_02.11.20'!$A$18:$Z$41,2,FALSE)</f>
        <v>44137.458333333336</v>
      </c>
      <c r="M216" s="224">
        <f t="shared" si="183"/>
        <v>2020</v>
      </c>
      <c r="N216" s="224">
        <f t="shared" si="178"/>
        <v>11</v>
      </c>
      <c r="O216" s="230">
        <f t="shared" si="179"/>
        <v>2.4583333333357587</v>
      </c>
      <c r="P216" s="230">
        <f t="shared" si="180"/>
        <v>28.083333333335759</v>
      </c>
      <c r="Q216" s="236" t="str">
        <f>IFERROR(VLOOKUP($A216,'2001_Inc_02.11.20'!$A$18:$Z$41,14,FALSE),"")</f>
        <v/>
      </c>
    </row>
    <row r="217" spans="1:17">
      <c r="A217" s="226" t="s">
        <v>280</v>
      </c>
      <c r="B217" s="227" t="str">
        <f t="shared" si="137"/>
        <v>ANwf</v>
      </c>
      <c r="C217" s="227" t="str">
        <f t="shared" ref="C217" si="184">B217&amp;"_"&amp;IF(LEFT(RIGHT(A217,11),1)="_",RIGHT(A217,10),IF(LEFT(RIGHT(A217,12),1)="_",RIGHT(A217,11),RIGHT(A217,12)))</f>
        <v>ANwf_11-35_2001_b</v>
      </c>
      <c r="D217" s="230">
        <v>8.0739999999999998</v>
      </c>
      <c r="E217" s="227">
        <f t="shared" ref="E217" si="185">E216</f>
        <v>9</v>
      </c>
      <c r="F217" s="242" t="s">
        <v>336</v>
      </c>
      <c r="G217" s="227" t="str">
        <f t="shared" ref="G217" si="186">IF(AND(E217&lt;&gt;E216,L217=L216),"fix meas date","")</f>
        <v/>
      </c>
      <c r="H217" s="227">
        <f>VLOOKUP($A217,'2001_Inc_02.11.20'!$A$18:$Z$41,9,FALSE)</f>
        <v>44109.375</v>
      </c>
      <c r="I217" s="227">
        <f t="shared" si="182"/>
        <v>2020</v>
      </c>
      <c r="J217" s="227">
        <f t="shared" ref="J217" si="187">MONTH(H217)</f>
        <v>10</v>
      </c>
      <c r="K217" s="231">
        <f t="shared" ref="K217" si="188">DAY(H217)+H217-ROUNDDOWN(H217,0)</f>
        <v>5.375</v>
      </c>
      <c r="L217" s="227">
        <f>VLOOKUP($A217,'2001_Inc_02.11.20'!$A$18:$Z$41,2,FALSE)</f>
        <v>44137.458333333336</v>
      </c>
      <c r="M217" s="227">
        <f t="shared" si="183"/>
        <v>2020</v>
      </c>
      <c r="N217" s="227">
        <f t="shared" ref="N217" si="189">MONTH(L217)</f>
        <v>11</v>
      </c>
      <c r="O217" s="231">
        <f t="shared" ref="O217" si="190">DAY(L217)+L217-ROUNDDOWN(L217,0)</f>
        <v>2.4583333333357587</v>
      </c>
      <c r="P217" s="231">
        <f t="shared" ref="P217" si="191">L217-H217</f>
        <v>28.083333333335759</v>
      </c>
      <c r="Q217" s="237" t="str">
        <f>IFERROR(VLOOKUP($A217,'2001_Inc_02.11.20'!$A$18:$Z$41,14,FALSE),"")</f>
        <v/>
      </c>
    </row>
    <row r="218" spans="1:17">
      <c r="A218" s="220" t="s">
        <v>257</v>
      </c>
      <c r="B218" s="221" t="str">
        <f t="shared" si="137"/>
        <v>GRrf</v>
      </c>
      <c r="C218" s="221" t="str">
        <f t="shared" ref="C218:C240" si="192">B218&amp;"_"&amp;IF(LEFT(RIGHT(A218,11),1)="_",RIGHT(A218,10),IF(LEFT(RIGHT(A218,12),1)="_",RIGHT(A218,11),RIGHT(A218,12)))</f>
        <v>GRrf_0-8_2001_a</v>
      </c>
      <c r="D218" s="230">
        <v>7.9989999999999997</v>
      </c>
      <c r="E218" s="221">
        <v>10</v>
      </c>
      <c r="F218" s="240" t="s">
        <v>337</v>
      </c>
      <c r="G218" s="221" t="str">
        <f t="shared" ref="G218" si="193">IF(AND(E218&lt;&gt;E216,L218=L216),"fix meas date","")</f>
        <v/>
      </c>
      <c r="H218" s="221">
        <f>VLOOKUP($A218,'2001_Inc_19.11.20'!$A$18:$Z$41,9,FALSE)</f>
        <v>44109.375</v>
      </c>
      <c r="I218" s="221">
        <f t="shared" si="182"/>
        <v>2020</v>
      </c>
      <c r="J218" s="221">
        <f t="shared" ref="J218" si="194">MONTH(H218)</f>
        <v>10</v>
      </c>
      <c r="K218" s="229">
        <f t="shared" ref="K218" si="195">DAY(H218)+H218-ROUNDDOWN(H218,0)</f>
        <v>5.375</v>
      </c>
      <c r="L218" s="221">
        <f>VLOOKUP($A218,'2001_Inc_19.11.20'!$A$18:$Z$41,2,FALSE)</f>
        <v>44154.458333333336</v>
      </c>
      <c r="M218" s="221">
        <f t="shared" si="183"/>
        <v>2020</v>
      </c>
      <c r="N218" s="221">
        <f t="shared" ref="N218" si="196">MONTH(L218)</f>
        <v>11</v>
      </c>
      <c r="O218" s="229">
        <f t="shared" ref="O218" si="197">DAY(L218)+L218-ROUNDDOWN(L218,0)</f>
        <v>19.458333333335759</v>
      </c>
      <c r="P218" s="229">
        <f t="shared" ref="P218" si="198">L218-H218</f>
        <v>45.083333333335759</v>
      </c>
      <c r="Q218" s="235" t="str">
        <f>IFERROR(VLOOKUP($A218,'2001_Inc_19.11.20'!$A$18:$Z$41,14,FALSE),"")</f>
        <v/>
      </c>
    </row>
    <row r="219" spans="1:17">
      <c r="A219" s="223" t="s">
        <v>258</v>
      </c>
      <c r="B219" s="224" t="str">
        <f t="shared" si="137"/>
        <v>GRrf</v>
      </c>
      <c r="C219" s="224" t="str">
        <f t="shared" si="192"/>
        <v>GRrf_0-8_2001_b</v>
      </c>
      <c r="D219" s="230">
        <v>8.07</v>
      </c>
      <c r="E219" s="224">
        <f>E218</f>
        <v>10</v>
      </c>
      <c r="F219" s="241" t="s">
        <v>337</v>
      </c>
      <c r="G219" s="224" t="str">
        <f t="shared" ref="G219:G240" si="199">IF(AND(E219&lt;&gt;E218,L219=L218),"fix meas date","")</f>
        <v/>
      </c>
      <c r="H219" s="224">
        <f>VLOOKUP($A219,'2001_Inc_19.11.20'!$A$18:$Z$41,9,FALSE)</f>
        <v>44109.375</v>
      </c>
      <c r="I219" s="224">
        <f t="shared" si="182"/>
        <v>2020</v>
      </c>
      <c r="J219" s="224">
        <f t="shared" ref="J219:J240" si="200">MONTH(H219)</f>
        <v>10</v>
      </c>
      <c r="K219" s="230">
        <f t="shared" ref="K219:K240" si="201">DAY(H219)+H219-ROUNDDOWN(H219,0)</f>
        <v>5.375</v>
      </c>
      <c r="L219" s="224">
        <f>VLOOKUP($A219,'2001_Inc_19.11.20'!$A$18:$Z$41,2,FALSE)</f>
        <v>44154.458333333336</v>
      </c>
      <c r="M219" s="224">
        <f t="shared" si="183"/>
        <v>2020</v>
      </c>
      <c r="N219" s="224">
        <f t="shared" ref="N219:N240" si="202">MONTH(L219)</f>
        <v>11</v>
      </c>
      <c r="O219" s="230">
        <f t="shared" ref="O219:O240" si="203">DAY(L219)+L219-ROUNDDOWN(L219,0)</f>
        <v>19.458333333335759</v>
      </c>
      <c r="P219" s="230">
        <f t="shared" ref="P219:P240" si="204">L219-H219</f>
        <v>45.083333333335759</v>
      </c>
      <c r="Q219" s="236" t="str">
        <f>IFERROR(VLOOKUP($A219,'2001_Inc_19.11.20'!$A$18:$Z$41,14,FALSE),"")</f>
        <v/>
      </c>
    </row>
    <row r="220" spans="1:17">
      <c r="A220" s="223" t="s">
        <v>259</v>
      </c>
      <c r="B220" s="224" t="str">
        <f t="shared" ref="B220:B285" si="205">IF(AND(RIGHT(LEFT(A220,2),1)="_",RIGHT(LEFT(A220,4),1)="_"),RIGHT(LEFT(A220,8),4),IF(AND(RIGHT(LEFT(A220,3),1)="_",RIGHT(LEFT(A220,5),1)="_"),RIGHT(LEFT(A220,9),4),RIGHT(LEFT(A220,10),4)))</f>
        <v>GRrf</v>
      </c>
      <c r="C220" s="224" t="str">
        <f t="shared" si="192"/>
        <v>GRrf_8-27_2001_a</v>
      </c>
      <c r="D220" s="230">
        <v>8.2479999999999993</v>
      </c>
      <c r="E220" s="224">
        <f t="shared" ref="E220:E240" si="206">E219</f>
        <v>10</v>
      </c>
      <c r="F220" s="241" t="s">
        <v>337</v>
      </c>
      <c r="G220" s="224" t="str">
        <f t="shared" si="199"/>
        <v/>
      </c>
      <c r="H220" s="224">
        <f>VLOOKUP($A220,'2001_Inc_19.11.20'!$A$18:$Z$41,9,FALSE)</f>
        <v>44109.375</v>
      </c>
      <c r="I220" s="224">
        <f t="shared" si="182"/>
        <v>2020</v>
      </c>
      <c r="J220" s="224">
        <f t="shared" si="200"/>
        <v>10</v>
      </c>
      <c r="K220" s="230">
        <f t="shared" si="201"/>
        <v>5.375</v>
      </c>
      <c r="L220" s="224">
        <f>VLOOKUP($A220,'2001_Inc_19.11.20'!$A$18:$Z$41,2,FALSE)</f>
        <v>44154.458333333336</v>
      </c>
      <c r="M220" s="224">
        <f t="shared" si="183"/>
        <v>2020</v>
      </c>
      <c r="N220" s="224">
        <f t="shared" si="202"/>
        <v>11</v>
      </c>
      <c r="O220" s="230">
        <f t="shared" si="203"/>
        <v>19.458333333335759</v>
      </c>
      <c r="P220" s="230">
        <f t="shared" si="204"/>
        <v>45.083333333335759</v>
      </c>
      <c r="Q220" s="236">
        <f>IFERROR(VLOOKUP($A220,'2001_Inc_19.11.20'!$A$18:$Z$41,14,FALSE),"")</f>
        <v>2.6559727824412276</v>
      </c>
    </row>
    <row r="221" spans="1:17">
      <c r="A221" s="223" t="s">
        <v>260</v>
      </c>
      <c r="B221" s="224" t="str">
        <f t="shared" si="205"/>
        <v>GRrf</v>
      </c>
      <c r="C221" s="224" t="str">
        <f t="shared" si="192"/>
        <v>GRrf_8-27_2001_b</v>
      </c>
      <c r="D221" s="230">
        <v>8.2609999999999992</v>
      </c>
      <c r="E221" s="224">
        <f t="shared" si="206"/>
        <v>10</v>
      </c>
      <c r="F221" s="241" t="s">
        <v>337</v>
      </c>
      <c r="G221" s="224" t="str">
        <f t="shared" si="199"/>
        <v/>
      </c>
      <c r="H221" s="224">
        <f>VLOOKUP($A221,'2001_Inc_19.11.20'!$A$18:$Z$41,9,FALSE)</f>
        <v>44109.375</v>
      </c>
      <c r="I221" s="224">
        <f t="shared" si="182"/>
        <v>2020</v>
      </c>
      <c r="J221" s="224">
        <f t="shared" si="200"/>
        <v>10</v>
      </c>
      <c r="K221" s="230">
        <f t="shared" si="201"/>
        <v>5.375</v>
      </c>
      <c r="L221" s="224">
        <f>VLOOKUP($A221,'2001_Inc_19.11.20'!$A$18:$Z$41,2,FALSE)</f>
        <v>44154.458333333336</v>
      </c>
      <c r="M221" s="224">
        <f t="shared" si="183"/>
        <v>2020</v>
      </c>
      <c r="N221" s="224">
        <f t="shared" si="202"/>
        <v>11</v>
      </c>
      <c r="O221" s="230">
        <f t="shared" si="203"/>
        <v>19.458333333335759</v>
      </c>
      <c r="P221" s="230">
        <f t="shared" si="204"/>
        <v>45.083333333335759</v>
      </c>
      <c r="Q221" s="236">
        <f>IFERROR(VLOOKUP($A221,'2001_Inc_19.11.20'!$A$18:$Z$41,14,FALSE),"")</f>
        <v>1.8329059158324814</v>
      </c>
    </row>
    <row r="222" spans="1:17">
      <c r="A222" s="223" t="s">
        <v>261</v>
      </c>
      <c r="B222" s="224" t="str">
        <f t="shared" si="205"/>
        <v>GRwf</v>
      </c>
      <c r="C222" s="224" t="str">
        <f t="shared" si="192"/>
        <v>GRwf_0-4_2001_a</v>
      </c>
      <c r="D222" s="230">
        <v>8.0210000000000008</v>
      </c>
      <c r="E222" s="224">
        <f t="shared" si="206"/>
        <v>10</v>
      </c>
      <c r="F222" s="241" t="s">
        <v>337</v>
      </c>
      <c r="G222" s="224" t="str">
        <f t="shared" si="199"/>
        <v/>
      </c>
      <c r="H222" s="224">
        <f>VLOOKUP($A222,'2001_Inc_19.11.20'!$A$18:$Z$41,9,FALSE)</f>
        <v>44109.375</v>
      </c>
      <c r="I222" s="224">
        <f t="shared" si="182"/>
        <v>2020</v>
      </c>
      <c r="J222" s="224">
        <f t="shared" si="200"/>
        <v>10</v>
      </c>
      <c r="K222" s="230">
        <f t="shared" si="201"/>
        <v>5.375</v>
      </c>
      <c r="L222" s="224">
        <f>VLOOKUP($A222,'2001_Inc_19.11.20'!$A$18:$Z$41,2,FALSE)</f>
        <v>44154.458333333336</v>
      </c>
      <c r="M222" s="224">
        <f t="shared" si="183"/>
        <v>2020</v>
      </c>
      <c r="N222" s="224">
        <f t="shared" si="202"/>
        <v>11</v>
      </c>
      <c r="O222" s="230">
        <f t="shared" si="203"/>
        <v>19.458333333335759</v>
      </c>
      <c r="P222" s="230">
        <f t="shared" si="204"/>
        <v>45.083333333335759</v>
      </c>
      <c r="Q222" s="236" t="str">
        <f>IFERROR(VLOOKUP($A222,'2001_Inc_19.11.20'!$A$18:$Z$41,14,FALSE),"")</f>
        <v/>
      </c>
    </row>
    <row r="223" spans="1:17">
      <c r="A223" s="223" t="s">
        <v>262</v>
      </c>
      <c r="B223" s="224" t="str">
        <f t="shared" si="205"/>
        <v>GRwf</v>
      </c>
      <c r="C223" s="224" t="str">
        <f t="shared" si="192"/>
        <v>GRwf_0-4_2001_b</v>
      </c>
      <c r="D223" s="230">
        <v>8.0809999999999995</v>
      </c>
      <c r="E223" s="224">
        <f t="shared" si="206"/>
        <v>10</v>
      </c>
      <c r="F223" s="241" t="s">
        <v>337</v>
      </c>
      <c r="G223" s="224" t="str">
        <f t="shared" si="199"/>
        <v/>
      </c>
      <c r="H223" s="224">
        <f>VLOOKUP($A223,'2001_Inc_19.11.20'!$A$18:$Z$41,9,FALSE)</f>
        <v>44109.375</v>
      </c>
      <c r="I223" s="224">
        <f t="shared" si="182"/>
        <v>2020</v>
      </c>
      <c r="J223" s="224">
        <f t="shared" si="200"/>
        <v>10</v>
      </c>
      <c r="K223" s="230">
        <f t="shared" si="201"/>
        <v>5.375</v>
      </c>
      <c r="L223" s="224">
        <f>VLOOKUP($A223,'2001_Inc_19.11.20'!$A$18:$Z$41,2,FALSE)</f>
        <v>44154.458333333336</v>
      </c>
      <c r="M223" s="224">
        <f t="shared" si="183"/>
        <v>2020</v>
      </c>
      <c r="N223" s="224">
        <f t="shared" si="202"/>
        <v>11</v>
      </c>
      <c r="O223" s="230">
        <f t="shared" si="203"/>
        <v>19.458333333335759</v>
      </c>
      <c r="P223" s="230">
        <f t="shared" si="204"/>
        <v>45.083333333335759</v>
      </c>
      <c r="Q223" s="236" t="str">
        <f>IFERROR(VLOOKUP($A223,'2001_Inc_19.11.20'!$A$18:$Z$41,14,FALSE),"")</f>
        <v/>
      </c>
    </row>
    <row r="224" spans="1:17">
      <c r="A224" s="223" t="s">
        <v>263</v>
      </c>
      <c r="B224" s="224" t="str">
        <f t="shared" si="205"/>
        <v>GRwf</v>
      </c>
      <c r="C224" s="224" t="str">
        <f t="shared" si="192"/>
        <v>GRwf_4-13_2001_a</v>
      </c>
      <c r="D224" s="230">
        <v>8.0559999999999992</v>
      </c>
      <c r="E224" s="224">
        <f t="shared" si="206"/>
        <v>10</v>
      </c>
      <c r="F224" s="241" t="s">
        <v>337</v>
      </c>
      <c r="G224" s="224" t="str">
        <f t="shared" si="199"/>
        <v/>
      </c>
      <c r="H224" s="224">
        <f>VLOOKUP($A224,'2001_Inc_19.11.20'!$A$18:$Z$41,9,FALSE)</f>
        <v>44109.375</v>
      </c>
      <c r="I224" s="224">
        <f t="shared" si="182"/>
        <v>2020</v>
      </c>
      <c r="J224" s="224">
        <f t="shared" si="200"/>
        <v>10</v>
      </c>
      <c r="K224" s="230">
        <f t="shared" si="201"/>
        <v>5.375</v>
      </c>
      <c r="L224" s="224">
        <f>VLOOKUP($A224,'2001_Inc_19.11.20'!$A$18:$Z$41,2,FALSE)</f>
        <v>44154.458333333336</v>
      </c>
      <c r="M224" s="224">
        <f t="shared" si="183"/>
        <v>2020</v>
      </c>
      <c r="N224" s="224">
        <f t="shared" si="202"/>
        <v>11</v>
      </c>
      <c r="O224" s="230">
        <f t="shared" si="203"/>
        <v>19.458333333335759</v>
      </c>
      <c r="P224" s="230">
        <f t="shared" si="204"/>
        <v>45.083333333335759</v>
      </c>
      <c r="Q224" s="236" t="str">
        <f>IFERROR(VLOOKUP($A224,'2001_Inc_19.11.20'!$A$18:$Z$41,14,FALSE),"")</f>
        <v/>
      </c>
    </row>
    <row r="225" spans="1:17">
      <c r="A225" s="223" t="s">
        <v>264</v>
      </c>
      <c r="B225" s="224" t="str">
        <f t="shared" si="205"/>
        <v>GRwf</v>
      </c>
      <c r="C225" s="224" t="str">
        <f t="shared" si="192"/>
        <v>GRwf_4-13_2001_b</v>
      </c>
      <c r="D225" s="230">
        <v>8.0259999999999998</v>
      </c>
      <c r="E225" s="224">
        <f t="shared" si="206"/>
        <v>10</v>
      </c>
      <c r="F225" s="241" t="s">
        <v>337</v>
      </c>
      <c r="G225" s="224" t="str">
        <f t="shared" si="199"/>
        <v/>
      </c>
      <c r="H225" s="224">
        <f>VLOOKUP($A225,'2001_Inc_19.11.20'!$A$18:$Z$41,9,FALSE)</f>
        <v>44109.375</v>
      </c>
      <c r="I225" s="224">
        <f t="shared" si="182"/>
        <v>2020</v>
      </c>
      <c r="J225" s="224">
        <f t="shared" si="200"/>
        <v>10</v>
      </c>
      <c r="K225" s="230">
        <f t="shared" si="201"/>
        <v>5.375</v>
      </c>
      <c r="L225" s="224">
        <f>VLOOKUP($A225,'2001_Inc_19.11.20'!$A$18:$Z$41,2,FALSE)</f>
        <v>44154.458333333336</v>
      </c>
      <c r="M225" s="224">
        <f t="shared" si="183"/>
        <v>2020</v>
      </c>
      <c r="N225" s="224">
        <f t="shared" si="202"/>
        <v>11</v>
      </c>
      <c r="O225" s="230">
        <f t="shared" si="203"/>
        <v>19.458333333335759</v>
      </c>
      <c r="P225" s="230">
        <f t="shared" si="204"/>
        <v>45.083333333335759</v>
      </c>
      <c r="Q225" s="236" t="str">
        <f>IFERROR(VLOOKUP($A225,'2001_Inc_19.11.20'!$A$18:$Z$41,14,FALSE),"")</f>
        <v/>
      </c>
    </row>
    <row r="226" spans="1:17">
      <c r="A226" s="223" t="s">
        <v>265</v>
      </c>
      <c r="B226" s="224" t="str">
        <f t="shared" si="205"/>
        <v>GRwf</v>
      </c>
      <c r="C226" s="224" t="str">
        <f t="shared" si="192"/>
        <v>GRwf_13-28_2001_a</v>
      </c>
      <c r="D226" s="230">
        <v>8.02</v>
      </c>
      <c r="E226" s="224">
        <f t="shared" si="206"/>
        <v>10</v>
      </c>
      <c r="F226" s="241" t="s">
        <v>337</v>
      </c>
      <c r="G226" s="224" t="str">
        <f t="shared" si="199"/>
        <v/>
      </c>
      <c r="H226" s="224">
        <f>VLOOKUP($A226,'2001_Inc_19.11.20'!$A$18:$Z$41,9,FALSE)</f>
        <v>44109.375</v>
      </c>
      <c r="I226" s="224">
        <f t="shared" si="182"/>
        <v>2020</v>
      </c>
      <c r="J226" s="224">
        <f t="shared" si="200"/>
        <v>10</v>
      </c>
      <c r="K226" s="230">
        <f t="shared" si="201"/>
        <v>5.375</v>
      </c>
      <c r="L226" s="224">
        <f>VLOOKUP($A226,'2001_Inc_19.11.20'!$A$18:$Z$41,2,FALSE)</f>
        <v>44154.458333333336</v>
      </c>
      <c r="M226" s="224">
        <f t="shared" si="183"/>
        <v>2020</v>
      </c>
      <c r="N226" s="224">
        <f t="shared" si="202"/>
        <v>11</v>
      </c>
      <c r="O226" s="230">
        <f t="shared" si="203"/>
        <v>19.458333333335759</v>
      </c>
      <c r="P226" s="230">
        <f t="shared" si="204"/>
        <v>45.083333333335759</v>
      </c>
      <c r="Q226" s="236">
        <f>IFERROR(VLOOKUP($A226,'2001_Inc_19.11.20'!$A$18:$Z$41,14,FALSE),"")</f>
        <v>3.0953357432941511</v>
      </c>
    </row>
    <row r="227" spans="1:17">
      <c r="A227" s="223" t="s">
        <v>266</v>
      </c>
      <c r="B227" s="224" t="str">
        <f t="shared" si="205"/>
        <v>GRwf</v>
      </c>
      <c r="C227" s="224" t="str">
        <f t="shared" si="192"/>
        <v>GRwf_13-28_2001_b</v>
      </c>
      <c r="D227" s="230">
        <v>8.07</v>
      </c>
      <c r="E227" s="224">
        <f t="shared" si="206"/>
        <v>10</v>
      </c>
      <c r="F227" s="241" t="s">
        <v>337</v>
      </c>
      <c r="G227" s="224" t="str">
        <f t="shared" si="199"/>
        <v/>
      </c>
      <c r="H227" s="224">
        <f>VLOOKUP($A227,'2001_Inc_19.11.20'!$A$18:$Z$41,9,FALSE)</f>
        <v>44109.375</v>
      </c>
      <c r="I227" s="224">
        <f t="shared" si="182"/>
        <v>2020</v>
      </c>
      <c r="J227" s="224">
        <f t="shared" si="200"/>
        <v>10</v>
      </c>
      <c r="K227" s="230">
        <f t="shared" si="201"/>
        <v>5.375</v>
      </c>
      <c r="L227" s="224">
        <f>VLOOKUP($A227,'2001_Inc_19.11.20'!$A$18:$Z$41,2,FALSE)</f>
        <v>44154.458333333336</v>
      </c>
      <c r="M227" s="224">
        <f t="shared" si="183"/>
        <v>2020</v>
      </c>
      <c r="N227" s="224">
        <f t="shared" si="202"/>
        <v>11</v>
      </c>
      <c r="O227" s="230">
        <f t="shared" si="203"/>
        <v>19.458333333335759</v>
      </c>
      <c r="P227" s="230">
        <f t="shared" si="204"/>
        <v>45.083333333335759</v>
      </c>
      <c r="Q227" s="236">
        <f>IFERROR(VLOOKUP($A227,'2001_Inc_19.11.20'!$A$18:$Z$41,14,FALSE),"")</f>
        <v>2.6477415702981291</v>
      </c>
    </row>
    <row r="228" spans="1:17">
      <c r="A228" s="223" t="s">
        <v>267</v>
      </c>
      <c r="B228" s="224" t="str">
        <f t="shared" si="205"/>
        <v>GRpp</v>
      </c>
      <c r="C228" s="224" t="str">
        <f t="shared" si="192"/>
        <v>GRpp_0-7_2001_a</v>
      </c>
      <c r="D228" s="230">
        <v>8.0749999999999993</v>
      </c>
      <c r="E228" s="224">
        <f t="shared" si="206"/>
        <v>10</v>
      </c>
      <c r="F228" s="241" t="s">
        <v>337</v>
      </c>
      <c r="G228" s="224" t="str">
        <f t="shared" si="199"/>
        <v/>
      </c>
      <c r="H228" s="224">
        <f>VLOOKUP($A228,'2001_Inc_19.11.20'!$A$18:$Z$41,9,FALSE)</f>
        <v>44109.375</v>
      </c>
      <c r="I228" s="224">
        <f t="shared" si="182"/>
        <v>2020</v>
      </c>
      <c r="J228" s="224">
        <f t="shared" si="200"/>
        <v>10</v>
      </c>
      <c r="K228" s="230">
        <f t="shared" si="201"/>
        <v>5.375</v>
      </c>
      <c r="L228" s="224">
        <f>VLOOKUP($A228,'2001_Inc_19.11.20'!$A$18:$Z$41,2,FALSE)</f>
        <v>44154.458333333336</v>
      </c>
      <c r="M228" s="224">
        <f t="shared" si="183"/>
        <v>2020</v>
      </c>
      <c r="N228" s="224">
        <f t="shared" si="202"/>
        <v>11</v>
      </c>
      <c r="O228" s="230">
        <f t="shared" si="203"/>
        <v>19.458333333335759</v>
      </c>
      <c r="P228" s="230">
        <f t="shared" si="204"/>
        <v>45.083333333335759</v>
      </c>
      <c r="Q228" s="236" t="str">
        <f>IFERROR(VLOOKUP($A228,'2001_Inc_19.11.20'!$A$18:$Z$41,14,FALSE),"")</f>
        <v/>
      </c>
    </row>
    <row r="229" spans="1:17">
      <c r="A229" s="223" t="s">
        <v>268</v>
      </c>
      <c r="B229" s="224" t="str">
        <f t="shared" si="205"/>
        <v>GRpp</v>
      </c>
      <c r="C229" s="224" t="str">
        <f t="shared" si="192"/>
        <v>GRpp_0-7_2001_b</v>
      </c>
      <c r="D229" s="230">
        <v>8.0510000000000002</v>
      </c>
      <c r="E229" s="224">
        <f t="shared" si="206"/>
        <v>10</v>
      </c>
      <c r="F229" s="241" t="s">
        <v>337</v>
      </c>
      <c r="G229" s="224" t="str">
        <f t="shared" si="199"/>
        <v/>
      </c>
      <c r="H229" s="224">
        <f>VLOOKUP($A229,'2001_Inc_19.11.20'!$A$18:$Z$41,9,FALSE)</f>
        <v>44109.375</v>
      </c>
      <c r="I229" s="224">
        <f t="shared" si="182"/>
        <v>2020</v>
      </c>
      <c r="J229" s="224">
        <f t="shared" si="200"/>
        <v>10</v>
      </c>
      <c r="K229" s="230">
        <f t="shared" si="201"/>
        <v>5.375</v>
      </c>
      <c r="L229" s="224">
        <f>VLOOKUP($A229,'2001_Inc_19.11.20'!$A$18:$Z$41,2,FALSE)</f>
        <v>44154.458333333336</v>
      </c>
      <c r="M229" s="224">
        <f t="shared" si="183"/>
        <v>2020</v>
      </c>
      <c r="N229" s="224">
        <f t="shared" si="202"/>
        <v>11</v>
      </c>
      <c r="O229" s="230">
        <f t="shared" si="203"/>
        <v>19.458333333335759</v>
      </c>
      <c r="P229" s="230">
        <f t="shared" si="204"/>
        <v>45.083333333335759</v>
      </c>
      <c r="Q229" s="236" t="str">
        <f>IFERROR(VLOOKUP($A229,'2001_Inc_19.11.20'!$A$18:$Z$41,14,FALSE),"")</f>
        <v/>
      </c>
    </row>
    <row r="230" spans="1:17">
      <c r="A230" s="223" t="s">
        <v>269</v>
      </c>
      <c r="B230" s="224" t="str">
        <f t="shared" si="205"/>
        <v>GRpp</v>
      </c>
      <c r="C230" s="224" t="str">
        <f t="shared" si="192"/>
        <v>GRpp_7-15_2001_a</v>
      </c>
      <c r="D230" s="230">
        <v>8.0280000000000005</v>
      </c>
      <c r="E230" s="224">
        <f t="shared" si="206"/>
        <v>10</v>
      </c>
      <c r="F230" s="241" t="s">
        <v>337</v>
      </c>
      <c r="G230" s="224" t="str">
        <f t="shared" si="199"/>
        <v/>
      </c>
      <c r="H230" s="224">
        <f>VLOOKUP($A230,'2001_Inc_19.11.20'!$A$18:$Z$41,9,FALSE)</f>
        <v>44109.375</v>
      </c>
      <c r="I230" s="224">
        <f t="shared" si="182"/>
        <v>2020</v>
      </c>
      <c r="J230" s="224">
        <f t="shared" si="200"/>
        <v>10</v>
      </c>
      <c r="K230" s="230">
        <f t="shared" si="201"/>
        <v>5.375</v>
      </c>
      <c r="L230" s="224">
        <f>VLOOKUP($A230,'2001_Inc_19.11.20'!$A$18:$Z$41,2,FALSE)</f>
        <v>44154.458333333336</v>
      </c>
      <c r="M230" s="224">
        <f t="shared" si="183"/>
        <v>2020</v>
      </c>
      <c r="N230" s="224">
        <f t="shared" si="202"/>
        <v>11</v>
      </c>
      <c r="O230" s="230">
        <f t="shared" si="203"/>
        <v>19.458333333335759</v>
      </c>
      <c r="P230" s="230">
        <f t="shared" si="204"/>
        <v>45.083333333335759</v>
      </c>
      <c r="Q230" s="236" t="str">
        <f>IFERROR(VLOOKUP($A230,'2001_Inc_19.11.20'!$A$18:$Z$41,14,FALSE),"")</f>
        <v/>
      </c>
    </row>
    <row r="231" spans="1:17">
      <c r="A231" s="223" t="s">
        <v>270</v>
      </c>
      <c r="B231" s="224" t="str">
        <f t="shared" si="205"/>
        <v>GRpp</v>
      </c>
      <c r="C231" s="224" t="str">
        <f t="shared" si="192"/>
        <v>GRpp_7-15_2001_b</v>
      </c>
      <c r="D231" s="230">
        <v>8.0410000000000004</v>
      </c>
      <c r="E231" s="224">
        <f t="shared" si="206"/>
        <v>10</v>
      </c>
      <c r="F231" s="241" t="s">
        <v>337</v>
      </c>
      <c r="G231" s="224" t="str">
        <f t="shared" si="199"/>
        <v/>
      </c>
      <c r="H231" s="224">
        <f>VLOOKUP($A231,'2001_Inc_19.11.20'!$A$18:$Z$41,9,FALSE)</f>
        <v>44109.375</v>
      </c>
      <c r="I231" s="224">
        <f t="shared" si="182"/>
        <v>2020</v>
      </c>
      <c r="J231" s="224">
        <f t="shared" si="200"/>
        <v>10</v>
      </c>
      <c r="K231" s="230">
        <f t="shared" si="201"/>
        <v>5.375</v>
      </c>
      <c r="L231" s="224">
        <f>VLOOKUP($A231,'2001_Inc_19.11.20'!$A$18:$Z$41,2,FALSE)</f>
        <v>44154.458333333336</v>
      </c>
      <c r="M231" s="224">
        <f t="shared" si="183"/>
        <v>2020</v>
      </c>
      <c r="N231" s="224">
        <f t="shared" si="202"/>
        <v>11</v>
      </c>
      <c r="O231" s="230">
        <f t="shared" si="203"/>
        <v>19.458333333335759</v>
      </c>
      <c r="P231" s="230">
        <f t="shared" si="204"/>
        <v>45.083333333335759</v>
      </c>
      <c r="Q231" s="236" t="str">
        <f>IFERROR(VLOOKUP($A231,'2001_Inc_19.11.20'!$A$18:$Z$41,14,FALSE),"")</f>
        <v/>
      </c>
    </row>
    <row r="232" spans="1:17">
      <c r="A232" s="223" t="s">
        <v>271</v>
      </c>
      <c r="B232" s="224" t="str">
        <f t="shared" si="205"/>
        <v>GRpp</v>
      </c>
      <c r="C232" s="224" t="str">
        <f t="shared" si="192"/>
        <v>GRpp_15-27_2001_a</v>
      </c>
      <c r="D232" s="230">
        <v>8.0150000000000006</v>
      </c>
      <c r="E232" s="224">
        <f t="shared" si="206"/>
        <v>10</v>
      </c>
      <c r="F232" s="241" t="s">
        <v>337</v>
      </c>
      <c r="G232" s="224" t="str">
        <f t="shared" si="199"/>
        <v/>
      </c>
      <c r="H232" s="224">
        <f>VLOOKUP($A232,'2001_Inc_19.11.20'!$A$18:$Z$41,9,FALSE)</f>
        <v>44109.375</v>
      </c>
      <c r="I232" s="224">
        <f t="shared" si="182"/>
        <v>2020</v>
      </c>
      <c r="J232" s="224">
        <f t="shared" si="200"/>
        <v>10</v>
      </c>
      <c r="K232" s="230">
        <f t="shared" si="201"/>
        <v>5.375</v>
      </c>
      <c r="L232" s="224">
        <f>VLOOKUP($A232,'2001_Inc_19.11.20'!$A$18:$Z$41,2,FALSE)</f>
        <v>44154.458333333336</v>
      </c>
      <c r="M232" s="224">
        <f t="shared" si="183"/>
        <v>2020</v>
      </c>
      <c r="N232" s="224">
        <f t="shared" si="202"/>
        <v>11</v>
      </c>
      <c r="O232" s="230">
        <f t="shared" si="203"/>
        <v>19.458333333335759</v>
      </c>
      <c r="P232" s="230">
        <f t="shared" si="204"/>
        <v>45.083333333335759</v>
      </c>
      <c r="Q232" s="236">
        <f>IFERROR(VLOOKUP($A232,'2001_Inc_19.11.20'!$A$18:$Z$41,14,FALSE),"")</f>
        <v>3.9694770293816672</v>
      </c>
    </row>
    <row r="233" spans="1:17">
      <c r="A233" s="223" t="s">
        <v>272</v>
      </c>
      <c r="B233" s="224" t="str">
        <f t="shared" si="205"/>
        <v>GRpp</v>
      </c>
      <c r="C233" s="224" t="str">
        <f t="shared" si="192"/>
        <v>GRpp_15-27_2001_b</v>
      </c>
      <c r="D233" s="230">
        <v>8.0609999999999999</v>
      </c>
      <c r="E233" s="224">
        <f t="shared" si="206"/>
        <v>10</v>
      </c>
      <c r="F233" s="241" t="s">
        <v>337</v>
      </c>
      <c r="G233" s="224" t="str">
        <f t="shared" si="199"/>
        <v/>
      </c>
      <c r="H233" s="224">
        <f>VLOOKUP($A233,'2001_Inc_19.11.20'!$A$18:$Z$41,9,FALSE)</f>
        <v>44109.375</v>
      </c>
      <c r="I233" s="224">
        <f t="shared" si="182"/>
        <v>2020</v>
      </c>
      <c r="J233" s="224">
        <f t="shared" si="200"/>
        <v>10</v>
      </c>
      <c r="K233" s="230">
        <f t="shared" si="201"/>
        <v>5.375</v>
      </c>
      <c r="L233" s="224">
        <f>VLOOKUP($A233,'2001_Inc_19.11.20'!$A$18:$Z$41,2,FALSE)</f>
        <v>44154.458333333336</v>
      </c>
      <c r="M233" s="224">
        <f t="shared" si="183"/>
        <v>2020</v>
      </c>
      <c r="N233" s="224">
        <f t="shared" si="202"/>
        <v>11</v>
      </c>
      <c r="O233" s="230">
        <f t="shared" si="203"/>
        <v>19.458333333335759</v>
      </c>
      <c r="P233" s="230">
        <f t="shared" si="204"/>
        <v>45.083333333335759</v>
      </c>
      <c r="Q233" s="236">
        <f>IFERROR(VLOOKUP($A233,'2001_Inc_19.11.20'!$A$18:$Z$41,14,FALSE),"")</f>
        <v>1.446482231195412</v>
      </c>
    </row>
    <row r="234" spans="1:17">
      <c r="A234" s="223" t="s">
        <v>273</v>
      </c>
      <c r="B234" s="224" t="str">
        <f t="shared" si="205"/>
        <v>ANrf</v>
      </c>
      <c r="C234" s="224" t="str">
        <f t="shared" si="192"/>
        <v>ANrf_0-11_2001_a</v>
      </c>
      <c r="D234" s="230">
        <v>8.0500000000000007</v>
      </c>
      <c r="E234" s="224">
        <f t="shared" si="206"/>
        <v>10</v>
      </c>
      <c r="F234" s="241" t="s">
        <v>337</v>
      </c>
      <c r="G234" s="224" t="str">
        <f t="shared" si="199"/>
        <v/>
      </c>
      <c r="H234" s="224">
        <f>VLOOKUP($A234,'2001_Inc_19.11.20'!$A$18:$Z$41,9,FALSE)</f>
        <v>44109.375</v>
      </c>
      <c r="I234" s="224">
        <f t="shared" si="182"/>
        <v>2020</v>
      </c>
      <c r="J234" s="224">
        <f t="shared" si="200"/>
        <v>10</v>
      </c>
      <c r="K234" s="230">
        <f t="shared" si="201"/>
        <v>5.375</v>
      </c>
      <c r="L234" s="224">
        <f>VLOOKUP($A234,'2001_Inc_19.11.20'!$A$18:$Z$41,2,FALSE)</f>
        <v>44154.458333333336</v>
      </c>
      <c r="M234" s="224">
        <f t="shared" si="183"/>
        <v>2020</v>
      </c>
      <c r="N234" s="224">
        <f t="shared" si="202"/>
        <v>11</v>
      </c>
      <c r="O234" s="230">
        <f t="shared" si="203"/>
        <v>19.458333333335759</v>
      </c>
      <c r="P234" s="230">
        <f t="shared" si="204"/>
        <v>45.083333333335759</v>
      </c>
      <c r="Q234" s="236" t="str">
        <f>IFERROR(VLOOKUP($A234,'2001_Inc_19.11.20'!$A$18:$Z$41,14,FALSE),"")</f>
        <v/>
      </c>
    </row>
    <row r="235" spans="1:17">
      <c r="A235" s="223" t="s">
        <v>274</v>
      </c>
      <c r="B235" s="224" t="str">
        <f t="shared" si="205"/>
        <v>ANrf</v>
      </c>
      <c r="C235" s="224" t="str">
        <f t="shared" si="192"/>
        <v>ANrf_0-11_2001_b</v>
      </c>
      <c r="D235" s="230">
        <v>8.0399999999999991</v>
      </c>
      <c r="E235" s="224">
        <f t="shared" si="206"/>
        <v>10</v>
      </c>
      <c r="F235" s="241" t="s">
        <v>337</v>
      </c>
      <c r="G235" s="224" t="str">
        <f t="shared" si="199"/>
        <v/>
      </c>
      <c r="H235" s="224">
        <f>VLOOKUP($A235,'2001_Inc_19.11.20'!$A$18:$Z$41,9,FALSE)</f>
        <v>44109.375</v>
      </c>
      <c r="I235" s="224">
        <f t="shared" si="182"/>
        <v>2020</v>
      </c>
      <c r="J235" s="224">
        <f t="shared" si="200"/>
        <v>10</v>
      </c>
      <c r="K235" s="230">
        <f t="shared" si="201"/>
        <v>5.375</v>
      </c>
      <c r="L235" s="224">
        <f>VLOOKUP($A235,'2001_Inc_19.11.20'!$A$18:$Z$41,2,FALSE)</f>
        <v>44154.458333333336</v>
      </c>
      <c r="M235" s="224">
        <f t="shared" si="183"/>
        <v>2020</v>
      </c>
      <c r="N235" s="224">
        <f t="shared" si="202"/>
        <v>11</v>
      </c>
      <c r="O235" s="230">
        <f t="shared" si="203"/>
        <v>19.458333333335759</v>
      </c>
      <c r="P235" s="230">
        <f t="shared" si="204"/>
        <v>45.083333333335759</v>
      </c>
      <c r="Q235" s="236" t="str">
        <f>IFERROR(VLOOKUP($A235,'2001_Inc_19.11.20'!$A$18:$Z$41,14,FALSE),"")</f>
        <v/>
      </c>
    </row>
    <row r="236" spans="1:17">
      <c r="A236" s="223" t="s">
        <v>275</v>
      </c>
      <c r="B236" s="224" t="str">
        <f t="shared" si="205"/>
        <v>ANrf</v>
      </c>
      <c r="C236" s="224" t="str">
        <f t="shared" si="192"/>
        <v>ANrf_11-32_2001_a</v>
      </c>
      <c r="D236" s="230">
        <v>8.0370000000000008</v>
      </c>
      <c r="E236" s="224">
        <f t="shared" si="206"/>
        <v>10</v>
      </c>
      <c r="F236" s="241" t="s">
        <v>337</v>
      </c>
      <c r="G236" s="224" t="str">
        <f t="shared" si="199"/>
        <v/>
      </c>
      <c r="H236" s="224">
        <f>VLOOKUP($A236,'2001_Inc_19.11.20'!$A$18:$Z$41,9,FALSE)</f>
        <v>44109.375</v>
      </c>
      <c r="I236" s="224">
        <f t="shared" si="182"/>
        <v>2020</v>
      </c>
      <c r="J236" s="224">
        <f t="shared" si="200"/>
        <v>10</v>
      </c>
      <c r="K236" s="230">
        <f t="shared" si="201"/>
        <v>5.375</v>
      </c>
      <c r="L236" s="224">
        <f>VLOOKUP($A236,'2001_Inc_19.11.20'!$A$18:$Z$41,2,FALSE)</f>
        <v>44154.458333333336</v>
      </c>
      <c r="M236" s="224">
        <f t="shared" si="183"/>
        <v>2020</v>
      </c>
      <c r="N236" s="224">
        <f t="shared" si="202"/>
        <v>11</v>
      </c>
      <c r="O236" s="230">
        <f t="shared" si="203"/>
        <v>19.458333333335759</v>
      </c>
      <c r="P236" s="230">
        <f t="shared" si="204"/>
        <v>45.083333333335759</v>
      </c>
      <c r="Q236" s="236" t="str">
        <f>IFERROR(VLOOKUP($A236,'2001_Inc_19.11.20'!$A$18:$Z$41,14,FALSE),"")</f>
        <v/>
      </c>
    </row>
    <row r="237" spans="1:17">
      <c r="A237" s="223" t="s">
        <v>276</v>
      </c>
      <c r="B237" s="224" t="str">
        <f t="shared" si="205"/>
        <v>ANrf</v>
      </c>
      <c r="C237" s="224" t="str">
        <f t="shared" si="192"/>
        <v>ANrf_11-32_2001_b</v>
      </c>
      <c r="D237" s="230">
        <v>8.06</v>
      </c>
      <c r="E237" s="224">
        <f t="shared" si="206"/>
        <v>10</v>
      </c>
      <c r="F237" s="241" t="s">
        <v>337</v>
      </c>
      <c r="G237" s="224" t="str">
        <f t="shared" si="199"/>
        <v/>
      </c>
      <c r="H237" s="224">
        <f>VLOOKUP($A237,'2001_Inc_19.11.20'!$A$18:$Z$41,9,FALSE)</f>
        <v>44109.375</v>
      </c>
      <c r="I237" s="224">
        <f t="shared" si="182"/>
        <v>2020</v>
      </c>
      <c r="J237" s="224">
        <f t="shared" si="200"/>
        <v>10</v>
      </c>
      <c r="K237" s="230">
        <f t="shared" si="201"/>
        <v>5.375</v>
      </c>
      <c r="L237" s="224">
        <f>VLOOKUP($A237,'2001_Inc_19.11.20'!$A$18:$Z$41,2,FALSE)</f>
        <v>44154.458333333336</v>
      </c>
      <c r="M237" s="224">
        <f t="shared" si="183"/>
        <v>2020</v>
      </c>
      <c r="N237" s="224">
        <f t="shared" si="202"/>
        <v>11</v>
      </c>
      <c r="O237" s="230">
        <f t="shared" si="203"/>
        <v>19.458333333335759</v>
      </c>
      <c r="P237" s="230">
        <f t="shared" si="204"/>
        <v>45.083333333335759</v>
      </c>
      <c r="Q237" s="236" t="str">
        <f>IFERROR(VLOOKUP($A237,'2001_Inc_19.11.20'!$A$18:$Z$41,14,FALSE),"")</f>
        <v/>
      </c>
    </row>
    <row r="238" spans="1:17">
      <c r="A238" s="223" t="s">
        <v>277</v>
      </c>
      <c r="B238" s="224" t="str">
        <f t="shared" si="205"/>
        <v>ANwf</v>
      </c>
      <c r="C238" s="224" t="str">
        <f t="shared" si="192"/>
        <v>ANwf_0-11_2001_a</v>
      </c>
      <c r="D238" s="230">
        <v>8.0589999999999993</v>
      </c>
      <c r="E238" s="224">
        <f t="shared" si="206"/>
        <v>10</v>
      </c>
      <c r="F238" s="241" t="s">
        <v>337</v>
      </c>
      <c r="G238" s="224" t="str">
        <f t="shared" si="199"/>
        <v/>
      </c>
      <c r="H238" s="224">
        <f>VLOOKUP($A238,'2001_Inc_19.11.20'!$A$18:$Z$41,9,FALSE)</f>
        <v>44109.375</v>
      </c>
      <c r="I238" s="224">
        <f t="shared" si="182"/>
        <v>2020</v>
      </c>
      <c r="J238" s="224">
        <f t="shared" si="200"/>
        <v>10</v>
      </c>
      <c r="K238" s="230">
        <f t="shared" si="201"/>
        <v>5.375</v>
      </c>
      <c r="L238" s="224">
        <f>VLOOKUP($A238,'2001_Inc_19.11.20'!$A$18:$Z$41,2,FALSE)</f>
        <v>44154.458333333336</v>
      </c>
      <c r="M238" s="224">
        <f t="shared" si="183"/>
        <v>2020</v>
      </c>
      <c r="N238" s="224">
        <f t="shared" si="202"/>
        <v>11</v>
      </c>
      <c r="O238" s="230">
        <f t="shared" si="203"/>
        <v>19.458333333335759</v>
      </c>
      <c r="P238" s="230">
        <f t="shared" si="204"/>
        <v>45.083333333335759</v>
      </c>
      <c r="Q238" s="236" t="str">
        <f>IFERROR(VLOOKUP($A238,'2001_Inc_19.11.20'!$A$18:$Z$41,14,FALSE),"")</f>
        <v/>
      </c>
    </row>
    <row r="239" spans="1:17">
      <c r="A239" s="223" t="s">
        <v>278</v>
      </c>
      <c r="B239" s="224" t="str">
        <f t="shared" si="205"/>
        <v>ANwf</v>
      </c>
      <c r="C239" s="224" t="str">
        <f t="shared" si="192"/>
        <v>ANwf_0-11_2001_b</v>
      </c>
      <c r="D239" s="230">
        <v>8.0579999999999998</v>
      </c>
      <c r="E239" s="224">
        <f t="shared" si="206"/>
        <v>10</v>
      </c>
      <c r="F239" s="241" t="s">
        <v>337</v>
      </c>
      <c r="G239" s="224" t="str">
        <f t="shared" si="199"/>
        <v/>
      </c>
      <c r="H239" s="224">
        <f>VLOOKUP($A239,'2001_Inc_19.11.20'!$A$18:$Z$41,9,FALSE)</f>
        <v>44109.375</v>
      </c>
      <c r="I239" s="224">
        <f t="shared" si="182"/>
        <v>2020</v>
      </c>
      <c r="J239" s="224">
        <f t="shared" si="200"/>
        <v>10</v>
      </c>
      <c r="K239" s="230">
        <f t="shared" si="201"/>
        <v>5.375</v>
      </c>
      <c r="L239" s="224">
        <f>VLOOKUP($A239,'2001_Inc_19.11.20'!$A$18:$Z$41,2,FALSE)</f>
        <v>44154.458333333336</v>
      </c>
      <c r="M239" s="224">
        <f t="shared" si="183"/>
        <v>2020</v>
      </c>
      <c r="N239" s="224">
        <f t="shared" si="202"/>
        <v>11</v>
      </c>
      <c r="O239" s="230">
        <f t="shared" si="203"/>
        <v>19.458333333335759</v>
      </c>
      <c r="P239" s="230">
        <f t="shared" si="204"/>
        <v>45.083333333335759</v>
      </c>
      <c r="Q239" s="236" t="str">
        <f>IFERROR(VLOOKUP($A239,'2001_Inc_19.11.20'!$A$18:$Z$41,14,FALSE),"")</f>
        <v/>
      </c>
    </row>
    <row r="240" spans="1:17">
      <c r="A240" s="223" t="s">
        <v>279</v>
      </c>
      <c r="B240" s="224" t="str">
        <f t="shared" si="205"/>
        <v>ANwf</v>
      </c>
      <c r="C240" s="224" t="str">
        <f t="shared" si="192"/>
        <v>ANwf_11-35_2001_a</v>
      </c>
      <c r="D240" s="230">
        <v>8.0679999999999996</v>
      </c>
      <c r="E240" s="224">
        <f t="shared" si="206"/>
        <v>10</v>
      </c>
      <c r="F240" s="241" t="s">
        <v>337</v>
      </c>
      <c r="G240" s="224" t="str">
        <f t="shared" si="199"/>
        <v/>
      </c>
      <c r="H240" s="224">
        <f>VLOOKUP($A240,'2001_Inc_19.11.20'!$A$18:$Z$41,9,FALSE)</f>
        <v>44109.375</v>
      </c>
      <c r="I240" s="224">
        <f t="shared" si="182"/>
        <v>2020</v>
      </c>
      <c r="J240" s="224">
        <f t="shared" si="200"/>
        <v>10</v>
      </c>
      <c r="K240" s="230">
        <f t="shared" si="201"/>
        <v>5.375</v>
      </c>
      <c r="L240" s="224">
        <f>VLOOKUP($A240,'2001_Inc_19.11.20'!$A$18:$Z$41,2,FALSE)</f>
        <v>44154.458333333336</v>
      </c>
      <c r="M240" s="224">
        <f t="shared" si="183"/>
        <v>2020</v>
      </c>
      <c r="N240" s="224">
        <f t="shared" si="202"/>
        <v>11</v>
      </c>
      <c r="O240" s="230">
        <f t="shared" si="203"/>
        <v>19.458333333335759</v>
      </c>
      <c r="P240" s="230">
        <f t="shared" si="204"/>
        <v>45.083333333335759</v>
      </c>
      <c r="Q240" s="236" t="str">
        <f>IFERROR(VLOOKUP($A240,'2001_Inc_19.11.20'!$A$18:$Z$41,14,FALSE),"")</f>
        <v/>
      </c>
    </row>
    <row r="241" spans="1:17">
      <c r="A241" s="226" t="s">
        <v>280</v>
      </c>
      <c r="B241" s="227" t="str">
        <f t="shared" si="205"/>
        <v>ANwf</v>
      </c>
      <c r="C241" s="227" t="str">
        <f t="shared" ref="C241" si="207">B241&amp;"_"&amp;IF(LEFT(RIGHT(A241,11),1)="_",RIGHT(A241,10),IF(LEFT(RIGHT(A241,12),1)="_",RIGHT(A241,11),RIGHT(A241,12)))</f>
        <v>ANwf_11-35_2001_b</v>
      </c>
      <c r="D241" s="230">
        <v>8.0739999999999998</v>
      </c>
      <c r="E241" s="227">
        <f t="shared" ref="E241" si="208">E240</f>
        <v>10</v>
      </c>
      <c r="F241" s="242" t="s">
        <v>337</v>
      </c>
      <c r="G241" s="227" t="str">
        <f t="shared" ref="G241" si="209">IF(AND(E241&lt;&gt;E240,L241=L240),"fix meas date","")</f>
        <v/>
      </c>
      <c r="H241" s="227">
        <f>VLOOKUP($A241,'2001_Inc_19.11.20'!$A$18:$Z$41,9,FALSE)</f>
        <v>44109.375</v>
      </c>
      <c r="I241" s="227">
        <f t="shared" si="182"/>
        <v>2020</v>
      </c>
      <c r="J241" s="227">
        <f t="shared" ref="J241" si="210">MONTH(H241)</f>
        <v>10</v>
      </c>
      <c r="K241" s="231">
        <f t="shared" ref="K241" si="211">DAY(H241)+H241-ROUNDDOWN(H241,0)</f>
        <v>5.375</v>
      </c>
      <c r="L241" s="227">
        <f>VLOOKUP($A241,'2001_Inc_19.11.20'!$A$18:$Z$41,2,FALSE)</f>
        <v>44154.458333333336</v>
      </c>
      <c r="M241" s="227">
        <f t="shared" si="183"/>
        <v>2020</v>
      </c>
      <c r="N241" s="227">
        <f t="shared" ref="N241" si="212">MONTH(L241)</f>
        <v>11</v>
      </c>
      <c r="O241" s="231">
        <f t="shared" ref="O241" si="213">DAY(L241)+L241-ROUNDDOWN(L241,0)</f>
        <v>19.458333333335759</v>
      </c>
      <c r="P241" s="231">
        <f t="shared" ref="P241" si="214">L241-H241</f>
        <v>45.083333333335759</v>
      </c>
      <c r="Q241" s="237" t="str">
        <f>IFERROR(VLOOKUP($A241,'2001_Inc_19.11.20'!$A$18:$Z$41,14,FALSE),"")</f>
        <v/>
      </c>
    </row>
    <row r="242" spans="1:17">
      <c r="A242" s="220" t="s">
        <v>257</v>
      </c>
      <c r="B242" s="221" t="str">
        <f t="shared" si="205"/>
        <v>GRrf</v>
      </c>
      <c r="C242" s="221" t="str">
        <f t="shared" ref="C242:C264" si="215">B242&amp;"_"&amp;IF(LEFT(RIGHT(A242,11),1)="_",RIGHT(A242,10),IF(LEFT(RIGHT(A242,12),1)="_",RIGHT(A242,11),RIGHT(A242,12)))</f>
        <v>GRrf_0-8_2001_a</v>
      </c>
      <c r="D242" s="230">
        <v>7.9989999999999997</v>
      </c>
      <c r="E242" s="221">
        <v>11</v>
      </c>
      <c r="F242" s="240" t="s">
        <v>338</v>
      </c>
      <c r="G242" s="221" t="str">
        <f t="shared" ref="G242" si="216">IF(AND(E242&lt;&gt;E240,L242=L240),"fix meas date","")</f>
        <v/>
      </c>
      <c r="H242" s="221">
        <f>VLOOKUP($A242,'2001_IncRep_01.12.20'!$A$18:$Z$41,9,FALSE)</f>
        <v>44109.375</v>
      </c>
      <c r="I242" s="221">
        <f t="shared" si="182"/>
        <v>2020</v>
      </c>
      <c r="J242" s="221">
        <f t="shared" ref="J242" si="217">MONTH(H242)</f>
        <v>10</v>
      </c>
      <c r="K242" s="229">
        <f t="shared" ref="K242" si="218">DAY(H242)+H242-ROUNDDOWN(H242,0)</f>
        <v>5.375</v>
      </c>
      <c r="L242" s="221">
        <f>VLOOKUP($A242,'2001_IncRep_01.12.20'!$A$18:$Z$41,2,FALSE)</f>
        <v>44166.493055555555</v>
      </c>
      <c r="M242" s="221">
        <f t="shared" si="183"/>
        <v>2020</v>
      </c>
      <c r="N242" s="221">
        <f t="shared" ref="N242" si="219">MONTH(L242)</f>
        <v>12</v>
      </c>
      <c r="O242" s="229">
        <f t="shared" ref="O242" si="220">DAY(L242)+L242-ROUNDDOWN(L242,0)</f>
        <v>1.4930555555547471</v>
      </c>
      <c r="P242" s="229">
        <f t="shared" ref="P242" si="221">L242-H242</f>
        <v>57.118055555554747</v>
      </c>
      <c r="Q242" s="235" t="str">
        <f>IFERROR(VLOOKUP($A242,'2001_IncRep_01.12.20'!$A$18:$Z$41,14,FALSE),"")</f>
        <v/>
      </c>
    </row>
    <row r="243" spans="1:17">
      <c r="A243" s="223" t="s">
        <v>258</v>
      </c>
      <c r="B243" s="224" t="str">
        <f t="shared" si="205"/>
        <v>GRrf</v>
      </c>
      <c r="C243" s="224" t="str">
        <f t="shared" si="215"/>
        <v>GRrf_0-8_2001_b</v>
      </c>
      <c r="D243" s="230">
        <v>8.07</v>
      </c>
      <c r="E243" s="224">
        <f>E242</f>
        <v>11</v>
      </c>
      <c r="F243" s="241" t="s">
        <v>338</v>
      </c>
      <c r="G243" s="224" t="str">
        <f t="shared" ref="G243:G264" si="222">IF(AND(E243&lt;&gt;E242,L243=L242),"fix meas date","")</f>
        <v/>
      </c>
      <c r="H243" s="224">
        <f>VLOOKUP($A243,'2001_IncRep_01.12.20'!$A$18:$Z$41,9,FALSE)</f>
        <v>44109.375</v>
      </c>
      <c r="I243" s="224">
        <f t="shared" si="182"/>
        <v>2020</v>
      </c>
      <c r="J243" s="224">
        <f t="shared" ref="J243:J264" si="223">MONTH(H243)</f>
        <v>10</v>
      </c>
      <c r="K243" s="230">
        <f t="shared" ref="K243:K264" si="224">DAY(H243)+H243-ROUNDDOWN(H243,0)</f>
        <v>5.375</v>
      </c>
      <c r="L243" s="224">
        <f>VLOOKUP($A243,'2001_IncRep_01.12.20'!$A$18:$Z$41,2,FALSE)</f>
        <v>44166.493055555555</v>
      </c>
      <c r="M243" s="224">
        <f t="shared" si="183"/>
        <v>2020</v>
      </c>
      <c r="N243" s="224">
        <f t="shared" ref="N243:N264" si="225">MONTH(L243)</f>
        <v>12</v>
      </c>
      <c r="O243" s="230">
        <f t="shared" ref="O243:O264" si="226">DAY(L243)+L243-ROUNDDOWN(L243,0)</f>
        <v>1.4930555555547471</v>
      </c>
      <c r="P243" s="230">
        <f t="shared" ref="P243:P264" si="227">L243-H243</f>
        <v>57.118055555554747</v>
      </c>
      <c r="Q243" s="236" t="str">
        <f>IFERROR(VLOOKUP($A243,'2001_IncRep_01.12.20'!$A$18:$Z$41,14,FALSE),"")</f>
        <v/>
      </c>
    </row>
    <row r="244" spans="1:17">
      <c r="A244" s="223" t="s">
        <v>259</v>
      </c>
      <c r="B244" s="224" t="str">
        <f t="shared" si="205"/>
        <v>GRrf</v>
      </c>
      <c r="C244" s="224" t="str">
        <f t="shared" si="215"/>
        <v>GRrf_8-27_2001_a</v>
      </c>
      <c r="D244" s="230">
        <v>8.2479999999999993</v>
      </c>
      <c r="E244" s="224">
        <f t="shared" ref="E244:E264" si="228">E243</f>
        <v>11</v>
      </c>
      <c r="F244" s="241" t="s">
        <v>338</v>
      </c>
      <c r="G244" s="224" t="str">
        <f t="shared" si="222"/>
        <v/>
      </c>
      <c r="H244" s="224">
        <f>VLOOKUP($A244,'2001_IncRep_01.12.20'!$A$18:$Z$41,9,FALSE)</f>
        <v>44109.375</v>
      </c>
      <c r="I244" s="224">
        <f t="shared" si="182"/>
        <v>2020</v>
      </c>
      <c r="J244" s="224">
        <f t="shared" si="223"/>
        <v>10</v>
      </c>
      <c r="K244" s="230">
        <f t="shared" si="224"/>
        <v>5.375</v>
      </c>
      <c r="L244" s="224">
        <f>VLOOKUP($A244,'2001_IncRep_01.12.20'!$A$18:$Z$41,2,FALSE)</f>
        <v>44166.493055555555</v>
      </c>
      <c r="M244" s="224">
        <f t="shared" si="183"/>
        <v>2020</v>
      </c>
      <c r="N244" s="224">
        <f t="shared" si="225"/>
        <v>12</v>
      </c>
      <c r="O244" s="230">
        <f t="shared" si="226"/>
        <v>1.4930555555547471</v>
      </c>
      <c r="P244" s="230">
        <f t="shared" si="227"/>
        <v>57.118055555554747</v>
      </c>
      <c r="Q244" s="236">
        <f>IFERROR(VLOOKUP($A244,'2001_IncRep_01.12.20'!$A$18:$Z$41,14,FALSE),"")</f>
        <v>2.5097869058844768</v>
      </c>
    </row>
    <row r="245" spans="1:17">
      <c r="A245" s="223" t="s">
        <v>260</v>
      </c>
      <c r="B245" s="224" t="str">
        <f t="shared" si="205"/>
        <v>GRrf</v>
      </c>
      <c r="C245" s="224" t="str">
        <f t="shared" si="215"/>
        <v>GRrf_8-27_2001_b</v>
      </c>
      <c r="D245" s="230">
        <v>8.2609999999999992</v>
      </c>
      <c r="E245" s="224">
        <f t="shared" si="228"/>
        <v>11</v>
      </c>
      <c r="F245" s="241" t="s">
        <v>338</v>
      </c>
      <c r="G245" s="224" t="str">
        <f t="shared" si="222"/>
        <v/>
      </c>
      <c r="H245" s="224">
        <f>VLOOKUP($A245,'2001_IncRep_01.12.20'!$A$18:$Z$41,9,FALSE)</f>
        <v>44109.375</v>
      </c>
      <c r="I245" s="224">
        <f t="shared" si="182"/>
        <v>2020</v>
      </c>
      <c r="J245" s="224">
        <f t="shared" si="223"/>
        <v>10</v>
      </c>
      <c r="K245" s="230">
        <f t="shared" si="224"/>
        <v>5.375</v>
      </c>
      <c r="L245" s="224">
        <f>VLOOKUP($A245,'2001_IncRep_01.12.20'!$A$18:$Z$41,2,FALSE)</f>
        <v>44166.493055555555</v>
      </c>
      <c r="M245" s="224">
        <f t="shared" si="183"/>
        <v>2020</v>
      </c>
      <c r="N245" s="224">
        <f t="shared" si="225"/>
        <v>12</v>
      </c>
      <c r="O245" s="230">
        <f t="shared" si="226"/>
        <v>1.4930555555547471</v>
      </c>
      <c r="P245" s="230">
        <f t="shared" si="227"/>
        <v>57.118055555554747</v>
      </c>
      <c r="Q245" s="236">
        <f>IFERROR(VLOOKUP($A245,'2001_IncRep_01.12.20'!$A$18:$Z$41,14,FALSE),"")</f>
        <v>1.7903481473027401</v>
      </c>
    </row>
    <row r="246" spans="1:17">
      <c r="A246" s="223" t="s">
        <v>261</v>
      </c>
      <c r="B246" s="224" t="str">
        <f t="shared" si="205"/>
        <v>GRwf</v>
      </c>
      <c r="C246" s="224" t="str">
        <f t="shared" si="215"/>
        <v>GRwf_0-4_2001_a</v>
      </c>
      <c r="D246" s="230">
        <v>8.0210000000000008</v>
      </c>
      <c r="E246" s="224">
        <f t="shared" si="228"/>
        <v>11</v>
      </c>
      <c r="F246" s="241" t="s">
        <v>338</v>
      </c>
      <c r="G246" s="224" t="str">
        <f t="shared" si="222"/>
        <v/>
      </c>
      <c r="H246" s="224">
        <f>VLOOKUP($A246,'2001_IncRep_01.12.20'!$A$18:$Z$41,9,FALSE)</f>
        <v>44109.375</v>
      </c>
      <c r="I246" s="224">
        <f t="shared" si="182"/>
        <v>2020</v>
      </c>
      <c r="J246" s="224">
        <f t="shared" si="223"/>
        <v>10</v>
      </c>
      <c r="K246" s="230">
        <f t="shared" si="224"/>
        <v>5.375</v>
      </c>
      <c r="L246" s="224">
        <f>VLOOKUP($A246,'2001_IncRep_01.12.20'!$A$18:$Z$41,2,FALSE)</f>
        <v>44166.493055555555</v>
      </c>
      <c r="M246" s="224">
        <f t="shared" si="183"/>
        <v>2020</v>
      </c>
      <c r="N246" s="224">
        <f t="shared" si="225"/>
        <v>12</v>
      </c>
      <c r="O246" s="230">
        <f t="shared" si="226"/>
        <v>1.4930555555547471</v>
      </c>
      <c r="P246" s="230">
        <f t="shared" si="227"/>
        <v>57.118055555554747</v>
      </c>
      <c r="Q246" s="236" t="str">
        <f>IFERROR(VLOOKUP($A246,'2001_IncRep_01.12.20'!$A$18:$Z$41,14,FALSE),"")</f>
        <v/>
      </c>
    </row>
    <row r="247" spans="1:17">
      <c r="A247" s="223" t="s">
        <v>262</v>
      </c>
      <c r="B247" s="224" t="str">
        <f t="shared" si="205"/>
        <v>GRwf</v>
      </c>
      <c r="C247" s="224" t="str">
        <f t="shared" si="215"/>
        <v>GRwf_0-4_2001_b</v>
      </c>
      <c r="D247" s="230">
        <v>8.0809999999999995</v>
      </c>
      <c r="E247" s="224">
        <f t="shared" si="228"/>
        <v>11</v>
      </c>
      <c r="F247" s="241" t="s">
        <v>338</v>
      </c>
      <c r="G247" s="224" t="str">
        <f t="shared" si="222"/>
        <v/>
      </c>
      <c r="H247" s="224">
        <f>VLOOKUP($A247,'2001_IncRep_01.12.20'!$A$18:$Z$41,9,FALSE)</f>
        <v>44109.375</v>
      </c>
      <c r="I247" s="224">
        <f t="shared" si="182"/>
        <v>2020</v>
      </c>
      <c r="J247" s="224">
        <f t="shared" si="223"/>
        <v>10</v>
      </c>
      <c r="K247" s="230">
        <f t="shared" si="224"/>
        <v>5.375</v>
      </c>
      <c r="L247" s="224">
        <f>VLOOKUP($A247,'2001_IncRep_01.12.20'!$A$18:$Z$41,2,FALSE)</f>
        <v>44166.493055555555</v>
      </c>
      <c r="M247" s="224">
        <f t="shared" si="183"/>
        <v>2020</v>
      </c>
      <c r="N247" s="224">
        <f t="shared" si="225"/>
        <v>12</v>
      </c>
      <c r="O247" s="230">
        <f t="shared" si="226"/>
        <v>1.4930555555547471</v>
      </c>
      <c r="P247" s="230">
        <f t="shared" si="227"/>
        <v>57.118055555554747</v>
      </c>
      <c r="Q247" s="236" t="str">
        <f>IFERROR(VLOOKUP($A247,'2001_IncRep_01.12.20'!$A$18:$Z$41,14,FALSE),"")</f>
        <v/>
      </c>
    </row>
    <row r="248" spans="1:17">
      <c r="A248" s="223" t="s">
        <v>263</v>
      </c>
      <c r="B248" s="224" t="str">
        <f t="shared" si="205"/>
        <v>GRwf</v>
      </c>
      <c r="C248" s="224" t="str">
        <f t="shared" si="215"/>
        <v>GRwf_4-13_2001_a</v>
      </c>
      <c r="D248" s="230">
        <v>8.0559999999999992</v>
      </c>
      <c r="E248" s="224">
        <f t="shared" si="228"/>
        <v>11</v>
      </c>
      <c r="F248" s="241" t="s">
        <v>338</v>
      </c>
      <c r="G248" s="224" t="str">
        <f t="shared" si="222"/>
        <v/>
      </c>
      <c r="H248" s="224">
        <f>VLOOKUP($A248,'2001_IncRep_01.12.20'!$A$18:$Z$41,9,FALSE)</f>
        <v>44109.375</v>
      </c>
      <c r="I248" s="224">
        <f t="shared" si="182"/>
        <v>2020</v>
      </c>
      <c r="J248" s="224">
        <f t="shared" si="223"/>
        <v>10</v>
      </c>
      <c r="K248" s="230">
        <f t="shared" si="224"/>
        <v>5.375</v>
      </c>
      <c r="L248" s="224">
        <f>VLOOKUP($A248,'2001_IncRep_01.12.20'!$A$18:$Z$41,2,FALSE)</f>
        <v>44166.493055555555</v>
      </c>
      <c r="M248" s="224">
        <f t="shared" si="183"/>
        <v>2020</v>
      </c>
      <c r="N248" s="224">
        <f t="shared" si="225"/>
        <v>12</v>
      </c>
      <c r="O248" s="230">
        <f t="shared" si="226"/>
        <v>1.4930555555547471</v>
      </c>
      <c r="P248" s="230">
        <f t="shared" si="227"/>
        <v>57.118055555554747</v>
      </c>
      <c r="Q248" s="236" t="str">
        <f>IFERROR(VLOOKUP($A248,'2001_IncRep_01.12.20'!$A$18:$Z$41,14,FALSE),"")</f>
        <v/>
      </c>
    </row>
    <row r="249" spans="1:17">
      <c r="A249" s="223" t="s">
        <v>264</v>
      </c>
      <c r="B249" s="224" t="str">
        <f t="shared" si="205"/>
        <v>GRwf</v>
      </c>
      <c r="C249" s="224" t="str">
        <f t="shared" si="215"/>
        <v>GRwf_4-13_2001_b</v>
      </c>
      <c r="D249" s="230">
        <v>8.0259999999999998</v>
      </c>
      <c r="E249" s="224">
        <f t="shared" si="228"/>
        <v>11</v>
      </c>
      <c r="F249" s="241" t="s">
        <v>338</v>
      </c>
      <c r="G249" s="224" t="str">
        <f t="shared" si="222"/>
        <v/>
      </c>
      <c r="H249" s="224">
        <f>VLOOKUP($A249,'2001_IncRep_01.12.20'!$A$18:$Z$41,9,FALSE)</f>
        <v>44109.375</v>
      </c>
      <c r="I249" s="224">
        <f t="shared" si="182"/>
        <v>2020</v>
      </c>
      <c r="J249" s="224">
        <f t="shared" si="223"/>
        <v>10</v>
      </c>
      <c r="K249" s="230">
        <f t="shared" si="224"/>
        <v>5.375</v>
      </c>
      <c r="L249" s="224">
        <f>VLOOKUP($A249,'2001_IncRep_01.12.20'!$A$18:$Z$41,2,FALSE)</f>
        <v>44166.493055555555</v>
      </c>
      <c r="M249" s="224">
        <f t="shared" si="183"/>
        <v>2020</v>
      </c>
      <c r="N249" s="224">
        <f t="shared" si="225"/>
        <v>12</v>
      </c>
      <c r="O249" s="230">
        <f t="shared" si="226"/>
        <v>1.4930555555547471</v>
      </c>
      <c r="P249" s="230">
        <f t="shared" si="227"/>
        <v>57.118055555554747</v>
      </c>
      <c r="Q249" s="236" t="str">
        <f>IFERROR(VLOOKUP($A249,'2001_IncRep_01.12.20'!$A$18:$Z$41,14,FALSE),"")</f>
        <v/>
      </c>
    </row>
    <row r="250" spans="1:17">
      <c r="A250" s="223" t="s">
        <v>265</v>
      </c>
      <c r="B250" s="224" t="str">
        <f t="shared" si="205"/>
        <v>GRwf</v>
      </c>
      <c r="C250" s="224" t="str">
        <f t="shared" si="215"/>
        <v>GRwf_13-28_2001_a</v>
      </c>
      <c r="D250" s="230">
        <v>8.02</v>
      </c>
      <c r="E250" s="224">
        <f t="shared" si="228"/>
        <v>11</v>
      </c>
      <c r="F250" s="241" t="s">
        <v>338</v>
      </c>
      <c r="G250" s="224" t="str">
        <f t="shared" si="222"/>
        <v/>
      </c>
      <c r="H250" s="224">
        <f>VLOOKUP($A250,'2001_IncRep_01.12.20'!$A$18:$Z$41,9,FALSE)</f>
        <v>44109.375</v>
      </c>
      <c r="I250" s="224">
        <f t="shared" si="182"/>
        <v>2020</v>
      </c>
      <c r="J250" s="224">
        <f t="shared" si="223"/>
        <v>10</v>
      </c>
      <c r="K250" s="230">
        <f t="shared" si="224"/>
        <v>5.375</v>
      </c>
      <c r="L250" s="224">
        <f>VLOOKUP($A250,'2001_IncRep_01.12.20'!$A$18:$Z$41,2,FALSE)</f>
        <v>44166.493055555555</v>
      </c>
      <c r="M250" s="224">
        <f t="shared" si="183"/>
        <v>2020</v>
      </c>
      <c r="N250" s="224">
        <f t="shared" si="225"/>
        <v>12</v>
      </c>
      <c r="O250" s="230">
        <f t="shared" si="226"/>
        <v>1.4930555555547471</v>
      </c>
      <c r="P250" s="230">
        <f t="shared" si="227"/>
        <v>57.118055555554747</v>
      </c>
      <c r="Q250" s="236">
        <f>IFERROR(VLOOKUP($A250,'2001_IncRep_01.12.20'!$A$18:$Z$41,14,FALSE),"")</f>
        <v>3.4320295805842229</v>
      </c>
    </row>
    <row r="251" spans="1:17">
      <c r="A251" s="223" t="s">
        <v>266</v>
      </c>
      <c r="B251" s="224" t="str">
        <f t="shared" si="205"/>
        <v>GRwf</v>
      </c>
      <c r="C251" s="224" t="str">
        <f t="shared" si="215"/>
        <v>GRwf_13-28_2001_b</v>
      </c>
      <c r="D251" s="230">
        <v>8.07</v>
      </c>
      <c r="E251" s="224">
        <f t="shared" si="228"/>
        <v>11</v>
      </c>
      <c r="F251" s="241" t="s">
        <v>338</v>
      </c>
      <c r="G251" s="224" t="str">
        <f t="shared" si="222"/>
        <v/>
      </c>
      <c r="H251" s="224">
        <f>VLOOKUP($A251,'2001_IncRep_01.12.20'!$A$18:$Z$41,9,FALSE)</f>
        <v>44109.375</v>
      </c>
      <c r="I251" s="224">
        <f t="shared" si="182"/>
        <v>2020</v>
      </c>
      <c r="J251" s="224">
        <f t="shared" si="223"/>
        <v>10</v>
      </c>
      <c r="K251" s="230">
        <f t="shared" si="224"/>
        <v>5.375</v>
      </c>
      <c r="L251" s="224">
        <f>VLOOKUP($A251,'2001_IncRep_01.12.20'!$A$18:$Z$41,2,FALSE)</f>
        <v>44166.493055555555</v>
      </c>
      <c r="M251" s="224">
        <f t="shared" si="183"/>
        <v>2020</v>
      </c>
      <c r="N251" s="224">
        <f t="shared" si="225"/>
        <v>12</v>
      </c>
      <c r="O251" s="230">
        <f t="shared" si="226"/>
        <v>1.4930555555547471</v>
      </c>
      <c r="P251" s="230">
        <f t="shared" si="227"/>
        <v>57.118055555554747</v>
      </c>
      <c r="Q251" s="236">
        <f>IFERROR(VLOOKUP($A251,'2001_IncRep_01.12.20'!$A$18:$Z$41,14,FALSE),"")</f>
        <v>2.793853986876508</v>
      </c>
    </row>
    <row r="252" spans="1:17">
      <c r="A252" s="223" t="s">
        <v>267</v>
      </c>
      <c r="B252" s="224" t="str">
        <f t="shared" si="205"/>
        <v>GRpp</v>
      </c>
      <c r="C252" s="224" t="str">
        <f t="shared" si="215"/>
        <v>GRpp_0-7_2001_a</v>
      </c>
      <c r="D252" s="230">
        <v>8.0749999999999993</v>
      </c>
      <c r="E252" s="224">
        <f t="shared" si="228"/>
        <v>11</v>
      </c>
      <c r="F252" s="241" t="s">
        <v>338</v>
      </c>
      <c r="G252" s="224" t="str">
        <f t="shared" si="222"/>
        <v/>
      </c>
      <c r="H252" s="224">
        <f>VLOOKUP($A252,'2001_IncRep_01.12.20'!$A$18:$Z$41,9,FALSE)</f>
        <v>44109.375</v>
      </c>
      <c r="I252" s="224">
        <f t="shared" si="182"/>
        <v>2020</v>
      </c>
      <c r="J252" s="224">
        <f t="shared" si="223"/>
        <v>10</v>
      </c>
      <c r="K252" s="230">
        <f t="shared" si="224"/>
        <v>5.375</v>
      </c>
      <c r="L252" s="224">
        <f>VLOOKUP($A252,'2001_IncRep_01.12.20'!$A$18:$Z$41,2,FALSE)</f>
        <v>44166.493055555555</v>
      </c>
      <c r="M252" s="224">
        <f t="shared" si="183"/>
        <v>2020</v>
      </c>
      <c r="N252" s="224">
        <f t="shared" si="225"/>
        <v>12</v>
      </c>
      <c r="O252" s="230">
        <f t="shared" si="226"/>
        <v>1.4930555555547471</v>
      </c>
      <c r="P252" s="230">
        <f t="shared" si="227"/>
        <v>57.118055555554747</v>
      </c>
      <c r="Q252" s="236" t="str">
        <f>IFERROR(VLOOKUP($A252,'2001_IncRep_01.12.20'!$A$18:$Z$41,14,FALSE),"")</f>
        <v/>
      </c>
    </row>
    <row r="253" spans="1:17">
      <c r="A253" s="223" t="s">
        <v>268</v>
      </c>
      <c r="B253" s="224" t="str">
        <f t="shared" si="205"/>
        <v>GRpp</v>
      </c>
      <c r="C253" s="224" t="str">
        <f t="shared" si="215"/>
        <v>GRpp_0-7_2001_b</v>
      </c>
      <c r="D253" s="230">
        <v>8.0510000000000002</v>
      </c>
      <c r="E253" s="224">
        <f t="shared" si="228"/>
        <v>11</v>
      </c>
      <c r="F253" s="241" t="s">
        <v>338</v>
      </c>
      <c r="G253" s="224" t="str">
        <f t="shared" si="222"/>
        <v/>
      </c>
      <c r="H253" s="224">
        <f>VLOOKUP($A253,'2001_IncRep_01.12.20'!$A$18:$Z$41,9,FALSE)</f>
        <v>44109.375</v>
      </c>
      <c r="I253" s="224">
        <f t="shared" si="182"/>
        <v>2020</v>
      </c>
      <c r="J253" s="224">
        <f t="shared" si="223"/>
        <v>10</v>
      </c>
      <c r="K253" s="230">
        <f t="shared" si="224"/>
        <v>5.375</v>
      </c>
      <c r="L253" s="224">
        <f>VLOOKUP($A253,'2001_IncRep_01.12.20'!$A$18:$Z$41,2,FALSE)</f>
        <v>44166.493055555555</v>
      </c>
      <c r="M253" s="224">
        <f t="shared" si="183"/>
        <v>2020</v>
      </c>
      <c r="N253" s="224">
        <f t="shared" si="225"/>
        <v>12</v>
      </c>
      <c r="O253" s="230">
        <f t="shared" si="226"/>
        <v>1.4930555555547471</v>
      </c>
      <c r="P253" s="230">
        <f t="shared" si="227"/>
        <v>57.118055555554747</v>
      </c>
      <c r="Q253" s="236" t="str">
        <f>IFERROR(VLOOKUP($A253,'2001_IncRep_01.12.20'!$A$18:$Z$41,14,FALSE),"")</f>
        <v/>
      </c>
    </row>
    <row r="254" spans="1:17">
      <c r="A254" s="223" t="s">
        <v>269</v>
      </c>
      <c r="B254" s="224" t="str">
        <f t="shared" si="205"/>
        <v>GRpp</v>
      </c>
      <c r="C254" s="224" t="str">
        <f t="shared" si="215"/>
        <v>GRpp_7-15_2001_a</v>
      </c>
      <c r="D254" s="230">
        <v>8.0280000000000005</v>
      </c>
      <c r="E254" s="224">
        <f t="shared" si="228"/>
        <v>11</v>
      </c>
      <c r="F254" s="241" t="s">
        <v>338</v>
      </c>
      <c r="G254" s="224" t="str">
        <f t="shared" si="222"/>
        <v/>
      </c>
      <c r="H254" s="224">
        <f>VLOOKUP($A254,'2001_IncRep_01.12.20'!$A$18:$Z$41,9,FALSE)</f>
        <v>44109.375</v>
      </c>
      <c r="I254" s="224">
        <f t="shared" si="182"/>
        <v>2020</v>
      </c>
      <c r="J254" s="224">
        <f t="shared" si="223"/>
        <v>10</v>
      </c>
      <c r="K254" s="230">
        <f t="shared" si="224"/>
        <v>5.375</v>
      </c>
      <c r="L254" s="224">
        <f>VLOOKUP($A254,'2001_IncRep_01.12.20'!$A$18:$Z$41,2,FALSE)</f>
        <v>44166.493055555555</v>
      </c>
      <c r="M254" s="224">
        <f t="shared" si="183"/>
        <v>2020</v>
      </c>
      <c r="N254" s="224">
        <f t="shared" si="225"/>
        <v>12</v>
      </c>
      <c r="O254" s="230">
        <f t="shared" si="226"/>
        <v>1.4930555555547471</v>
      </c>
      <c r="P254" s="230">
        <f t="shared" si="227"/>
        <v>57.118055555554747</v>
      </c>
      <c r="Q254" s="236" t="str">
        <f>IFERROR(VLOOKUP($A254,'2001_IncRep_01.12.20'!$A$18:$Z$41,14,FALSE),"")</f>
        <v/>
      </c>
    </row>
    <row r="255" spans="1:17">
      <c r="A255" s="223" t="s">
        <v>270</v>
      </c>
      <c r="B255" s="224" t="str">
        <f t="shared" si="205"/>
        <v>GRpp</v>
      </c>
      <c r="C255" s="224" t="str">
        <f t="shared" si="215"/>
        <v>GRpp_7-15_2001_b</v>
      </c>
      <c r="D255" s="230">
        <v>8.0410000000000004</v>
      </c>
      <c r="E255" s="224">
        <f t="shared" si="228"/>
        <v>11</v>
      </c>
      <c r="F255" s="241" t="s">
        <v>338</v>
      </c>
      <c r="G255" s="224" t="str">
        <f t="shared" si="222"/>
        <v/>
      </c>
      <c r="H255" s="224">
        <f>VLOOKUP($A255,'2001_IncRep_01.12.20'!$A$18:$Z$41,9,FALSE)</f>
        <v>44109.375</v>
      </c>
      <c r="I255" s="224">
        <f t="shared" si="182"/>
        <v>2020</v>
      </c>
      <c r="J255" s="224">
        <f t="shared" si="223"/>
        <v>10</v>
      </c>
      <c r="K255" s="230">
        <f t="shared" si="224"/>
        <v>5.375</v>
      </c>
      <c r="L255" s="224">
        <f>VLOOKUP($A255,'2001_IncRep_01.12.20'!$A$18:$Z$41,2,FALSE)</f>
        <v>44166.493055555555</v>
      </c>
      <c r="M255" s="224">
        <f t="shared" si="183"/>
        <v>2020</v>
      </c>
      <c r="N255" s="224">
        <f t="shared" si="225"/>
        <v>12</v>
      </c>
      <c r="O255" s="230">
        <f t="shared" si="226"/>
        <v>1.4930555555547471</v>
      </c>
      <c r="P255" s="230">
        <f t="shared" si="227"/>
        <v>57.118055555554747</v>
      </c>
      <c r="Q255" s="236" t="str">
        <f>IFERROR(VLOOKUP($A255,'2001_IncRep_01.12.20'!$A$18:$Z$41,14,FALSE),"")</f>
        <v/>
      </c>
    </row>
    <row r="256" spans="1:17">
      <c r="A256" s="223" t="s">
        <v>271</v>
      </c>
      <c r="B256" s="224" t="str">
        <f t="shared" si="205"/>
        <v>GRpp</v>
      </c>
      <c r="C256" s="224" t="str">
        <f t="shared" si="215"/>
        <v>GRpp_15-27_2001_a</v>
      </c>
      <c r="D256" s="230">
        <v>8.0150000000000006</v>
      </c>
      <c r="E256" s="224">
        <f t="shared" si="228"/>
        <v>11</v>
      </c>
      <c r="F256" s="241" t="s">
        <v>338</v>
      </c>
      <c r="G256" s="224" t="str">
        <f t="shared" si="222"/>
        <v/>
      </c>
      <c r="H256" s="224">
        <f>VLOOKUP($A256,'2001_IncRep_01.12.20'!$A$18:$Z$41,9,FALSE)</f>
        <v>44109.375</v>
      </c>
      <c r="I256" s="224">
        <f t="shared" si="182"/>
        <v>2020</v>
      </c>
      <c r="J256" s="224">
        <f t="shared" si="223"/>
        <v>10</v>
      </c>
      <c r="K256" s="230">
        <f t="shared" si="224"/>
        <v>5.375</v>
      </c>
      <c r="L256" s="224">
        <f>VLOOKUP($A256,'2001_IncRep_01.12.20'!$A$18:$Z$41,2,FALSE)</f>
        <v>44166.493055555555</v>
      </c>
      <c r="M256" s="224">
        <f t="shared" si="183"/>
        <v>2020</v>
      </c>
      <c r="N256" s="224">
        <f t="shared" si="225"/>
        <v>12</v>
      </c>
      <c r="O256" s="230">
        <f t="shared" si="226"/>
        <v>1.4930555555547471</v>
      </c>
      <c r="P256" s="230">
        <f t="shared" si="227"/>
        <v>57.118055555554747</v>
      </c>
      <c r="Q256" s="236">
        <f>IFERROR(VLOOKUP($A256,'2001_IncRep_01.12.20'!$A$18:$Z$41,14,FALSE),"")</f>
        <v>4.4241031284906596</v>
      </c>
    </row>
    <row r="257" spans="1:17">
      <c r="A257" s="223" t="s">
        <v>272</v>
      </c>
      <c r="B257" s="224" t="str">
        <f t="shared" si="205"/>
        <v>GRpp</v>
      </c>
      <c r="C257" s="224" t="str">
        <f t="shared" si="215"/>
        <v>GRpp_15-27_2001_b</v>
      </c>
      <c r="D257" s="230">
        <v>8.0609999999999999</v>
      </c>
      <c r="E257" s="224">
        <f t="shared" si="228"/>
        <v>11</v>
      </c>
      <c r="F257" s="241" t="s">
        <v>338</v>
      </c>
      <c r="G257" s="224" t="str">
        <f t="shared" si="222"/>
        <v/>
      </c>
      <c r="H257" s="224">
        <f>VLOOKUP($A257,'2001_IncRep_01.12.20'!$A$18:$Z$41,9,FALSE)</f>
        <v>44109.375</v>
      </c>
      <c r="I257" s="224">
        <f t="shared" si="182"/>
        <v>2020</v>
      </c>
      <c r="J257" s="224">
        <f t="shared" si="223"/>
        <v>10</v>
      </c>
      <c r="K257" s="230">
        <f t="shared" si="224"/>
        <v>5.375</v>
      </c>
      <c r="L257" s="224">
        <f>VLOOKUP($A257,'2001_IncRep_01.12.20'!$A$18:$Z$41,2,FALSE)</f>
        <v>44166.493055555555</v>
      </c>
      <c r="M257" s="224">
        <f t="shared" si="183"/>
        <v>2020</v>
      </c>
      <c r="N257" s="224">
        <f t="shared" si="225"/>
        <v>12</v>
      </c>
      <c r="O257" s="230">
        <f t="shared" si="226"/>
        <v>1.4930555555547471</v>
      </c>
      <c r="P257" s="230">
        <f t="shared" si="227"/>
        <v>57.118055555554747</v>
      </c>
      <c r="Q257" s="236">
        <f>IFERROR(VLOOKUP($A257,'2001_IncRep_01.12.20'!$A$18:$Z$41,14,FALSE),"")</f>
        <v>1.4498694460857675</v>
      </c>
    </row>
    <row r="258" spans="1:17">
      <c r="A258" s="223" t="s">
        <v>273</v>
      </c>
      <c r="B258" s="224" t="str">
        <f t="shared" si="205"/>
        <v>ANrf</v>
      </c>
      <c r="C258" s="224" t="str">
        <f t="shared" si="215"/>
        <v>ANrf_0-11_2001_a</v>
      </c>
      <c r="D258" s="230">
        <v>8.0500000000000007</v>
      </c>
      <c r="E258" s="224">
        <f t="shared" si="228"/>
        <v>11</v>
      </c>
      <c r="F258" s="241" t="s">
        <v>338</v>
      </c>
      <c r="G258" s="224" t="str">
        <f t="shared" si="222"/>
        <v/>
      </c>
      <c r="H258" s="224">
        <f>VLOOKUP($A258,'2001_IncRep_01.12.20'!$A$18:$Z$41,9,FALSE)</f>
        <v>44109.375</v>
      </c>
      <c r="I258" s="224">
        <f t="shared" si="182"/>
        <v>2020</v>
      </c>
      <c r="J258" s="224">
        <f t="shared" si="223"/>
        <v>10</v>
      </c>
      <c r="K258" s="230">
        <f t="shared" si="224"/>
        <v>5.375</v>
      </c>
      <c r="L258" s="224">
        <f>VLOOKUP($A258,'2001_IncRep_01.12.20'!$A$18:$Z$41,2,FALSE)</f>
        <v>44166.493055555555</v>
      </c>
      <c r="M258" s="224">
        <f t="shared" si="183"/>
        <v>2020</v>
      </c>
      <c r="N258" s="224">
        <f t="shared" si="225"/>
        <v>12</v>
      </c>
      <c r="O258" s="230">
        <f t="shared" si="226"/>
        <v>1.4930555555547471</v>
      </c>
      <c r="P258" s="230">
        <f t="shared" si="227"/>
        <v>57.118055555554747</v>
      </c>
      <c r="Q258" s="236" t="str">
        <f>IFERROR(VLOOKUP($A258,'2001_IncRep_01.12.20'!$A$18:$Z$41,14,FALSE),"")</f>
        <v/>
      </c>
    </row>
    <row r="259" spans="1:17">
      <c r="A259" s="223" t="s">
        <v>274</v>
      </c>
      <c r="B259" s="224" t="str">
        <f t="shared" si="205"/>
        <v>ANrf</v>
      </c>
      <c r="C259" s="224" t="str">
        <f t="shared" si="215"/>
        <v>ANrf_0-11_2001_b</v>
      </c>
      <c r="D259" s="230">
        <v>8.0399999999999991</v>
      </c>
      <c r="E259" s="224">
        <f t="shared" si="228"/>
        <v>11</v>
      </c>
      <c r="F259" s="241" t="s">
        <v>338</v>
      </c>
      <c r="G259" s="224" t="str">
        <f t="shared" si="222"/>
        <v/>
      </c>
      <c r="H259" s="224">
        <f>VLOOKUP($A259,'2001_IncRep_01.12.20'!$A$18:$Z$41,9,FALSE)</f>
        <v>44109.375</v>
      </c>
      <c r="I259" s="224">
        <f t="shared" si="182"/>
        <v>2020</v>
      </c>
      <c r="J259" s="224">
        <f t="shared" si="223"/>
        <v>10</v>
      </c>
      <c r="K259" s="230">
        <f t="shared" si="224"/>
        <v>5.375</v>
      </c>
      <c r="L259" s="224">
        <f>VLOOKUP($A259,'2001_IncRep_01.12.20'!$A$18:$Z$41,2,FALSE)</f>
        <v>44166.493055555555</v>
      </c>
      <c r="M259" s="224">
        <f t="shared" si="183"/>
        <v>2020</v>
      </c>
      <c r="N259" s="224">
        <f t="shared" si="225"/>
        <v>12</v>
      </c>
      <c r="O259" s="230">
        <f t="shared" si="226"/>
        <v>1.4930555555547471</v>
      </c>
      <c r="P259" s="230">
        <f t="shared" si="227"/>
        <v>57.118055555554747</v>
      </c>
      <c r="Q259" s="236" t="str">
        <f>IFERROR(VLOOKUP($A259,'2001_IncRep_01.12.20'!$A$18:$Z$41,14,FALSE),"")</f>
        <v/>
      </c>
    </row>
    <row r="260" spans="1:17">
      <c r="A260" s="223" t="s">
        <v>275</v>
      </c>
      <c r="B260" s="224" t="str">
        <f t="shared" si="205"/>
        <v>ANrf</v>
      </c>
      <c r="C260" s="224" t="str">
        <f t="shared" si="215"/>
        <v>ANrf_11-32_2001_a</v>
      </c>
      <c r="D260" s="230">
        <v>8.0370000000000008</v>
      </c>
      <c r="E260" s="224">
        <f t="shared" si="228"/>
        <v>11</v>
      </c>
      <c r="F260" s="241" t="s">
        <v>338</v>
      </c>
      <c r="G260" s="224" t="str">
        <f t="shared" si="222"/>
        <v/>
      </c>
      <c r="H260" s="224">
        <f>VLOOKUP($A260,'2001_IncRep_01.12.20'!$A$18:$Z$41,9,FALSE)</f>
        <v>44109.375</v>
      </c>
      <c r="I260" s="224">
        <f t="shared" si="182"/>
        <v>2020</v>
      </c>
      <c r="J260" s="224">
        <f t="shared" si="223"/>
        <v>10</v>
      </c>
      <c r="K260" s="230">
        <f t="shared" si="224"/>
        <v>5.375</v>
      </c>
      <c r="L260" s="224">
        <f>VLOOKUP($A260,'2001_IncRep_01.12.20'!$A$18:$Z$41,2,FALSE)</f>
        <v>44166.493055555555</v>
      </c>
      <c r="M260" s="224">
        <f t="shared" si="183"/>
        <v>2020</v>
      </c>
      <c r="N260" s="224">
        <f t="shared" si="225"/>
        <v>12</v>
      </c>
      <c r="O260" s="230">
        <f t="shared" si="226"/>
        <v>1.4930555555547471</v>
      </c>
      <c r="P260" s="230">
        <f t="shared" si="227"/>
        <v>57.118055555554747</v>
      </c>
      <c r="Q260" s="236" t="str">
        <f>IFERROR(VLOOKUP($A260,'2001_IncRep_01.12.20'!$A$18:$Z$41,14,FALSE),"")</f>
        <v/>
      </c>
    </row>
    <row r="261" spans="1:17">
      <c r="A261" s="223" t="s">
        <v>276</v>
      </c>
      <c r="B261" s="224" t="str">
        <f t="shared" si="205"/>
        <v>ANrf</v>
      </c>
      <c r="C261" s="224" t="str">
        <f t="shared" si="215"/>
        <v>ANrf_11-32_2001_b</v>
      </c>
      <c r="D261" s="230">
        <v>8.06</v>
      </c>
      <c r="E261" s="224">
        <f t="shared" si="228"/>
        <v>11</v>
      </c>
      <c r="F261" s="241" t="s">
        <v>338</v>
      </c>
      <c r="G261" s="224" t="str">
        <f t="shared" si="222"/>
        <v/>
      </c>
      <c r="H261" s="224">
        <f>VLOOKUP($A261,'2001_IncRep_01.12.20'!$A$18:$Z$41,9,FALSE)</f>
        <v>44109.375</v>
      </c>
      <c r="I261" s="224">
        <f t="shared" si="182"/>
        <v>2020</v>
      </c>
      <c r="J261" s="224">
        <f t="shared" si="223"/>
        <v>10</v>
      </c>
      <c r="K261" s="230">
        <f t="shared" si="224"/>
        <v>5.375</v>
      </c>
      <c r="L261" s="224">
        <f>VLOOKUP($A261,'2001_IncRep_01.12.20'!$A$18:$Z$41,2,FALSE)</f>
        <v>44166.493055555555</v>
      </c>
      <c r="M261" s="224">
        <f t="shared" si="183"/>
        <v>2020</v>
      </c>
      <c r="N261" s="224">
        <f t="shared" si="225"/>
        <v>12</v>
      </c>
      <c r="O261" s="230">
        <f t="shared" si="226"/>
        <v>1.4930555555547471</v>
      </c>
      <c r="P261" s="230">
        <f t="shared" si="227"/>
        <v>57.118055555554747</v>
      </c>
      <c r="Q261" s="236" t="str">
        <f>IFERROR(VLOOKUP($A261,'2001_IncRep_01.12.20'!$A$18:$Z$41,14,FALSE),"")</f>
        <v/>
      </c>
    </row>
    <row r="262" spans="1:17">
      <c r="A262" s="223" t="s">
        <v>277</v>
      </c>
      <c r="B262" s="224" t="str">
        <f t="shared" si="205"/>
        <v>ANwf</v>
      </c>
      <c r="C262" s="224" t="str">
        <f t="shared" si="215"/>
        <v>ANwf_0-11_2001_a</v>
      </c>
      <c r="D262" s="230">
        <v>8.0589999999999993</v>
      </c>
      <c r="E262" s="224">
        <f t="shared" si="228"/>
        <v>11</v>
      </c>
      <c r="F262" s="241" t="s">
        <v>338</v>
      </c>
      <c r="G262" s="224" t="str">
        <f t="shared" si="222"/>
        <v/>
      </c>
      <c r="H262" s="224">
        <f>VLOOKUP($A262,'2001_IncRep_01.12.20'!$A$18:$Z$41,9,FALSE)</f>
        <v>44109.375</v>
      </c>
      <c r="I262" s="224">
        <f t="shared" si="182"/>
        <v>2020</v>
      </c>
      <c r="J262" s="224">
        <f t="shared" si="223"/>
        <v>10</v>
      </c>
      <c r="K262" s="230">
        <f t="shared" si="224"/>
        <v>5.375</v>
      </c>
      <c r="L262" s="224">
        <f>VLOOKUP($A262,'2001_IncRep_01.12.20'!$A$18:$Z$41,2,FALSE)</f>
        <v>44166.493055555555</v>
      </c>
      <c r="M262" s="224">
        <f t="shared" si="183"/>
        <v>2020</v>
      </c>
      <c r="N262" s="224">
        <f t="shared" si="225"/>
        <v>12</v>
      </c>
      <c r="O262" s="230">
        <f t="shared" si="226"/>
        <v>1.4930555555547471</v>
      </c>
      <c r="P262" s="230">
        <f t="shared" si="227"/>
        <v>57.118055555554747</v>
      </c>
      <c r="Q262" s="236" t="str">
        <f>IFERROR(VLOOKUP($A262,'2001_IncRep_01.12.20'!$A$18:$Z$41,14,FALSE),"")</f>
        <v/>
      </c>
    </row>
    <row r="263" spans="1:17">
      <c r="A263" s="223" t="s">
        <v>278</v>
      </c>
      <c r="B263" s="224" t="str">
        <f t="shared" si="205"/>
        <v>ANwf</v>
      </c>
      <c r="C263" s="224" t="str">
        <f t="shared" si="215"/>
        <v>ANwf_0-11_2001_b</v>
      </c>
      <c r="D263" s="230">
        <v>8.0579999999999998</v>
      </c>
      <c r="E263" s="224">
        <f t="shared" si="228"/>
        <v>11</v>
      </c>
      <c r="F263" s="241" t="s">
        <v>338</v>
      </c>
      <c r="G263" s="224" t="str">
        <f t="shared" si="222"/>
        <v/>
      </c>
      <c r="H263" s="224">
        <f>VLOOKUP($A263,'2001_IncRep_01.12.20'!$A$18:$Z$41,9,FALSE)</f>
        <v>44109.375</v>
      </c>
      <c r="I263" s="224">
        <f t="shared" si="182"/>
        <v>2020</v>
      </c>
      <c r="J263" s="224">
        <f t="shared" si="223"/>
        <v>10</v>
      </c>
      <c r="K263" s="230">
        <f t="shared" si="224"/>
        <v>5.375</v>
      </c>
      <c r="L263" s="224">
        <f>VLOOKUP($A263,'2001_IncRep_01.12.20'!$A$18:$Z$41,2,FALSE)</f>
        <v>44166.493055555555</v>
      </c>
      <c r="M263" s="224">
        <f t="shared" si="183"/>
        <v>2020</v>
      </c>
      <c r="N263" s="224">
        <f t="shared" si="225"/>
        <v>12</v>
      </c>
      <c r="O263" s="230">
        <f t="shared" si="226"/>
        <v>1.4930555555547471</v>
      </c>
      <c r="P263" s="230">
        <f t="shared" si="227"/>
        <v>57.118055555554747</v>
      </c>
      <c r="Q263" s="236" t="str">
        <f>IFERROR(VLOOKUP($A263,'2001_IncRep_01.12.20'!$A$18:$Z$41,14,FALSE),"")</f>
        <v/>
      </c>
    </row>
    <row r="264" spans="1:17">
      <c r="A264" s="223" t="s">
        <v>279</v>
      </c>
      <c r="B264" s="224" t="str">
        <f t="shared" si="205"/>
        <v>ANwf</v>
      </c>
      <c r="C264" s="224" t="str">
        <f t="shared" si="215"/>
        <v>ANwf_11-35_2001_a</v>
      </c>
      <c r="D264" s="230">
        <v>8.0679999999999996</v>
      </c>
      <c r="E264" s="224">
        <f t="shared" si="228"/>
        <v>11</v>
      </c>
      <c r="F264" s="241" t="s">
        <v>338</v>
      </c>
      <c r="G264" s="224" t="str">
        <f t="shared" si="222"/>
        <v/>
      </c>
      <c r="H264" s="224">
        <f>VLOOKUP($A264,'2001_IncRep_01.12.20'!$A$18:$Z$41,9,FALSE)</f>
        <v>44109.375</v>
      </c>
      <c r="I264" s="224">
        <f t="shared" si="182"/>
        <v>2020</v>
      </c>
      <c r="J264" s="224">
        <f t="shared" si="223"/>
        <v>10</v>
      </c>
      <c r="K264" s="230">
        <f t="shared" si="224"/>
        <v>5.375</v>
      </c>
      <c r="L264" s="224">
        <f>VLOOKUP($A264,'2001_IncRep_01.12.20'!$A$18:$Z$41,2,FALSE)</f>
        <v>44166.493055555555</v>
      </c>
      <c r="M264" s="224">
        <f t="shared" si="183"/>
        <v>2020</v>
      </c>
      <c r="N264" s="224">
        <f t="shared" si="225"/>
        <v>12</v>
      </c>
      <c r="O264" s="230">
        <f t="shared" si="226"/>
        <v>1.4930555555547471</v>
      </c>
      <c r="P264" s="230">
        <f t="shared" si="227"/>
        <v>57.118055555554747</v>
      </c>
      <c r="Q264" s="236" t="str">
        <f>IFERROR(VLOOKUP($A264,'2001_IncRep_01.12.20'!$A$18:$Z$41,14,FALSE),"")</f>
        <v/>
      </c>
    </row>
    <row r="265" spans="1:17">
      <c r="A265" s="226" t="s">
        <v>280</v>
      </c>
      <c r="B265" s="227" t="str">
        <f t="shared" si="205"/>
        <v>ANwf</v>
      </c>
      <c r="C265" s="227" t="str">
        <f t="shared" ref="C265" si="229">B265&amp;"_"&amp;IF(LEFT(RIGHT(A265,11),1)="_",RIGHT(A265,10),IF(LEFT(RIGHT(A265,12),1)="_",RIGHT(A265,11),RIGHT(A265,12)))</f>
        <v>ANwf_11-35_2001_b</v>
      </c>
      <c r="D265" s="230">
        <v>8.0739999999999998</v>
      </c>
      <c r="E265" s="227">
        <f t="shared" ref="E265" si="230">E264</f>
        <v>11</v>
      </c>
      <c r="F265" s="242" t="s">
        <v>338</v>
      </c>
      <c r="G265" s="227" t="str">
        <f t="shared" ref="G265" si="231">IF(AND(E265&lt;&gt;E264,L265=L264),"fix meas date","")</f>
        <v/>
      </c>
      <c r="H265" s="227">
        <f>VLOOKUP($A265,'2001_IncRep_01.12.20'!$A$18:$Z$41,9,FALSE)</f>
        <v>44109.375</v>
      </c>
      <c r="I265" s="227">
        <f t="shared" si="182"/>
        <v>2020</v>
      </c>
      <c r="J265" s="227">
        <f t="shared" ref="J265" si="232">MONTH(H265)</f>
        <v>10</v>
      </c>
      <c r="K265" s="231">
        <f t="shared" ref="K265" si="233">DAY(H265)+H265-ROUNDDOWN(H265,0)</f>
        <v>5.375</v>
      </c>
      <c r="L265" s="227">
        <f>VLOOKUP($A265,'2001_IncRep_01.12.20'!$A$18:$Z$41,2,FALSE)</f>
        <v>44166.493055555555</v>
      </c>
      <c r="M265" s="227">
        <f t="shared" si="183"/>
        <v>2020</v>
      </c>
      <c r="N265" s="227">
        <f t="shared" ref="N265" si="234">MONTH(L265)</f>
        <v>12</v>
      </c>
      <c r="O265" s="231">
        <f t="shared" ref="O265" si="235">DAY(L265)+L265-ROUNDDOWN(L265,0)</f>
        <v>1.4930555555547471</v>
      </c>
      <c r="P265" s="231">
        <f t="shared" ref="P265" si="236">L265-H265</f>
        <v>57.118055555554747</v>
      </c>
      <c r="Q265" s="237" t="str">
        <f>IFERROR(VLOOKUP($A265,'2001_IncRep_01.12.20'!$A$18:$Z$41,14,FALSE),"")</f>
        <v/>
      </c>
    </row>
    <row r="266" spans="1:17">
      <c r="A266" s="220" t="s">
        <v>257</v>
      </c>
      <c r="B266" s="221" t="str">
        <f t="shared" si="205"/>
        <v>GRrf</v>
      </c>
      <c r="C266" s="221" t="str">
        <f t="shared" ref="C266:C288" si="237">B266&amp;"_"&amp;IF(LEFT(RIGHT(A266,11),1)="_",RIGHT(A266,10),IF(LEFT(RIGHT(A266,12),1)="_",RIGHT(A266,11),RIGHT(A266,12)))</f>
        <v>GRrf_0-8_2001_a</v>
      </c>
      <c r="D266" s="230">
        <v>7.9989999999999997</v>
      </c>
      <c r="E266" s="221">
        <v>12</v>
      </c>
      <c r="F266" s="240" t="s">
        <v>339</v>
      </c>
      <c r="G266" s="221" t="str">
        <f t="shared" ref="G266" si="238">IF(AND(E266&lt;&gt;E264,L266=L264),"fix meas date","")</f>
        <v/>
      </c>
      <c r="H266" s="221">
        <f>VLOOKUP($A266,'2001_IncRep_07.12.20'!$A$18:$Z$41,9,FALSE)</f>
        <v>44109.375</v>
      </c>
      <c r="I266" s="221">
        <f t="shared" si="182"/>
        <v>2020</v>
      </c>
      <c r="J266" s="221">
        <f t="shared" ref="J266" si="239">MONTH(H266)</f>
        <v>10</v>
      </c>
      <c r="K266" s="229">
        <f t="shared" ref="K266" si="240">DAY(H266)+H266-ROUNDDOWN(H266,0)</f>
        <v>5.375</v>
      </c>
      <c r="L266" s="221">
        <f>VLOOKUP($A266,'2001_IncRep_07.12.20'!$A$18:$Z$41,2,FALSE)</f>
        <v>44172.416666666664</v>
      </c>
      <c r="M266" s="221">
        <f t="shared" si="183"/>
        <v>2020</v>
      </c>
      <c r="N266" s="221">
        <f t="shared" ref="N266" si="241">MONTH(L266)</f>
        <v>12</v>
      </c>
      <c r="O266" s="229">
        <f t="shared" ref="O266" si="242">DAY(L266)+L266-ROUNDDOWN(L266,0)</f>
        <v>7.4166666666642413</v>
      </c>
      <c r="P266" s="229">
        <f t="shared" ref="P266" si="243">L266-H266</f>
        <v>63.041666666664241</v>
      </c>
      <c r="Q266" s="235" t="str">
        <f>IFERROR(VLOOKUP($A266,'2001_IncRep_07.12.20'!$A$18:$Z$41,14,FALSE),"")</f>
        <v/>
      </c>
    </row>
    <row r="267" spans="1:17">
      <c r="A267" s="223" t="s">
        <v>258</v>
      </c>
      <c r="B267" s="224" t="str">
        <f t="shared" si="205"/>
        <v>GRrf</v>
      </c>
      <c r="C267" s="224" t="str">
        <f t="shared" si="237"/>
        <v>GRrf_0-8_2001_b</v>
      </c>
      <c r="D267" s="230">
        <v>8.07</v>
      </c>
      <c r="E267" s="224">
        <f>E266</f>
        <v>12</v>
      </c>
      <c r="F267" s="241" t="s">
        <v>339</v>
      </c>
      <c r="G267" s="224" t="str">
        <f t="shared" ref="G267:G288" si="244">IF(AND(E267&lt;&gt;E266,L267=L266),"fix meas date","")</f>
        <v/>
      </c>
      <c r="H267" s="224">
        <f>VLOOKUP($A267,'2001_IncRep_07.12.20'!$A$18:$Z$41,9,FALSE)</f>
        <v>44109.375</v>
      </c>
      <c r="I267" s="224">
        <f t="shared" si="182"/>
        <v>2020</v>
      </c>
      <c r="J267" s="224">
        <f t="shared" ref="J267:J288" si="245">MONTH(H267)</f>
        <v>10</v>
      </c>
      <c r="K267" s="230">
        <f t="shared" ref="K267:K288" si="246">DAY(H267)+H267-ROUNDDOWN(H267,0)</f>
        <v>5.375</v>
      </c>
      <c r="L267" s="224">
        <f>VLOOKUP($A267,'2001_IncRep_07.12.20'!$A$18:$Z$41,2,FALSE)</f>
        <v>44172.416666666664</v>
      </c>
      <c r="M267" s="224">
        <f t="shared" si="183"/>
        <v>2020</v>
      </c>
      <c r="N267" s="224">
        <f t="shared" ref="N267:N288" si="247">MONTH(L267)</f>
        <v>12</v>
      </c>
      <c r="O267" s="230">
        <f t="shared" ref="O267:O288" si="248">DAY(L267)+L267-ROUNDDOWN(L267,0)</f>
        <v>7.4166666666642413</v>
      </c>
      <c r="P267" s="230">
        <f t="shared" ref="P267:P288" si="249">L267-H267</f>
        <v>63.041666666664241</v>
      </c>
      <c r="Q267" s="236" t="str">
        <f>IFERROR(VLOOKUP($A267,'2001_IncRep_07.12.20'!$A$18:$Z$41,14,FALSE),"")</f>
        <v/>
      </c>
    </row>
    <row r="268" spans="1:17">
      <c r="A268" s="223" t="s">
        <v>259</v>
      </c>
      <c r="B268" s="224" t="str">
        <f t="shared" si="205"/>
        <v>GRrf</v>
      </c>
      <c r="C268" s="224" t="str">
        <f t="shared" si="237"/>
        <v>GRrf_8-27_2001_a</v>
      </c>
      <c r="D268" s="230">
        <v>8.2479999999999993</v>
      </c>
      <c r="E268" s="224">
        <f t="shared" ref="E268:E288" si="250">E267</f>
        <v>12</v>
      </c>
      <c r="F268" s="241" t="s">
        <v>339</v>
      </c>
      <c r="G268" s="224" t="str">
        <f t="shared" si="244"/>
        <v/>
      </c>
      <c r="H268" s="224">
        <f>VLOOKUP($A268,'2001_IncRep_07.12.20'!$A$18:$Z$41,9,FALSE)</f>
        <v>44109.375</v>
      </c>
      <c r="I268" s="224">
        <f t="shared" si="182"/>
        <v>2020</v>
      </c>
      <c r="J268" s="224">
        <f t="shared" si="245"/>
        <v>10</v>
      </c>
      <c r="K268" s="230">
        <f t="shared" si="246"/>
        <v>5.375</v>
      </c>
      <c r="L268" s="224">
        <f>VLOOKUP($A268,'2001_IncRep_07.12.20'!$A$18:$Z$41,2,FALSE)</f>
        <v>44172.416666666664</v>
      </c>
      <c r="M268" s="224">
        <f t="shared" si="183"/>
        <v>2020</v>
      </c>
      <c r="N268" s="224">
        <f t="shared" si="247"/>
        <v>12</v>
      </c>
      <c r="O268" s="230">
        <f t="shared" si="248"/>
        <v>7.4166666666642413</v>
      </c>
      <c r="P268" s="230">
        <f t="shared" si="249"/>
        <v>63.041666666664241</v>
      </c>
      <c r="Q268" s="236">
        <f>IFERROR(VLOOKUP($A268,'2001_IncRep_07.12.20'!$A$18:$Z$41,14,FALSE),"")</f>
        <v>2.4966431863843255</v>
      </c>
    </row>
    <row r="269" spans="1:17">
      <c r="A269" s="223" t="s">
        <v>260</v>
      </c>
      <c r="B269" s="224" t="str">
        <f t="shared" si="205"/>
        <v>GRrf</v>
      </c>
      <c r="C269" s="224" t="str">
        <f t="shared" si="237"/>
        <v>GRrf_8-27_2001_b</v>
      </c>
      <c r="D269" s="230">
        <v>8.2609999999999992</v>
      </c>
      <c r="E269" s="224">
        <f t="shared" si="250"/>
        <v>12</v>
      </c>
      <c r="F269" s="241" t="s">
        <v>339</v>
      </c>
      <c r="G269" s="224" t="str">
        <f t="shared" si="244"/>
        <v/>
      </c>
      <c r="H269" s="224">
        <f>VLOOKUP($A269,'2001_IncRep_07.12.20'!$A$18:$Z$41,9,FALSE)</f>
        <v>44109.375</v>
      </c>
      <c r="I269" s="224">
        <f t="shared" si="182"/>
        <v>2020</v>
      </c>
      <c r="J269" s="224">
        <f t="shared" si="245"/>
        <v>10</v>
      </c>
      <c r="K269" s="230">
        <f t="shared" si="246"/>
        <v>5.375</v>
      </c>
      <c r="L269" s="224">
        <f>VLOOKUP($A269,'2001_IncRep_07.12.20'!$A$18:$Z$41,2,FALSE)</f>
        <v>44172.416666666664</v>
      </c>
      <c r="M269" s="224">
        <f t="shared" si="183"/>
        <v>2020</v>
      </c>
      <c r="N269" s="224">
        <f t="shared" si="247"/>
        <v>12</v>
      </c>
      <c r="O269" s="230">
        <f t="shared" si="248"/>
        <v>7.4166666666642413</v>
      </c>
      <c r="P269" s="230">
        <f t="shared" si="249"/>
        <v>63.041666666664241</v>
      </c>
      <c r="Q269" s="236">
        <f>IFERROR(VLOOKUP($A269,'2001_IncRep_07.12.20'!$A$18:$Z$41,14,FALSE),"")</f>
        <v>1.7398617560253611</v>
      </c>
    </row>
    <row r="270" spans="1:17">
      <c r="A270" s="223" t="s">
        <v>261</v>
      </c>
      <c r="B270" s="224" t="str">
        <f t="shared" si="205"/>
        <v>GRwf</v>
      </c>
      <c r="C270" s="224" t="str">
        <f t="shared" si="237"/>
        <v>GRwf_0-4_2001_a</v>
      </c>
      <c r="D270" s="230">
        <v>8.0210000000000008</v>
      </c>
      <c r="E270" s="224">
        <f t="shared" si="250"/>
        <v>12</v>
      </c>
      <c r="F270" s="241" t="s">
        <v>339</v>
      </c>
      <c r="G270" s="224" t="str">
        <f t="shared" si="244"/>
        <v/>
      </c>
      <c r="H270" s="224">
        <f>VLOOKUP($A270,'2001_IncRep_07.12.20'!$A$18:$Z$41,9,FALSE)</f>
        <v>44109.375</v>
      </c>
      <c r="I270" s="224">
        <f t="shared" ref="I270:I289" si="251">YEAR(H270)</f>
        <v>2020</v>
      </c>
      <c r="J270" s="224">
        <f t="shared" si="245"/>
        <v>10</v>
      </c>
      <c r="K270" s="230">
        <f t="shared" si="246"/>
        <v>5.375</v>
      </c>
      <c r="L270" s="224">
        <f>VLOOKUP($A270,'2001_IncRep_07.12.20'!$A$18:$Z$41,2,FALSE)</f>
        <v>44172.416666666664</v>
      </c>
      <c r="M270" s="224">
        <f t="shared" ref="M270:M289" si="252">YEAR(L270)</f>
        <v>2020</v>
      </c>
      <c r="N270" s="224">
        <f t="shared" si="247"/>
        <v>12</v>
      </c>
      <c r="O270" s="230">
        <f t="shared" si="248"/>
        <v>7.4166666666642413</v>
      </c>
      <c r="P270" s="230">
        <f t="shared" si="249"/>
        <v>63.041666666664241</v>
      </c>
      <c r="Q270" s="236" t="str">
        <f>IFERROR(VLOOKUP($A270,'2001_IncRep_07.12.20'!$A$18:$Z$41,14,FALSE),"")</f>
        <v/>
      </c>
    </row>
    <row r="271" spans="1:17">
      <c r="A271" s="223" t="s">
        <v>262</v>
      </c>
      <c r="B271" s="224" t="str">
        <f t="shared" si="205"/>
        <v>GRwf</v>
      </c>
      <c r="C271" s="224" t="str">
        <f t="shared" si="237"/>
        <v>GRwf_0-4_2001_b</v>
      </c>
      <c r="D271" s="230">
        <v>8.0809999999999995</v>
      </c>
      <c r="E271" s="224">
        <f t="shared" si="250"/>
        <v>12</v>
      </c>
      <c r="F271" s="241" t="s">
        <v>339</v>
      </c>
      <c r="G271" s="224" t="str">
        <f t="shared" si="244"/>
        <v/>
      </c>
      <c r="H271" s="224">
        <f>VLOOKUP($A271,'2001_IncRep_07.12.20'!$A$18:$Z$41,9,FALSE)</f>
        <v>44109.375</v>
      </c>
      <c r="I271" s="224">
        <f t="shared" si="251"/>
        <v>2020</v>
      </c>
      <c r="J271" s="224">
        <f t="shared" si="245"/>
        <v>10</v>
      </c>
      <c r="K271" s="230">
        <f t="shared" si="246"/>
        <v>5.375</v>
      </c>
      <c r="L271" s="224">
        <f>VLOOKUP($A271,'2001_IncRep_07.12.20'!$A$18:$Z$41,2,FALSE)</f>
        <v>44172.416666666664</v>
      </c>
      <c r="M271" s="224">
        <f t="shared" si="252"/>
        <v>2020</v>
      </c>
      <c r="N271" s="224">
        <f t="shared" si="247"/>
        <v>12</v>
      </c>
      <c r="O271" s="230">
        <f t="shared" si="248"/>
        <v>7.4166666666642413</v>
      </c>
      <c r="P271" s="230">
        <f t="shared" si="249"/>
        <v>63.041666666664241</v>
      </c>
      <c r="Q271" s="236" t="str">
        <f>IFERROR(VLOOKUP($A271,'2001_IncRep_07.12.20'!$A$18:$Z$41,14,FALSE),"")</f>
        <v/>
      </c>
    </row>
    <row r="272" spans="1:17">
      <c r="A272" s="223" t="s">
        <v>263</v>
      </c>
      <c r="B272" s="224" t="str">
        <f t="shared" si="205"/>
        <v>GRwf</v>
      </c>
      <c r="C272" s="224" t="str">
        <f t="shared" si="237"/>
        <v>GRwf_4-13_2001_a</v>
      </c>
      <c r="D272" s="230">
        <v>8.0559999999999992</v>
      </c>
      <c r="E272" s="224">
        <f t="shared" si="250"/>
        <v>12</v>
      </c>
      <c r="F272" s="241" t="s">
        <v>339</v>
      </c>
      <c r="G272" s="224" t="str">
        <f t="shared" si="244"/>
        <v/>
      </c>
      <c r="H272" s="224">
        <f>VLOOKUP($A272,'2001_IncRep_07.12.20'!$A$18:$Z$41,9,FALSE)</f>
        <v>44109.375</v>
      </c>
      <c r="I272" s="224">
        <f t="shared" si="251"/>
        <v>2020</v>
      </c>
      <c r="J272" s="224">
        <f t="shared" si="245"/>
        <v>10</v>
      </c>
      <c r="K272" s="230">
        <f t="shared" si="246"/>
        <v>5.375</v>
      </c>
      <c r="L272" s="224">
        <f>VLOOKUP($A272,'2001_IncRep_07.12.20'!$A$18:$Z$41,2,FALSE)</f>
        <v>44172.416666666664</v>
      </c>
      <c r="M272" s="224">
        <f t="shared" si="252"/>
        <v>2020</v>
      </c>
      <c r="N272" s="224">
        <f t="shared" si="247"/>
        <v>12</v>
      </c>
      <c r="O272" s="230">
        <f t="shared" si="248"/>
        <v>7.4166666666642413</v>
      </c>
      <c r="P272" s="230">
        <f t="shared" si="249"/>
        <v>63.041666666664241</v>
      </c>
      <c r="Q272" s="236" t="str">
        <f>IFERROR(VLOOKUP($A272,'2001_IncRep_07.12.20'!$A$18:$Z$41,14,FALSE),"")</f>
        <v/>
      </c>
    </row>
    <row r="273" spans="1:17">
      <c r="A273" s="223" t="s">
        <v>264</v>
      </c>
      <c r="B273" s="224" t="str">
        <f t="shared" si="205"/>
        <v>GRwf</v>
      </c>
      <c r="C273" s="224" t="str">
        <f t="shared" si="237"/>
        <v>GRwf_4-13_2001_b</v>
      </c>
      <c r="D273" s="230">
        <v>8.0259999999999998</v>
      </c>
      <c r="E273" s="224">
        <f t="shared" si="250"/>
        <v>12</v>
      </c>
      <c r="F273" s="241" t="s">
        <v>339</v>
      </c>
      <c r="G273" s="224" t="str">
        <f t="shared" si="244"/>
        <v/>
      </c>
      <c r="H273" s="224">
        <f>VLOOKUP($A273,'2001_IncRep_07.12.20'!$A$18:$Z$41,9,FALSE)</f>
        <v>44109.375</v>
      </c>
      <c r="I273" s="224">
        <f t="shared" si="251"/>
        <v>2020</v>
      </c>
      <c r="J273" s="224">
        <f t="shared" si="245"/>
        <v>10</v>
      </c>
      <c r="K273" s="230">
        <f t="shared" si="246"/>
        <v>5.375</v>
      </c>
      <c r="L273" s="224">
        <f>VLOOKUP($A273,'2001_IncRep_07.12.20'!$A$18:$Z$41,2,FALSE)</f>
        <v>44172.416666666664</v>
      </c>
      <c r="M273" s="224">
        <f t="shared" si="252"/>
        <v>2020</v>
      </c>
      <c r="N273" s="224">
        <f t="shared" si="247"/>
        <v>12</v>
      </c>
      <c r="O273" s="230">
        <f t="shared" si="248"/>
        <v>7.4166666666642413</v>
      </c>
      <c r="P273" s="230">
        <f t="shared" si="249"/>
        <v>63.041666666664241</v>
      </c>
      <c r="Q273" s="236" t="str">
        <f>IFERROR(VLOOKUP($A273,'2001_IncRep_07.12.20'!$A$18:$Z$41,14,FALSE),"")</f>
        <v/>
      </c>
    </row>
    <row r="274" spans="1:17">
      <c r="A274" s="223" t="s">
        <v>265</v>
      </c>
      <c r="B274" s="224" t="str">
        <f t="shared" si="205"/>
        <v>GRwf</v>
      </c>
      <c r="C274" s="224" t="str">
        <f t="shared" si="237"/>
        <v>GRwf_13-28_2001_a</v>
      </c>
      <c r="D274" s="230">
        <v>8.02</v>
      </c>
      <c r="E274" s="224">
        <f t="shared" si="250"/>
        <v>12</v>
      </c>
      <c r="F274" s="241" t="s">
        <v>339</v>
      </c>
      <c r="G274" s="224" t="str">
        <f t="shared" si="244"/>
        <v/>
      </c>
      <c r="H274" s="224">
        <f>VLOOKUP($A274,'2001_IncRep_07.12.20'!$A$18:$Z$41,9,FALSE)</f>
        <v>44109.375</v>
      </c>
      <c r="I274" s="224">
        <f t="shared" si="251"/>
        <v>2020</v>
      </c>
      <c r="J274" s="224">
        <f t="shared" si="245"/>
        <v>10</v>
      </c>
      <c r="K274" s="230">
        <f t="shared" si="246"/>
        <v>5.375</v>
      </c>
      <c r="L274" s="224">
        <f>VLOOKUP($A274,'2001_IncRep_07.12.20'!$A$18:$Z$41,2,FALSE)</f>
        <v>44172.416666666664</v>
      </c>
      <c r="M274" s="224">
        <f t="shared" si="252"/>
        <v>2020</v>
      </c>
      <c r="N274" s="224">
        <f t="shared" si="247"/>
        <v>12</v>
      </c>
      <c r="O274" s="230">
        <f t="shared" si="248"/>
        <v>7.4166666666642413</v>
      </c>
      <c r="P274" s="230">
        <f t="shared" si="249"/>
        <v>63.041666666664241</v>
      </c>
      <c r="Q274" s="236">
        <f>IFERROR(VLOOKUP($A274,'2001_IncRep_07.12.20'!$A$18:$Z$41,14,FALSE),"")</f>
        <v>3.4707517145904769</v>
      </c>
    </row>
    <row r="275" spans="1:17">
      <c r="A275" s="223" t="s">
        <v>266</v>
      </c>
      <c r="B275" s="224" t="str">
        <f t="shared" si="205"/>
        <v>GRwf</v>
      </c>
      <c r="C275" s="224" t="str">
        <f t="shared" si="237"/>
        <v>GRwf_13-28_2001_b</v>
      </c>
      <c r="D275" s="230">
        <v>8.07</v>
      </c>
      <c r="E275" s="224">
        <f t="shared" si="250"/>
        <v>12</v>
      </c>
      <c r="F275" s="241" t="s">
        <v>339</v>
      </c>
      <c r="G275" s="224" t="str">
        <f t="shared" si="244"/>
        <v/>
      </c>
      <c r="H275" s="224">
        <f>VLOOKUP($A275,'2001_IncRep_07.12.20'!$A$18:$Z$41,9,FALSE)</f>
        <v>44109.375</v>
      </c>
      <c r="I275" s="224">
        <f t="shared" si="251"/>
        <v>2020</v>
      </c>
      <c r="J275" s="224">
        <f t="shared" si="245"/>
        <v>10</v>
      </c>
      <c r="K275" s="230">
        <f t="shared" si="246"/>
        <v>5.375</v>
      </c>
      <c r="L275" s="224">
        <f>VLOOKUP($A275,'2001_IncRep_07.12.20'!$A$18:$Z$41,2,FALSE)</f>
        <v>44172.416666666664</v>
      </c>
      <c r="M275" s="224">
        <f t="shared" si="252"/>
        <v>2020</v>
      </c>
      <c r="N275" s="224">
        <f t="shared" si="247"/>
        <v>12</v>
      </c>
      <c r="O275" s="230">
        <f t="shared" si="248"/>
        <v>7.4166666666642413</v>
      </c>
      <c r="P275" s="230">
        <f t="shared" si="249"/>
        <v>63.041666666664241</v>
      </c>
      <c r="Q275" s="236">
        <f>IFERROR(VLOOKUP($A275,'2001_IncRep_07.12.20'!$A$18:$Z$41,14,FALSE),"")</f>
        <v>2.6200450599824929</v>
      </c>
    </row>
    <row r="276" spans="1:17">
      <c r="A276" s="223" t="s">
        <v>267</v>
      </c>
      <c r="B276" s="224" t="str">
        <f t="shared" si="205"/>
        <v>GRpp</v>
      </c>
      <c r="C276" s="224" t="str">
        <f t="shared" si="237"/>
        <v>GRpp_0-7_2001_a</v>
      </c>
      <c r="D276" s="230">
        <v>8.0749999999999993</v>
      </c>
      <c r="E276" s="224">
        <f t="shared" si="250"/>
        <v>12</v>
      </c>
      <c r="F276" s="241" t="s">
        <v>339</v>
      </c>
      <c r="G276" s="224" t="str">
        <f t="shared" si="244"/>
        <v/>
      </c>
      <c r="H276" s="224">
        <f>VLOOKUP($A276,'2001_IncRep_07.12.20'!$A$18:$Z$41,9,FALSE)</f>
        <v>44109.375</v>
      </c>
      <c r="I276" s="224">
        <f t="shared" si="251"/>
        <v>2020</v>
      </c>
      <c r="J276" s="224">
        <f t="shared" si="245"/>
        <v>10</v>
      </c>
      <c r="K276" s="230">
        <f t="shared" si="246"/>
        <v>5.375</v>
      </c>
      <c r="L276" s="224">
        <f>VLOOKUP($A276,'2001_IncRep_07.12.20'!$A$18:$Z$41,2,FALSE)</f>
        <v>44172.416666666664</v>
      </c>
      <c r="M276" s="224">
        <f t="shared" si="252"/>
        <v>2020</v>
      </c>
      <c r="N276" s="224">
        <f t="shared" si="247"/>
        <v>12</v>
      </c>
      <c r="O276" s="230">
        <f t="shared" si="248"/>
        <v>7.4166666666642413</v>
      </c>
      <c r="P276" s="230">
        <f t="shared" si="249"/>
        <v>63.041666666664241</v>
      </c>
      <c r="Q276" s="236" t="str">
        <f>IFERROR(VLOOKUP($A276,'2001_IncRep_07.12.20'!$A$18:$Z$41,14,FALSE),"")</f>
        <v/>
      </c>
    </row>
    <row r="277" spans="1:17">
      <c r="A277" s="223" t="s">
        <v>268</v>
      </c>
      <c r="B277" s="224" t="str">
        <f t="shared" si="205"/>
        <v>GRpp</v>
      </c>
      <c r="C277" s="224" t="str">
        <f t="shared" si="237"/>
        <v>GRpp_0-7_2001_b</v>
      </c>
      <c r="D277" s="230">
        <v>8.0510000000000002</v>
      </c>
      <c r="E277" s="224">
        <f t="shared" si="250"/>
        <v>12</v>
      </c>
      <c r="F277" s="241" t="s">
        <v>339</v>
      </c>
      <c r="G277" s="224" t="str">
        <f t="shared" si="244"/>
        <v/>
      </c>
      <c r="H277" s="224">
        <f>VLOOKUP($A277,'2001_IncRep_07.12.20'!$A$18:$Z$41,9,FALSE)</f>
        <v>44109.375</v>
      </c>
      <c r="I277" s="224">
        <f t="shared" si="251"/>
        <v>2020</v>
      </c>
      <c r="J277" s="224">
        <f t="shared" si="245"/>
        <v>10</v>
      </c>
      <c r="K277" s="230">
        <f t="shared" si="246"/>
        <v>5.375</v>
      </c>
      <c r="L277" s="224">
        <f>VLOOKUP($A277,'2001_IncRep_07.12.20'!$A$18:$Z$41,2,FALSE)</f>
        <v>44172.416666666664</v>
      </c>
      <c r="M277" s="224">
        <f t="shared" si="252"/>
        <v>2020</v>
      </c>
      <c r="N277" s="224">
        <f t="shared" si="247"/>
        <v>12</v>
      </c>
      <c r="O277" s="230">
        <f t="shared" si="248"/>
        <v>7.4166666666642413</v>
      </c>
      <c r="P277" s="230">
        <f t="shared" si="249"/>
        <v>63.041666666664241</v>
      </c>
      <c r="Q277" s="236" t="str">
        <f>IFERROR(VLOOKUP($A277,'2001_IncRep_07.12.20'!$A$18:$Z$41,14,FALSE),"")</f>
        <v/>
      </c>
    </row>
    <row r="278" spans="1:17">
      <c r="A278" s="223" t="s">
        <v>269</v>
      </c>
      <c r="B278" s="224" t="str">
        <f t="shared" si="205"/>
        <v>GRpp</v>
      </c>
      <c r="C278" s="224" t="str">
        <f t="shared" si="237"/>
        <v>GRpp_7-15_2001_a</v>
      </c>
      <c r="D278" s="230">
        <v>8.0280000000000005</v>
      </c>
      <c r="E278" s="224">
        <f t="shared" si="250"/>
        <v>12</v>
      </c>
      <c r="F278" s="241" t="s">
        <v>339</v>
      </c>
      <c r="G278" s="224" t="str">
        <f t="shared" si="244"/>
        <v/>
      </c>
      <c r="H278" s="224">
        <f>VLOOKUP($A278,'2001_IncRep_07.12.20'!$A$18:$Z$41,9,FALSE)</f>
        <v>44109.375</v>
      </c>
      <c r="I278" s="224">
        <f t="shared" si="251"/>
        <v>2020</v>
      </c>
      <c r="J278" s="224">
        <f t="shared" si="245"/>
        <v>10</v>
      </c>
      <c r="K278" s="230">
        <f t="shared" si="246"/>
        <v>5.375</v>
      </c>
      <c r="L278" s="224">
        <f>VLOOKUP($A278,'2001_IncRep_07.12.20'!$A$18:$Z$41,2,FALSE)</f>
        <v>44172.416666666664</v>
      </c>
      <c r="M278" s="224">
        <f t="shared" si="252"/>
        <v>2020</v>
      </c>
      <c r="N278" s="224">
        <f t="shared" si="247"/>
        <v>12</v>
      </c>
      <c r="O278" s="230">
        <f t="shared" si="248"/>
        <v>7.4166666666642413</v>
      </c>
      <c r="P278" s="230">
        <f t="shared" si="249"/>
        <v>63.041666666664241</v>
      </c>
      <c r="Q278" s="236" t="str">
        <f>IFERROR(VLOOKUP($A278,'2001_IncRep_07.12.20'!$A$18:$Z$41,14,FALSE),"")</f>
        <v/>
      </c>
    </row>
    <row r="279" spans="1:17">
      <c r="A279" s="223" t="s">
        <v>270</v>
      </c>
      <c r="B279" s="224" t="str">
        <f t="shared" si="205"/>
        <v>GRpp</v>
      </c>
      <c r="C279" s="224" t="str">
        <f t="shared" si="237"/>
        <v>GRpp_7-15_2001_b</v>
      </c>
      <c r="D279" s="230">
        <v>8.0410000000000004</v>
      </c>
      <c r="E279" s="224">
        <f t="shared" si="250"/>
        <v>12</v>
      </c>
      <c r="F279" s="241" t="s">
        <v>339</v>
      </c>
      <c r="G279" s="224" t="str">
        <f t="shared" si="244"/>
        <v/>
      </c>
      <c r="H279" s="224">
        <f>VLOOKUP($A279,'2001_IncRep_07.12.20'!$A$18:$Z$41,9,FALSE)</f>
        <v>44109.375</v>
      </c>
      <c r="I279" s="224">
        <f t="shared" si="251"/>
        <v>2020</v>
      </c>
      <c r="J279" s="224">
        <f t="shared" si="245"/>
        <v>10</v>
      </c>
      <c r="K279" s="230">
        <f t="shared" si="246"/>
        <v>5.375</v>
      </c>
      <c r="L279" s="224">
        <f>VLOOKUP($A279,'2001_IncRep_07.12.20'!$A$18:$Z$41,2,FALSE)</f>
        <v>44172.416666666664</v>
      </c>
      <c r="M279" s="224">
        <f t="shared" si="252"/>
        <v>2020</v>
      </c>
      <c r="N279" s="224">
        <f t="shared" si="247"/>
        <v>12</v>
      </c>
      <c r="O279" s="230">
        <f t="shared" si="248"/>
        <v>7.4166666666642413</v>
      </c>
      <c r="P279" s="230">
        <f t="shared" si="249"/>
        <v>63.041666666664241</v>
      </c>
      <c r="Q279" s="236" t="str">
        <f>IFERROR(VLOOKUP($A279,'2001_IncRep_07.12.20'!$A$18:$Z$41,14,FALSE),"")</f>
        <v/>
      </c>
    </row>
    <row r="280" spans="1:17">
      <c r="A280" s="223" t="s">
        <v>271</v>
      </c>
      <c r="B280" s="224" t="str">
        <f t="shared" si="205"/>
        <v>GRpp</v>
      </c>
      <c r="C280" s="224" t="str">
        <f t="shared" si="237"/>
        <v>GRpp_15-27_2001_a</v>
      </c>
      <c r="D280" s="230">
        <v>8.0150000000000006</v>
      </c>
      <c r="E280" s="224">
        <f t="shared" si="250"/>
        <v>12</v>
      </c>
      <c r="F280" s="241" t="s">
        <v>339</v>
      </c>
      <c r="G280" s="224" t="str">
        <f t="shared" si="244"/>
        <v/>
      </c>
      <c r="H280" s="224">
        <f>VLOOKUP($A280,'2001_IncRep_07.12.20'!$A$18:$Z$41,9,FALSE)</f>
        <v>44109.375</v>
      </c>
      <c r="I280" s="224">
        <f t="shared" si="251"/>
        <v>2020</v>
      </c>
      <c r="J280" s="224">
        <f t="shared" si="245"/>
        <v>10</v>
      </c>
      <c r="K280" s="230">
        <f t="shared" si="246"/>
        <v>5.375</v>
      </c>
      <c r="L280" s="224">
        <f>VLOOKUP($A280,'2001_IncRep_07.12.20'!$A$18:$Z$41,2,FALSE)</f>
        <v>44172.416666666664</v>
      </c>
      <c r="M280" s="224">
        <f t="shared" si="252"/>
        <v>2020</v>
      </c>
      <c r="N280" s="224">
        <f t="shared" si="247"/>
        <v>12</v>
      </c>
      <c r="O280" s="230">
        <f t="shared" si="248"/>
        <v>7.4166666666642413</v>
      </c>
      <c r="P280" s="230">
        <f t="shared" si="249"/>
        <v>63.041666666664241</v>
      </c>
      <c r="Q280" s="236">
        <f>IFERROR(VLOOKUP($A280,'2001_IncRep_07.12.20'!$A$18:$Z$41,14,FALSE),"")</f>
        <v>4.7942707294312816</v>
      </c>
    </row>
    <row r="281" spans="1:17">
      <c r="A281" s="223" t="s">
        <v>272</v>
      </c>
      <c r="B281" s="224" t="str">
        <f t="shared" si="205"/>
        <v>GRpp</v>
      </c>
      <c r="C281" s="224" t="str">
        <f t="shared" si="237"/>
        <v>GRpp_15-27_2001_b</v>
      </c>
      <c r="D281" s="230">
        <v>8.0609999999999999</v>
      </c>
      <c r="E281" s="224">
        <f t="shared" si="250"/>
        <v>12</v>
      </c>
      <c r="F281" s="241" t="s">
        <v>339</v>
      </c>
      <c r="G281" s="224" t="str">
        <f t="shared" si="244"/>
        <v/>
      </c>
      <c r="H281" s="224">
        <f>VLOOKUP($A281,'2001_IncRep_07.12.20'!$A$18:$Z$41,9,FALSE)</f>
        <v>44109.375</v>
      </c>
      <c r="I281" s="224">
        <f t="shared" si="251"/>
        <v>2020</v>
      </c>
      <c r="J281" s="224">
        <f t="shared" si="245"/>
        <v>10</v>
      </c>
      <c r="K281" s="230">
        <f t="shared" si="246"/>
        <v>5.375</v>
      </c>
      <c r="L281" s="224">
        <f>VLOOKUP($A281,'2001_IncRep_07.12.20'!$A$18:$Z$41,2,FALSE)</f>
        <v>44172.416666666664</v>
      </c>
      <c r="M281" s="224">
        <f t="shared" si="252"/>
        <v>2020</v>
      </c>
      <c r="N281" s="224">
        <f t="shared" si="247"/>
        <v>12</v>
      </c>
      <c r="O281" s="230">
        <f t="shared" si="248"/>
        <v>7.4166666666642413</v>
      </c>
      <c r="P281" s="230">
        <f t="shared" si="249"/>
        <v>63.041666666664241</v>
      </c>
      <c r="Q281" s="236">
        <f>IFERROR(VLOOKUP($A281,'2001_IncRep_07.12.20'!$A$18:$Z$41,14,FALSE),"")</f>
        <v>1.3820317638680231</v>
      </c>
    </row>
    <row r="282" spans="1:17">
      <c r="A282" s="223" t="s">
        <v>273</v>
      </c>
      <c r="B282" s="224" t="str">
        <f t="shared" si="205"/>
        <v>ANrf</v>
      </c>
      <c r="C282" s="224" t="str">
        <f t="shared" si="237"/>
        <v>ANrf_0-11_2001_a</v>
      </c>
      <c r="D282" s="230">
        <v>8.0500000000000007</v>
      </c>
      <c r="E282" s="224">
        <f t="shared" si="250"/>
        <v>12</v>
      </c>
      <c r="F282" s="241" t="s">
        <v>339</v>
      </c>
      <c r="G282" s="224" t="str">
        <f t="shared" si="244"/>
        <v/>
      </c>
      <c r="H282" s="224">
        <f>VLOOKUP($A282,'2001_IncRep_07.12.20'!$A$18:$Z$41,9,FALSE)</f>
        <v>44109.375</v>
      </c>
      <c r="I282" s="224">
        <f t="shared" si="251"/>
        <v>2020</v>
      </c>
      <c r="J282" s="224">
        <f t="shared" si="245"/>
        <v>10</v>
      </c>
      <c r="K282" s="230">
        <f t="shared" si="246"/>
        <v>5.375</v>
      </c>
      <c r="L282" s="224">
        <f>VLOOKUP($A282,'2001_IncRep_07.12.20'!$A$18:$Z$41,2,FALSE)</f>
        <v>44172.416666666664</v>
      </c>
      <c r="M282" s="224">
        <f t="shared" si="252"/>
        <v>2020</v>
      </c>
      <c r="N282" s="224">
        <f t="shared" si="247"/>
        <v>12</v>
      </c>
      <c r="O282" s="230">
        <f t="shared" si="248"/>
        <v>7.4166666666642413</v>
      </c>
      <c r="P282" s="230">
        <f t="shared" si="249"/>
        <v>63.041666666664241</v>
      </c>
      <c r="Q282" s="236" t="str">
        <f>IFERROR(VLOOKUP($A282,'2001_IncRep_07.12.20'!$A$18:$Z$41,14,FALSE),"")</f>
        <v/>
      </c>
    </row>
    <row r="283" spans="1:17">
      <c r="A283" s="223" t="s">
        <v>274</v>
      </c>
      <c r="B283" s="224" t="str">
        <f t="shared" si="205"/>
        <v>ANrf</v>
      </c>
      <c r="C283" s="224" t="str">
        <f t="shared" si="237"/>
        <v>ANrf_0-11_2001_b</v>
      </c>
      <c r="D283" s="230">
        <v>8.0399999999999991</v>
      </c>
      <c r="E283" s="224">
        <f t="shared" si="250"/>
        <v>12</v>
      </c>
      <c r="F283" s="241" t="s">
        <v>339</v>
      </c>
      <c r="G283" s="224" t="str">
        <f t="shared" si="244"/>
        <v/>
      </c>
      <c r="H283" s="224">
        <f>VLOOKUP($A283,'2001_IncRep_07.12.20'!$A$18:$Z$41,9,FALSE)</f>
        <v>44109.375</v>
      </c>
      <c r="I283" s="224">
        <f t="shared" si="251"/>
        <v>2020</v>
      </c>
      <c r="J283" s="224">
        <f t="shared" si="245"/>
        <v>10</v>
      </c>
      <c r="K283" s="230">
        <f t="shared" si="246"/>
        <v>5.375</v>
      </c>
      <c r="L283" s="224">
        <f>VLOOKUP($A283,'2001_IncRep_07.12.20'!$A$18:$Z$41,2,FALSE)</f>
        <v>44172.416666666664</v>
      </c>
      <c r="M283" s="224">
        <f t="shared" si="252"/>
        <v>2020</v>
      </c>
      <c r="N283" s="224">
        <f t="shared" si="247"/>
        <v>12</v>
      </c>
      <c r="O283" s="230">
        <f t="shared" si="248"/>
        <v>7.4166666666642413</v>
      </c>
      <c r="P283" s="230">
        <f t="shared" si="249"/>
        <v>63.041666666664241</v>
      </c>
      <c r="Q283" s="236" t="str">
        <f>IFERROR(VLOOKUP($A283,'2001_IncRep_07.12.20'!$A$18:$Z$41,14,FALSE),"")</f>
        <v/>
      </c>
    </row>
    <row r="284" spans="1:17">
      <c r="A284" s="223" t="s">
        <v>275</v>
      </c>
      <c r="B284" s="224" t="str">
        <f t="shared" si="205"/>
        <v>ANrf</v>
      </c>
      <c r="C284" s="224" t="str">
        <f t="shared" si="237"/>
        <v>ANrf_11-32_2001_a</v>
      </c>
      <c r="D284" s="230">
        <v>8.0370000000000008</v>
      </c>
      <c r="E284" s="224">
        <f t="shared" si="250"/>
        <v>12</v>
      </c>
      <c r="F284" s="241" t="s">
        <v>339</v>
      </c>
      <c r="G284" s="224" t="str">
        <f t="shared" si="244"/>
        <v/>
      </c>
      <c r="H284" s="224">
        <f>VLOOKUP($A284,'2001_IncRep_07.12.20'!$A$18:$Z$41,9,FALSE)</f>
        <v>44109.375</v>
      </c>
      <c r="I284" s="224">
        <f t="shared" si="251"/>
        <v>2020</v>
      </c>
      <c r="J284" s="224">
        <f t="shared" si="245"/>
        <v>10</v>
      </c>
      <c r="K284" s="230">
        <f t="shared" si="246"/>
        <v>5.375</v>
      </c>
      <c r="L284" s="224">
        <f>VLOOKUP($A284,'2001_IncRep_07.12.20'!$A$18:$Z$41,2,FALSE)</f>
        <v>44172.416666666664</v>
      </c>
      <c r="M284" s="224">
        <f t="shared" si="252"/>
        <v>2020</v>
      </c>
      <c r="N284" s="224">
        <f t="shared" si="247"/>
        <v>12</v>
      </c>
      <c r="O284" s="230">
        <f t="shared" si="248"/>
        <v>7.4166666666642413</v>
      </c>
      <c r="P284" s="230">
        <f t="shared" si="249"/>
        <v>63.041666666664241</v>
      </c>
      <c r="Q284" s="236" t="str">
        <f>IFERROR(VLOOKUP($A284,'2001_IncRep_07.12.20'!$A$18:$Z$41,14,FALSE),"")</f>
        <v/>
      </c>
    </row>
    <row r="285" spans="1:17">
      <c r="A285" s="223" t="s">
        <v>276</v>
      </c>
      <c r="B285" s="224" t="str">
        <f t="shared" si="205"/>
        <v>ANrf</v>
      </c>
      <c r="C285" s="224" t="str">
        <f t="shared" si="237"/>
        <v>ANrf_11-32_2001_b</v>
      </c>
      <c r="D285" s="230">
        <v>8.06</v>
      </c>
      <c r="E285" s="224">
        <f t="shared" si="250"/>
        <v>12</v>
      </c>
      <c r="F285" s="241" t="s">
        <v>339</v>
      </c>
      <c r="G285" s="224" t="str">
        <f t="shared" si="244"/>
        <v/>
      </c>
      <c r="H285" s="224">
        <f>VLOOKUP($A285,'2001_IncRep_07.12.20'!$A$18:$Z$41,9,FALSE)</f>
        <v>44109.375</v>
      </c>
      <c r="I285" s="224">
        <f t="shared" si="251"/>
        <v>2020</v>
      </c>
      <c r="J285" s="224">
        <f t="shared" si="245"/>
        <v>10</v>
      </c>
      <c r="K285" s="230">
        <f t="shared" si="246"/>
        <v>5.375</v>
      </c>
      <c r="L285" s="224">
        <f>VLOOKUP($A285,'2001_IncRep_07.12.20'!$A$18:$Z$41,2,FALSE)</f>
        <v>44172.416666666664</v>
      </c>
      <c r="M285" s="224">
        <f t="shared" si="252"/>
        <v>2020</v>
      </c>
      <c r="N285" s="224">
        <f t="shared" si="247"/>
        <v>12</v>
      </c>
      <c r="O285" s="230">
        <f t="shared" si="248"/>
        <v>7.4166666666642413</v>
      </c>
      <c r="P285" s="230">
        <f t="shared" si="249"/>
        <v>63.041666666664241</v>
      </c>
      <c r="Q285" s="236" t="str">
        <f>IFERROR(VLOOKUP($A285,'2001_IncRep_07.12.20'!$A$18:$Z$41,14,FALSE),"")</f>
        <v/>
      </c>
    </row>
    <row r="286" spans="1:17">
      <c r="A286" s="223" t="s">
        <v>277</v>
      </c>
      <c r="B286" s="224" t="str">
        <f t="shared" ref="B286:B289" si="253">IF(AND(RIGHT(LEFT(A286,2),1)="_",RIGHT(LEFT(A286,4),1)="_"),RIGHT(LEFT(A286,8),4),IF(AND(RIGHT(LEFT(A286,3),1)="_",RIGHT(LEFT(A286,5),1)="_"),RIGHT(LEFT(A286,9),4),RIGHT(LEFT(A286,10),4)))</f>
        <v>ANwf</v>
      </c>
      <c r="C286" s="224" t="str">
        <f t="shared" si="237"/>
        <v>ANwf_0-11_2001_a</v>
      </c>
      <c r="D286" s="230">
        <v>8.0589999999999993</v>
      </c>
      <c r="E286" s="224">
        <f t="shared" si="250"/>
        <v>12</v>
      </c>
      <c r="F286" s="241" t="s">
        <v>339</v>
      </c>
      <c r="G286" s="224" t="str">
        <f t="shared" si="244"/>
        <v/>
      </c>
      <c r="H286" s="224">
        <f>VLOOKUP($A286,'2001_IncRep_07.12.20'!$A$18:$Z$41,9,FALSE)</f>
        <v>44109.375</v>
      </c>
      <c r="I286" s="224">
        <f t="shared" si="251"/>
        <v>2020</v>
      </c>
      <c r="J286" s="224">
        <f t="shared" si="245"/>
        <v>10</v>
      </c>
      <c r="K286" s="230">
        <f t="shared" si="246"/>
        <v>5.375</v>
      </c>
      <c r="L286" s="224">
        <f>VLOOKUP($A286,'2001_IncRep_07.12.20'!$A$18:$Z$41,2,FALSE)</f>
        <v>44172.416666666664</v>
      </c>
      <c r="M286" s="224">
        <f t="shared" si="252"/>
        <v>2020</v>
      </c>
      <c r="N286" s="224">
        <f t="shared" si="247"/>
        <v>12</v>
      </c>
      <c r="O286" s="230">
        <f t="shared" si="248"/>
        <v>7.4166666666642413</v>
      </c>
      <c r="P286" s="230">
        <f t="shared" si="249"/>
        <v>63.041666666664241</v>
      </c>
      <c r="Q286" s="236" t="str">
        <f>IFERROR(VLOOKUP($A286,'2001_IncRep_07.12.20'!$A$18:$Z$41,14,FALSE),"")</f>
        <v/>
      </c>
    </row>
    <row r="287" spans="1:17">
      <c r="A287" s="223" t="s">
        <v>278</v>
      </c>
      <c r="B287" s="224" t="str">
        <f t="shared" si="253"/>
        <v>ANwf</v>
      </c>
      <c r="C287" s="224" t="str">
        <f t="shared" si="237"/>
        <v>ANwf_0-11_2001_b</v>
      </c>
      <c r="D287" s="230">
        <v>8.0579999999999998</v>
      </c>
      <c r="E287" s="224">
        <f t="shared" si="250"/>
        <v>12</v>
      </c>
      <c r="F287" s="241" t="s">
        <v>339</v>
      </c>
      <c r="G287" s="224" t="str">
        <f t="shared" si="244"/>
        <v/>
      </c>
      <c r="H287" s="224">
        <f>VLOOKUP($A287,'2001_IncRep_07.12.20'!$A$18:$Z$41,9,FALSE)</f>
        <v>44109.375</v>
      </c>
      <c r="I287" s="224">
        <f t="shared" si="251"/>
        <v>2020</v>
      </c>
      <c r="J287" s="224">
        <f t="shared" si="245"/>
        <v>10</v>
      </c>
      <c r="K287" s="230">
        <f t="shared" si="246"/>
        <v>5.375</v>
      </c>
      <c r="L287" s="224">
        <f>VLOOKUP($A287,'2001_IncRep_07.12.20'!$A$18:$Z$41,2,FALSE)</f>
        <v>44172.416666666664</v>
      </c>
      <c r="M287" s="224">
        <f t="shared" si="252"/>
        <v>2020</v>
      </c>
      <c r="N287" s="224">
        <f t="shared" si="247"/>
        <v>12</v>
      </c>
      <c r="O287" s="230">
        <f t="shared" si="248"/>
        <v>7.4166666666642413</v>
      </c>
      <c r="P287" s="230">
        <f t="shared" si="249"/>
        <v>63.041666666664241</v>
      </c>
      <c r="Q287" s="236" t="str">
        <f>IFERROR(VLOOKUP($A287,'2001_IncRep_07.12.20'!$A$18:$Z$41,14,FALSE),"")</f>
        <v/>
      </c>
    </row>
    <row r="288" spans="1:17">
      <c r="A288" s="223" t="s">
        <v>279</v>
      </c>
      <c r="B288" s="224" t="str">
        <f t="shared" si="253"/>
        <v>ANwf</v>
      </c>
      <c r="C288" s="224" t="str">
        <f t="shared" si="237"/>
        <v>ANwf_11-35_2001_a</v>
      </c>
      <c r="D288" s="230">
        <v>8.0679999999999996</v>
      </c>
      <c r="E288" s="224">
        <f t="shared" si="250"/>
        <v>12</v>
      </c>
      <c r="F288" s="241" t="s">
        <v>339</v>
      </c>
      <c r="G288" s="224" t="str">
        <f t="shared" si="244"/>
        <v/>
      </c>
      <c r="H288" s="224">
        <f>VLOOKUP($A288,'2001_IncRep_07.12.20'!$A$18:$Z$41,9,FALSE)</f>
        <v>44109.375</v>
      </c>
      <c r="I288" s="224">
        <f t="shared" si="251"/>
        <v>2020</v>
      </c>
      <c r="J288" s="224">
        <f t="shared" si="245"/>
        <v>10</v>
      </c>
      <c r="K288" s="230">
        <f t="shared" si="246"/>
        <v>5.375</v>
      </c>
      <c r="L288" s="224">
        <f>VLOOKUP($A288,'2001_IncRep_07.12.20'!$A$18:$Z$41,2,FALSE)</f>
        <v>44172.416666666664</v>
      </c>
      <c r="M288" s="224">
        <f t="shared" si="252"/>
        <v>2020</v>
      </c>
      <c r="N288" s="224">
        <f t="shared" si="247"/>
        <v>12</v>
      </c>
      <c r="O288" s="230">
        <f t="shared" si="248"/>
        <v>7.4166666666642413</v>
      </c>
      <c r="P288" s="230">
        <f t="shared" si="249"/>
        <v>63.041666666664241</v>
      </c>
      <c r="Q288" s="236" t="str">
        <f>IFERROR(VLOOKUP($A288,'2001_IncRep_07.12.20'!$A$18:$Z$41,14,FALSE),"")</f>
        <v/>
      </c>
    </row>
    <row r="289" spans="1:17">
      <c r="A289" s="226" t="s">
        <v>280</v>
      </c>
      <c r="B289" s="227" t="str">
        <f t="shared" si="253"/>
        <v>ANwf</v>
      </c>
      <c r="C289" s="227" t="str">
        <f t="shared" ref="C289" si="254">B289&amp;"_"&amp;IF(LEFT(RIGHT(A289,11),1)="_",RIGHT(A289,10),IF(LEFT(RIGHT(A289,12),1)="_",RIGHT(A289,11),RIGHT(A289,12)))</f>
        <v>ANwf_11-35_2001_b</v>
      </c>
      <c r="D289" s="230">
        <v>8.0739999999999998</v>
      </c>
      <c r="E289" s="227">
        <f t="shared" ref="E289" si="255">E288</f>
        <v>12</v>
      </c>
      <c r="F289" s="242" t="s">
        <v>339</v>
      </c>
      <c r="G289" s="227" t="str">
        <f t="shared" ref="G289" si="256">IF(AND(E289&lt;&gt;E288,L289=L288),"fix meas date","")</f>
        <v/>
      </c>
      <c r="H289" s="227">
        <f>VLOOKUP($A289,'2001_IncRep_07.12.20'!$A$18:$Z$41,9,FALSE)</f>
        <v>44109.375</v>
      </c>
      <c r="I289" s="227">
        <f t="shared" si="251"/>
        <v>2020</v>
      </c>
      <c r="J289" s="227">
        <f t="shared" ref="J289" si="257">MONTH(H289)</f>
        <v>10</v>
      </c>
      <c r="K289" s="231">
        <f t="shared" ref="K289" si="258">DAY(H289)+H289-ROUNDDOWN(H289,0)</f>
        <v>5.375</v>
      </c>
      <c r="L289" s="227">
        <f>VLOOKUP($A289,'2001_IncRep_07.12.20'!$A$18:$Z$41,2,FALSE)</f>
        <v>44172.416666666664</v>
      </c>
      <c r="M289" s="227">
        <f t="shared" si="252"/>
        <v>2020</v>
      </c>
      <c r="N289" s="227">
        <f t="shared" ref="N289" si="259">MONTH(L289)</f>
        <v>12</v>
      </c>
      <c r="O289" s="231">
        <f t="shared" ref="O289" si="260">DAY(L289)+L289-ROUNDDOWN(L289,0)</f>
        <v>7.4166666666642413</v>
      </c>
      <c r="P289" s="231">
        <f t="shared" ref="P289" si="261">L289-H289</f>
        <v>63.041666666664241</v>
      </c>
      <c r="Q289" s="237" t="str">
        <f>IFERROR(VLOOKUP($A289,'2001_IncRep_07.12.20'!$A$18:$Z$41,14,FALSE),"")</f>
        <v/>
      </c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G29" sqref="G29"/>
    </sheetView>
  </sheetViews>
  <sheetFormatPr baseColWidth="10" defaultColWidth="9.1640625" defaultRowHeight="14" x14ac:dyDescent="0"/>
  <cols>
    <col min="2" max="2" width="30" bestFit="1" customWidth="1"/>
    <col min="8" max="8" width="11.5" customWidth="1"/>
    <col min="9" max="9" width="10.33203125" customWidth="1"/>
  </cols>
  <sheetData>
    <row r="1" spans="1:19">
      <c r="A1" s="248" t="s">
        <v>0</v>
      </c>
      <c r="B1" s="249" t="s">
        <v>1</v>
      </c>
      <c r="C1" s="248" t="s">
        <v>2</v>
      </c>
      <c r="D1" s="248" t="s">
        <v>3</v>
      </c>
      <c r="E1" s="248" t="s">
        <v>43</v>
      </c>
      <c r="F1" s="248" t="s">
        <v>4</v>
      </c>
      <c r="G1" s="248" t="s">
        <v>5</v>
      </c>
      <c r="H1" s="250" t="s">
        <v>45</v>
      </c>
      <c r="I1" s="250" t="s">
        <v>44</v>
      </c>
      <c r="J1" s="248" t="s">
        <v>6</v>
      </c>
      <c r="K1" s="248" t="s">
        <v>7</v>
      </c>
      <c r="L1" s="248" t="s">
        <v>8</v>
      </c>
      <c r="M1" s="248" t="s">
        <v>9</v>
      </c>
      <c r="N1" s="248" t="s">
        <v>10</v>
      </c>
      <c r="O1" s="248" t="s">
        <v>11</v>
      </c>
      <c r="P1" s="248" t="s">
        <v>12</v>
      </c>
      <c r="Q1" s="248" t="s">
        <v>13</v>
      </c>
      <c r="R1" s="248" t="s">
        <v>14</v>
      </c>
      <c r="S1" s="248" t="s">
        <v>15</v>
      </c>
    </row>
    <row r="2" spans="1:19">
      <c r="A2" s="248"/>
      <c r="B2" s="249"/>
      <c r="C2" s="248"/>
      <c r="D2" s="248"/>
      <c r="E2" s="248"/>
      <c r="F2" s="248"/>
      <c r="G2" s="248"/>
      <c r="H2" s="250"/>
      <c r="I2" s="250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19">
      <c r="A3" s="3"/>
      <c r="B3" s="4"/>
      <c r="H3" s="5"/>
      <c r="I3" s="30"/>
      <c r="J3" s="6"/>
      <c r="K3" s="7"/>
      <c r="L3" s="7"/>
      <c r="M3" s="7"/>
      <c r="N3" s="7"/>
      <c r="O3" s="7"/>
      <c r="P3" s="8"/>
      <c r="Q3" s="7"/>
      <c r="R3" s="7"/>
      <c r="S3" s="7"/>
    </row>
    <row r="4" spans="1:19">
      <c r="A4" s="3"/>
      <c r="B4" s="4"/>
      <c r="H4" s="5"/>
      <c r="I4" s="30"/>
      <c r="J4" s="6"/>
      <c r="K4" s="7"/>
      <c r="L4" s="7"/>
      <c r="M4" s="7"/>
      <c r="N4" s="7"/>
      <c r="O4" s="7"/>
      <c r="P4" s="8"/>
      <c r="Q4" s="7"/>
      <c r="R4" s="7"/>
      <c r="S4" s="7"/>
    </row>
    <row r="5" spans="1:19">
      <c r="A5" s="3">
        <v>3</v>
      </c>
      <c r="B5" s="4" t="s">
        <v>257</v>
      </c>
      <c r="E5">
        <f t="shared" ref="E5:E20" si="0">D5-C5</f>
        <v>0</v>
      </c>
      <c r="G5">
        <f t="shared" ref="G5:G14" si="1">D5-F5</f>
        <v>0</v>
      </c>
      <c r="H5" s="5" t="e">
        <f t="shared" ref="H5:H14" si="2">G5/(F5-C5)*100</f>
        <v>#DIV/0!</v>
      </c>
      <c r="I5" s="30" t="e">
        <f t="shared" ref="I5:I20" si="3">(F5-C5)/E5</f>
        <v>#DIV/0!</v>
      </c>
      <c r="J5" s="6"/>
      <c r="K5" s="7"/>
      <c r="L5" s="7">
        <f t="shared" ref="L5:L20" si="4">K5*(F5/100+1)</f>
        <v>0</v>
      </c>
      <c r="M5" s="7">
        <f t="shared" ref="M5:M14" si="5">J5-K5</f>
        <v>0</v>
      </c>
      <c r="N5" s="7" t="e">
        <f t="shared" ref="N5:N20" si="6">M5*(H5/100+1)</f>
        <v>#DIV/0!</v>
      </c>
      <c r="O5" s="7" t="e">
        <f t="shared" ref="O5:O14" si="7">N5*10</f>
        <v>#DIV/0!</v>
      </c>
      <c r="P5" s="8"/>
      <c r="Q5" s="7" t="e">
        <f t="shared" ref="Q5:Q20" si="8">P5*(H5/100+1)</f>
        <v>#DIV/0!</v>
      </c>
      <c r="R5" s="7" t="e">
        <f t="shared" ref="R5:R14" si="9">Q5*10</f>
        <v>#DIV/0!</v>
      </c>
      <c r="S5" s="7" t="e">
        <f t="shared" ref="S5:S14" si="10">O5/R5</f>
        <v>#DIV/0!</v>
      </c>
    </row>
    <row r="6" spans="1:19">
      <c r="A6" s="3">
        <v>4</v>
      </c>
      <c r="B6" s="4" t="s">
        <v>258</v>
      </c>
      <c r="E6">
        <f t="shared" si="0"/>
        <v>0</v>
      </c>
      <c r="G6">
        <f t="shared" si="1"/>
        <v>0</v>
      </c>
      <c r="H6" s="5" t="e">
        <f t="shared" si="2"/>
        <v>#DIV/0!</v>
      </c>
      <c r="I6" s="30" t="e">
        <f t="shared" si="3"/>
        <v>#DIV/0!</v>
      </c>
      <c r="J6" s="6"/>
      <c r="K6" s="7"/>
      <c r="L6" s="7">
        <f t="shared" si="4"/>
        <v>0</v>
      </c>
      <c r="M6" s="7">
        <f t="shared" si="5"/>
        <v>0</v>
      </c>
      <c r="N6" s="7" t="e">
        <f t="shared" si="6"/>
        <v>#DIV/0!</v>
      </c>
      <c r="O6" s="7" t="e">
        <f t="shared" si="7"/>
        <v>#DIV/0!</v>
      </c>
      <c r="P6" s="8"/>
      <c r="Q6" s="7" t="e">
        <f t="shared" si="8"/>
        <v>#DIV/0!</v>
      </c>
      <c r="R6" s="7" t="e">
        <f t="shared" si="9"/>
        <v>#DIV/0!</v>
      </c>
      <c r="S6" s="7" t="e">
        <f t="shared" si="10"/>
        <v>#DIV/0!</v>
      </c>
    </row>
    <row r="7" spans="1:19">
      <c r="A7" s="3">
        <v>5</v>
      </c>
      <c r="B7" s="4" t="s">
        <v>259</v>
      </c>
      <c r="E7">
        <f t="shared" si="0"/>
        <v>0</v>
      </c>
      <c r="G7">
        <f t="shared" si="1"/>
        <v>0</v>
      </c>
      <c r="H7" s="5" t="e">
        <f t="shared" si="2"/>
        <v>#DIV/0!</v>
      </c>
      <c r="I7" s="30" t="e">
        <f t="shared" si="3"/>
        <v>#DIV/0!</v>
      </c>
      <c r="J7" s="6"/>
      <c r="K7" s="7"/>
      <c r="L7" s="7">
        <f t="shared" si="4"/>
        <v>0</v>
      </c>
      <c r="M7" s="7">
        <f t="shared" si="5"/>
        <v>0</v>
      </c>
      <c r="N7" s="7" t="e">
        <f t="shared" si="6"/>
        <v>#DIV/0!</v>
      </c>
      <c r="O7" s="7" t="e">
        <f t="shared" si="7"/>
        <v>#DIV/0!</v>
      </c>
      <c r="P7" s="8"/>
      <c r="Q7" s="7" t="e">
        <f t="shared" si="8"/>
        <v>#DIV/0!</v>
      </c>
      <c r="R7" s="7" t="e">
        <f t="shared" si="9"/>
        <v>#DIV/0!</v>
      </c>
      <c r="S7" s="7" t="e">
        <f t="shared" si="10"/>
        <v>#DIV/0!</v>
      </c>
    </row>
    <row r="8" spans="1:19">
      <c r="A8" s="3">
        <v>6</v>
      </c>
      <c r="B8" s="4" t="s">
        <v>260</v>
      </c>
      <c r="E8">
        <f t="shared" si="0"/>
        <v>0</v>
      </c>
      <c r="G8">
        <f t="shared" si="1"/>
        <v>0</v>
      </c>
      <c r="H8" s="5" t="e">
        <f t="shared" si="2"/>
        <v>#DIV/0!</v>
      </c>
      <c r="I8" s="30" t="e">
        <f t="shared" si="3"/>
        <v>#DIV/0!</v>
      </c>
      <c r="J8" s="6"/>
      <c r="K8" s="7"/>
      <c r="L8" s="7">
        <f t="shared" si="4"/>
        <v>0</v>
      </c>
      <c r="M8" s="7">
        <f t="shared" si="5"/>
        <v>0</v>
      </c>
      <c r="N8" s="7" t="e">
        <f t="shared" si="6"/>
        <v>#DIV/0!</v>
      </c>
      <c r="O8" s="7" t="e">
        <f t="shared" si="7"/>
        <v>#DIV/0!</v>
      </c>
      <c r="P8" s="8"/>
      <c r="Q8" s="7" t="e">
        <f t="shared" si="8"/>
        <v>#DIV/0!</v>
      </c>
      <c r="R8" s="7" t="e">
        <f t="shared" si="9"/>
        <v>#DIV/0!</v>
      </c>
      <c r="S8" s="7" t="e">
        <f t="shared" si="10"/>
        <v>#DIV/0!</v>
      </c>
    </row>
    <row r="9" spans="1:19">
      <c r="A9" s="3">
        <v>7</v>
      </c>
      <c r="B9" s="4" t="s">
        <v>261</v>
      </c>
      <c r="E9">
        <f t="shared" si="0"/>
        <v>0</v>
      </c>
      <c r="G9">
        <f t="shared" si="1"/>
        <v>0</v>
      </c>
      <c r="H9" s="5" t="e">
        <f t="shared" si="2"/>
        <v>#DIV/0!</v>
      </c>
      <c r="I9" s="30" t="e">
        <f t="shared" si="3"/>
        <v>#DIV/0!</v>
      </c>
      <c r="J9" s="6"/>
      <c r="K9" s="7"/>
      <c r="L9" s="7">
        <f t="shared" si="4"/>
        <v>0</v>
      </c>
      <c r="M9" s="7">
        <f t="shared" si="5"/>
        <v>0</v>
      </c>
      <c r="N9" s="7" t="e">
        <f t="shared" si="6"/>
        <v>#DIV/0!</v>
      </c>
      <c r="O9" s="7" t="e">
        <f t="shared" si="7"/>
        <v>#DIV/0!</v>
      </c>
      <c r="P9" s="8"/>
      <c r="Q9" s="7" t="e">
        <f t="shared" si="8"/>
        <v>#DIV/0!</v>
      </c>
      <c r="R9" s="7" t="e">
        <f t="shared" si="9"/>
        <v>#DIV/0!</v>
      </c>
      <c r="S9" s="7" t="e">
        <f t="shared" si="10"/>
        <v>#DIV/0!</v>
      </c>
    </row>
    <row r="10" spans="1:19">
      <c r="A10" s="3">
        <v>8</v>
      </c>
      <c r="B10" s="4" t="s">
        <v>262</v>
      </c>
      <c r="E10">
        <f t="shared" si="0"/>
        <v>0</v>
      </c>
      <c r="G10">
        <f t="shared" si="1"/>
        <v>0</v>
      </c>
      <c r="H10" s="5" t="e">
        <f t="shared" si="2"/>
        <v>#DIV/0!</v>
      </c>
      <c r="I10" s="30" t="e">
        <f t="shared" si="3"/>
        <v>#DIV/0!</v>
      </c>
      <c r="J10" s="6"/>
      <c r="K10" s="7"/>
      <c r="L10" s="7">
        <f t="shared" si="4"/>
        <v>0</v>
      </c>
      <c r="M10" s="7">
        <f t="shared" si="5"/>
        <v>0</v>
      </c>
      <c r="N10" s="7" t="e">
        <f t="shared" si="6"/>
        <v>#DIV/0!</v>
      </c>
      <c r="O10" s="7" t="e">
        <f t="shared" si="7"/>
        <v>#DIV/0!</v>
      </c>
      <c r="P10" s="8"/>
      <c r="Q10" s="7" t="e">
        <f t="shared" si="8"/>
        <v>#DIV/0!</v>
      </c>
      <c r="R10" s="7" t="e">
        <f t="shared" si="9"/>
        <v>#DIV/0!</v>
      </c>
      <c r="S10" s="7" t="e">
        <f t="shared" si="10"/>
        <v>#DIV/0!</v>
      </c>
    </row>
    <row r="11" spans="1:19">
      <c r="A11" s="3">
        <v>9</v>
      </c>
      <c r="B11" s="4" t="s">
        <v>263</v>
      </c>
      <c r="E11">
        <f t="shared" si="0"/>
        <v>0</v>
      </c>
      <c r="G11">
        <f t="shared" si="1"/>
        <v>0</v>
      </c>
      <c r="H11" s="5" t="e">
        <f t="shared" si="2"/>
        <v>#DIV/0!</v>
      </c>
      <c r="I11" s="30" t="e">
        <f t="shared" si="3"/>
        <v>#DIV/0!</v>
      </c>
      <c r="J11" s="6"/>
      <c r="K11" s="7"/>
      <c r="L11" s="7">
        <f t="shared" si="4"/>
        <v>0</v>
      </c>
      <c r="M11" s="7">
        <f t="shared" si="5"/>
        <v>0</v>
      </c>
      <c r="N11" s="7" t="e">
        <f t="shared" si="6"/>
        <v>#DIV/0!</v>
      </c>
      <c r="O11" s="7" t="e">
        <f t="shared" si="7"/>
        <v>#DIV/0!</v>
      </c>
      <c r="P11" s="8"/>
      <c r="Q11" s="7" t="e">
        <f t="shared" si="8"/>
        <v>#DIV/0!</v>
      </c>
      <c r="R11" s="7" t="e">
        <f t="shared" si="9"/>
        <v>#DIV/0!</v>
      </c>
      <c r="S11" s="7" t="e">
        <f t="shared" si="10"/>
        <v>#DIV/0!</v>
      </c>
    </row>
    <row r="12" spans="1:19">
      <c r="A12" s="3">
        <v>10</v>
      </c>
      <c r="B12" s="4" t="s">
        <v>264</v>
      </c>
      <c r="E12">
        <f t="shared" si="0"/>
        <v>0</v>
      </c>
      <c r="G12">
        <f t="shared" si="1"/>
        <v>0</v>
      </c>
      <c r="H12" s="5" t="e">
        <f t="shared" si="2"/>
        <v>#DIV/0!</v>
      </c>
      <c r="I12" s="30" t="e">
        <f t="shared" si="3"/>
        <v>#DIV/0!</v>
      </c>
      <c r="J12" s="6"/>
      <c r="K12" s="7"/>
      <c r="L12" s="7">
        <f t="shared" si="4"/>
        <v>0</v>
      </c>
      <c r="M12" s="7">
        <f t="shared" si="5"/>
        <v>0</v>
      </c>
      <c r="N12" s="7" t="e">
        <f t="shared" si="6"/>
        <v>#DIV/0!</v>
      </c>
      <c r="O12" s="7" t="e">
        <f t="shared" si="7"/>
        <v>#DIV/0!</v>
      </c>
      <c r="P12" s="8"/>
      <c r="Q12" s="7" t="e">
        <f t="shared" si="8"/>
        <v>#DIV/0!</v>
      </c>
      <c r="R12" s="7" t="e">
        <f t="shared" si="9"/>
        <v>#DIV/0!</v>
      </c>
      <c r="S12" s="7" t="e">
        <f t="shared" si="10"/>
        <v>#DIV/0!</v>
      </c>
    </row>
    <row r="13" spans="1:19">
      <c r="A13" s="3">
        <v>11</v>
      </c>
      <c r="B13" s="4" t="s">
        <v>265</v>
      </c>
      <c r="E13">
        <f t="shared" si="0"/>
        <v>0</v>
      </c>
      <c r="G13">
        <f t="shared" si="1"/>
        <v>0</v>
      </c>
      <c r="H13" s="5" t="e">
        <f t="shared" si="2"/>
        <v>#DIV/0!</v>
      </c>
      <c r="I13" s="30" t="e">
        <f t="shared" si="3"/>
        <v>#DIV/0!</v>
      </c>
      <c r="J13" s="6"/>
      <c r="K13" s="7"/>
      <c r="L13" s="7">
        <f t="shared" si="4"/>
        <v>0</v>
      </c>
      <c r="M13" s="7">
        <f t="shared" si="5"/>
        <v>0</v>
      </c>
      <c r="N13" s="7" t="e">
        <f t="shared" si="6"/>
        <v>#DIV/0!</v>
      </c>
      <c r="O13" s="7" t="e">
        <f t="shared" si="7"/>
        <v>#DIV/0!</v>
      </c>
      <c r="P13" s="8"/>
      <c r="Q13" s="7" t="e">
        <f t="shared" si="8"/>
        <v>#DIV/0!</v>
      </c>
      <c r="R13" s="7" t="e">
        <f t="shared" si="9"/>
        <v>#DIV/0!</v>
      </c>
      <c r="S13" s="7" t="e">
        <f t="shared" si="10"/>
        <v>#DIV/0!</v>
      </c>
    </row>
    <row r="14" spans="1:19">
      <c r="A14" s="3">
        <v>12</v>
      </c>
      <c r="B14" s="4" t="s">
        <v>266</v>
      </c>
      <c r="E14">
        <f t="shared" si="0"/>
        <v>0</v>
      </c>
      <c r="G14">
        <f t="shared" si="1"/>
        <v>0</v>
      </c>
      <c r="H14" s="5" t="e">
        <f t="shared" si="2"/>
        <v>#DIV/0!</v>
      </c>
      <c r="I14" s="30" t="e">
        <f t="shared" si="3"/>
        <v>#DIV/0!</v>
      </c>
      <c r="J14" s="6"/>
      <c r="K14" s="7"/>
      <c r="L14" s="7">
        <f t="shared" si="4"/>
        <v>0</v>
      </c>
      <c r="M14" s="7">
        <f t="shared" si="5"/>
        <v>0</v>
      </c>
      <c r="N14" s="7" t="e">
        <f t="shared" si="6"/>
        <v>#DIV/0!</v>
      </c>
      <c r="O14" s="7" t="e">
        <f t="shared" si="7"/>
        <v>#DIV/0!</v>
      </c>
      <c r="P14" s="8"/>
      <c r="Q14" s="7" t="e">
        <f t="shared" si="8"/>
        <v>#DIV/0!</v>
      </c>
      <c r="R14" s="7" t="e">
        <f t="shared" si="9"/>
        <v>#DIV/0!</v>
      </c>
      <c r="S14" s="7" t="e">
        <f t="shared" si="10"/>
        <v>#DIV/0!</v>
      </c>
    </row>
    <row r="15" spans="1:19">
      <c r="A15" s="3">
        <v>13</v>
      </c>
      <c r="B15" t="s">
        <v>267</v>
      </c>
      <c r="E15">
        <f t="shared" si="0"/>
        <v>0</v>
      </c>
      <c r="G15">
        <f t="shared" ref="G15:G20" si="11">D15-F15</f>
        <v>0</v>
      </c>
      <c r="H15" s="5" t="e">
        <f t="shared" ref="H15:H20" si="12">G15/(F15-C15)*100</f>
        <v>#DIV/0!</v>
      </c>
      <c r="I15" s="30" t="e">
        <f t="shared" si="3"/>
        <v>#DIV/0!</v>
      </c>
      <c r="J15" s="6"/>
      <c r="K15" s="7"/>
      <c r="L15" s="7">
        <f t="shared" si="4"/>
        <v>0</v>
      </c>
      <c r="M15" s="7">
        <f t="shared" ref="M15:M20" si="13">J15-K15</f>
        <v>0</v>
      </c>
      <c r="N15" s="7" t="e">
        <f t="shared" si="6"/>
        <v>#DIV/0!</v>
      </c>
      <c r="O15" s="7" t="e">
        <f t="shared" ref="O15:O20" si="14">N15*10</f>
        <v>#DIV/0!</v>
      </c>
      <c r="P15" s="8"/>
      <c r="Q15" s="7" t="e">
        <f t="shared" si="8"/>
        <v>#DIV/0!</v>
      </c>
      <c r="R15" s="7" t="e">
        <f t="shared" ref="R15:R20" si="15">Q15*10</f>
        <v>#DIV/0!</v>
      </c>
      <c r="S15" s="7" t="e">
        <f t="shared" ref="S15:S20" si="16">O15/R15</f>
        <v>#DIV/0!</v>
      </c>
    </row>
    <row r="16" spans="1:19">
      <c r="A16" s="3">
        <v>14</v>
      </c>
      <c r="B16" t="s">
        <v>268</v>
      </c>
      <c r="E16">
        <f t="shared" si="0"/>
        <v>0</v>
      </c>
      <c r="G16">
        <f t="shared" si="11"/>
        <v>0</v>
      </c>
      <c r="H16" s="5" t="e">
        <f t="shared" si="12"/>
        <v>#DIV/0!</v>
      </c>
      <c r="I16" s="30" t="e">
        <f t="shared" si="3"/>
        <v>#DIV/0!</v>
      </c>
      <c r="J16" s="6"/>
      <c r="K16" s="7"/>
      <c r="L16" s="7">
        <f t="shared" si="4"/>
        <v>0</v>
      </c>
      <c r="M16" s="7">
        <f t="shared" si="13"/>
        <v>0</v>
      </c>
      <c r="N16" s="7" t="e">
        <f t="shared" si="6"/>
        <v>#DIV/0!</v>
      </c>
      <c r="O16" s="7" t="e">
        <f t="shared" si="14"/>
        <v>#DIV/0!</v>
      </c>
      <c r="P16" s="8"/>
      <c r="Q16" s="7" t="e">
        <f t="shared" si="8"/>
        <v>#DIV/0!</v>
      </c>
      <c r="R16" s="7" t="e">
        <f t="shared" si="15"/>
        <v>#DIV/0!</v>
      </c>
      <c r="S16" s="7" t="e">
        <f t="shared" si="16"/>
        <v>#DIV/0!</v>
      </c>
    </row>
    <row r="17" spans="1:19">
      <c r="A17" s="3">
        <v>15</v>
      </c>
      <c r="B17" t="s">
        <v>269</v>
      </c>
      <c r="E17">
        <f t="shared" si="0"/>
        <v>0</v>
      </c>
      <c r="G17">
        <f t="shared" si="11"/>
        <v>0</v>
      </c>
      <c r="H17" s="5" t="e">
        <f t="shared" si="12"/>
        <v>#DIV/0!</v>
      </c>
      <c r="I17" s="30" t="e">
        <f t="shared" si="3"/>
        <v>#DIV/0!</v>
      </c>
      <c r="J17" s="6"/>
      <c r="K17" s="7"/>
      <c r="L17" s="7">
        <f t="shared" si="4"/>
        <v>0</v>
      </c>
      <c r="M17" s="7">
        <f t="shared" si="13"/>
        <v>0</v>
      </c>
      <c r="N17" s="7" t="e">
        <f t="shared" si="6"/>
        <v>#DIV/0!</v>
      </c>
      <c r="O17" s="7" t="e">
        <f t="shared" si="14"/>
        <v>#DIV/0!</v>
      </c>
      <c r="P17" s="8"/>
      <c r="Q17" s="7" t="e">
        <f t="shared" si="8"/>
        <v>#DIV/0!</v>
      </c>
      <c r="R17" s="7" t="e">
        <f t="shared" si="15"/>
        <v>#DIV/0!</v>
      </c>
      <c r="S17" s="7" t="e">
        <f t="shared" si="16"/>
        <v>#DIV/0!</v>
      </c>
    </row>
    <row r="18" spans="1:19">
      <c r="A18" s="3">
        <v>16</v>
      </c>
      <c r="B18" t="s">
        <v>270</v>
      </c>
      <c r="E18">
        <f t="shared" si="0"/>
        <v>0</v>
      </c>
      <c r="G18">
        <f t="shared" si="11"/>
        <v>0</v>
      </c>
      <c r="H18" s="5" t="e">
        <f t="shared" si="12"/>
        <v>#DIV/0!</v>
      </c>
      <c r="I18" s="30" t="e">
        <f t="shared" si="3"/>
        <v>#DIV/0!</v>
      </c>
      <c r="J18" s="6"/>
      <c r="K18" s="7"/>
      <c r="L18" s="7">
        <f t="shared" si="4"/>
        <v>0</v>
      </c>
      <c r="M18" s="7">
        <f t="shared" si="13"/>
        <v>0</v>
      </c>
      <c r="N18" s="7" t="e">
        <f t="shared" si="6"/>
        <v>#DIV/0!</v>
      </c>
      <c r="O18" s="7" t="e">
        <f t="shared" si="14"/>
        <v>#DIV/0!</v>
      </c>
      <c r="P18" s="8"/>
      <c r="Q18" s="7" t="e">
        <f t="shared" si="8"/>
        <v>#DIV/0!</v>
      </c>
      <c r="R18" s="7" t="e">
        <f t="shared" si="15"/>
        <v>#DIV/0!</v>
      </c>
      <c r="S18" s="7" t="e">
        <f t="shared" si="16"/>
        <v>#DIV/0!</v>
      </c>
    </row>
    <row r="19" spans="1:19">
      <c r="A19" s="3">
        <v>17</v>
      </c>
      <c r="B19" t="s">
        <v>271</v>
      </c>
      <c r="E19">
        <f t="shared" si="0"/>
        <v>0</v>
      </c>
      <c r="G19">
        <f t="shared" si="11"/>
        <v>0</v>
      </c>
      <c r="H19" s="5" t="e">
        <f t="shared" si="12"/>
        <v>#DIV/0!</v>
      </c>
      <c r="I19" s="30" t="e">
        <f t="shared" si="3"/>
        <v>#DIV/0!</v>
      </c>
      <c r="J19" s="6"/>
      <c r="K19" s="7"/>
      <c r="L19" s="7">
        <f t="shared" si="4"/>
        <v>0</v>
      </c>
      <c r="M19" s="7">
        <f t="shared" si="13"/>
        <v>0</v>
      </c>
      <c r="N19" s="7" t="e">
        <f t="shared" si="6"/>
        <v>#DIV/0!</v>
      </c>
      <c r="O19" s="7" t="e">
        <f t="shared" si="14"/>
        <v>#DIV/0!</v>
      </c>
      <c r="P19" s="8"/>
      <c r="Q19" s="7" t="e">
        <f t="shared" si="8"/>
        <v>#DIV/0!</v>
      </c>
      <c r="R19" s="7" t="e">
        <f t="shared" si="15"/>
        <v>#DIV/0!</v>
      </c>
      <c r="S19" s="7" t="e">
        <f t="shared" si="16"/>
        <v>#DIV/0!</v>
      </c>
    </row>
    <row r="20" spans="1:19">
      <c r="A20" s="3">
        <v>18</v>
      </c>
      <c r="B20" t="s">
        <v>272</v>
      </c>
      <c r="E20">
        <f t="shared" si="0"/>
        <v>0</v>
      </c>
      <c r="G20">
        <f t="shared" si="11"/>
        <v>0</v>
      </c>
      <c r="H20" s="5" t="e">
        <f t="shared" si="12"/>
        <v>#DIV/0!</v>
      </c>
      <c r="I20" s="30" t="e">
        <f t="shared" si="3"/>
        <v>#DIV/0!</v>
      </c>
      <c r="J20" s="6"/>
      <c r="K20" s="7"/>
      <c r="L20" s="7">
        <f t="shared" si="4"/>
        <v>0</v>
      </c>
      <c r="M20" s="7">
        <f t="shared" si="13"/>
        <v>0</v>
      </c>
      <c r="N20" s="7" t="e">
        <f t="shared" si="6"/>
        <v>#DIV/0!</v>
      </c>
      <c r="O20" s="7" t="e">
        <f t="shared" si="14"/>
        <v>#DIV/0!</v>
      </c>
      <c r="P20" s="8"/>
      <c r="Q20" s="7" t="e">
        <f t="shared" si="8"/>
        <v>#DIV/0!</v>
      </c>
      <c r="R20" s="7" t="e">
        <f t="shared" si="15"/>
        <v>#DIV/0!</v>
      </c>
      <c r="S20" s="7" t="e">
        <f t="shared" si="16"/>
        <v>#DIV/0!</v>
      </c>
    </row>
    <row r="21" spans="1:19">
      <c r="A21" s="3">
        <v>19</v>
      </c>
      <c r="B21" t="s">
        <v>273</v>
      </c>
      <c r="E21">
        <f t="shared" ref="E21:E28" si="17">D21-C21</f>
        <v>0</v>
      </c>
      <c r="G21">
        <f t="shared" ref="G21:G28" si="18">D21-F21</f>
        <v>0</v>
      </c>
      <c r="H21" s="5" t="e">
        <f t="shared" ref="H21:H28" si="19">G21/(F21-C21)*100</f>
        <v>#DIV/0!</v>
      </c>
      <c r="I21" s="30" t="e">
        <f t="shared" ref="I21:I28" si="20">(F21-C21)/E21</f>
        <v>#DIV/0!</v>
      </c>
      <c r="J21" s="6"/>
      <c r="K21" s="7"/>
      <c r="L21" s="7">
        <f t="shared" ref="L21:L28" si="21">K21*(F21/100+1)</f>
        <v>0</v>
      </c>
      <c r="M21" s="7">
        <f t="shared" ref="M21:M28" si="22">J21-K21</f>
        <v>0</v>
      </c>
      <c r="N21" s="7" t="e">
        <f t="shared" ref="N21:N28" si="23">M21*(H21/100+1)</f>
        <v>#DIV/0!</v>
      </c>
      <c r="O21" s="7" t="e">
        <f t="shared" ref="O21:O28" si="24">N21*10</f>
        <v>#DIV/0!</v>
      </c>
      <c r="P21" s="8"/>
      <c r="Q21" s="7" t="e">
        <f t="shared" ref="Q21:Q28" si="25">P21*(H21/100+1)</f>
        <v>#DIV/0!</v>
      </c>
      <c r="R21" s="7" t="e">
        <f t="shared" ref="R21:R28" si="26">Q21*10</f>
        <v>#DIV/0!</v>
      </c>
      <c r="S21" s="7" t="e">
        <f t="shared" ref="S21:S28" si="27">O21/R21</f>
        <v>#DIV/0!</v>
      </c>
    </row>
    <row r="22" spans="1:19">
      <c r="A22" s="3">
        <v>20</v>
      </c>
      <c r="B22" t="s">
        <v>274</v>
      </c>
      <c r="E22">
        <f t="shared" si="17"/>
        <v>0</v>
      </c>
      <c r="G22">
        <f t="shared" si="18"/>
        <v>0</v>
      </c>
      <c r="H22" s="5" t="e">
        <f t="shared" si="19"/>
        <v>#DIV/0!</v>
      </c>
      <c r="I22" s="30" t="e">
        <f t="shared" si="20"/>
        <v>#DIV/0!</v>
      </c>
      <c r="J22" s="6"/>
      <c r="K22" s="7"/>
      <c r="L22" s="7">
        <f t="shared" si="21"/>
        <v>0</v>
      </c>
      <c r="M22" s="7">
        <f t="shared" si="22"/>
        <v>0</v>
      </c>
      <c r="N22" s="7" t="e">
        <f t="shared" si="23"/>
        <v>#DIV/0!</v>
      </c>
      <c r="O22" s="7" t="e">
        <f t="shared" si="24"/>
        <v>#DIV/0!</v>
      </c>
      <c r="P22" s="8"/>
      <c r="Q22" s="7" t="e">
        <f t="shared" si="25"/>
        <v>#DIV/0!</v>
      </c>
      <c r="R22" s="7" t="e">
        <f t="shared" si="26"/>
        <v>#DIV/0!</v>
      </c>
      <c r="S22" s="7" t="e">
        <f t="shared" si="27"/>
        <v>#DIV/0!</v>
      </c>
    </row>
    <row r="23" spans="1:19">
      <c r="A23" s="3">
        <v>21</v>
      </c>
      <c r="B23" t="s">
        <v>275</v>
      </c>
      <c r="E23">
        <f t="shared" si="17"/>
        <v>0</v>
      </c>
      <c r="G23">
        <f t="shared" si="18"/>
        <v>0</v>
      </c>
      <c r="H23" s="5" t="e">
        <f t="shared" si="19"/>
        <v>#DIV/0!</v>
      </c>
      <c r="I23" s="30" t="e">
        <f t="shared" si="20"/>
        <v>#DIV/0!</v>
      </c>
      <c r="J23" s="6"/>
      <c r="K23" s="7"/>
      <c r="L23" s="7">
        <f t="shared" si="21"/>
        <v>0</v>
      </c>
      <c r="M23" s="7">
        <f t="shared" si="22"/>
        <v>0</v>
      </c>
      <c r="N23" s="7" t="e">
        <f t="shared" si="23"/>
        <v>#DIV/0!</v>
      </c>
      <c r="O23" s="7" t="e">
        <f t="shared" si="24"/>
        <v>#DIV/0!</v>
      </c>
      <c r="P23" s="8"/>
      <c r="Q23" s="7" t="e">
        <f t="shared" si="25"/>
        <v>#DIV/0!</v>
      </c>
      <c r="R23" s="7" t="e">
        <f t="shared" si="26"/>
        <v>#DIV/0!</v>
      </c>
      <c r="S23" s="7" t="e">
        <f t="shared" si="27"/>
        <v>#DIV/0!</v>
      </c>
    </row>
    <row r="24" spans="1:19">
      <c r="A24" s="3">
        <v>22</v>
      </c>
      <c r="B24" t="s">
        <v>276</v>
      </c>
      <c r="E24">
        <f t="shared" si="17"/>
        <v>0</v>
      </c>
      <c r="G24">
        <f t="shared" si="18"/>
        <v>0</v>
      </c>
      <c r="H24" s="5" t="e">
        <f t="shared" si="19"/>
        <v>#DIV/0!</v>
      </c>
      <c r="I24" s="30" t="e">
        <f t="shared" si="20"/>
        <v>#DIV/0!</v>
      </c>
      <c r="J24" s="6"/>
      <c r="K24" s="7"/>
      <c r="L24" s="7">
        <f t="shared" si="21"/>
        <v>0</v>
      </c>
      <c r="M24" s="7">
        <f t="shared" si="22"/>
        <v>0</v>
      </c>
      <c r="N24" s="7" t="e">
        <f t="shared" si="23"/>
        <v>#DIV/0!</v>
      </c>
      <c r="O24" s="7" t="e">
        <f t="shared" si="24"/>
        <v>#DIV/0!</v>
      </c>
      <c r="P24" s="8"/>
      <c r="Q24" s="7" t="e">
        <f t="shared" si="25"/>
        <v>#DIV/0!</v>
      </c>
      <c r="R24" s="7" t="e">
        <f t="shared" si="26"/>
        <v>#DIV/0!</v>
      </c>
      <c r="S24" s="7" t="e">
        <f t="shared" si="27"/>
        <v>#DIV/0!</v>
      </c>
    </row>
    <row r="25" spans="1:19">
      <c r="A25" s="3">
        <v>23</v>
      </c>
      <c r="B25" t="s">
        <v>277</v>
      </c>
      <c r="E25">
        <f t="shared" si="17"/>
        <v>0</v>
      </c>
      <c r="G25">
        <f t="shared" si="18"/>
        <v>0</v>
      </c>
      <c r="H25" s="5" t="e">
        <f t="shared" si="19"/>
        <v>#DIV/0!</v>
      </c>
      <c r="I25" s="30" t="e">
        <f t="shared" si="20"/>
        <v>#DIV/0!</v>
      </c>
      <c r="J25" s="6"/>
      <c r="K25" s="7"/>
      <c r="L25" s="7">
        <f t="shared" si="21"/>
        <v>0</v>
      </c>
      <c r="M25" s="7">
        <f t="shared" si="22"/>
        <v>0</v>
      </c>
      <c r="N25" s="7" t="e">
        <f t="shared" si="23"/>
        <v>#DIV/0!</v>
      </c>
      <c r="O25" s="7" t="e">
        <f t="shared" si="24"/>
        <v>#DIV/0!</v>
      </c>
      <c r="P25" s="8"/>
      <c r="Q25" s="7" t="e">
        <f t="shared" si="25"/>
        <v>#DIV/0!</v>
      </c>
      <c r="R25" s="7" t="e">
        <f t="shared" si="26"/>
        <v>#DIV/0!</v>
      </c>
      <c r="S25" s="7" t="e">
        <f t="shared" si="27"/>
        <v>#DIV/0!</v>
      </c>
    </row>
    <row r="26" spans="1:19">
      <c r="A26" s="3">
        <v>24</v>
      </c>
      <c r="B26" t="s">
        <v>278</v>
      </c>
      <c r="E26">
        <f t="shared" si="17"/>
        <v>0</v>
      </c>
      <c r="G26">
        <f t="shared" si="18"/>
        <v>0</v>
      </c>
      <c r="H26" s="5" t="e">
        <f t="shared" si="19"/>
        <v>#DIV/0!</v>
      </c>
      <c r="I26" s="30" t="e">
        <f t="shared" si="20"/>
        <v>#DIV/0!</v>
      </c>
      <c r="J26" s="6"/>
      <c r="K26" s="7"/>
      <c r="L26" s="7">
        <f t="shared" si="21"/>
        <v>0</v>
      </c>
      <c r="M26" s="7">
        <f t="shared" si="22"/>
        <v>0</v>
      </c>
      <c r="N26" s="7" t="e">
        <f t="shared" si="23"/>
        <v>#DIV/0!</v>
      </c>
      <c r="O26" s="7" t="e">
        <f t="shared" si="24"/>
        <v>#DIV/0!</v>
      </c>
      <c r="P26" s="8"/>
      <c r="Q26" s="7" t="e">
        <f t="shared" si="25"/>
        <v>#DIV/0!</v>
      </c>
      <c r="R26" s="7" t="e">
        <f t="shared" si="26"/>
        <v>#DIV/0!</v>
      </c>
      <c r="S26" s="7" t="e">
        <f t="shared" si="27"/>
        <v>#DIV/0!</v>
      </c>
    </row>
    <row r="27" spans="1:19">
      <c r="A27" s="3">
        <v>25</v>
      </c>
      <c r="B27" t="s">
        <v>279</v>
      </c>
      <c r="E27">
        <f t="shared" si="17"/>
        <v>0</v>
      </c>
      <c r="G27">
        <f t="shared" si="18"/>
        <v>0</v>
      </c>
      <c r="H27" s="5" t="e">
        <f t="shared" si="19"/>
        <v>#DIV/0!</v>
      </c>
      <c r="I27" s="30" t="e">
        <f t="shared" si="20"/>
        <v>#DIV/0!</v>
      </c>
      <c r="J27" s="6"/>
      <c r="K27" s="7"/>
      <c r="L27" s="7">
        <f t="shared" si="21"/>
        <v>0</v>
      </c>
      <c r="M27" s="7">
        <f t="shared" si="22"/>
        <v>0</v>
      </c>
      <c r="N27" s="7" t="e">
        <f t="shared" si="23"/>
        <v>#DIV/0!</v>
      </c>
      <c r="O27" s="7" t="e">
        <f t="shared" si="24"/>
        <v>#DIV/0!</v>
      </c>
      <c r="P27" s="8"/>
      <c r="Q27" s="7" t="e">
        <f t="shared" si="25"/>
        <v>#DIV/0!</v>
      </c>
      <c r="R27" s="7" t="e">
        <f t="shared" si="26"/>
        <v>#DIV/0!</v>
      </c>
      <c r="S27" s="7" t="e">
        <f t="shared" si="27"/>
        <v>#DIV/0!</v>
      </c>
    </row>
    <row r="28" spans="1:19">
      <c r="A28" s="3">
        <v>26</v>
      </c>
      <c r="B28" t="s">
        <v>280</v>
      </c>
      <c r="E28">
        <f t="shared" si="17"/>
        <v>0</v>
      </c>
      <c r="G28">
        <f t="shared" si="18"/>
        <v>0</v>
      </c>
      <c r="H28" s="5" t="e">
        <f t="shared" si="19"/>
        <v>#DIV/0!</v>
      </c>
      <c r="I28" s="30" t="e">
        <f t="shared" si="20"/>
        <v>#DIV/0!</v>
      </c>
      <c r="J28" s="6"/>
      <c r="K28" s="7"/>
      <c r="L28" s="7">
        <f t="shared" si="21"/>
        <v>0</v>
      </c>
      <c r="M28" s="7">
        <f t="shared" si="22"/>
        <v>0</v>
      </c>
      <c r="N28" s="7" t="e">
        <f t="shared" si="23"/>
        <v>#DIV/0!</v>
      </c>
      <c r="O28" s="7" t="e">
        <f t="shared" si="24"/>
        <v>#DIV/0!</v>
      </c>
      <c r="P28" s="8"/>
      <c r="Q28" s="7" t="e">
        <f t="shared" si="25"/>
        <v>#DIV/0!</v>
      </c>
      <c r="R28" s="7" t="e">
        <f t="shared" si="26"/>
        <v>#DIV/0!</v>
      </c>
      <c r="S28" s="7" t="e">
        <f t="shared" si="27"/>
        <v>#DIV/0!</v>
      </c>
    </row>
    <row r="29" spans="1:19">
      <c r="A29" s="3"/>
      <c r="H29" s="5"/>
      <c r="I29" s="30"/>
      <c r="J29" s="6"/>
      <c r="K29" s="7"/>
      <c r="L29" s="7"/>
      <c r="M29" s="7"/>
      <c r="N29" s="7"/>
      <c r="O29" s="7"/>
      <c r="P29" s="8"/>
      <c r="Q29" s="7"/>
      <c r="R29" s="7"/>
      <c r="S29" s="7"/>
    </row>
  </sheetData>
  <mergeCells count="19">
    <mergeCell ref="O1:O2"/>
    <mergeCell ref="P1:P2"/>
    <mergeCell ref="Q1:Q2"/>
    <mergeCell ref="R1:R2"/>
    <mergeCell ref="S1:S2"/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opLeftCell="N28" workbookViewId="0">
      <selection activeCell="W40" sqref="W40"/>
    </sheetView>
  </sheetViews>
  <sheetFormatPr baseColWidth="10" defaultRowHeight="14" x14ac:dyDescent="0"/>
  <cols>
    <col min="2" max="2" width="30.33203125" bestFit="1" customWidth="1"/>
    <col min="3" max="3" width="28.5" bestFit="1" customWidth="1"/>
    <col min="4" max="4" width="9" customWidth="1"/>
    <col min="5" max="5" width="12.1640625" bestFit="1" customWidth="1"/>
    <col min="6" max="6" width="10.5" bestFit="1" customWidth="1"/>
    <col min="7" max="7" width="7.1640625" bestFit="1" customWidth="1"/>
    <col min="8" max="8" width="3.6640625" customWidth="1"/>
    <col min="9" max="9" width="5.6640625" customWidth="1"/>
    <col min="10" max="10" width="2.5" customWidth="1"/>
    <col min="11" max="11" width="4.33203125" customWidth="1"/>
    <col min="12" max="12" width="4.5" customWidth="1"/>
    <col min="13" max="13" width="5.1640625" customWidth="1"/>
    <col min="14" max="14" width="23.6640625" bestFit="1" customWidth="1"/>
    <col min="18" max="18" width="2.33203125" customWidth="1"/>
    <col min="19" max="19" width="16.1640625" bestFit="1" customWidth="1"/>
    <col min="20" max="20" width="7.5" customWidth="1"/>
    <col min="21" max="21" width="6.1640625" customWidth="1"/>
  </cols>
  <sheetData>
    <row r="1" spans="1:24">
      <c r="A1" s="251" t="s">
        <v>1</v>
      </c>
      <c r="B1" s="252"/>
      <c r="C1" s="9" t="s">
        <v>16</v>
      </c>
      <c r="D1" s="9" t="s">
        <v>18</v>
      </c>
      <c r="E1" s="9" t="s">
        <v>17</v>
      </c>
      <c r="F1" s="9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  <c r="N1" s="11" t="s">
        <v>26</v>
      </c>
      <c r="O1" s="11" t="s">
        <v>27</v>
      </c>
      <c r="P1" s="11" t="s">
        <v>28</v>
      </c>
      <c r="Q1" s="11" t="s">
        <v>29</v>
      </c>
      <c r="R1" s="12" t="s">
        <v>30</v>
      </c>
      <c r="S1" s="12" t="s">
        <v>31</v>
      </c>
      <c r="T1" s="12" t="s">
        <v>32</v>
      </c>
    </row>
    <row r="2" spans="1:24">
      <c r="A2" s="10"/>
      <c r="B2" s="10"/>
      <c r="C2" s="13"/>
      <c r="D2" s="13"/>
      <c r="E2" s="13"/>
      <c r="F2" s="13" t="s">
        <v>33</v>
      </c>
      <c r="G2" s="13" t="s">
        <v>34</v>
      </c>
      <c r="H2" s="13" t="s">
        <v>35</v>
      </c>
      <c r="I2" s="13"/>
      <c r="J2" s="14"/>
      <c r="K2" s="14" t="s">
        <v>36</v>
      </c>
      <c r="L2" s="14" t="s">
        <v>37</v>
      </c>
      <c r="M2" s="14" t="s">
        <v>37</v>
      </c>
      <c r="N2" s="14" t="s">
        <v>36</v>
      </c>
      <c r="O2" s="14" t="s">
        <v>38</v>
      </c>
      <c r="P2" s="14"/>
      <c r="Q2" s="15"/>
      <c r="R2" s="16"/>
      <c r="S2" s="16"/>
      <c r="T2" s="16"/>
    </row>
    <row r="3" spans="1:24" ht="15" thickBot="1">
      <c r="A3" s="10"/>
      <c r="B3" s="10"/>
      <c r="C3" s="17" t="s">
        <v>39</v>
      </c>
      <c r="D3" s="17" t="s">
        <v>40</v>
      </c>
      <c r="E3" s="17" t="s">
        <v>39</v>
      </c>
      <c r="F3" s="17" t="s">
        <v>40</v>
      </c>
      <c r="G3" s="18" t="s">
        <v>39</v>
      </c>
      <c r="H3" s="18" t="s">
        <v>41</v>
      </c>
      <c r="I3" s="18" t="s">
        <v>42</v>
      </c>
      <c r="J3" s="18" t="s">
        <v>39</v>
      </c>
      <c r="K3" s="18" t="s">
        <v>39</v>
      </c>
      <c r="L3" s="18" t="s">
        <v>39</v>
      </c>
      <c r="M3" s="18" t="s">
        <v>39</v>
      </c>
      <c r="N3" s="18" t="s">
        <v>39</v>
      </c>
      <c r="O3" s="18" t="s">
        <v>39</v>
      </c>
      <c r="P3" s="18"/>
      <c r="Q3" s="18"/>
      <c r="R3" s="12" t="s">
        <v>42</v>
      </c>
      <c r="S3" s="12" t="s">
        <v>39</v>
      </c>
      <c r="T3" s="12" t="s">
        <v>39</v>
      </c>
      <c r="U3" s="12" t="s">
        <v>129</v>
      </c>
      <c r="X3" t="s">
        <v>123</v>
      </c>
    </row>
    <row r="4" spans="1:24" ht="15" thickTop="1">
      <c r="A4" s="10"/>
      <c r="B4" s="19"/>
      <c r="C4" s="20"/>
      <c r="D4" s="20"/>
      <c r="E4" s="20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  <c r="W4">
        <v>15.6</v>
      </c>
      <c r="X4" s="7">
        <f t="shared" ref="X4:X9" si="0">W4*I5</f>
        <v>15.46826666666667</v>
      </c>
    </row>
    <row r="5" spans="1:24">
      <c r="A5" s="10">
        <v>1</v>
      </c>
      <c r="B5" s="29" t="s">
        <v>167</v>
      </c>
      <c r="C5">
        <v>13.519</v>
      </c>
      <c r="D5">
        <f>F5-C5</f>
        <v>4.4620000000000015</v>
      </c>
      <c r="E5" s="26">
        <v>4.5</v>
      </c>
      <c r="F5">
        <v>17.981000000000002</v>
      </c>
      <c r="G5" s="26">
        <f>E5-(F5-C5)</f>
        <v>3.7999999999998479E-2</v>
      </c>
      <c r="H5" s="95">
        <f>G5/E5</f>
        <v>8.4444444444441071E-3</v>
      </c>
      <c r="I5" s="94">
        <f>D5/E5</f>
        <v>0.99155555555555586</v>
      </c>
      <c r="J5" s="23">
        <v>10.441000000000001</v>
      </c>
      <c r="K5" s="25">
        <v>25.553000000000001</v>
      </c>
      <c r="L5" s="23">
        <v>15.112</v>
      </c>
      <c r="M5" s="25">
        <f>I5*L5</f>
        <v>14.984387555555561</v>
      </c>
      <c r="N5" s="10">
        <v>31.21</v>
      </c>
      <c r="O5" s="23">
        <f t="shared" ref="O5:O12" si="1">N5-J5</f>
        <v>20.768999999999998</v>
      </c>
      <c r="P5" s="24">
        <f t="shared" ref="P5:P12" si="2">(L5-M5)/(O5-M5)</f>
        <v>2.2060673151405152E-2</v>
      </c>
      <c r="Q5" s="26">
        <f>(((O5-M5)*0.6)+M5)/L5</f>
        <v>1.2212251867537203</v>
      </c>
      <c r="R5" s="10"/>
      <c r="S5" s="153">
        <v>15.61</v>
      </c>
      <c r="T5" s="154">
        <f t="shared" ref="T5:T12" si="3">S5*(Q5-1)</f>
        <v>3.4533251652255732</v>
      </c>
      <c r="U5">
        <v>1</v>
      </c>
      <c r="W5">
        <v>15.8</v>
      </c>
      <c r="X5" s="7">
        <f t="shared" si="0"/>
        <v>15.705695100721215</v>
      </c>
    </row>
    <row r="6" spans="1:24">
      <c r="A6" s="103">
        <v>2</v>
      </c>
      <c r="B6" s="29" t="s">
        <v>168</v>
      </c>
      <c r="C6">
        <v>13.622</v>
      </c>
      <c r="D6">
        <f t="shared" ref="D6:D16" si="4">F6-C6</f>
        <v>3.9969999999999999</v>
      </c>
      <c r="E6" s="26">
        <v>4.0209999999999999</v>
      </c>
      <c r="F6">
        <v>17.619</v>
      </c>
      <c r="G6" s="26">
        <f t="shared" ref="G6:G16" si="5">E6-(F6-C6)</f>
        <v>2.4000000000000021E-2</v>
      </c>
      <c r="H6" s="95">
        <f t="shared" ref="H6:H16" si="6">G6/E6</f>
        <v>5.9686645113155986E-3</v>
      </c>
      <c r="I6" s="94">
        <f t="shared" ref="I6:I16" si="7">D6/E6</f>
        <v>0.99403133548868439</v>
      </c>
      <c r="J6" s="23">
        <v>10.571</v>
      </c>
      <c r="K6" s="25">
        <v>21.492999999999999</v>
      </c>
      <c r="L6" s="23">
        <v>10.923</v>
      </c>
      <c r="M6" s="25">
        <f t="shared" ref="M6:M11" si="8">I6*L6</f>
        <v>10.8578042775429</v>
      </c>
      <c r="N6" s="10">
        <v>25.045000000000002</v>
      </c>
      <c r="O6" s="23">
        <f t="shared" si="1"/>
        <v>14.474000000000002</v>
      </c>
      <c r="P6" s="24">
        <f t="shared" si="2"/>
        <v>1.8028814660728861E-2</v>
      </c>
      <c r="Q6" s="26">
        <f t="shared" ref="Q6:Q12" si="9">(((O6-M6)*0.6)+M6)/L6</f>
        <v>1.1926688374088767</v>
      </c>
      <c r="R6" s="10"/>
      <c r="S6" s="153">
        <v>15.8</v>
      </c>
      <c r="T6" s="154">
        <f t="shared" si="3"/>
        <v>3.0441676310602528</v>
      </c>
      <c r="U6">
        <v>2</v>
      </c>
      <c r="W6">
        <v>15.5</v>
      </c>
      <c r="X6" s="7">
        <f t="shared" si="0"/>
        <v>15.389799072642974</v>
      </c>
    </row>
    <row r="7" spans="1:24">
      <c r="A7" s="103">
        <v>3</v>
      </c>
      <c r="B7" s="29" t="s">
        <v>169</v>
      </c>
      <c r="C7">
        <v>13.615</v>
      </c>
      <c r="D7">
        <f t="shared" si="4"/>
        <v>3.2120000000000015</v>
      </c>
      <c r="E7" s="26">
        <v>3.2349999999999999</v>
      </c>
      <c r="F7">
        <v>16.827000000000002</v>
      </c>
      <c r="G7" s="26">
        <f t="shared" si="5"/>
        <v>2.2999999999998355E-2</v>
      </c>
      <c r="H7" s="95">
        <f t="shared" si="6"/>
        <v>7.1097372488402952E-3</v>
      </c>
      <c r="I7" s="94">
        <f t="shared" si="7"/>
        <v>0.99289026275115966</v>
      </c>
      <c r="J7" s="23">
        <v>10.59</v>
      </c>
      <c r="K7" s="25">
        <v>21.39</v>
      </c>
      <c r="L7" s="23">
        <v>10.801</v>
      </c>
      <c r="M7" s="25">
        <f t="shared" si="8"/>
        <v>10.724207727975276</v>
      </c>
      <c r="N7" s="10">
        <v>24.725000000000001</v>
      </c>
      <c r="O7" s="23">
        <f t="shared" si="1"/>
        <v>14.135000000000002</v>
      </c>
      <c r="P7" s="24">
        <f t="shared" si="2"/>
        <v>2.2514496896974073E-2</v>
      </c>
      <c r="Q7" s="26">
        <f t="shared" si="9"/>
        <v>1.1823611787047599</v>
      </c>
      <c r="R7" s="19"/>
      <c r="S7" s="153">
        <v>15.54</v>
      </c>
      <c r="T7" s="154">
        <f t="shared" si="3"/>
        <v>2.8338927170719681</v>
      </c>
      <c r="U7">
        <v>3</v>
      </c>
      <c r="W7">
        <v>15.4</v>
      </c>
      <c r="X7" s="7">
        <f t="shared" si="0"/>
        <v>15.173960315303081</v>
      </c>
    </row>
    <row r="8" spans="1:24">
      <c r="A8" s="103">
        <v>4</v>
      </c>
      <c r="B8" s="29" t="s">
        <v>170</v>
      </c>
      <c r="C8">
        <v>13.712999999999999</v>
      </c>
      <c r="D8">
        <f t="shared" si="4"/>
        <v>3.6250000000000018</v>
      </c>
      <c r="E8" s="26">
        <v>3.6789999999999998</v>
      </c>
      <c r="F8">
        <v>17.338000000000001</v>
      </c>
      <c r="G8" s="26">
        <f t="shared" si="5"/>
        <v>5.399999999999805E-2</v>
      </c>
      <c r="H8" s="95">
        <f t="shared" si="6"/>
        <v>1.4677901603696128E-2</v>
      </c>
      <c r="I8" s="94">
        <f t="shared" si="7"/>
        <v>0.98532209839630391</v>
      </c>
      <c r="J8" s="23">
        <v>10.593999999999999</v>
      </c>
      <c r="K8" s="25">
        <v>21.02</v>
      </c>
      <c r="L8" s="23">
        <v>10.426</v>
      </c>
      <c r="M8" s="25">
        <f t="shared" si="8"/>
        <v>10.272968197879864</v>
      </c>
      <c r="N8" s="10">
        <v>25.975999999999999</v>
      </c>
      <c r="O8" s="23">
        <f t="shared" si="1"/>
        <v>15.382</v>
      </c>
      <c r="P8" s="24">
        <f t="shared" si="2"/>
        <v>2.9953190359204886E-2</v>
      </c>
      <c r="Q8" s="26">
        <f t="shared" si="9"/>
        <v>1.2793388911521144</v>
      </c>
      <c r="R8" s="10"/>
      <c r="S8" s="153">
        <v>15.46</v>
      </c>
      <c r="T8" s="154">
        <f t="shared" si="3"/>
        <v>4.318579257211689</v>
      </c>
      <c r="U8">
        <v>4</v>
      </c>
      <c r="W8">
        <v>15.3</v>
      </c>
      <c r="X8" s="7">
        <f t="shared" si="0"/>
        <v>15.115135135135132</v>
      </c>
    </row>
    <row r="9" spans="1:24">
      <c r="A9" s="103">
        <v>5</v>
      </c>
      <c r="B9" s="29" t="s">
        <v>171</v>
      </c>
      <c r="C9">
        <v>13.741</v>
      </c>
      <c r="D9">
        <f t="shared" si="4"/>
        <v>3.1069999999999993</v>
      </c>
      <c r="E9" s="26">
        <v>3.145</v>
      </c>
      <c r="F9">
        <v>16.847999999999999</v>
      </c>
      <c r="G9" s="26">
        <f t="shared" si="5"/>
        <v>3.80000000000007E-2</v>
      </c>
      <c r="H9" s="95">
        <f t="shared" si="6"/>
        <v>1.208267090620054E-2</v>
      </c>
      <c r="I9" s="94">
        <f t="shared" si="7"/>
        <v>0.98791732909379948</v>
      </c>
      <c r="J9" s="23">
        <v>10.689</v>
      </c>
      <c r="K9" s="25">
        <v>21.114000000000001</v>
      </c>
      <c r="L9" s="23">
        <v>10.425000000000001</v>
      </c>
      <c r="M9" s="25">
        <f t="shared" si="8"/>
        <v>10.29903815580286</v>
      </c>
      <c r="N9" s="10">
        <v>25.524000000000001</v>
      </c>
      <c r="O9" s="23">
        <f t="shared" si="1"/>
        <v>14.835000000000001</v>
      </c>
      <c r="P9" s="24">
        <f t="shared" si="2"/>
        <v>2.7769599596232035E-2</v>
      </c>
      <c r="Q9" s="26">
        <f t="shared" si="9"/>
        <v>1.2489798812778075</v>
      </c>
      <c r="R9" s="10"/>
      <c r="S9" s="153">
        <v>15.31</v>
      </c>
      <c r="T9" s="154">
        <f t="shared" si="3"/>
        <v>3.8118819823632322</v>
      </c>
      <c r="U9">
        <v>5</v>
      </c>
      <c r="W9">
        <v>15.3</v>
      </c>
      <c r="X9" s="7">
        <f t="shared" si="0"/>
        <v>15.153926701570688</v>
      </c>
    </row>
    <row r="10" spans="1:24">
      <c r="A10" s="103">
        <v>6</v>
      </c>
      <c r="B10" s="29" t="s">
        <v>172</v>
      </c>
      <c r="C10">
        <v>13.667999999999999</v>
      </c>
      <c r="D10">
        <f t="shared" si="4"/>
        <v>3.2160000000000011</v>
      </c>
      <c r="E10" s="26">
        <v>3.2469999999999999</v>
      </c>
      <c r="F10">
        <v>16.884</v>
      </c>
      <c r="G10" s="26">
        <f t="shared" si="5"/>
        <v>3.0999999999998806E-2</v>
      </c>
      <c r="H10" s="95">
        <f t="shared" si="6"/>
        <v>9.5472744071446892E-3</v>
      </c>
      <c r="I10" s="94">
        <f t="shared" si="7"/>
        <v>0.99045272559285535</v>
      </c>
      <c r="J10" s="23">
        <v>10.622999999999999</v>
      </c>
      <c r="K10" s="25">
        <v>20.8</v>
      </c>
      <c r="L10" s="23">
        <v>10.175000000000001</v>
      </c>
      <c r="M10" s="25">
        <f t="shared" si="8"/>
        <v>10.077856482907304</v>
      </c>
      <c r="N10" s="10">
        <v>25.132000000000001</v>
      </c>
      <c r="O10" s="23">
        <f t="shared" si="1"/>
        <v>14.509000000000002</v>
      </c>
      <c r="P10" s="24">
        <f t="shared" si="2"/>
        <v>2.1922900199006223E-2</v>
      </c>
      <c r="Q10" s="26">
        <f t="shared" si="9"/>
        <v>1.2517486578047099</v>
      </c>
      <c r="R10" s="10"/>
      <c r="S10" s="153">
        <v>15.31</v>
      </c>
      <c r="T10" s="154">
        <f t="shared" si="3"/>
        <v>3.8542719509901087</v>
      </c>
      <c r="U10">
        <v>6</v>
      </c>
      <c r="X10" s="29"/>
    </row>
    <row r="11" spans="1:24">
      <c r="A11" s="103">
        <v>7</v>
      </c>
      <c r="B11" s="29" t="s">
        <v>173</v>
      </c>
      <c r="C11">
        <v>13.819000000000001</v>
      </c>
      <c r="D11">
        <f t="shared" si="4"/>
        <v>2.900999999999998</v>
      </c>
      <c r="E11" s="26">
        <v>2.9369999999999998</v>
      </c>
      <c r="F11">
        <v>16.72</v>
      </c>
      <c r="G11" s="26">
        <f t="shared" si="5"/>
        <v>3.6000000000001808E-2</v>
      </c>
      <c r="H11" s="95">
        <f t="shared" si="6"/>
        <v>1.2257405515833099E-2</v>
      </c>
      <c r="I11" s="94">
        <f t="shared" si="7"/>
        <v>0.9877425944841669</v>
      </c>
      <c r="J11" s="10">
        <v>10.673</v>
      </c>
      <c r="K11" s="23">
        <v>21.379000000000001</v>
      </c>
      <c r="L11" s="10">
        <v>10.706</v>
      </c>
      <c r="M11" s="25">
        <f t="shared" si="8"/>
        <v>10.57477221654749</v>
      </c>
      <c r="N11" s="19">
        <v>28.050999999999998</v>
      </c>
      <c r="O11" s="23">
        <f t="shared" si="1"/>
        <v>17.378</v>
      </c>
      <c r="P11" s="24">
        <f t="shared" si="2"/>
        <v>1.9289047438878115E-2</v>
      </c>
      <c r="Q11" s="26">
        <f t="shared" si="9"/>
        <v>1.3690182034951426</v>
      </c>
      <c r="R11" s="10"/>
      <c r="S11" s="153">
        <v>15.46</v>
      </c>
      <c r="T11" s="154">
        <f t="shared" si="3"/>
        <v>5.7050214260349046</v>
      </c>
      <c r="U11">
        <v>7</v>
      </c>
      <c r="W11" s="4"/>
      <c r="X11" s="29"/>
    </row>
    <row r="12" spans="1:24">
      <c r="A12" s="103">
        <v>8</v>
      </c>
      <c r="B12" s="29" t="s">
        <v>174</v>
      </c>
      <c r="C12">
        <v>13.821</v>
      </c>
      <c r="D12">
        <f t="shared" si="4"/>
        <v>3.288000000000002</v>
      </c>
      <c r="E12" s="26">
        <v>3.34</v>
      </c>
      <c r="F12">
        <v>17.109000000000002</v>
      </c>
      <c r="G12" s="26">
        <f t="shared" si="5"/>
        <v>5.1999999999997826E-2</v>
      </c>
      <c r="H12" s="95">
        <f t="shared" si="6"/>
        <v>1.5568862275448452E-2</v>
      </c>
      <c r="I12" s="94">
        <f t="shared" si="7"/>
        <v>0.9844311377245516</v>
      </c>
      <c r="J12" s="19">
        <v>10.634</v>
      </c>
      <c r="K12" s="23">
        <v>21.286000000000001</v>
      </c>
      <c r="L12" s="19">
        <v>10.651</v>
      </c>
      <c r="M12" s="25">
        <f>I12*L12</f>
        <v>10.485176047904199</v>
      </c>
      <c r="N12" s="19">
        <v>28.597999999999999</v>
      </c>
      <c r="O12" s="23">
        <f t="shared" si="1"/>
        <v>17.963999999999999</v>
      </c>
      <c r="P12" s="24">
        <f t="shared" si="2"/>
        <v>2.2172463633046459E-2</v>
      </c>
      <c r="Q12" s="26">
        <f t="shared" si="9"/>
        <v>1.4057337732759063</v>
      </c>
      <c r="R12" s="19"/>
      <c r="S12" s="153">
        <v>15.53</v>
      </c>
      <c r="T12" s="154">
        <f t="shared" si="3"/>
        <v>6.3010454989748252</v>
      </c>
      <c r="U12">
        <v>8</v>
      </c>
      <c r="W12" s="4"/>
      <c r="X12" s="29"/>
    </row>
    <row r="13" spans="1:24">
      <c r="A13" s="103">
        <v>9</v>
      </c>
      <c r="B13" s="29" t="s">
        <v>175</v>
      </c>
      <c r="C13">
        <v>13.762</v>
      </c>
      <c r="D13">
        <f t="shared" si="4"/>
        <v>3.4450000000000003</v>
      </c>
      <c r="E13" s="26">
        <v>3.476</v>
      </c>
      <c r="F13">
        <v>17.207000000000001</v>
      </c>
      <c r="G13" s="26">
        <f t="shared" si="5"/>
        <v>3.0999999999999694E-2</v>
      </c>
      <c r="H13" s="95">
        <f t="shared" si="6"/>
        <v>8.9182968929803503E-3</v>
      </c>
      <c r="I13" s="94">
        <f t="shared" si="7"/>
        <v>0.9910817031070196</v>
      </c>
      <c r="J13" s="23">
        <v>10.689</v>
      </c>
      <c r="K13" s="23">
        <v>22.774999999999999</v>
      </c>
      <c r="L13" s="23">
        <v>12.09</v>
      </c>
      <c r="M13" s="23">
        <f>I13*L13</f>
        <v>11.982177790563867</v>
      </c>
      <c r="N13" s="19">
        <v>28.166</v>
      </c>
      <c r="O13" s="23">
        <f>N13-J13</f>
        <v>17.477</v>
      </c>
      <c r="P13" s="24">
        <f>(L13-M13)/(O13-M13)</f>
        <v>1.9622511034291943E-2</v>
      </c>
      <c r="Q13" s="26">
        <f>(((O13-M13)*0.6)+M13)/L13</f>
        <v>1.2637775943941727</v>
      </c>
      <c r="R13" s="27"/>
      <c r="S13" s="153">
        <v>15.42</v>
      </c>
      <c r="T13" s="154">
        <f>S13*(Q13-1)</f>
        <v>4.0674505055581429</v>
      </c>
      <c r="U13">
        <v>9</v>
      </c>
      <c r="W13" s="4"/>
      <c r="X13" s="29"/>
    </row>
    <row r="14" spans="1:24">
      <c r="A14" s="103">
        <v>10</v>
      </c>
      <c r="B14" s="29" t="s">
        <v>176</v>
      </c>
      <c r="C14">
        <v>13.648999999999999</v>
      </c>
      <c r="D14">
        <f t="shared" si="4"/>
        <v>3.0400000000000009</v>
      </c>
      <c r="E14" s="26">
        <v>3.1480000000000001</v>
      </c>
      <c r="F14">
        <v>16.689</v>
      </c>
      <c r="G14" s="26">
        <f t="shared" si="5"/>
        <v>0.10799999999999921</v>
      </c>
      <c r="H14" s="95">
        <f t="shared" si="6"/>
        <v>3.430749682337967E-2</v>
      </c>
      <c r="I14" s="94">
        <f t="shared" si="7"/>
        <v>0.96569250317662036</v>
      </c>
      <c r="J14" s="25">
        <v>10.507999999999999</v>
      </c>
      <c r="K14" s="23">
        <v>21.895</v>
      </c>
      <c r="L14" s="23">
        <v>11.385</v>
      </c>
      <c r="M14" s="23">
        <f>I14*L14</f>
        <v>10.994409148665822</v>
      </c>
      <c r="N14" s="19">
        <v>28.456</v>
      </c>
      <c r="O14" s="23">
        <f>N14-J14</f>
        <v>17.948</v>
      </c>
      <c r="P14" s="24">
        <f>(L14-M14)/(O14-M14)</f>
        <v>5.6171100613323484E-2</v>
      </c>
      <c r="Q14" s="26">
        <f>(((O14-M14)*0.6)+M14)/L14</f>
        <v>1.3321531541033227</v>
      </c>
      <c r="R14" s="27"/>
      <c r="S14" s="153">
        <v>15.36</v>
      </c>
      <c r="T14" s="154">
        <f>S14*(Q14-1)</f>
        <v>5.101872447027036</v>
      </c>
      <c r="U14">
        <v>10</v>
      </c>
      <c r="X14" s="29"/>
    </row>
    <row r="15" spans="1:24">
      <c r="A15" s="103">
        <v>11</v>
      </c>
      <c r="B15" s="29" t="s">
        <v>177</v>
      </c>
      <c r="C15">
        <v>13.534000000000001</v>
      </c>
      <c r="D15">
        <f t="shared" si="4"/>
        <v>3.7829999999999995</v>
      </c>
      <c r="E15" s="26">
        <v>3.9119999999999999</v>
      </c>
      <c r="F15">
        <v>17.317</v>
      </c>
      <c r="G15" s="26">
        <f t="shared" si="5"/>
        <v>0.12900000000000045</v>
      </c>
      <c r="H15" s="95">
        <f t="shared" si="6"/>
        <v>3.2975460122699501E-2</v>
      </c>
      <c r="I15" s="94">
        <f t="shared" si="7"/>
        <v>0.96702453987730053</v>
      </c>
      <c r="J15" s="28">
        <v>10.371</v>
      </c>
      <c r="K15" s="23">
        <v>21.901</v>
      </c>
      <c r="L15" s="23">
        <v>11.529</v>
      </c>
      <c r="M15" s="23">
        <f>I15*L15</f>
        <v>11.148825920245399</v>
      </c>
      <c r="N15" s="19">
        <v>31.03</v>
      </c>
      <c r="O15" s="23">
        <f>N15-J15</f>
        <v>20.658999999999999</v>
      </c>
      <c r="P15" s="24">
        <f t="shared" ref="P15" si="10">(L15-M15)/(O15-M15)</f>
        <v>3.9975512179521673E-2</v>
      </c>
      <c r="Q15" s="26">
        <f>(((O15-M15)*0.6)+M15)/L15</f>
        <v>1.4619594386415264</v>
      </c>
      <c r="R15" s="27"/>
      <c r="S15" s="153">
        <v>15.43</v>
      </c>
      <c r="T15" s="154">
        <f>S15*(Q15-1)</f>
        <v>7.1280341382387533</v>
      </c>
      <c r="U15">
        <v>11</v>
      </c>
      <c r="X15" s="29"/>
    </row>
    <row r="16" spans="1:24">
      <c r="A16" s="103">
        <v>12</v>
      </c>
      <c r="B16" s="29" t="s">
        <v>178</v>
      </c>
      <c r="C16">
        <v>13.595000000000001</v>
      </c>
      <c r="D16">
        <f t="shared" si="4"/>
        <v>2.8729999999999993</v>
      </c>
      <c r="E16" s="26">
        <v>2.9670000000000001</v>
      </c>
      <c r="F16">
        <v>16.468</v>
      </c>
      <c r="G16" s="26">
        <f t="shared" si="5"/>
        <v>9.400000000000075E-2</v>
      </c>
      <c r="H16" s="95">
        <f t="shared" si="6"/>
        <v>3.1681833501853975E-2</v>
      </c>
      <c r="I16" s="94">
        <f t="shared" si="7"/>
        <v>0.96831816649814606</v>
      </c>
      <c r="J16" s="28">
        <v>10.426</v>
      </c>
      <c r="K16" s="23">
        <v>26.603000000000002</v>
      </c>
      <c r="L16" s="23">
        <v>16.18</v>
      </c>
      <c r="M16" s="23">
        <f t="shared" ref="M16" si="11">I16*L16</f>
        <v>15.667387933940002</v>
      </c>
      <c r="N16" s="19">
        <v>36.6</v>
      </c>
      <c r="O16" s="23">
        <f t="shared" ref="O16" si="12">N16-J16</f>
        <v>26.173999999999999</v>
      </c>
      <c r="P16" s="24">
        <f>(L16-M16)/(O16-M16)</f>
        <v>4.8789473032502285E-2</v>
      </c>
      <c r="Q16" s="26">
        <f t="shared" ref="Q16" si="13">(((O16-M16)*0.6)+M16)/L16</f>
        <v>1.3579329526313968</v>
      </c>
      <c r="R16" s="27"/>
      <c r="S16" s="153">
        <v>15.83</v>
      </c>
      <c r="T16" s="154">
        <f t="shared" ref="T16" si="14">S16*(Q16-1)</f>
        <v>5.6660786401550114</v>
      </c>
      <c r="U16">
        <v>12</v>
      </c>
      <c r="X16" s="29"/>
    </row>
    <row r="17" spans="1:22">
      <c r="A17" s="103">
        <v>13</v>
      </c>
      <c r="B17" t="s">
        <v>179</v>
      </c>
      <c r="C17">
        <v>13.618</v>
      </c>
      <c r="D17">
        <f t="shared" ref="D17:D31" si="15">F17-C17</f>
        <v>3.0789999999999988</v>
      </c>
      <c r="E17" s="26">
        <v>3.1850000000000001</v>
      </c>
      <c r="F17">
        <v>16.696999999999999</v>
      </c>
      <c r="G17" s="26">
        <f t="shared" ref="G17:G31" si="16">E17-(F17-C17)</f>
        <v>0.1060000000000012</v>
      </c>
      <c r="H17" s="95">
        <f t="shared" ref="H17:H31" si="17">G17/E17</f>
        <v>3.3281004709576519E-2</v>
      </c>
      <c r="I17" s="94">
        <f t="shared" ref="I17:I31" si="18">D17/E17</f>
        <v>0.96671899529042349</v>
      </c>
      <c r="J17" s="28">
        <v>10.551</v>
      </c>
      <c r="K17" s="23">
        <v>22.698</v>
      </c>
      <c r="L17" s="23">
        <v>12.146000000000001</v>
      </c>
      <c r="M17" s="23">
        <f t="shared" ref="M17:M31" si="19">I17*L17</f>
        <v>11.741768916797485</v>
      </c>
      <c r="N17" s="19">
        <v>32.162999999999997</v>
      </c>
      <c r="O17" s="23">
        <f t="shared" ref="O17:O31" si="20">N17-J17</f>
        <v>21.611999999999995</v>
      </c>
      <c r="P17" s="24">
        <f t="shared" ref="P17:P31" si="21">(L17-M17)/(O17-M17)</f>
        <v>4.0954571356535942E-2</v>
      </c>
      <c r="Q17" s="26">
        <f t="shared" ref="Q17:Q31" si="22">(((O17-M17)*0.6)+M17)/L17</f>
        <v>1.4542983341609574</v>
      </c>
      <c r="R17" s="27"/>
      <c r="S17" s="153">
        <v>15.01</v>
      </c>
      <c r="T17" s="154">
        <f t="shared" ref="T17:T31" si="23">S17*(Q17-1)</f>
        <v>6.8190179957559707</v>
      </c>
      <c r="U17">
        <v>13</v>
      </c>
    </row>
    <row r="18" spans="1:22">
      <c r="A18" s="103">
        <v>14</v>
      </c>
      <c r="B18" t="s">
        <v>180</v>
      </c>
      <c r="C18">
        <v>13.688000000000001</v>
      </c>
      <c r="D18">
        <f t="shared" si="15"/>
        <v>3.4990000000000006</v>
      </c>
      <c r="E18" s="26">
        <v>3.6360000000000001</v>
      </c>
      <c r="F18">
        <v>17.187000000000001</v>
      </c>
      <c r="G18" s="26">
        <f t="shared" si="16"/>
        <v>0.13699999999999957</v>
      </c>
      <c r="H18" s="95">
        <f t="shared" si="17"/>
        <v>3.7678767876787561E-2</v>
      </c>
      <c r="I18" s="94">
        <f t="shared" si="18"/>
        <v>0.96232123212321241</v>
      </c>
      <c r="J18" s="28">
        <v>10.503</v>
      </c>
      <c r="K18" s="23">
        <v>22.635999999999999</v>
      </c>
      <c r="L18" s="23">
        <v>12.132999999999999</v>
      </c>
      <c r="M18" s="23">
        <f t="shared" si="19"/>
        <v>11.675843509350935</v>
      </c>
      <c r="N18" s="19">
        <v>31.744</v>
      </c>
      <c r="O18" s="23">
        <f t="shared" si="20"/>
        <v>21.241</v>
      </c>
      <c r="P18" s="24">
        <f t="shared" si="21"/>
        <v>4.7793937411895138E-2</v>
      </c>
      <c r="Q18" s="26">
        <f t="shared" si="22"/>
        <v>1.4353364710904455</v>
      </c>
      <c r="R18" s="27"/>
      <c r="S18" s="153">
        <v>14.92</v>
      </c>
      <c r="T18" s="154">
        <f t="shared" si="23"/>
        <v>6.4952201486694463</v>
      </c>
      <c r="U18">
        <v>14</v>
      </c>
    </row>
    <row r="19" spans="1:22">
      <c r="A19" s="103">
        <v>15</v>
      </c>
      <c r="B19" t="s">
        <v>181</v>
      </c>
      <c r="C19">
        <v>13.763</v>
      </c>
      <c r="D19">
        <f t="shared" si="15"/>
        <v>3.5029999999999983</v>
      </c>
      <c r="E19" s="26">
        <v>3.657</v>
      </c>
      <c r="F19">
        <v>17.265999999999998</v>
      </c>
      <c r="G19" s="26">
        <f t="shared" si="16"/>
        <v>0.15400000000000169</v>
      </c>
      <c r="H19" s="95">
        <f t="shared" si="17"/>
        <v>4.2111019961717719E-2</v>
      </c>
      <c r="I19" s="94">
        <f t="shared" si="18"/>
        <v>0.95788898003828227</v>
      </c>
      <c r="J19" s="28">
        <v>10.403</v>
      </c>
      <c r="K19" s="23">
        <v>24.148</v>
      </c>
      <c r="L19" s="23">
        <v>13.744999999999999</v>
      </c>
      <c r="M19" s="23">
        <f t="shared" si="19"/>
        <v>13.166184030626189</v>
      </c>
      <c r="N19" s="19">
        <v>34.186</v>
      </c>
      <c r="O19" s="23">
        <f t="shared" si="20"/>
        <v>23.783000000000001</v>
      </c>
      <c r="P19" s="24">
        <f t="shared" si="21"/>
        <v>5.4518790854387315E-2</v>
      </c>
      <c r="Q19" s="26">
        <f t="shared" si="22"/>
        <v>1.4213367487995983</v>
      </c>
      <c r="R19" s="27"/>
      <c r="S19" s="153">
        <v>15.6</v>
      </c>
      <c r="T19" s="154">
        <f t="shared" si="23"/>
        <v>6.5728532812737326</v>
      </c>
      <c r="U19">
        <v>15</v>
      </c>
    </row>
    <row r="20" spans="1:22">
      <c r="A20" s="103">
        <v>16</v>
      </c>
      <c r="B20" t="s">
        <v>182</v>
      </c>
      <c r="C20">
        <v>13.488</v>
      </c>
      <c r="D20">
        <f t="shared" si="15"/>
        <v>2.963000000000001</v>
      </c>
      <c r="E20" s="26">
        <v>3.0510000000000002</v>
      </c>
      <c r="F20">
        <v>16.451000000000001</v>
      </c>
      <c r="G20" s="26">
        <f t="shared" si="16"/>
        <v>8.799999999999919E-2</v>
      </c>
      <c r="H20" s="95">
        <f t="shared" si="17"/>
        <v>2.884300229432946E-2</v>
      </c>
      <c r="I20" s="94">
        <f t="shared" si="18"/>
        <v>0.97115699770567054</v>
      </c>
      <c r="J20" s="28">
        <v>10.417999999999999</v>
      </c>
      <c r="K20" s="23">
        <v>20.864999999999998</v>
      </c>
      <c r="L20" s="23">
        <v>10.547000000000001</v>
      </c>
      <c r="M20" s="23">
        <f t="shared" si="19"/>
        <v>10.242792854801708</v>
      </c>
      <c r="N20" s="19">
        <v>28.393999999999998</v>
      </c>
      <c r="O20" s="23">
        <f t="shared" si="20"/>
        <v>17.975999999999999</v>
      </c>
      <c r="P20" s="24">
        <f t="shared" si="21"/>
        <v>3.9337772736009136E-2</v>
      </c>
      <c r="Q20" s="26">
        <f t="shared" si="22"/>
        <v>1.411085345778011</v>
      </c>
      <c r="R20" s="27"/>
      <c r="S20" s="153">
        <v>15.6</v>
      </c>
      <c r="T20" s="154">
        <f t="shared" si="23"/>
        <v>6.4129313941369723</v>
      </c>
      <c r="U20">
        <v>16</v>
      </c>
      <c r="V20" s="7"/>
    </row>
    <row r="21" spans="1:22">
      <c r="A21" s="103">
        <v>17</v>
      </c>
      <c r="B21" t="s">
        <v>183</v>
      </c>
      <c r="C21">
        <v>13.555</v>
      </c>
      <c r="D21">
        <f t="shared" si="15"/>
        <v>2.9319999999999986</v>
      </c>
      <c r="E21" s="26">
        <v>3.0150000000000001</v>
      </c>
      <c r="F21">
        <v>16.486999999999998</v>
      </c>
      <c r="G21" s="26">
        <f t="shared" si="16"/>
        <v>8.3000000000001517E-2</v>
      </c>
      <c r="H21" s="95">
        <f t="shared" si="17"/>
        <v>2.7529021558872806E-2</v>
      </c>
      <c r="I21" s="94">
        <f t="shared" si="18"/>
        <v>0.97247097844112718</v>
      </c>
      <c r="J21" s="28">
        <v>10.362</v>
      </c>
      <c r="K21" s="23">
        <v>20.701000000000001</v>
      </c>
      <c r="L21" s="23">
        <v>10.34</v>
      </c>
      <c r="M21" s="23">
        <f t="shared" si="19"/>
        <v>10.055349917081255</v>
      </c>
      <c r="N21" s="19">
        <v>27.475999999999999</v>
      </c>
      <c r="O21" s="23">
        <f t="shared" si="20"/>
        <v>17.113999999999997</v>
      </c>
      <c r="P21" s="24">
        <f t="shared" si="21"/>
        <v>4.0326419297589323E-2</v>
      </c>
      <c r="Q21" s="26">
        <f t="shared" si="22"/>
        <v>1.3820638265795455</v>
      </c>
      <c r="R21" s="27"/>
      <c r="S21" s="153">
        <v>15.5</v>
      </c>
      <c r="T21" s="154">
        <f t="shared" si="23"/>
        <v>5.9219893119829559</v>
      </c>
      <c r="U21">
        <v>17</v>
      </c>
    </row>
    <row r="22" spans="1:22">
      <c r="A22" s="103">
        <v>18</v>
      </c>
      <c r="B22" t="s">
        <v>184</v>
      </c>
      <c r="C22">
        <v>13.617000000000001</v>
      </c>
      <c r="D22">
        <f t="shared" si="15"/>
        <v>3.0399999999999991</v>
      </c>
      <c r="E22" s="26">
        <v>3.177</v>
      </c>
      <c r="F22">
        <v>16.657</v>
      </c>
      <c r="G22" s="26">
        <f t="shared" si="16"/>
        <v>0.1370000000000009</v>
      </c>
      <c r="H22" s="95">
        <f t="shared" si="17"/>
        <v>4.3122442555870603E-2</v>
      </c>
      <c r="I22" s="94">
        <f t="shared" si="18"/>
        <v>0.95687755744412939</v>
      </c>
      <c r="J22" s="28">
        <v>10.349</v>
      </c>
      <c r="K22" s="23">
        <v>21.925999999999998</v>
      </c>
      <c r="L22" s="23">
        <v>11.577999999999999</v>
      </c>
      <c r="M22" s="23">
        <f t="shared" si="19"/>
        <v>11.07872836008813</v>
      </c>
      <c r="N22" s="19">
        <v>29.100999999999999</v>
      </c>
      <c r="O22" s="23">
        <f t="shared" si="20"/>
        <v>18.751999999999999</v>
      </c>
      <c r="P22" s="24">
        <f t="shared" si="21"/>
        <v>6.5066331982169198E-2</v>
      </c>
      <c r="Q22" s="26">
        <f t="shared" si="22"/>
        <v>1.3545250772184534</v>
      </c>
      <c r="R22" s="27"/>
      <c r="S22" s="153">
        <v>15.82</v>
      </c>
      <c r="T22" s="154">
        <f t="shared" si="23"/>
        <v>5.6085867215959331</v>
      </c>
      <c r="U22">
        <v>18</v>
      </c>
    </row>
    <row r="23" spans="1:22">
      <c r="A23" s="103">
        <v>19</v>
      </c>
      <c r="B23" t="s">
        <v>185</v>
      </c>
      <c r="C23">
        <v>13.842000000000001</v>
      </c>
      <c r="D23">
        <f t="shared" si="15"/>
        <v>3.5589999999999993</v>
      </c>
      <c r="E23" s="26">
        <v>3.5870000000000002</v>
      </c>
      <c r="F23">
        <v>17.401</v>
      </c>
      <c r="G23" s="26">
        <f t="shared" si="16"/>
        <v>2.8000000000000913E-2</v>
      </c>
      <c r="H23" s="95">
        <f t="shared" si="17"/>
        <v>7.8059659882913053E-3</v>
      </c>
      <c r="I23" s="94">
        <f t="shared" si="18"/>
        <v>0.99219403401170869</v>
      </c>
      <c r="J23" s="28">
        <v>10.388999999999999</v>
      </c>
      <c r="K23" s="23">
        <v>24.207999999999998</v>
      </c>
      <c r="L23" s="23">
        <v>13.82</v>
      </c>
      <c r="M23" s="23">
        <f t="shared" si="19"/>
        <v>13.712121550041815</v>
      </c>
      <c r="N23" s="19">
        <v>29.379000000000001</v>
      </c>
      <c r="O23" s="23">
        <f t="shared" si="20"/>
        <v>18.990000000000002</v>
      </c>
      <c r="P23" s="24">
        <f t="shared" si="21"/>
        <v>2.0439737478046768E-2</v>
      </c>
      <c r="Q23" s="26">
        <f t="shared" si="22"/>
        <v>1.221334921853598</v>
      </c>
      <c r="R23" s="27"/>
      <c r="S23" s="153">
        <v>15.86</v>
      </c>
      <c r="T23" s="154">
        <f t="shared" si="23"/>
        <v>3.5103718605980649</v>
      </c>
      <c r="U23">
        <v>19</v>
      </c>
    </row>
    <row r="24" spans="1:22">
      <c r="A24" s="103">
        <v>20</v>
      </c>
      <c r="B24" t="s">
        <v>186</v>
      </c>
      <c r="C24">
        <v>13.590999999999999</v>
      </c>
      <c r="D24">
        <f t="shared" si="15"/>
        <v>3.8310000000000013</v>
      </c>
      <c r="E24" s="26">
        <v>3.8879999999999999</v>
      </c>
      <c r="F24">
        <v>17.422000000000001</v>
      </c>
      <c r="G24" s="26">
        <f t="shared" si="16"/>
        <v>5.6999999999998607E-2</v>
      </c>
      <c r="H24" s="95">
        <f t="shared" si="17"/>
        <v>1.4660493827160136E-2</v>
      </c>
      <c r="I24" s="94">
        <f t="shared" si="18"/>
        <v>0.98533950617283983</v>
      </c>
      <c r="J24" s="28">
        <v>10.521000000000001</v>
      </c>
      <c r="K24" s="23">
        <v>22.456</v>
      </c>
      <c r="L24" s="23">
        <v>11.938000000000001</v>
      </c>
      <c r="M24" s="23">
        <f t="shared" si="19"/>
        <v>11.762983024691362</v>
      </c>
      <c r="N24" s="19">
        <v>26.756</v>
      </c>
      <c r="O24" s="23">
        <f t="shared" si="20"/>
        <v>16.234999999999999</v>
      </c>
      <c r="P24" s="24">
        <f t="shared" si="21"/>
        <v>3.9136026601634205E-2</v>
      </c>
      <c r="Q24" s="26">
        <f t="shared" si="22"/>
        <v>1.2101016258901443</v>
      </c>
      <c r="R24" s="27"/>
      <c r="S24" s="153">
        <v>15.82</v>
      </c>
      <c r="T24" s="154">
        <f t="shared" si="23"/>
        <v>3.323807721582082</v>
      </c>
      <c r="U24">
        <v>20</v>
      </c>
    </row>
    <row r="25" spans="1:22">
      <c r="A25" s="103">
        <v>21</v>
      </c>
      <c r="B25" t="s">
        <v>187</v>
      </c>
      <c r="C25">
        <v>13.593999999999999</v>
      </c>
      <c r="D25">
        <f t="shared" si="15"/>
        <v>3.5969999999999995</v>
      </c>
      <c r="E25" s="26">
        <v>3.6779999999999999</v>
      </c>
      <c r="F25">
        <v>17.190999999999999</v>
      </c>
      <c r="G25" s="26">
        <f t="shared" si="16"/>
        <v>8.1000000000000405E-2</v>
      </c>
      <c r="H25" s="95">
        <f t="shared" si="17"/>
        <v>2.202283849918445E-2</v>
      </c>
      <c r="I25" s="94">
        <f t="shared" si="18"/>
        <v>0.97797716150081559</v>
      </c>
      <c r="J25" s="28">
        <v>10.339</v>
      </c>
      <c r="K25" s="23">
        <v>20.684999999999999</v>
      </c>
      <c r="L25" s="23">
        <v>10.346</v>
      </c>
      <c r="M25" s="23">
        <f t="shared" si="19"/>
        <v>10.118151712887439</v>
      </c>
      <c r="N25" s="19">
        <v>25.084</v>
      </c>
      <c r="O25" s="23">
        <f t="shared" si="20"/>
        <v>14.744999999999999</v>
      </c>
      <c r="P25" s="24">
        <f t="shared" si="21"/>
        <v>4.9244814822911029E-2</v>
      </c>
      <c r="Q25" s="26">
        <f t="shared" si="22"/>
        <v>1.2463039517837788</v>
      </c>
      <c r="R25" s="27"/>
      <c r="S25" s="153">
        <v>15.45</v>
      </c>
      <c r="T25" s="154">
        <f t="shared" si="23"/>
        <v>3.8053960550593828</v>
      </c>
      <c r="U25">
        <v>21</v>
      </c>
    </row>
    <row r="26" spans="1:22">
      <c r="A26" s="103">
        <v>22</v>
      </c>
      <c r="B26" t="s">
        <v>188</v>
      </c>
      <c r="C26">
        <v>13.864000000000001</v>
      </c>
      <c r="D26">
        <f t="shared" si="15"/>
        <v>3.1920000000000002</v>
      </c>
      <c r="E26" s="26">
        <v>3.2749999999999999</v>
      </c>
      <c r="F26">
        <v>17.056000000000001</v>
      </c>
      <c r="G26" s="26">
        <f t="shared" si="16"/>
        <v>8.2999999999999741E-2</v>
      </c>
      <c r="H26" s="95">
        <f t="shared" si="17"/>
        <v>2.5343511450381599E-2</v>
      </c>
      <c r="I26" s="94">
        <f t="shared" si="18"/>
        <v>0.97465648854961839</v>
      </c>
      <c r="J26" s="28">
        <v>10.355</v>
      </c>
      <c r="K26" s="23">
        <v>20.669</v>
      </c>
      <c r="L26" s="23">
        <v>10.316000000000001</v>
      </c>
      <c r="M26" s="23">
        <f t="shared" si="19"/>
        <v>10.054556335877864</v>
      </c>
      <c r="N26" s="19">
        <v>26.73</v>
      </c>
      <c r="O26" s="23">
        <f t="shared" si="20"/>
        <v>16.375</v>
      </c>
      <c r="P26" s="24">
        <f t="shared" si="21"/>
        <v>4.1364764566483851E-2</v>
      </c>
      <c r="Q26" s="26">
        <f t="shared" si="22"/>
        <v>1.3422666279906112</v>
      </c>
      <c r="R26" s="27"/>
      <c r="S26" s="153">
        <v>15.37</v>
      </c>
      <c r="T26" s="154">
        <f t="shared" si="23"/>
        <v>5.2606380722156949</v>
      </c>
      <c r="U26">
        <v>22</v>
      </c>
    </row>
    <row r="27" spans="1:22">
      <c r="A27" s="103">
        <v>23</v>
      </c>
      <c r="B27" t="s">
        <v>189</v>
      </c>
      <c r="C27">
        <v>13.938000000000001</v>
      </c>
      <c r="D27">
        <f t="shared" si="15"/>
        <v>3.3040000000000003</v>
      </c>
      <c r="E27" s="26">
        <v>3.3809999999999998</v>
      </c>
      <c r="F27">
        <v>17.242000000000001</v>
      </c>
      <c r="G27" s="26">
        <f t="shared" si="16"/>
        <v>7.6999999999999513E-2</v>
      </c>
      <c r="H27" s="95">
        <f t="shared" si="17"/>
        <v>2.2774327122153066E-2</v>
      </c>
      <c r="I27" s="94">
        <f t="shared" si="18"/>
        <v>0.9772256728778469</v>
      </c>
      <c r="J27" s="28">
        <v>10.353999999999999</v>
      </c>
      <c r="K27" s="23">
        <v>22.742000000000001</v>
      </c>
      <c r="L27" s="23">
        <v>12.388</v>
      </c>
      <c r="M27" s="23">
        <f t="shared" si="19"/>
        <v>12.105871635610768</v>
      </c>
      <c r="N27" s="19">
        <v>28.713999999999999</v>
      </c>
      <c r="O27" s="23">
        <f t="shared" si="20"/>
        <v>18.36</v>
      </c>
      <c r="P27" s="24">
        <f t="shared" si="21"/>
        <v>4.5110740930048701E-2</v>
      </c>
      <c r="Q27" s="26">
        <f t="shared" si="22"/>
        <v>1.2801379281760015</v>
      </c>
      <c r="R27" s="27"/>
      <c r="S27" s="153">
        <v>15.11</v>
      </c>
      <c r="T27" s="154">
        <f t="shared" si="23"/>
        <v>4.232884094739382</v>
      </c>
      <c r="U27">
        <v>23</v>
      </c>
    </row>
    <row r="28" spans="1:22">
      <c r="A28" s="103">
        <v>24</v>
      </c>
      <c r="B28" t="s">
        <v>190</v>
      </c>
      <c r="C28">
        <v>13.66</v>
      </c>
      <c r="D28">
        <f t="shared" si="15"/>
        <v>3.6030000000000015</v>
      </c>
      <c r="E28" s="26">
        <v>3.6869999999999998</v>
      </c>
      <c r="F28">
        <v>17.263000000000002</v>
      </c>
      <c r="G28" s="26">
        <f t="shared" si="16"/>
        <v>8.3999999999998298E-2</v>
      </c>
      <c r="H28" s="95">
        <f t="shared" si="17"/>
        <v>2.2782750203416951E-2</v>
      </c>
      <c r="I28" s="94">
        <f t="shared" si="18"/>
        <v>0.97721724979658309</v>
      </c>
      <c r="J28" s="28">
        <v>10.385999999999999</v>
      </c>
      <c r="K28" s="23">
        <v>21.213000000000001</v>
      </c>
      <c r="L28" s="23">
        <v>10.83</v>
      </c>
      <c r="M28" s="23">
        <f t="shared" si="19"/>
        <v>10.583262815296996</v>
      </c>
      <c r="N28" s="19">
        <v>26.448</v>
      </c>
      <c r="O28" s="23">
        <f t="shared" si="20"/>
        <v>16.062000000000001</v>
      </c>
      <c r="P28" s="24">
        <f t="shared" si="21"/>
        <v>4.5035411698869383E-2</v>
      </c>
      <c r="Q28" s="26">
        <f t="shared" si="22"/>
        <v>1.2807483957635086</v>
      </c>
      <c r="R28" s="27"/>
      <c r="S28" s="153">
        <v>15.31</v>
      </c>
      <c r="T28" s="154">
        <f t="shared" si="23"/>
        <v>4.298257939139317</v>
      </c>
      <c r="U28">
        <v>24</v>
      </c>
    </row>
    <row r="29" spans="1:22">
      <c r="A29" s="103">
        <v>25</v>
      </c>
      <c r="B29" t="s">
        <v>191</v>
      </c>
      <c r="C29">
        <v>13.597</v>
      </c>
      <c r="D29">
        <f t="shared" si="15"/>
        <v>2.9380000000000006</v>
      </c>
      <c r="E29" s="26">
        <v>3.0270000000000001</v>
      </c>
      <c r="F29">
        <v>16.535</v>
      </c>
      <c r="G29" s="26">
        <f t="shared" si="16"/>
        <v>8.8999999999999524E-2</v>
      </c>
      <c r="H29" s="95">
        <f t="shared" si="17"/>
        <v>2.9402048232573346E-2</v>
      </c>
      <c r="I29" s="94">
        <f t="shared" si="18"/>
        <v>0.97059795176742669</v>
      </c>
      <c r="J29" s="28">
        <v>10.473000000000001</v>
      </c>
      <c r="K29" s="23">
        <v>20.847999999999999</v>
      </c>
      <c r="L29" s="23">
        <v>10.378</v>
      </c>
      <c r="M29" s="23">
        <f t="shared" si="19"/>
        <v>10.072865543442354</v>
      </c>
      <c r="N29" s="19">
        <v>27.815999999999999</v>
      </c>
      <c r="O29" s="23">
        <f t="shared" si="20"/>
        <v>17.342999999999996</v>
      </c>
      <c r="P29" s="24">
        <f t="shared" si="21"/>
        <v>4.1970950933708694E-2</v>
      </c>
      <c r="Q29" s="26">
        <f t="shared" si="22"/>
        <v>1.3909179242028271</v>
      </c>
      <c r="R29" s="27"/>
      <c r="S29" s="153">
        <v>15.38</v>
      </c>
      <c r="T29" s="154">
        <f t="shared" si="23"/>
        <v>6.0123176742394815</v>
      </c>
      <c r="U29">
        <v>25</v>
      </c>
    </row>
    <row r="30" spans="1:22">
      <c r="A30" s="103">
        <v>26</v>
      </c>
      <c r="B30" t="s">
        <v>192</v>
      </c>
      <c r="C30">
        <v>13.603</v>
      </c>
      <c r="D30">
        <f t="shared" si="15"/>
        <v>2.9670000000000005</v>
      </c>
      <c r="E30" s="26">
        <v>3.05</v>
      </c>
      <c r="F30">
        <v>16.57</v>
      </c>
      <c r="G30" s="26">
        <f t="shared" si="16"/>
        <v>8.2999999999999297E-2</v>
      </c>
      <c r="H30" s="95">
        <f t="shared" si="17"/>
        <v>2.7213114754098131E-2</v>
      </c>
      <c r="I30" s="94">
        <f t="shared" si="18"/>
        <v>0.97278688524590184</v>
      </c>
      <c r="J30" s="28">
        <v>10.433</v>
      </c>
      <c r="K30" s="23">
        <v>20.334</v>
      </c>
      <c r="L30" s="23">
        <v>9.9550000000000001</v>
      </c>
      <c r="M30" s="23">
        <f t="shared" si="19"/>
        <v>9.6840934426229524</v>
      </c>
      <c r="N30" s="19">
        <v>26.49</v>
      </c>
      <c r="O30" s="23">
        <f t="shared" si="20"/>
        <v>16.056999999999999</v>
      </c>
      <c r="P30" s="24">
        <f t="shared" si="21"/>
        <v>4.2509105529478709E-2</v>
      </c>
      <c r="Q30" s="26">
        <f t="shared" si="22"/>
        <v>1.3568897415418564</v>
      </c>
      <c r="R30" s="27"/>
      <c r="S30" s="153">
        <v>15.06</v>
      </c>
      <c r="T30" s="154">
        <f t="shared" si="23"/>
        <v>5.3747595076203574</v>
      </c>
      <c r="U30">
        <v>26</v>
      </c>
    </row>
    <row r="31" spans="1:22">
      <c r="A31" s="103">
        <v>27</v>
      </c>
      <c r="B31" t="s">
        <v>193</v>
      </c>
      <c r="C31">
        <v>13.762</v>
      </c>
      <c r="D31">
        <f t="shared" si="15"/>
        <v>3.5079999999999991</v>
      </c>
      <c r="E31" s="26">
        <v>3.5870000000000002</v>
      </c>
      <c r="F31">
        <v>17.27</v>
      </c>
      <c r="G31" s="26">
        <f t="shared" si="16"/>
        <v>7.9000000000001069E-2</v>
      </c>
      <c r="H31" s="95">
        <f t="shared" si="17"/>
        <v>2.2023975466964333E-2</v>
      </c>
      <c r="I31" s="94">
        <f t="shared" si="18"/>
        <v>0.97797602453303567</v>
      </c>
      <c r="J31" s="28">
        <v>10.355</v>
      </c>
      <c r="K31" s="23">
        <v>20.64</v>
      </c>
      <c r="L31" s="23">
        <v>10.282999999999999</v>
      </c>
      <c r="M31" s="23">
        <f t="shared" si="19"/>
        <v>10.056527460273205</v>
      </c>
      <c r="N31" s="19">
        <v>26.411999999999999</v>
      </c>
      <c r="O31" s="23">
        <f t="shared" si="20"/>
        <v>16.056999999999999</v>
      </c>
      <c r="P31" s="24">
        <f t="shared" si="21"/>
        <v>3.7742450819899201E-2</v>
      </c>
      <c r="Q31" s="26">
        <f t="shared" si="22"/>
        <v>1.3280959821170166</v>
      </c>
      <c r="R31" s="27"/>
      <c r="S31" s="153">
        <v>15.42</v>
      </c>
      <c r="T31" s="154">
        <f t="shared" si="23"/>
        <v>5.0592400442443966</v>
      </c>
      <c r="U31">
        <v>27</v>
      </c>
    </row>
    <row r="34" spans="1:23">
      <c r="A34" s="97"/>
      <c r="B34" s="97" t="s">
        <v>283</v>
      </c>
      <c r="C34" s="170" t="s">
        <v>201</v>
      </c>
      <c r="D34">
        <v>13.519</v>
      </c>
      <c r="E34">
        <f>G34-D34</f>
        <v>4.4620000000000015</v>
      </c>
      <c r="F34" s="26">
        <v>4.5</v>
      </c>
      <c r="G34">
        <v>17.981000000000002</v>
      </c>
      <c r="H34" s="26">
        <f>F34-(G34-D34)</f>
        <v>3.7999999999998479E-2</v>
      </c>
      <c r="I34" s="95">
        <f>H34/F34</f>
        <v>8.4444444444441071E-3</v>
      </c>
      <c r="J34" s="94">
        <f>E34/F34</f>
        <v>0.99155555555555586</v>
      </c>
      <c r="K34" s="23">
        <v>10.441000000000001</v>
      </c>
      <c r="L34" s="25">
        <v>25.553000000000001</v>
      </c>
      <c r="M34" s="23">
        <v>15.112</v>
      </c>
      <c r="N34" s="25">
        <f>J34*M34</f>
        <v>14.984387555555561</v>
      </c>
      <c r="O34" s="161">
        <v>31.21</v>
      </c>
      <c r="P34" s="23">
        <f t="shared" ref="P34:P48" si="24">O34-K34</f>
        <v>20.768999999999998</v>
      </c>
      <c r="Q34" s="24">
        <f t="shared" ref="Q34:Q48" si="25">(M34-N34)/(P34-N34)</f>
        <v>2.2060673151405152E-2</v>
      </c>
      <c r="R34" s="26">
        <f>(((P34-N34)*0.6)+N34)/M34</f>
        <v>1.2212251867537203</v>
      </c>
      <c r="S34" s="161"/>
      <c r="T34" s="153"/>
      <c r="U34" s="168"/>
      <c r="V34">
        <v>1</v>
      </c>
    </row>
    <row r="35" spans="1:23">
      <c r="A35" s="97"/>
      <c r="B35" s="97" t="s">
        <v>283</v>
      </c>
      <c r="C35" s="170" t="s">
        <v>202</v>
      </c>
      <c r="F35" s="26"/>
      <c r="H35" s="26"/>
      <c r="I35" s="95"/>
      <c r="J35" s="94"/>
      <c r="K35" s="23"/>
      <c r="L35" s="25"/>
      <c r="M35" s="23"/>
      <c r="N35" s="25"/>
      <c r="O35" s="161"/>
      <c r="P35" s="23"/>
      <c r="Q35" s="24"/>
      <c r="R35" s="26"/>
      <c r="S35" s="161"/>
      <c r="T35" s="153"/>
      <c r="U35" s="154"/>
    </row>
    <row r="36" spans="1:23">
      <c r="A36" s="97">
        <v>3</v>
      </c>
      <c r="B36" s="97" t="s">
        <v>252</v>
      </c>
      <c r="C36" s="101" t="s">
        <v>203</v>
      </c>
      <c r="D36">
        <v>13.622</v>
      </c>
      <c r="E36">
        <f t="shared" ref="E36:E87" si="26">G36-D36</f>
        <v>3.9969999999999999</v>
      </c>
      <c r="F36" s="26">
        <v>4.0209999999999999</v>
      </c>
      <c r="G36">
        <v>17.619</v>
      </c>
      <c r="H36" s="26">
        <f t="shared" ref="H36:H87" si="27">F36-(G36-D36)</f>
        <v>2.4000000000000021E-2</v>
      </c>
      <c r="I36" s="95">
        <f t="shared" ref="I36:I87" si="28">H36/F36</f>
        <v>5.9686645113155986E-3</v>
      </c>
      <c r="J36" s="94">
        <f t="shared" ref="J36:J87" si="29">E36/F36</f>
        <v>0.99403133548868439</v>
      </c>
      <c r="K36" s="23">
        <v>10.571</v>
      </c>
      <c r="L36" s="25">
        <v>21.492999999999999</v>
      </c>
      <c r="M36" s="23">
        <v>10.923</v>
      </c>
      <c r="N36" s="25">
        <f t="shared" ref="N36:N46" si="30">J36*M36</f>
        <v>10.8578042775429</v>
      </c>
      <c r="O36" s="161">
        <v>25.045000000000002</v>
      </c>
      <c r="P36" s="23">
        <f t="shared" si="24"/>
        <v>14.474000000000002</v>
      </c>
      <c r="Q36" s="24">
        <f t="shared" si="25"/>
        <v>1.8028814660728861E-2</v>
      </c>
      <c r="R36" s="26">
        <f t="shared" ref="R36:R48" si="31">(((P36-N36)*0.6)+N36)/M36</f>
        <v>1.1926688374088767</v>
      </c>
      <c r="S36" s="161">
        <v>7.9989999999999997</v>
      </c>
      <c r="T36" s="153">
        <v>1.541350699271014</v>
      </c>
      <c r="U36" s="168"/>
      <c r="W36" s="163">
        <v>1.7</v>
      </c>
    </row>
    <row r="37" spans="1:23">
      <c r="A37" s="97">
        <v>4</v>
      </c>
      <c r="B37" s="97" t="s">
        <v>253</v>
      </c>
      <c r="C37" s="101" t="s">
        <v>204</v>
      </c>
      <c r="F37" s="26"/>
      <c r="H37" s="26"/>
      <c r="I37" s="95"/>
      <c r="J37" s="94"/>
      <c r="K37" s="23"/>
      <c r="L37" s="25"/>
      <c r="M37" s="23"/>
      <c r="N37" s="25"/>
      <c r="O37" s="161"/>
      <c r="P37" s="23"/>
      <c r="Q37" s="24"/>
      <c r="R37" s="26"/>
      <c r="S37" s="161">
        <v>8.07</v>
      </c>
      <c r="T37" s="153">
        <v>1.541350699271014</v>
      </c>
      <c r="U37" s="154"/>
    </row>
    <row r="38" spans="1:23">
      <c r="A38" s="97">
        <v>5</v>
      </c>
      <c r="B38" s="171"/>
      <c r="C38" s="101" t="s">
        <v>205</v>
      </c>
      <c r="D38">
        <v>13.615</v>
      </c>
      <c r="E38">
        <f t="shared" si="26"/>
        <v>3.2120000000000015</v>
      </c>
      <c r="F38" s="26">
        <v>3.2349999999999999</v>
      </c>
      <c r="G38">
        <v>16.827000000000002</v>
      </c>
      <c r="H38" s="26">
        <f t="shared" si="27"/>
        <v>2.2999999999998355E-2</v>
      </c>
      <c r="I38" s="95">
        <f t="shared" si="28"/>
        <v>7.1097372488402952E-3</v>
      </c>
      <c r="J38" s="94">
        <f t="shared" si="29"/>
        <v>0.99289026275115966</v>
      </c>
      <c r="K38" s="23">
        <v>10.59</v>
      </c>
      <c r="L38" s="25">
        <v>21.39</v>
      </c>
      <c r="M38" s="23">
        <v>10.801</v>
      </c>
      <c r="N38" s="25">
        <f t="shared" si="30"/>
        <v>10.724207727975276</v>
      </c>
      <c r="O38" s="161">
        <v>24.725000000000001</v>
      </c>
      <c r="P38" s="23">
        <f t="shared" si="24"/>
        <v>14.135000000000002</v>
      </c>
      <c r="Q38" s="24">
        <f t="shared" si="25"/>
        <v>2.2514496896974073E-2</v>
      </c>
      <c r="R38" s="26">
        <f t="shared" si="31"/>
        <v>1.1823611787047599</v>
      </c>
      <c r="S38" s="19">
        <v>8.2479999999999993</v>
      </c>
      <c r="T38" s="153">
        <v>1.458889429638079</v>
      </c>
      <c r="U38" s="154"/>
    </row>
    <row r="39" spans="1:23">
      <c r="A39" s="97">
        <v>6</v>
      </c>
      <c r="B39" s="97"/>
      <c r="C39" s="101" t="s">
        <v>206</v>
      </c>
      <c r="F39" s="26"/>
      <c r="H39" s="26"/>
      <c r="I39" s="95"/>
      <c r="J39" s="94"/>
      <c r="K39" s="23"/>
      <c r="L39" s="25"/>
      <c r="M39" s="23"/>
      <c r="N39" s="25"/>
      <c r="O39" s="161"/>
      <c r="P39" s="23"/>
      <c r="Q39" s="24"/>
      <c r="R39" s="26"/>
      <c r="S39" s="19">
        <v>8.2609999999999992</v>
      </c>
      <c r="T39" s="153">
        <v>1.458889429638079</v>
      </c>
      <c r="U39" s="154"/>
    </row>
    <row r="40" spans="1:23">
      <c r="A40" s="97">
        <v>7</v>
      </c>
      <c r="B40" s="97"/>
      <c r="C40" s="101" t="s">
        <v>207</v>
      </c>
      <c r="D40">
        <v>13.712999999999999</v>
      </c>
      <c r="E40">
        <f t="shared" si="26"/>
        <v>3.6250000000000018</v>
      </c>
      <c r="F40" s="26">
        <v>3.6789999999999998</v>
      </c>
      <c r="G40">
        <v>17.338000000000001</v>
      </c>
      <c r="H40" s="26">
        <f t="shared" si="27"/>
        <v>5.399999999999805E-2</v>
      </c>
      <c r="I40" s="95">
        <f t="shared" si="28"/>
        <v>1.4677901603696128E-2</v>
      </c>
      <c r="J40" s="94">
        <f t="shared" si="29"/>
        <v>0.98532209839630391</v>
      </c>
      <c r="K40" s="23">
        <v>10.593999999999999</v>
      </c>
      <c r="L40" s="25">
        <v>21.02</v>
      </c>
      <c r="M40" s="23">
        <v>10.426</v>
      </c>
      <c r="N40" s="25">
        <f t="shared" si="30"/>
        <v>10.272968197879864</v>
      </c>
      <c r="O40" s="161">
        <v>25.975999999999999</v>
      </c>
      <c r="P40" s="23">
        <f t="shared" si="24"/>
        <v>15.382</v>
      </c>
      <c r="Q40" s="24">
        <f t="shared" si="25"/>
        <v>2.9953190359204886E-2</v>
      </c>
      <c r="R40" s="26">
        <f t="shared" si="31"/>
        <v>1.2793388911521144</v>
      </c>
      <c r="S40" s="161">
        <v>8.0210000000000008</v>
      </c>
      <c r="T40" s="153">
        <v>2.2347111292169153</v>
      </c>
      <c r="U40" s="154"/>
    </row>
    <row r="41" spans="1:23">
      <c r="A41" s="97">
        <v>8</v>
      </c>
      <c r="B41" s="97"/>
      <c r="C41" s="101" t="s">
        <v>208</v>
      </c>
      <c r="F41" s="26"/>
      <c r="H41" s="26"/>
      <c r="I41" s="95"/>
      <c r="J41" s="94"/>
      <c r="K41" s="23"/>
      <c r="L41" s="25"/>
      <c r="M41" s="23"/>
      <c r="N41" s="25"/>
      <c r="O41" s="161"/>
      <c r="P41" s="23"/>
      <c r="Q41" s="24"/>
      <c r="R41" s="26"/>
      <c r="S41" s="161">
        <v>8.0809999999999995</v>
      </c>
      <c r="T41" s="153">
        <v>2.2347111292169153</v>
      </c>
      <c r="U41" s="154"/>
    </row>
    <row r="42" spans="1:23">
      <c r="A42" s="97">
        <v>9</v>
      </c>
      <c r="B42" s="97"/>
      <c r="C42" s="101" t="s">
        <v>209</v>
      </c>
      <c r="D42">
        <v>13.741</v>
      </c>
      <c r="E42">
        <f t="shared" si="26"/>
        <v>3.1069999999999993</v>
      </c>
      <c r="F42" s="26">
        <v>3.145</v>
      </c>
      <c r="G42">
        <v>16.847999999999999</v>
      </c>
      <c r="H42" s="26">
        <f t="shared" si="27"/>
        <v>3.80000000000007E-2</v>
      </c>
      <c r="I42" s="95">
        <f t="shared" si="28"/>
        <v>1.208267090620054E-2</v>
      </c>
      <c r="J42" s="94">
        <f t="shared" si="29"/>
        <v>0.98791732909379948</v>
      </c>
      <c r="K42" s="23">
        <v>10.689</v>
      </c>
      <c r="L42" s="25">
        <v>21.114000000000001</v>
      </c>
      <c r="M42" s="23">
        <v>10.425000000000001</v>
      </c>
      <c r="N42" s="25">
        <f t="shared" si="30"/>
        <v>10.29903815580286</v>
      </c>
      <c r="O42" s="161">
        <v>25.524000000000001</v>
      </c>
      <c r="P42" s="23">
        <f t="shared" si="24"/>
        <v>14.835000000000001</v>
      </c>
      <c r="Q42" s="24">
        <f t="shared" si="25"/>
        <v>2.7769599596232035E-2</v>
      </c>
      <c r="R42" s="26">
        <f t="shared" si="31"/>
        <v>1.2489798812778075</v>
      </c>
      <c r="S42" s="161">
        <v>8.0559999999999992</v>
      </c>
      <c r="T42" s="153">
        <v>1.9918390502224597</v>
      </c>
      <c r="U42" s="154"/>
    </row>
    <row r="43" spans="1:23">
      <c r="A43" s="97">
        <v>10</v>
      </c>
      <c r="B43" s="97"/>
      <c r="C43" s="101" t="s">
        <v>210</v>
      </c>
      <c r="F43" s="26"/>
      <c r="H43" s="26"/>
      <c r="I43" s="95"/>
      <c r="J43" s="94"/>
      <c r="K43" s="23"/>
      <c r="L43" s="25"/>
      <c r="M43" s="23"/>
      <c r="N43" s="25"/>
      <c r="O43" s="161"/>
      <c r="P43" s="23"/>
      <c r="Q43" s="24"/>
      <c r="R43" s="26"/>
      <c r="S43" s="161">
        <v>8.0259999999999998</v>
      </c>
      <c r="T43" s="153">
        <v>1.9918390502224597</v>
      </c>
      <c r="U43" s="154"/>
    </row>
    <row r="44" spans="1:23">
      <c r="A44" s="97">
        <v>11</v>
      </c>
      <c r="B44" s="97"/>
      <c r="C44" s="101" t="s">
        <v>211</v>
      </c>
      <c r="D44">
        <v>13.667999999999999</v>
      </c>
      <c r="E44">
        <f t="shared" si="26"/>
        <v>3.2160000000000011</v>
      </c>
      <c r="F44" s="26">
        <v>3.2469999999999999</v>
      </c>
      <c r="G44">
        <v>16.884</v>
      </c>
      <c r="H44" s="26">
        <f t="shared" si="27"/>
        <v>3.0999999999998806E-2</v>
      </c>
      <c r="I44" s="95">
        <f t="shared" si="28"/>
        <v>9.5472744071446892E-3</v>
      </c>
      <c r="J44" s="94">
        <f t="shared" si="29"/>
        <v>0.99045272559285535</v>
      </c>
      <c r="K44" s="23">
        <v>10.622999999999999</v>
      </c>
      <c r="L44" s="25">
        <v>20.8</v>
      </c>
      <c r="M44" s="23">
        <v>10.175000000000001</v>
      </c>
      <c r="N44" s="25">
        <f t="shared" si="30"/>
        <v>10.077856482907304</v>
      </c>
      <c r="O44" s="161">
        <v>25.132000000000001</v>
      </c>
      <c r="P44" s="23">
        <f t="shared" si="24"/>
        <v>14.509000000000002</v>
      </c>
      <c r="Q44" s="24">
        <f t="shared" si="25"/>
        <v>2.1922900199006223E-2</v>
      </c>
      <c r="R44" s="26">
        <f t="shared" si="31"/>
        <v>1.2517486578047099</v>
      </c>
      <c r="S44" s="161">
        <v>8.02</v>
      </c>
      <c r="T44" s="153">
        <v>2.0139892624376792</v>
      </c>
      <c r="U44" s="154"/>
    </row>
    <row r="45" spans="1:23">
      <c r="A45" s="97">
        <v>12</v>
      </c>
      <c r="B45" s="97"/>
      <c r="C45" s="101" t="s">
        <v>212</v>
      </c>
      <c r="F45" s="26"/>
      <c r="H45" s="26"/>
      <c r="I45" s="95"/>
      <c r="J45" s="94"/>
      <c r="K45" s="23"/>
      <c r="L45" s="25"/>
      <c r="M45" s="23"/>
      <c r="N45" s="25"/>
      <c r="O45" s="161"/>
      <c r="P45" s="23"/>
      <c r="Q45" s="24"/>
      <c r="R45" s="26"/>
      <c r="S45" s="161">
        <v>8.07</v>
      </c>
      <c r="T45" s="153">
        <v>2.0139892624376792</v>
      </c>
      <c r="U45" s="154"/>
    </row>
    <row r="46" spans="1:23">
      <c r="A46" s="97">
        <v>13</v>
      </c>
      <c r="B46" s="97"/>
      <c r="C46" s="101" t="s">
        <v>213</v>
      </c>
      <c r="D46">
        <v>13.819000000000001</v>
      </c>
      <c r="E46">
        <f t="shared" si="26"/>
        <v>2.900999999999998</v>
      </c>
      <c r="F46" s="26">
        <v>2.9369999999999998</v>
      </c>
      <c r="G46">
        <v>16.72</v>
      </c>
      <c r="H46" s="26">
        <f t="shared" si="27"/>
        <v>3.6000000000001808E-2</v>
      </c>
      <c r="I46" s="95">
        <f t="shared" si="28"/>
        <v>1.2257405515833099E-2</v>
      </c>
      <c r="J46" s="94">
        <f t="shared" si="29"/>
        <v>0.9877425944841669</v>
      </c>
      <c r="K46" s="161">
        <v>10.673</v>
      </c>
      <c r="L46" s="23">
        <v>21.379000000000001</v>
      </c>
      <c r="M46" s="161">
        <v>10.706</v>
      </c>
      <c r="N46" s="25">
        <f t="shared" si="30"/>
        <v>10.57477221654749</v>
      </c>
      <c r="O46" s="19">
        <v>28.050999999999998</v>
      </c>
      <c r="P46" s="23">
        <f t="shared" si="24"/>
        <v>17.378</v>
      </c>
      <c r="Q46" s="24">
        <f t="shared" si="25"/>
        <v>1.9289047438878115E-2</v>
      </c>
      <c r="R46" s="26">
        <f t="shared" si="31"/>
        <v>1.3690182034951426</v>
      </c>
      <c r="S46" s="161">
        <v>8.0749999999999993</v>
      </c>
      <c r="T46" s="153">
        <v>2.9521456279611407</v>
      </c>
      <c r="U46" s="154"/>
    </row>
    <row r="47" spans="1:23">
      <c r="A47" s="97">
        <v>14</v>
      </c>
      <c r="B47" s="97"/>
      <c r="C47" s="101" t="s">
        <v>214</v>
      </c>
      <c r="F47" s="26"/>
      <c r="H47" s="26"/>
      <c r="I47" s="95"/>
      <c r="J47" s="94"/>
      <c r="K47" s="161"/>
      <c r="L47" s="23"/>
      <c r="M47" s="161"/>
      <c r="N47" s="25"/>
      <c r="O47" s="19"/>
      <c r="P47" s="23"/>
      <c r="Q47" s="24"/>
      <c r="R47" s="26"/>
      <c r="S47" s="161">
        <v>8.0510000000000002</v>
      </c>
      <c r="T47" s="153">
        <v>2.9521456279611407</v>
      </c>
      <c r="U47" s="154"/>
    </row>
    <row r="48" spans="1:23">
      <c r="A48" s="97">
        <v>15</v>
      </c>
      <c r="B48" s="97"/>
      <c r="C48" s="101" t="s">
        <v>215</v>
      </c>
      <c r="D48">
        <v>13.821</v>
      </c>
      <c r="E48">
        <f t="shared" si="26"/>
        <v>3.288000000000002</v>
      </c>
      <c r="F48" s="26">
        <v>3.34</v>
      </c>
      <c r="G48">
        <v>17.109000000000002</v>
      </c>
      <c r="H48" s="26">
        <f t="shared" si="27"/>
        <v>5.1999999999997826E-2</v>
      </c>
      <c r="I48" s="95">
        <f t="shared" si="28"/>
        <v>1.5568862275448452E-2</v>
      </c>
      <c r="J48" s="94">
        <f t="shared" si="29"/>
        <v>0.9844311377245516</v>
      </c>
      <c r="K48" s="19">
        <v>10.634</v>
      </c>
      <c r="L48" s="23">
        <v>21.286000000000001</v>
      </c>
      <c r="M48" s="19">
        <v>10.651</v>
      </c>
      <c r="N48" s="25">
        <f>J48*M48</f>
        <v>10.485176047904199</v>
      </c>
      <c r="O48" s="19">
        <v>28.597999999999999</v>
      </c>
      <c r="P48" s="23">
        <f t="shared" si="24"/>
        <v>17.963999999999999</v>
      </c>
      <c r="Q48" s="24">
        <f t="shared" si="25"/>
        <v>2.2172463633046459E-2</v>
      </c>
      <c r="R48" s="26">
        <f t="shared" si="31"/>
        <v>1.4057337732759063</v>
      </c>
      <c r="S48" s="19">
        <v>8.0280000000000005</v>
      </c>
      <c r="T48" s="153">
        <v>3.2458701862072505</v>
      </c>
      <c r="U48" s="154"/>
    </row>
    <row r="49" spans="1:23">
      <c r="A49" s="97">
        <v>16</v>
      </c>
      <c r="B49" s="97"/>
      <c r="C49" s="101" t="s">
        <v>216</v>
      </c>
      <c r="F49" s="26"/>
      <c r="H49" s="26"/>
      <c r="I49" s="95"/>
      <c r="J49" s="94"/>
      <c r="K49" s="19"/>
      <c r="L49" s="23"/>
      <c r="M49" s="19"/>
      <c r="N49" s="25"/>
      <c r="O49" s="19"/>
      <c r="P49" s="23"/>
      <c r="Q49" s="24"/>
      <c r="R49" s="26"/>
      <c r="S49" s="19">
        <v>8.0410000000000004</v>
      </c>
      <c r="T49" s="153">
        <v>3.2458701862072505</v>
      </c>
      <c r="U49" s="154"/>
    </row>
    <row r="50" spans="1:23">
      <c r="A50" s="97">
        <v>17</v>
      </c>
      <c r="B50" s="97"/>
      <c r="C50" s="101" t="s">
        <v>217</v>
      </c>
      <c r="D50">
        <v>13.762</v>
      </c>
      <c r="E50">
        <f t="shared" si="26"/>
        <v>3.4450000000000003</v>
      </c>
      <c r="F50" s="26">
        <v>3.476</v>
      </c>
      <c r="G50">
        <v>17.207000000000001</v>
      </c>
      <c r="H50" s="26">
        <f t="shared" si="27"/>
        <v>3.0999999999999694E-2</v>
      </c>
      <c r="I50" s="95">
        <f t="shared" si="28"/>
        <v>8.9182968929803503E-3</v>
      </c>
      <c r="J50" s="94">
        <f t="shared" si="29"/>
        <v>0.9910817031070196</v>
      </c>
      <c r="K50" s="23">
        <v>10.689</v>
      </c>
      <c r="L50" s="23">
        <v>22.774999999999999</v>
      </c>
      <c r="M50" s="23">
        <v>12.09</v>
      </c>
      <c r="N50" s="23">
        <f>J50*M50</f>
        <v>11.982177790563867</v>
      </c>
      <c r="O50" s="19">
        <v>28.166</v>
      </c>
      <c r="P50" s="23">
        <f>O50-K50</f>
        <v>17.477</v>
      </c>
      <c r="Q50" s="24">
        <f>(M50-N50)/(P50-N50)</f>
        <v>1.9622511034291943E-2</v>
      </c>
      <c r="R50" s="26">
        <f>(((P50-N50)*0.6)+N50)/M50</f>
        <v>1.2637775943941727</v>
      </c>
      <c r="S50" s="27">
        <v>8.0150000000000006</v>
      </c>
      <c r="T50" s="153">
        <v>2.1102207551533816</v>
      </c>
      <c r="U50" s="154"/>
    </row>
    <row r="51" spans="1:23">
      <c r="A51" s="97">
        <v>18</v>
      </c>
      <c r="B51" s="97"/>
      <c r="C51" s="101" t="s">
        <v>218</v>
      </c>
      <c r="F51" s="26"/>
      <c r="H51" s="26"/>
      <c r="I51" s="95"/>
      <c r="J51" s="94"/>
      <c r="K51" s="23"/>
      <c r="L51" s="23"/>
      <c r="M51" s="23"/>
      <c r="N51" s="23"/>
      <c r="O51" s="19"/>
      <c r="P51" s="23"/>
      <c r="Q51" s="24"/>
      <c r="R51" s="26"/>
      <c r="S51" s="27">
        <v>8.0609999999999999</v>
      </c>
      <c r="T51" s="153">
        <v>2.1102207551533816</v>
      </c>
      <c r="U51" s="154"/>
    </row>
    <row r="52" spans="1:23">
      <c r="A52" s="97">
        <v>19</v>
      </c>
      <c r="B52" s="97"/>
      <c r="C52" s="101" t="s">
        <v>219</v>
      </c>
      <c r="D52">
        <v>13.648999999999999</v>
      </c>
      <c r="E52">
        <f t="shared" si="26"/>
        <v>3.0400000000000009</v>
      </c>
      <c r="F52" s="26">
        <v>3.1480000000000001</v>
      </c>
      <c r="G52">
        <v>16.689</v>
      </c>
      <c r="H52" s="26">
        <f t="shared" si="27"/>
        <v>0.10799999999999921</v>
      </c>
      <c r="I52" s="95">
        <f t="shared" si="28"/>
        <v>3.430749682337967E-2</v>
      </c>
      <c r="J52" s="94">
        <f t="shared" si="29"/>
        <v>0.96569250317662036</v>
      </c>
      <c r="K52" s="25">
        <v>10.507999999999999</v>
      </c>
      <c r="L52" s="23">
        <v>21.895</v>
      </c>
      <c r="M52" s="23">
        <v>11.385</v>
      </c>
      <c r="N52" s="23">
        <f>J52*M52</f>
        <v>10.994409148665822</v>
      </c>
      <c r="O52" s="19">
        <v>28.456</v>
      </c>
      <c r="P52" s="23">
        <f>O52-K52</f>
        <v>17.948</v>
      </c>
      <c r="Q52" s="24">
        <f>(M52-N52)/(P52-N52)</f>
        <v>5.6171100613323484E-2</v>
      </c>
      <c r="R52" s="26">
        <f>(((P52-N52)*0.6)+N52)/M52</f>
        <v>1.3321531541033227</v>
      </c>
      <c r="S52" s="27">
        <v>8.0500000000000007</v>
      </c>
      <c r="T52" s="153">
        <v>2.6572252328265815</v>
      </c>
      <c r="U52" s="154"/>
    </row>
    <row r="53" spans="1:23">
      <c r="A53" s="97">
        <v>20</v>
      </c>
      <c r="B53" s="97"/>
      <c r="C53" s="101" t="s">
        <v>220</v>
      </c>
      <c r="F53" s="26"/>
      <c r="H53" s="26"/>
      <c r="I53" s="95"/>
      <c r="J53" s="94"/>
      <c r="K53" s="25"/>
      <c r="L53" s="23"/>
      <c r="M53" s="23"/>
      <c r="N53" s="23"/>
      <c r="O53" s="19"/>
      <c r="P53" s="23"/>
      <c r="Q53" s="24"/>
      <c r="R53" s="26"/>
      <c r="S53" s="27">
        <v>8.0399999999999991</v>
      </c>
      <c r="T53" s="153">
        <v>2.6572252328265815</v>
      </c>
      <c r="U53" s="154"/>
    </row>
    <row r="54" spans="1:23">
      <c r="A54" s="97">
        <v>21</v>
      </c>
      <c r="B54" s="164" t="s">
        <v>223</v>
      </c>
      <c r="C54" s="101" t="s">
        <v>221</v>
      </c>
      <c r="D54" s="163">
        <v>13.534000000000001</v>
      </c>
      <c r="E54">
        <f t="shared" si="26"/>
        <v>3.7829999999999995</v>
      </c>
      <c r="F54" s="26">
        <v>3.9119999999999999</v>
      </c>
      <c r="G54">
        <v>17.317</v>
      </c>
      <c r="H54" s="26">
        <f t="shared" si="27"/>
        <v>0.12900000000000045</v>
      </c>
      <c r="I54" s="95">
        <f t="shared" si="28"/>
        <v>3.2975460122699501E-2</v>
      </c>
      <c r="J54" s="94">
        <f t="shared" si="29"/>
        <v>0.96702453987730053</v>
      </c>
      <c r="K54" s="28">
        <v>10.371</v>
      </c>
      <c r="L54" s="23">
        <v>21.901</v>
      </c>
      <c r="M54" s="23">
        <v>11.529</v>
      </c>
      <c r="N54" s="23">
        <f>J54*M54</f>
        <v>11.148825920245399</v>
      </c>
      <c r="O54" s="19">
        <v>31.03</v>
      </c>
      <c r="P54" s="23">
        <f>O54-K54</f>
        <v>20.658999999999999</v>
      </c>
      <c r="Q54" s="24">
        <f t="shared" ref="Q54" si="32">(M54-N54)/(P54-N54)</f>
        <v>3.9975512179521673E-2</v>
      </c>
      <c r="R54" s="26">
        <f>(((P54-N54)*0.6)+N54)/M54</f>
        <v>1.4619594386415264</v>
      </c>
      <c r="S54" s="27">
        <v>8.0370000000000008</v>
      </c>
      <c r="T54" s="153">
        <v>3.6956755091322115</v>
      </c>
      <c r="U54" s="168"/>
      <c r="W54" s="163" t="s">
        <v>250</v>
      </c>
    </row>
    <row r="55" spans="1:23">
      <c r="A55" s="97">
        <v>22</v>
      </c>
      <c r="B55" s="164" t="s">
        <v>223</v>
      </c>
      <c r="C55" s="101" t="s">
        <v>222</v>
      </c>
      <c r="F55" s="26"/>
      <c r="H55" s="26"/>
      <c r="I55" s="95"/>
      <c r="J55" s="94"/>
      <c r="K55" s="28"/>
      <c r="L55" s="23"/>
      <c r="M55" s="23"/>
      <c r="N55" s="23"/>
      <c r="O55" s="19"/>
      <c r="P55" s="23"/>
      <c r="Q55" s="24"/>
      <c r="R55" s="26"/>
      <c r="S55" s="27">
        <v>8.06</v>
      </c>
      <c r="T55" s="153">
        <v>3.6956755091322115</v>
      </c>
      <c r="U55" s="154"/>
    </row>
    <row r="56" spans="1:23">
      <c r="A56" s="97"/>
      <c r="B56" s="97" t="s">
        <v>281</v>
      </c>
      <c r="C56" s="165" t="s">
        <v>197</v>
      </c>
      <c r="D56" s="163">
        <v>13.595000000000001</v>
      </c>
      <c r="E56">
        <f t="shared" si="26"/>
        <v>2.8729999999999993</v>
      </c>
      <c r="F56" s="26">
        <v>2.9670000000000001</v>
      </c>
      <c r="G56">
        <v>16.468</v>
      </c>
      <c r="H56" s="26">
        <f t="shared" si="27"/>
        <v>9.400000000000075E-2</v>
      </c>
      <c r="I56" s="95">
        <f t="shared" si="28"/>
        <v>3.1681833501853975E-2</v>
      </c>
      <c r="J56" s="94">
        <f t="shared" si="29"/>
        <v>0.96831816649814606</v>
      </c>
      <c r="K56" s="28">
        <v>10.426</v>
      </c>
      <c r="L56" s="23">
        <v>26.603000000000002</v>
      </c>
      <c r="M56" s="23">
        <v>16.18</v>
      </c>
      <c r="N56" s="23">
        <f t="shared" ref="N56:N87" si="33">J56*M56</f>
        <v>15.667387933940002</v>
      </c>
      <c r="O56" s="19">
        <v>36.6</v>
      </c>
      <c r="P56" s="23">
        <f t="shared" ref="P56:P87" si="34">O56-K56</f>
        <v>26.173999999999999</v>
      </c>
      <c r="Q56" s="24">
        <f>(M56-N56)/(P56-N56)</f>
        <v>4.8789473032502285E-2</v>
      </c>
      <c r="R56" s="26">
        <f t="shared" ref="R56:R87" si="35">(((P56-N56)*0.6)+N56)/M56</f>
        <v>1.3579329526313968</v>
      </c>
      <c r="S56" s="27"/>
      <c r="T56" s="153"/>
      <c r="U56" s="168"/>
    </row>
    <row r="57" spans="1:23">
      <c r="A57" s="97"/>
      <c r="B57" s="97" t="s">
        <v>281</v>
      </c>
      <c r="C57" s="165" t="s">
        <v>198</v>
      </c>
      <c r="F57" s="26"/>
      <c r="H57" s="26"/>
      <c r="I57" s="95"/>
      <c r="J57" s="94"/>
      <c r="K57" s="28"/>
      <c r="L57" s="23"/>
      <c r="M57" s="23"/>
      <c r="N57" s="23"/>
      <c r="O57" s="19"/>
      <c r="P57" s="23"/>
      <c r="Q57" s="24"/>
      <c r="R57" s="26"/>
      <c r="S57" s="27"/>
      <c r="T57" s="153"/>
      <c r="U57" s="154"/>
    </row>
    <row r="58" spans="1:23">
      <c r="A58" s="97">
        <v>23</v>
      </c>
      <c r="B58" s="97"/>
      <c r="C58" s="122" t="s">
        <v>226</v>
      </c>
      <c r="D58">
        <v>13.618</v>
      </c>
      <c r="E58">
        <f t="shared" si="26"/>
        <v>3.0789999999999988</v>
      </c>
      <c r="F58" s="26">
        <v>3.1850000000000001</v>
      </c>
      <c r="G58">
        <v>16.696999999999999</v>
      </c>
      <c r="H58" s="26">
        <f t="shared" si="27"/>
        <v>0.1060000000000012</v>
      </c>
      <c r="I58" s="95">
        <f t="shared" si="28"/>
        <v>3.3281004709576519E-2</v>
      </c>
      <c r="J58" s="94">
        <f t="shared" si="29"/>
        <v>0.96671899529042349</v>
      </c>
      <c r="K58" s="28">
        <v>10.551</v>
      </c>
      <c r="L58" s="23">
        <v>22.698</v>
      </c>
      <c r="M58" s="23">
        <v>12.146000000000001</v>
      </c>
      <c r="N58" s="23">
        <f t="shared" si="33"/>
        <v>11.741768916797485</v>
      </c>
      <c r="O58" s="19">
        <v>32.162999999999997</v>
      </c>
      <c r="P58" s="23">
        <f t="shared" si="34"/>
        <v>21.611999999999995</v>
      </c>
      <c r="Q58" s="24">
        <f t="shared" ref="Q58:Q87" si="36">(M58-N58)/(P58-N58)</f>
        <v>4.0954571356535942E-2</v>
      </c>
      <c r="R58" s="26">
        <f t="shared" si="35"/>
        <v>1.4542983341609574</v>
      </c>
      <c r="S58" s="27">
        <v>8.0589999999999993</v>
      </c>
      <c r="T58" s="153">
        <v>3.6343866732876595</v>
      </c>
      <c r="U58" s="154"/>
    </row>
    <row r="59" spans="1:23">
      <c r="A59" s="97">
        <v>24</v>
      </c>
      <c r="B59" s="97"/>
      <c r="C59" s="122" t="s">
        <v>227</v>
      </c>
      <c r="F59" s="26"/>
      <c r="H59" s="26"/>
      <c r="I59" s="95"/>
      <c r="J59" s="94"/>
      <c r="K59" s="28"/>
      <c r="L59" s="23"/>
      <c r="M59" s="23"/>
      <c r="N59" s="23"/>
      <c r="O59" s="19"/>
      <c r="P59" s="23"/>
      <c r="Q59" s="24"/>
      <c r="R59" s="26"/>
      <c r="S59" s="27">
        <v>8.0579999999999998</v>
      </c>
      <c r="T59" s="153">
        <v>3.6343866732876595</v>
      </c>
      <c r="U59" s="154"/>
    </row>
    <row r="60" spans="1:23">
      <c r="A60" s="97">
        <v>25</v>
      </c>
      <c r="B60" s="97"/>
      <c r="C60" s="122" t="s">
        <v>228</v>
      </c>
      <c r="D60">
        <v>13.688000000000001</v>
      </c>
      <c r="E60">
        <f t="shared" si="26"/>
        <v>3.4990000000000006</v>
      </c>
      <c r="F60" s="26">
        <v>3.6360000000000001</v>
      </c>
      <c r="G60">
        <v>17.187000000000001</v>
      </c>
      <c r="H60" s="26">
        <f t="shared" si="27"/>
        <v>0.13699999999999957</v>
      </c>
      <c r="I60" s="95">
        <f t="shared" si="28"/>
        <v>3.7678767876787561E-2</v>
      </c>
      <c r="J60" s="94">
        <f t="shared" si="29"/>
        <v>0.96232123212321241</v>
      </c>
      <c r="K60" s="28">
        <v>10.503</v>
      </c>
      <c r="L60" s="23">
        <v>22.635999999999999</v>
      </c>
      <c r="M60" s="23">
        <v>12.132999999999999</v>
      </c>
      <c r="N60" s="23">
        <f t="shared" si="33"/>
        <v>11.675843509350935</v>
      </c>
      <c r="O60" s="19">
        <v>31.744</v>
      </c>
      <c r="P60" s="23">
        <f t="shared" si="34"/>
        <v>21.241</v>
      </c>
      <c r="Q60" s="24">
        <f t="shared" si="36"/>
        <v>4.7793937411895138E-2</v>
      </c>
      <c r="R60" s="26">
        <f t="shared" si="35"/>
        <v>1.4353364710904455</v>
      </c>
      <c r="S60" s="27">
        <v>8.0679999999999996</v>
      </c>
      <c r="T60" s="153">
        <v>3.4826917687235639</v>
      </c>
      <c r="U60" s="168"/>
      <c r="W60" s="163">
        <v>3.5</v>
      </c>
    </row>
    <row r="61" spans="1:23">
      <c r="A61" s="97">
        <v>26</v>
      </c>
      <c r="B61" s="97"/>
      <c r="C61" s="122" t="s">
        <v>229</v>
      </c>
      <c r="F61" s="26"/>
      <c r="H61" s="26"/>
      <c r="I61" s="95"/>
      <c r="J61" s="94"/>
      <c r="K61" s="28"/>
      <c r="L61" s="23"/>
      <c r="M61" s="23"/>
      <c r="N61" s="23"/>
      <c r="O61" s="19"/>
      <c r="P61" s="23"/>
      <c r="Q61" s="24"/>
      <c r="R61" s="26"/>
      <c r="S61" s="27">
        <v>8.0739999999999998</v>
      </c>
      <c r="T61" s="153">
        <v>3.4826917687235639</v>
      </c>
      <c r="U61" s="154"/>
    </row>
    <row r="62" spans="1:23">
      <c r="A62" s="97"/>
      <c r="B62" s="97" t="s">
        <v>282</v>
      </c>
      <c r="C62" s="166" t="s">
        <v>230</v>
      </c>
      <c r="D62">
        <v>13.763</v>
      </c>
      <c r="E62">
        <f t="shared" si="26"/>
        <v>3.5029999999999983</v>
      </c>
      <c r="F62" s="26">
        <v>3.657</v>
      </c>
      <c r="G62">
        <v>17.265999999999998</v>
      </c>
      <c r="H62" s="26">
        <f t="shared" si="27"/>
        <v>0.15400000000000169</v>
      </c>
      <c r="I62" s="95">
        <f t="shared" si="28"/>
        <v>4.2111019961717719E-2</v>
      </c>
      <c r="J62" s="94">
        <f t="shared" si="29"/>
        <v>0.95788898003828227</v>
      </c>
      <c r="K62" s="28">
        <v>10.403</v>
      </c>
      <c r="L62" s="23">
        <v>24.148</v>
      </c>
      <c r="M62" s="23">
        <v>13.744999999999999</v>
      </c>
      <c r="N62" s="23">
        <f t="shared" si="33"/>
        <v>13.166184030626189</v>
      </c>
      <c r="O62" s="19">
        <v>34.186</v>
      </c>
      <c r="P62" s="23">
        <f t="shared" si="34"/>
        <v>23.783000000000001</v>
      </c>
      <c r="Q62" s="24">
        <f t="shared" si="36"/>
        <v>5.4518790854387315E-2</v>
      </c>
      <c r="R62" s="26">
        <f t="shared" si="35"/>
        <v>1.4213367487995983</v>
      </c>
      <c r="S62" s="27"/>
      <c r="T62" s="153"/>
      <c r="U62" s="168"/>
    </row>
    <row r="63" spans="1:23">
      <c r="A63" s="9"/>
      <c r="B63" s="9" t="s">
        <v>282</v>
      </c>
      <c r="C63" s="195" t="s">
        <v>231</v>
      </c>
      <c r="F63" s="26"/>
      <c r="H63" s="26"/>
      <c r="I63" s="95"/>
      <c r="J63" s="94"/>
      <c r="K63" s="28"/>
      <c r="L63" s="23"/>
      <c r="M63" s="23"/>
      <c r="N63" s="23"/>
      <c r="O63" s="19"/>
      <c r="P63" s="23"/>
      <c r="Q63" s="24"/>
      <c r="R63" s="26"/>
      <c r="S63" s="27"/>
      <c r="T63" s="153"/>
      <c r="U63" s="154"/>
    </row>
    <row r="64" spans="1:23">
      <c r="A64" s="192"/>
      <c r="B64" s="192"/>
      <c r="C64" s="193"/>
      <c r="D64" s="193"/>
      <c r="E64" s="193"/>
      <c r="F64" s="196"/>
      <c r="G64" s="193"/>
      <c r="H64" s="196"/>
      <c r="I64" s="197"/>
      <c r="J64" s="197"/>
      <c r="K64" s="198"/>
      <c r="L64" s="198"/>
      <c r="M64" s="198"/>
      <c r="N64" s="198"/>
      <c r="O64" s="192"/>
      <c r="P64" s="198"/>
      <c r="Q64" s="199"/>
      <c r="R64" s="196"/>
      <c r="S64" s="200" t="s">
        <v>306</v>
      </c>
      <c r="T64" s="200" t="s">
        <v>307</v>
      </c>
      <c r="U64" s="200" t="s">
        <v>308</v>
      </c>
      <c r="V64" s="193"/>
      <c r="W64" s="193"/>
    </row>
    <row r="65" spans="1:23">
      <c r="A65" s="97">
        <v>27</v>
      </c>
      <c r="B65" s="97"/>
      <c r="C65" s="122" t="s">
        <v>224</v>
      </c>
      <c r="D65" s="122">
        <v>13.488</v>
      </c>
      <c r="E65" s="122">
        <f t="shared" si="26"/>
        <v>2.963000000000001</v>
      </c>
      <c r="F65" s="201">
        <v>3.0510000000000002</v>
      </c>
      <c r="G65" s="122">
        <v>16.451000000000001</v>
      </c>
      <c r="H65" s="201">
        <f t="shared" si="27"/>
        <v>8.799999999999919E-2</v>
      </c>
      <c r="I65" s="202">
        <f t="shared" si="28"/>
        <v>2.884300229432946E-2</v>
      </c>
      <c r="J65" s="203">
        <f t="shared" si="29"/>
        <v>0.97115699770567054</v>
      </c>
      <c r="K65" s="204">
        <v>10.417999999999999</v>
      </c>
      <c r="L65" s="205">
        <v>20.864999999999998</v>
      </c>
      <c r="M65" s="205">
        <v>10.547000000000001</v>
      </c>
      <c r="N65" s="205">
        <f t="shared" si="33"/>
        <v>10.242792854801708</v>
      </c>
      <c r="O65" s="171">
        <v>28.393999999999998</v>
      </c>
      <c r="P65" s="205">
        <f t="shared" si="34"/>
        <v>17.975999999999999</v>
      </c>
      <c r="Q65" s="206">
        <f t="shared" si="36"/>
        <v>3.9337772736009136E-2</v>
      </c>
      <c r="R65" s="201">
        <f t="shared" si="35"/>
        <v>1.411085345778011</v>
      </c>
      <c r="S65" s="207"/>
      <c r="T65" s="208">
        <v>8.08</v>
      </c>
      <c r="U65" s="209">
        <v>3.2886827662240883</v>
      </c>
      <c r="V65" s="122"/>
      <c r="W65" s="122"/>
    </row>
    <row r="66" spans="1:23">
      <c r="A66" s="97">
        <v>28</v>
      </c>
      <c r="B66" s="97"/>
      <c r="C66" s="122" t="s">
        <v>225</v>
      </c>
      <c r="D66" s="122"/>
      <c r="E66" s="122"/>
      <c r="F66" s="201"/>
      <c r="G66" s="122"/>
      <c r="H66" s="201"/>
      <c r="I66" s="202"/>
      <c r="J66" s="203"/>
      <c r="K66" s="204"/>
      <c r="L66" s="205"/>
      <c r="M66" s="205"/>
      <c r="N66" s="205"/>
      <c r="O66" s="171"/>
      <c r="P66" s="205"/>
      <c r="Q66" s="206"/>
      <c r="R66" s="201"/>
      <c r="S66" s="207"/>
      <c r="T66" s="208">
        <v>8.0500000000000007</v>
      </c>
      <c r="U66" s="209"/>
      <c r="V66" s="122"/>
      <c r="W66" s="122"/>
    </row>
    <row r="67" spans="1:23">
      <c r="A67" s="97">
        <v>29</v>
      </c>
      <c r="B67" s="97"/>
      <c r="C67" s="122" t="s">
        <v>232</v>
      </c>
      <c r="D67" s="122">
        <v>13.555</v>
      </c>
      <c r="E67" s="122">
        <f t="shared" si="26"/>
        <v>2.9319999999999986</v>
      </c>
      <c r="F67" s="201">
        <v>3.0150000000000001</v>
      </c>
      <c r="G67" s="122">
        <v>16.486999999999998</v>
      </c>
      <c r="H67" s="201">
        <f t="shared" si="27"/>
        <v>8.3000000000001517E-2</v>
      </c>
      <c r="I67" s="202">
        <f t="shared" si="28"/>
        <v>2.7529021558872806E-2</v>
      </c>
      <c r="J67" s="203">
        <f t="shared" si="29"/>
        <v>0.97247097844112718</v>
      </c>
      <c r="K67" s="204">
        <v>10.362</v>
      </c>
      <c r="L67" s="205">
        <v>20.701000000000001</v>
      </c>
      <c r="M67" s="205">
        <v>10.34</v>
      </c>
      <c r="N67" s="205">
        <f t="shared" si="33"/>
        <v>10.055349917081255</v>
      </c>
      <c r="O67" s="171">
        <v>27.475999999999999</v>
      </c>
      <c r="P67" s="205">
        <f t="shared" si="34"/>
        <v>17.113999999999997</v>
      </c>
      <c r="Q67" s="206">
        <f t="shared" si="36"/>
        <v>4.0326419297589323E-2</v>
      </c>
      <c r="R67" s="201">
        <f t="shared" si="35"/>
        <v>1.3820638265795455</v>
      </c>
      <c r="S67" s="207"/>
      <c r="T67" s="208">
        <v>7.97</v>
      </c>
      <c r="U67" s="209">
        <v>3.0565106126363641</v>
      </c>
      <c r="V67" s="122"/>
      <c r="W67" s="122"/>
    </row>
    <row r="68" spans="1:23">
      <c r="A68" s="97">
        <v>30</v>
      </c>
      <c r="B68" s="97"/>
      <c r="C68" s="122" t="s">
        <v>233</v>
      </c>
      <c r="D68" s="122"/>
      <c r="E68" s="122"/>
      <c r="F68" s="201"/>
      <c r="G68" s="122"/>
      <c r="H68" s="201"/>
      <c r="I68" s="202"/>
      <c r="J68" s="203"/>
      <c r="K68" s="204"/>
      <c r="L68" s="205"/>
      <c r="M68" s="205"/>
      <c r="N68" s="205"/>
      <c r="O68" s="171"/>
      <c r="P68" s="205"/>
      <c r="Q68" s="206"/>
      <c r="R68" s="201"/>
      <c r="S68" s="207"/>
      <c r="T68" s="208">
        <v>8.0280000000000005</v>
      </c>
      <c r="U68" s="209"/>
      <c r="V68" s="122"/>
      <c r="W68" s="122"/>
    </row>
    <row r="69" spans="1:23">
      <c r="A69" s="97">
        <v>31</v>
      </c>
      <c r="B69" s="97"/>
      <c r="C69" s="167" t="s">
        <v>234</v>
      </c>
      <c r="D69" s="122">
        <v>13.617000000000001</v>
      </c>
      <c r="E69" s="122">
        <f t="shared" si="26"/>
        <v>3.0399999999999991</v>
      </c>
      <c r="F69" s="201">
        <v>3.177</v>
      </c>
      <c r="G69" s="122">
        <v>16.657</v>
      </c>
      <c r="H69" s="201">
        <f t="shared" si="27"/>
        <v>0.1370000000000009</v>
      </c>
      <c r="I69" s="202">
        <f t="shared" si="28"/>
        <v>4.3122442555870603E-2</v>
      </c>
      <c r="J69" s="203">
        <f t="shared" si="29"/>
        <v>0.95687755744412939</v>
      </c>
      <c r="K69" s="204">
        <v>10.349</v>
      </c>
      <c r="L69" s="205">
        <v>21.925999999999998</v>
      </c>
      <c r="M69" s="205">
        <v>11.577999999999999</v>
      </c>
      <c r="N69" s="205">
        <f t="shared" si="33"/>
        <v>11.07872836008813</v>
      </c>
      <c r="O69" s="171">
        <v>29.100999999999999</v>
      </c>
      <c r="P69" s="205">
        <f t="shared" si="34"/>
        <v>18.751999999999999</v>
      </c>
      <c r="Q69" s="206">
        <f t="shared" si="36"/>
        <v>6.5066331982169198E-2</v>
      </c>
      <c r="R69" s="201">
        <f t="shared" si="35"/>
        <v>1.3545250772184534</v>
      </c>
      <c r="S69" s="207"/>
      <c r="T69" s="208">
        <v>8.0180000000000007</v>
      </c>
      <c r="U69" s="209">
        <v>2.8362006177476271</v>
      </c>
      <c r="V69" s="122"/>
      <c r="W69" s="122"/>
    </row>
    <row r="70" spans="1:23">
      <c r="A70" s="97">
        <v>32</v>
      </c>
      <c r="B70" s="97"/>
      <c r="C70" s="167" t="s">
        <v>235</v>
      </c>
      <c r="D70" s="122"/>
      <c r="E70" s="122"/>
      <c r="F70" s="201"/>
      <c r="G70" s="122"/>
      <c r="H70" s="201"/>
      <c r="I70" s="202"/>
      <c r="J70" s="203"/>
      <c r="K70" s="204"/>
      <c r="L70" s="205"/>
      <c r="M70" s="205"/>
      <c r="N70" s="205"/>
      <c r="O70" s="171"/>
      <c r="P70" s="205"/>
      <c r="Q70" s="206"/>
      <c r="R70" s="201"/>
      <c r="S70" s="207"/>
      <c r="T70" s="208">
        <v>8.0079999999999991</v>
      </c>
      <c r="U70" s="209"/>
      <c r="V70" s="122"/>
      <c r="W70" s="122"/>
    </row>
    <row r="71" spans="1:23">
      <c r="A71" s="97">
        <v>33</v>
      </c>
      <c r="B71" s="97"/>
      <c r="C71" s="122" t="s">
        <v>236</v>
      </c>
      <c r="D71" s="122">
        <v>13.842000000000001</v>
      </c>
      <c r="E71" s="122">
        <f t="shared" si="26"/>
        <v>3.5589999999999993</v>
      </c>
      <c r="F71" s="201">
        <v>3.5870000000000002</v>
      </c>
      <c r="G71" s="122">
        <v>17.401</v>
      </c>
      <c r="H71" s="201">
        <f t="shared" si="27"/>
        <v>2.8000000000000913E-2</v>
      </c>
      <c r="I71" s="202">
        <f t="shared" si="28"/>
        <v>7.8059659882913053E-3</v>
      </c>
      <c r="J71" s="203">
        <f t="shared" si="29"/>
        <v>0.99219403401170869</v>
      </c>
      <c r="K71" s="204">
        <v>10.388999999999999</v>
      </c>
      <c r="L71" s="205">
        <v>24.207999999999998</v>
      </c>
      <c r="M71" s="205">
        <v>13.82</v>
      </c>
      <c r="N71" s="205">
        <f t="shared" si="33"/>
        <v>13.712121550041815</v>
      </c>
      <c r="O71" s="171">
        <v>29.379000000000001</v>
      </c>
      <c r="P71" s="205">
        <f t="shared" si="34"/>
        <v>18.990000000000002</v>
      </c>
      <c r="Q71" s="206">
        <f t="shared" si="36"/>
        <v>2.0439737478046768E-2</v>
      </c>
      <c r="R71" s="201">
        <f t="shared" si="35"/>
        <v>1.221334921853598</v>
      </c>
      <c r="S71" s="207"/>
      <c r="T71" s="208">
        <v>8.0860000000000003</v>
      </c>
      <c r="U71" s="209">
        <v>1.7706793748287843</v>
      </c>
      <c r="V71" s="122"/>
      <c r="W71" s="122"/>
    </row>
    <row r="72" spans="1:23">
      <c r="A72" s="97">
        <v>34</v>
      </c>
      <c r="B72" s="97"/>
      <c r="C72" s="122" t="s">
        <v>237</v>
      </c>
      <c r="D72" s="122"/>
      <c r="E72" s="122"/>
      <c r="F72" s="201"/>
      <c r="G72" s="122"/>
      <c r="H72" s="201"/>
      <c r="I72" s="202"/>
      <c r="J72" s="203"/>
      <c r="K72" s="204"/>
      <c r="L72" s="205"/>
      <c r="M72" s="205"/>
      <c r="N72" s="205"/>
      <c r="O72" s="171"/>
      <c r="P72" s="205"/>
      <c r="Q72" s="206"/>
      <c r="R72" s="201"/>
      <c r="S72" s="207"/>
      <c r="T72" s="208">
        <v>8.0169999999999995</v>
      </c>
      <c r="U72" s="209"/>
      <c r="V72" s="122"/>
      <c r="W72" s="122"/>
    </row>
    <row r="73" spans="1:23">
      <c r="A73" s="97">
        <v>35</v>
      </c>
      <c r="B73" s="97"/>
      <c r="C73" s="122" t="s">
        <v>238</v>
      </c>
      <c r="D73" s="122">
        <v>13.590999999999999</v>
      </c>
      <c r="E73" s="122">
        <f t="shared" si="26"/>
        <v>3.8310000000000013</v>
      </c>
      <c r="F73" s="201">
        <v>3.8879999999999999</v>
      </c>
      <c r="G73" s="122">
        <v>17.422000000000001</v>
      </c>
      <c r="H73" s="201">
        <f t="shared" si="27"/>
        <v>5.6999999999998607E-2</v>
      </c>
      <c r="I73" s="202">
        <f t="shared" si="28"/>
        <v>1.4660493827160136E-2</v>
      </c>
      <c r="J73" s="203">
        <f t="shared" si="29"/>
        <v>0.98533950617283983</v>
      </c>
      <c r="K73" s="204">
        <v>10.521000000000001</v>
      </c>
      <c r="L73" s="205">
        <v>22.456</v>
      </c>
      <c r="M73" s="205">
        <v>11.938000000000001</v>
      </c>
      <c r="N73" s="205">
        <f t="shared" si="33"/>
        <v>11.762983024691362</v>
      </c>
      <c r="O73" s="171">
        <v>26.756</v>
      </c>
      <c r="P73" s="205">
        <f t="shared" si="34"/>
        <v>16.234999999999999</v>
      </c>
      <c r="Q73" s="206">
        <f t="shared" si="36"/>
        <v>3.9136026601634205E-2</v>
      </c>
      <c r="R73" s="201">
        <f t="shared" si="35"/>
        <v>1.2101016258901443</v>
      </c>
      <c r="S73" s="207"/>
      <c r="T73" s="208">
        <v>8.0619999999999994</v>
      </c>
      <c r="U73" s="210">
        <v>1.680813007121154</v>
      </c>
      <c r="V73" s="122"/>
      <c r="W73" s="194" t="s">
        <v>251</v>
      </c>
    </row>
    <row r="74" spans="1:23">
      <c r="A74" s="97">
        <v>36</v>
      </c>
      <c r="B74" s="97"/>
      <c r="C74" s="122" t="s">
        <v>239</v>
      </c>
      <c r="D74" s="122"/>
      <c r="E74" s="122"/>
      <c r="F74" s="201"/>
      <c r="G74" s="122"/>
      <c r="H74" s="201"/>
      <c r="I74" s="202"/>
      <c r="J74" s="203"/>
      <c r="K74" s="204"/>
      <c r="L74" s="205"/>
      <c r="M74" s="205"/>
      <c r="N74" s="205"/>
      <c r="O74" s="171"/>
      <c r="P74" s="205"/>
      <c r="Q74" s="206"/>
      <c r="R74" s="201"/>
      <c r="S74" s="207"/>
      <c r="T74" s="208">
        <v>8.0229999999999997</v>
      </c>
      <c r="U74" s="209"/>
      <c r="V74" s="122"/>
      <c r="W74" s="122"/>
    </row>
    <row r="75" spans="1:23">
      <c r="A75" s="97">
        <v>37</v>
      </c>
      <c r="B75" s="97" t="s">
        <v>301</v>
      </c>
      <c r="C75" s="167" t="s">
        <v>240</v>
      </c>
      <c r="D75" s="122">
        <v>13.593999999999999</v>
      </c>
      <c r="E75" s="122">
        <f t="shared" si="26"/>
        <v>3.5969999999999995</v>
      </c>
      <c r="F75" s="201">
        <v>3.6779999999999999</v>
      </c>
      <c r="G75" s="122">
        <v>17.190999999999999</v>
      </c>
      <c r="H75" s="201">
        <f t="shared" si="27"/>
        <v>8.1000000000000405E-2</v>
      </c>
      <c r="I75" s="202">
        <f t="shared" si="28"/>
        <v>2.202283849918445E-2</v>
      </c>
      <c r="J75" s="203">
        <f t="shared" si="29"/>
        <v>0.97797716150081559</v>
      </c>
      <c r="K75" s="204">
        <v>10.339</v>
      </c>
      <c r="L75" s="205">
        <v>20.684999999999999</v>
      </c>
      <c r="M75" s="205">
        <v>10.346</v>
      </c>
      <c r="N75" s="205">
        <f t="shared" si="33"/>
        <v>10.118151712887439</v>
      </c>
      <c r="O75" s="171">
        <v>25.084</v>
      </c>
      <c r="P75" s="205">
        <f t="shared" si="34"/>
        <v>14.744999999999999</v>
      </c>
      <c r="Q75" s="206">
        <f t="shared" si="36"/>
        <v>4.9244814822911029E-2</v>
      </c>
      <c r="R75" s="201">
        <f t="shared" si="35"/>
        <v>1.2463039517837788</v>
      </c>
      <c r="S75" s="207"/>
      <c r="T75" s="208">
        <v>8.0549999999999997</v>
      </c>
      <c r="U75" s="210">
        <v>1.9704316142702307</v>
      </c>
      <c r="V75" s="122"/>
      <c r="W75" s="122"/>
    </row>
    <row r="76" spans="1:23">
      <c r="A76" s="97">
        <v>38</v>
      </c>
      <c r="B76" s="97" t="s">
        <v>301</v>
      </c>
      <c r="C76" s="167" t="s">
        <v>241</v>
      </c>
      <c r="D76" s="122"/>
      <c r="E76" s="122"/>
      <c r="F76" s="201"/>
      <c r="G76" s="122"/>
      <c r="H76" s="201"/>
      <c r="I76" s="202"/>
      <c r="J76" s="203"/>
      <c r="K76" s="204"/>
      <c r="L76" s="205"/>
      <c r="M76" s="205"/>
      <c r="N76" s="205"/>
      <c r="O76" s="171"/>
      <c r="P76" s="205"/>
      <c r="Q76" s="206"/>
      <c r="R76" s="201"/>
      <c r="S76" s="207"/>
      <c r="T76" s="208">
        <v>8.0020000000000007</v>
      </c>
      <c r="U76" s="209"/>
      <c r="V76" s="122"/>
      <c r="W76" s="122"/>
    </row>
    <row r="77" spans="1:23">
      <c r="A77" s="97">
        <v>39</v>
      </c>
      <c r="B77" s="97"/>
      <c r="C77" s="122" t="s">
        <v>199</v>
      </c>
      <c r="D77" s="122">
        <v>13.864000000000001</v>
      </c>
      <c r="E77" s="122">
        <f t="shared" si="26"/>
        <v>3.1920000000000002</v>
      </c>
      <c r="F77" s="201">
        <v>3.2749999999999999</v>
      </c>
      <c r="G77" s="122">
        <v>17.056000000000001</v>
      </c>
      <c r="H77" s="201">
        <f t="shared" si="27"/>
        <v>8.2999999999999741E-2</v>
      </c>
      <c r="I77" s="202">
        <f t="shared" si="28"/>
        <v>2.5343511450381599E-2</v>
      </c>
      <c r="J77" s="203">
        <f t="shared" si="29"/>
        <v>0.97465648854961839</v>
      </c>
      <c r="K77" s="204">
        <v>10.355</v>
      </c>
      <c r="L77" s="205">
        <v>20.669</v>
      </c>
      <c r="M77" s="205">
        <v>10.316000000000001</v>
      </c>
      <c r="N77" s="205">
        <f t="shared" si="33"/>
        <v>10.054556335877864</v>
      </c>
      <c r="O77" s="171">
        <v>26.73</v>
      </c>
      <c r="P77" s="205">
        <f t="shared" si="34"/>
        <v>16.375</v>
      </c>
      <c r="Q77" s="206">
        <f t="shared" si="36"/>
        <v>4.1364764566483851E-2</v>
      </c>
      <c r="R77" s="201">
        <f t="shared" si="35"/>
        <v>1.3422666279906112</v>
      </c>
      <c r="S77" s="207"/>
      <c r="T77" s="208">
        <v>8.1020000000000003</v>
      </c>
      <c r="U77" s="209">
        <v>2.73813302392489</v>
      </c>
      <c r="V77" s="122"/>
      <c r="W77" s="122"/>
    </row>
    <row r="78" spans="1:23">
      <c r="A78" s="97">
        <v>40</v>
      </c>
      <c r="B78" s="97"/>
      <c r="C78" s="122" t="s">
        <v>200</v>
      </c>
      <c r="D78" s="122"/>
      <c r="E78" s="122"/>
      <c r="F78" s="201"/>
      <c r="G78" s="122"/>
      <c r="H78" s="201"/>
      <c r="I78" s="202"/>
      <c r="J78" s="203"/>
      <c r="K78" s="204"/>
      <c r="L78" s="205"/>
      <c r="M78" s="205"/>
      <c r="N78" s="205"/>
      <c r="O78" s="171"/>
      <c r="P78" s="205"/>
      <c r="Q78" s="206"/>
      <c r="R78" s="201"/>
      <c r="S78" s="207"/>
      <c r="T78" s="208">
        <v>7.9859999999999998</v>
      </c>
      <c r="U78" s="209"/>
      <c r="V78" s="122"/>
      <c r="W78" s="122"/>
    </row>
    <row r="79" spans="1:23">
      <c r="A79" s="97">
        <v>41</v>
      </c>
      <c r="B79" s="97"/>
      <c r="C79" s="122" t="s">
        <v>242</v>
      </c>
      <c r="D79" s="122">
        <v>13.938000000000001</v>
      </c>
      <c r="E79" s="122">
        <f t="shared" si="26"/>
        <v>3.3040000000000003</v>
      </c>
      <c r="F79" s="201">
        <v>3.3809999999999998</v>
      </c>
      <c r="G79" s="122">
        <v>17.242000000000001</v>
      </c>
      <c r="H79" s="201">
        <f t="shared" si="27"/>
        <v>7.6999999999999513E-2</v>
      </c>
      <c r="I79" s="202">
        <f t="shared" si="28"/>
        <v>2.2774327122153066E-2</v>
      </c>
      <c r="J79" s="203">
        <f t="shared" si="29"/>
        <v>0.9772256728778469</v>
      </c>
      <c r="K79" s="204">
        <v>10.353999999999999</v>
      </c>
      <c r="L79" s="205">
        <v>22.742000000000001</v>
      </c>
      <c r="M79" s="205">
        <v>12.388</v>
      </c>
      <c r="N79" s="205">
        <f t="shared" si="33"/>
        <v>12.105871635610768</v>
      </c>
      <c r="O79" s="171">
        <v>28.713999999999999</v>
      </c>
      <c r="P79" s="205">
        <f t="shared" si="34"/>
        <v>18.36</v>
      </c>
      <c r="Q79" s="206">
        <f t="shared" si="36"/>
        <v>4.5110740930048701E-2</v>
      </c>
      <c r="R79" s="201">
        <f t="shared" si="35"/>
        <v>1.2801379281760015</v>
      </c>
      <c r="S79" s="207"/>
      <c r="T79" s="208">
        <v>8.0489999999999995</v>
      </c>
      <c r="U79" s="209">
        <v>2.2411034254080118</v>
      </c>
      <c r="V79" s="122"/>
      <c r="W79" s="122"/>
    </row>
    <row r="80" spans="1:23">
      <c r="A80" s="97">
        <v>42</v>
      </c>
      <c r="B80" s="97"/>
      <c r="C80" s="122" t="s">
        <v>243</v>
      </c>
      <c r="D80" s="122"/>
      <c r="E80" s="122"/>
      <c r="F80" s="201"/>
      <c r="G80" s="122"/>
      <c r="H80" s="201"/>
      <c r="I80" s="202"/>
      <c r="J80" s="203"/>
      <c r="K80" s="204"/>
      <c r="L80" s="205"/>
      <c r="M80" s="205"/>
      <c r="N80" s="205"/>
      <c r="O80" s="171"/>
      <c r="P80" s="205"/>
      <c r="Q80" s="206"/>
      <c r="R80" s="201"/>
      <c r="S80" s="207"/>
      <c r="T80" s="208">
        <v>8.0150000000000006</v>
      </c>
      <c r="U80" s="209"/>
      <c r="V80" s="122"/>
      <c r="W80" s="122"/>
    </row>
    <row r="81" spans="1:23">
      <c r="A81" s="97"/>
      <c r="B81" s="167" t="s">
        <v>302</v>
      </c>
      <c r="C81" s="166" t="s">
        <v>244</v>
      </c>
      <c r="D81" s="122">
        <v>13.66</v>
      </c>
      <c r="E81" s="122">
        <f t="shared" si="26"/>
        <v>3.6030000000000015</v>
      </c>
      <c r="F81" s="201">
        <v>3.6869999999999998</v>
      </c>
      <c r="G81" s="122">
        <v>17.263000000000002</v>
      </c>
      <c r="H81" s="201">
        <f t="shared" si="27"/>
        <v>8.3999999999998298E-2</v>
      </c>
      <c r="I81" s="202">
        <f t="shared" si="28"/>
        <v>2.2782750203416951E-2</v>
      </c>
      <c r="J81" s="203">
        <f t="shared" si="29"/>
        <v>0.97721724979658309</v>
      </c>
      <c r="K81" s="204">
        <v>10.385999999999999</v>
      </c>
      <c r="L81" s="205">
        <v>21.213000000000001</v>
      </c>
      <c r="M81" s="205">
        <v>10.83</v>
      </c>
      <c r="N81" s="205">
        <f t="shared" si="33"/>
        <v>10.583262815296996</v>
      </c>
      <c r="O81" s="171">
        <v>26.448</v>
      </c>
      <c r="P81" s="205">
        <f t="shared" si="34"/>
        <v>16.062000000000001</v>
      </c>
      <c r="Q81" s="206">
        <f t="shared" si="36"/>
        <v>4.5035411698869383E-2</v>
      </c>
      <c r="R81" s="201">
        <f t="shared" si="35"/>
        <v>1.2807483957635086</v>
      </c>
      <c r="S81" s="207"/>
      <c r="T81" s="208"/>
      <c r="U81" s="209">
        <v>2.245987166108069</v>
      </c>
      <c r="V81" s="122"/>
      <c r="W81" s="122"/>
    </row>
    <row r="82" spans="1:23">
      <c r="A82" s="97"/>
      <c r="B82" s="167" t="s">
        <v>303</v>
      </c>
      <c r="C82" s="166" t="s">
        <v>245</v>
      </c>
      <c r="D82" s="122"/>
      <c r="E82" s="122"/>
      <c r="F82" s="201"/>
      <c r="G82" s="122"/>
      <c r="H82" s="201"/>
      <c r="I82" s="202"/>
      <c r="J82" s="203"/>
      <c r="K82" s="204"/>
      <c r="L82" s="205"/>
      <c r="M82" s="205"/>
      <c r="N82" s="205"/>
      <c r="O82" s="171"/>
      <c r="P82" s="205"/>
      <c r="Q82" s="206"/>
      <c r="R82" s="201"/>
      <c r="S82" s="207"/>
      <c r="T82" s="208"/>
      <c r="U82" s="209"/>
      <c r="V82" s="122"/>
      <c r="W82" s="122"/>
    </row>
    <row r="83" spans="1:23">
      <c r="A83" s="97">
        <v>43</v>
      </c>
      <c r="B83" s="97"/>
      <c r="C83" s="122" t="s">
        <v>246</v>
      </c>
      <c r="D83" s="122">
        <v>13.597</v>
      </c>
      <c r="E83" s="122">
        <f t="shared" si="26"/>
        <v>2.9380000000000006</v>
      </c>
      <c r="F83" s="201">
        <v>3.0270000000000001</v>
      </c>
      <c r="G83" s="122">
        <v>16.535</v>
      </c>
      <c r="H83" s="201">
        <f t="shared" si="27"/>
        <v>8.8999999999999524E-2</v>
      </c>
      <c r="I83" s="202">
        <f t="shared" si="28"/>
        <v>2.9402048232573346E-2</v>
      </c>
      <c r="J83" s="203">
        <f t="shared" si="29"/>
        <v>0.97059795176742669</v>
      </c>
      <c r="K83" s="204">
        <v>10.473000000000001</v>
      </c>
      <c r="L83" s="205">
        <v>20.847999999999999</v>
      </c>
      <c r="M83" s="205">
        <v>10.378</v>
      </c>
      <c r="N83" s="205">
        <f t="shared" si="33"/>
        <v>10.072865543442354</v>
      </c>
      <c r="O83" s="171">
        <v>27.815999999999999</v>
      </c>
      <c r="P83" s="205">
        <f t="shared" si="34"/>
        <v>17.342999999999996</v>
      </c>
      <c r="Q83" s="206">
        <f t="shared" si="36"/>
        <v>4.1970950933708694E-2</v>
      </c>
      <c r="R83" s="201">
        <f t="shared" si="35"/>
        <v>1.3909179242028271</v>
      </c>
      <c r="S83" s="207"/>
      <c r="T83" s="208">
        <v>8.1419999999999995</v>
      </c>
      <c r="U83" s="209">
        <v>3.1273433936226169</v>
      </c>
      <c r="V83" s="122"/>
      <c r="W83" s="122"/>
    </row>
    <row r="84" spans="1:23">
      <c r="A84" s="97">
        <v>44</v>
      </c>
      <c r="B84" s="97"/>
      <c r="C84" s="122" t="s">
        <v>247</v>
      </c>
      <c r="D84" s="122"/>
      <c r="E84" s="122"/>
      <c r="F84" s="201"/>
      <c r="G84" s="122"/>
      <c r="H84" s="201"/>
      <c r="I84" s="202"/>
      <c r="J84" s="203"/>
      <c r="K84" s="204"/>
      <c r="L84" s="205"/>
      <c r="M84" s="205"/>
      <c r="N84" s="205"/>
      <c r="O84" s="171"/>
      <c r="P84" s="205"/>
      <c r="Q84" s="206"/>
      <c r="R84" s="201"/>
      <c r="S84" s="207"/>
      <c r="T84" s="208">
        <v>8.0820000000000007</v>
      </c>
      <c r="U84" s="209"/>
      <c r="V84" s="122"/>
      <c r="W84" s="122"/>
    </row>
    <row r="85" spans="1:23">
      <c r="A85" s="97">
        <v>45</v>
      </c>
      <c r="B85" s="97"/>
      <c r="C85" s="122" t="s">
        <v>248</v>
      </c>
      <c r="D85" s="122">
        <v>13.603</v>
      </c>
      <c r="E85" s="122">
        <f t="shared" si="26"/>
        <v>2.9670000000000005</v>
      </c>
      <c r="F85" s="201">
        <v>3.05</v>
      </c>
      <c r="G85" s="122">
        <v>16.57</v>
      </c>
      <c r="H85" s="201">
        <f t="shared" si="27"/>
        <v>8.2999999999999297E-2</v>
      </c>
      <c r="I85" s="202">
        <f t="shared" si="28"/>
        <v>2.7213114754098131E-2</v>
      </c>
      <c r="J85" s="203">
        <f t="shared" si="29"/>
        <v>0.97278688524590184</v>
      </c>
      <c r="K85" s="204">
        <v>10.433</v>
      </c>
      <c r="L85" s="205">
        <v>20.334</v>
      </c>
      <c r="M85" s="205">
        <v>9.9550000000000001</v>
      </c>
      <c r="N85" s="205">
        <f t="shared" si="33"/>
        <v>9.6840934426229524</v>
      </c>
      <c r="O85" s="171">
        <v>26.49</v>
      </c>
      <c r="P85" s="205">
        <f t="shared" si="34"/>
        <v>16.056999999999999</v>
      </c>
      <c r="Q85" s="206">
        <f t="shared" si="36"/>
        <v>4.2509105529478709E-2</v>
      </c>
      <c r="R85" s="201">
        <f t="shared" si="35"/>
        <v>1.3568897415418564</v>
      </c>
      <c r="S85" s="207"/>
      <c r="T85" s="208">
        <v>7.992</v>
      </c>
      <c r="U85" s="210">
        <v>2.855117932334851</v>
      </c>
      <c r="V85" s="122"/>
      <c r="W85" s="194">
        <v>2.7</v>
      </c>
    </row>
    <row r="86" spans="1:23">
      <c r="A86" s="97">
        <v>46</v>
      </c>
      <c r="B86" s="97"/>
      <c r="C86" s="122" t="s">
        <v>249</v>
      </c>
      <c r="D86" s="122"/>
      <c r="E86" s="122"/>
      <c r="F86" s="201"/>
      <c r="G86" s="122"/>
      <c r="H86" s="201"/>
      <c r="I86" s="202"/>
      <c r="J86" s="203"/>
      <c r="K86" s="204"/>
      <c r="L86" s="205"/>
      <c r="M86" s="205"/>
      <c r="N86" s="205"/>
      <c r="O86" s="171"/>
      <c r="P86" s="205"/>
      <c r="Q86" s="206"/>
      <c r="R86" s="201"/>
      <c r="S86" s="207"/>
      <c r="T86" s="208">
        <v>8.06</v>
      </c>
      <c r="U86" s="209"/>
      <c r="V86" s="122"/>
      <c r="W86" s="122"/>
    </row>
    <row r="87" spans="1:23">
      <c r="A87" s="97">
        <v>47</v>
      </c>
      <c r="B87" s="97" t="s">
        <v>301</v>
      </c>
      <c r="C87" s="167" t="s">
        <v>299</v>
      </c>
      <c r="D87" s="122">
        <v>13.762</v>
      </c>
      <c r="E87" s="122">
        <f t="shared" si="26"/>
        <v>3.5079999999999991</v>
      </c>
      <c r="F87" s="201">
        <v>3.5870000000000002</v>
      </c>
      <c r="G87" s="122">
        <v>17.27</v>
      </c>
      <c r="H87" s="201">
        <f t="shared" si="27"/>
        <v>7.9000000000001069E-2</v>
      </c>
      <c r="I87" s="202">
        <f t="shared" si="28"/>
        <v>2.2023975466964333E-2</v>
      </c>
      <c r="J87" s="203">
        <f t="shared" si="29"/>
        <v>0.97797602453303567</v>
      </c>
      <c r="K87" s="204">
        <v>10.355</v>
      </c>
      <c r="L87" s="205">
        <v>20.64</v>
      </c>
      <c r="M87" s="205">
        <v>10.282999999999999</v>
      </c>
      <c r="N87" s="205">
        <f t="shared" si="33"/>
        <v>10.056527460273205</v>
      </c>
      <c r="O87" s="171">
        <v>26.411999999999999</v>
      </c>
      <c r="P87" s="205">
        <f t="shared" si="34"/>
        <v>16.056999999999999</v>
      </c>
      <c r="Q87" s="206">
        <f t="shared" si="36"/>
        <v>3.7742450819899201E-2</v>
      </c>
      <c r="R87" s="201">
        <f t="shared" si="35"/>
        <v>1.3280959821170166</v>
      </c>
      <c r="S87" s="207"/>
      <c r="T87" s="208">
        <v>7.9939999999999998</v>
      </c>
      <c r="U87" s="210">
        <v>2.624767856936133</v>
      </c>
      <c r="V87" s="122"/>
      <c r="W87" s="122"/>
    </row>
    <row r="88" spans="1:23">
      <c r="A88" s="97">
        <v>48</v>
      </c>
      <c r="B88" s="97" t="s">
        <v>301</v>
      </c>
      <c r="C88" s="167" t="s">
        <v>300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>
        <v>8.0060000000000002</v>
      </c>
      <c r="U88" s="122"/>
      <c r="V88" s="122"/>
      <c r="W88" s="122"/>
    </row>
    <row r="91" spans="1:23">
      <c r="A91" s="192"/>
      <c r="B91" s="192"/>
      <c r="C91" s="193"/>
      <c r="D91" s="200" t="s">
        <v>306</v>
      </c>
      <c r="E91" s="200" t="s">
        <v>307</v>
      </c>
      <c r="F91" s="200" t="s">
        <v>308</v>
      </c>
      <c r="G91" s="193"/>
    </row>
    <row r="92" spans="1:23">
      <c r="A92" s="97">
        <v>27</v>
      </c>
      <c r="B92" s="97"/>
      <c r="C92" s="122" t="s">
        <v>224</v>
      </c>
      <c r="D92" s="207"/>
      <c r="E92" s="211">
        <v>8</v>
      </c>
      <c r="F92" s="213">
        <v>3.2886827662240883</v>
      </c>
      <c r="G92" s="122"/>
    </row>
    <row r="93" spans="1:23">
      <c r="A93" s="97">
        <v>28</v>
      </c>
      <c r="B93" s="97"/>
      <c r="C93" s="122" t="s">
        <v>225</v>
      </c>
      <c r="D93" s="207"/>
      <c r="E93" s="211"/>
      <c r="F93" s="213"/>
      <c r="G93" s="122"/>
    </row>
    <row r="94" spans="1:23">
      <c r="A94" s="97">
        <v>29</v>
      </c>
      <c r="B94" s="97"/>
      <c r="C94" s="122" t="s">
        <v>232</v>
      </c>
      <c r="D94" s="207"/>
      <c r="E94" s="211">
        <v>8</v>
      </c>
      <c r="F94" s="213">
        <v>3.0565106126363641</v>
      </c>
      <c r="G94" s="122"/>
    </row>
    <row r="95" spans="1:23">
      <c r="A95" s="97">
        <v>30</v>
      </c>
      <c r="B95" s="97"/>
      <c r="C95" s="122" t="s">
        <v>233</v>
      </c>
      <c r="D95" s="207"/>
      <c r="E95" s="211"/>
      <c r="F95" s="213"/>
      <c r="G95" s="122"/>
    </row>
    <row r="96" spans="1:23">
      <c r="A96" s="97">
        <v>31</v>
      </c>
      <c r="B96" s="97"/>
      <c r="C96" s="167" t="s">
        <v>234</v>
      </c>
      <c r="D96" s="207"/>
      <c r="E96" s="211">
        <v>8</v>
      </c>
      <c r="F96" s="213">
        <v>2.8362006177476271</v>
      </c>
      <c r="G96" s="122"/>
    </row>
    <row r="97" spans="1:7">
      <c r="A97" s="97">
        <v>32</v>
      </c>
      <c r="B97" s="97"/>
      <c r="C97" s="167" t="s">
        <v>235</v>
      </c>
      <c r="D97" s="207"/>
      <c r="E97" s="211"/>
      <c r="F97" s="213"/>
      <c r="G97" s="122"/>
    </row>
    <row r="98" spans="1:7">
      <c r="A98" s="97">
        <v>33</v>
      </c>
      <c r="B98" s="97"/>
      <c r="C98" s="122" t="s">
        <v>236</v>
      </c>
      <c r="D98" s="207"/>
      <c r="E98" s="211">
        <v>8</v>
      </c>
      <c r="F98" s="213">
        <v>1.7706793748287843</v>
      </c>
      <c r="G98" s="122"/>
    </row>
    <row r="99" spans="1:7">
      <c r="A99" s="97">
        <v>34</v>
      </c>
      <c r="B99" s="97"/>
      <c r="C99" s="122" t="s">
        <v>237</v>
      </c>
      <c r="D99" s="207"/>
      <c r="E99" s="211"/>
      <c r="F99" s="213"/>
      <c r="G99" s="122"/>
    </row>
    <row r="100" spans="1:7">
      <c r="A100" s="97">
        <v>35</v>
      </c>
      <c r="B100" s="97"/>
      <c r="C100" s="122" t="s">
        <v>238</v>
      </c>
      <c r="D100" s="207"/>
      <c r="E100" s="211">
        <v>8</v>
      </c>
      <c r="F100" s="214">
        <v>1.680813007121154</v>
      </c>
      <c r="G100" s="122"/>
    </row>
    <row r="101" spans="1:7">
      <c r="A101" s="97">
        <v>36</v>
      </c>
      <c r="B101" s="97"/>
      <c r="C101" s="122" t="s">
        <v>239</v>
      </c>
      <c r="D101" s="207"/>
      <c r="E101" s="211"/>
      <c r="F101" s="213"/>
      <c r="G101" s="122"/>
    </row>
    <row r="102" spans="1:7">
      <c r="A102" s="97">
        <v>37</v>
      </c>
      <c r="B102" s="97" t="s">
        <v>301</v>
      </c>
      <c r="C102" s="167" t="s">
        <v>240</v>
      </c>
      <c r="D102" s="207"/>
      <c r="E102" s="211">
        <v>8</v>
      </c>
      <c r="F102" s="214">
        <v>1.9704316142702307</v>
      </c>
      <c r="G102" s="122"/>
    </row>
    <row r="103" spans="1:7">
      <c r="A103" s="97">
        <v>38</v>
      </c>
      <c r="B103" s="97" t="s">
        <v>301</v>
      </c>
      <c r="C103" s="167" t="s">
        <v>241</v>
      </c>
      <c r="D103" s="207"/>
      <c r="E103" s="211"/>
      <c r="F103" s="213"/>
      <c r="G103" s="122"/>
    </row>
    <row r="104" spans="1:7">
      <c r="A104" s="97">
        <v>39</v>
      </c>
      <c r="B104" s="97"/>
      <c r="C104" s="122" t="s">
        <v>199</v>
      </c>
      <c r="D104" s="207"/>
      <c r="E104" s="211">
        <v>8</v>
      </c>
      <c r="F104" s="213">
        <v>2.73813302392489</v>
      </c>
      <c r="G104" s="122"/>
    </row>
    <row r="105" spans="1:7">
      <c r="A105" s="97">
        <v>40</v>
      </c>
      <c r="B105" s="97"/>
      <c r="C105" s="122" t="s">
        <v>200</v>
      </c>
      <c r="D105" s="207"/>
      <c r="E105" s="211"/>
      <c r="F105" s="213"/>
      <c r="G105" s="122"/>
    </row>
    <row r="106" spans="1:7">
      <c r="A106" s="97">
        <v>41</v>
      </c>
      <c r="B106" s="97"/>
      <c r="C106" s="122" t="s">
        <v>242</v>
      </c>
      <c r="D106" s="207"/>
      <c r="E106" s="211">
        <v>8</v>
      </c>
      <c r="F106" s="213">
        <v>2.2411034254080118</v>
      </c>
      <c r="G106" s="122"/>
    </row>
    <row r="107" spans="1:7">
      <c r="A107" s="97">
        <v>42</v>
      </c>
      <c r="B107" s="97"/>
      <c r="C107" s="122" t="s">
        <v>243</v>
      </c>
      <c r="D107" s="207"/>
      <c r="E107" s="211"/>
      <c r="F107" s="213"/>
      <c r="G107" s="122"/>
    </row>
    <row r="108" spans="1:7">
      <c r="A108" s="97"/>
      <c r="B108" s="167" t="s">
        <v>302</v>
      </c>
      <c r="C108" s="166" t="s">
        <v>244</v>
      </c>
      <c r="D108" s="207"/>
      <c r="E108" s="211">
        <v>8</v>
      </c>
      <c r="F108" s="213">
        <v>2.245987166108069</v>
      </c>
      <c r="G108" s="122"/>
    </row>
    <row r="109" spans="1:7">
      <c r="A109" s="97"/>
      <c r="B109" s="167" t="s">
        <v>303</v>
      </c>
      <c r="C109" s="166" t="s">
        <v>245</v>
      </c>
      <c r="D109" s="207"/>
      <c r="E109" s="211"/>
      <c r="F109" s="213"/>
      <c r="G109" s="122"/>
    </row>
    <row r="110" spans="1:7">
      <c r="A110" s="97">
        <v>43</v>
      </c>
      <c r="B110" s="97"/>
      <c r="C110" s="122" t="s">
        <v>246</v>
      </c>
      <c r="D110" s="207"/>
      <c r="E110" s="211">
        <v>8</v>
      </c>
      <c r="F110" s="213">
        <v>3.1273433936226169</v>
      </c>
      <c r="G110" s="122"/>
    </row>
    <row r="111" spans="1:7">
      <c r="A111" s="97">
        <v>44</v>
      </c>
      <c r="B111" s="97"/>
      <c r="C111" s="122" t="s">
        <v>247</v>
      </c>
      <c r="D111" s="207"/>
      <c r="E111" s="211"/>
      <c r="F111" s="213"/>
      <c r="G111" s="122"/>
    </row>
    <row r="112" spans="1:7">
      <c r="A112" s="97">
        <v>45</v>
      </c>
      <c r="B112" s="97"/>
      <c r="C112" s="122" t="s">
        <v>248</v>
      </c>
      <c r="D112" s="207"/>
      <c r="E112" s="211">
        <v>8</v>
      </c>
      <c r="F112" s="214">
        <v>2.855117932334851</v>
      </c>
      <c r="G112" s="122"/>
    </row>
    <row r="113" spans="1:7">
      <c r="A113" s="97">
        <v>46</v>
      </c>
      <c r="B113" s="97"/>
      <c r="C113" s="122" t="s">
        <v>249</v>
      </c>
      <c r="D113" s="207"/>
      <c r="E113" s="211"/>
      <c r="F113" s="213"/>
      <c r="G113" s="122"/>
    </row>
    <row r="114" spans="1:7">
      <c r="A114" s="97">
        <v>47</v>
      </c>
      <c r="B114" s="97" t="s">
        <v>301</v>
      </c>
      <c r="C114" s="167" t="s">
        <v>299</v>
      </c>
      <c r="D114" s="207"/>
      <c r="E114" s="211">
        <v>8</v>
      </c>
      <c r="F114" s="214">
        <v>2.624767856936133</v>
      </c>
      <c r="G114" s="122"/>
    </row>
    <row r="115" spans="1:7">
      <c r="A115" s="97">
        <v>48</v>
      </c>
      <c r="B115" s="97" t="s">
        <v>301</v>
      </c>
      <c r="C115" s="167" t="s">
        <v>300</v>
      </c>
      <c r="D115" s="122"/>
      <c r="E115" s="212"/>
      <c r="F115" s="212"/>
      <c r="G115" s="122"/>
    </row>
  </sheetData>
  <mergeCells count="1">
    <mergeCell ref="A1:B1"/>
  </mergeCells>
  <pageMargins left="0.70866141732283461" right="0.70866141732283461" top="0.78740157480314965" bottom="0.78740157480314965" header="0.31496062992125984" footer="0.31496062992125984"/>
  <pageSetup paperSize="9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" sqref="B2:B25"/>
    </sheetView>
  </sheetViews>
  <sheetFormatPr baseColWidth="10" defaultRowHeight="14" x14ac:dyDescent="0"/>
  <cols>
    <col min="2" max="2" width="30" bestFit="1" customWidth="1"/>
    <col min="3" max="3" width="10.33203125" customWidth="1"/>
    <col min="4" max="4" width="10.6640625" customWidth="1"/>
    <col min="5" max="5" width="10.5" customWidth="1"/>
  </cols>
  <sheetData>
    <row r="1" spans="1:10">
      <c r="A1" s="96" t="s">
        <v>115</v>
      </c>
      <c r="B1" s="96" t="s">
        <v>1</v>
      </c>
      <c r="C1" s="96" t="s">
        <v>116</v>
      </c>
      <c r="D1" s="96" t="s">
        <v>117</v>
      </c>
      <c r="E1" s="96" t="s">
        <v>99</v>
      </c>
      <c r="F1" s="96" t="s">
        <v>130</v>
      </c>
      <c r="G1" s="96"/>
      <c r="H1" s="96"/>
      <c r="I1" s="96"/>
      <c r="J1" s="96" t="s">
        <v>99</v>
      </c>
    </row>
    <row r="2" spans="1:10">
      <c r="A2" s="97">
        <v>3</v>
      </c>
      <c r="B2" s="97" t="s">
        <v>257</v>
      </c>
      <c r="C2" s="97"/>
      <c r="D2" s="97"/>
      <c r="E2" s="97"/>
      <c r="F2" s="125">
        <v>1.7</v>
      </c>
      <c r="G2" s="97">
        <v>3</v>
      </c>
      <c r="H2" s="97"/>
      <c r="I2" s="97"/>
      <c r="J2" s="97"/>
    </row>
    <row r="3" spans="1:10">
      <c r="A3" s="97">
        <v>4</v>
      </c>
      <c r="B3" s="97" t="s">
        <v>258</v>
      </c>
      <c r="C3" s="97"/>
      <c r="D3" s="97"/>
      <c r="E3" s="97"/>
      <c r="F3" s="125">
        <v>1.7</v>
      </c>
      <c r="G3" s="97">
        <v>4</v>
      </c>
      <c r="H3" s="97"/>
      <c r="I3" s="97"/>
      <c r="J3" s="97"/>
    </row>
    <row r="4" spans="1:10">
      <c r="A4" s="97">
        <v>5</v>
      </c>
      <c r="B4" s="97" t="s">
        <v>259</v>
      </c>
      <c r="C4" s="97"/>
      <c r="D4" s="97"/>
      <c r="E4" s="97"/>
      <c r="F4" s="125">
        <v>1.5</v>
      </c>
      <c r="G4" s="97">
        <v>5</v>
      </c>
      <c r="H4" s="97"/>
      <c r="I4" s="97"/>
      <c r="J4" s="97"/>
    </row>
    <row r="5" spans="1:10">
      <c r="A5" s="97">
        <v>6</v>
      </c>
      <c r="B5" s="97" t="s">
        <v>260</v>
      </c>
      <c r="C5" s="97"/>
      <c r="D5" s="97"/>
      <c r="E5" s="97"/>
      <c r="F5" s="125">
        <v>1.5</v>
      </c>
      <c r="G5" s="97">
        <v>6</v>
      </c>
      <c r="H5" s="97"/>
      <c r="I5" s="97"/>
      <c r="J5" s="97"/>
    </row>
    <row r="6" spans="1:10">
      <c r="A6" s="97">
        <v>7</v>
      </c>
      <c r="B6" s="97" t="s">
        <v>261</v>
      </c>
      <c r="C6" s="97"/>
      <c r="D6" s="97"/>
      <c r="E6" s="97"/>
      <c r="F6" s="125">
        <v>2.2000000000000002</v>
      </c>
      <c r="G6" s="97">
        <v>7</v>
      </c>
      <c r="H6" s="97"/>
      <c r="I6" s="97"/>
      <c r="J6" s="97"/>
    </row>
    <row r="7" spans="1:10">
      <c r="A7" s="97">
        <v>8</v>
      </c>
      <c r="B7" s="97" t="s">
        <v>262</v>
      </c>
      <c r="C7" s="97"/>
      <c r="D7" s="97"/>
      <c r="E7" s="97"/>
      <c r="F7" s="125">
        <v>2.2000000000000002</v>
      </c>
      <c r="G7" s="97">
        <v>8</v>
      </c>
      <c r="H7" s="97"/>
      <c r="I7" s="97"/>
      <c r="J7" s="97"/>
    </row>
    <row r="8" spans="1:10">
      <c r="A8" s="97">
        <v>9</v>
      </c>
      <c r="B8" s="97" t="s">
        <v>263</v>
      </c>
      <c r="C8" s="97"/>
      <c r="D8" s="97"/>
      <c r="E8" s="97"/>
      <c r="F8" s="125">
        <v>2</v>
      </c>
      <c r="G8" s="97">
        <v>9</v>
      </c>
      <c r="H8" s="97"/>
      <c r="I8" s="97"/>
      <c r="J8" s="97"/>
    </row>
    <row r="9" spans="1:10">
      <c r="A9" s="97">
        <v>10</v>
      </c>
      <c r="B9" s="97" t="s">
        <v>264</v>
      </c>
      <c r="C9" s="97"/>
      <c r="D9" s="97"/>
      <c r="E9" s="97"/>
      <c r="F9" s="125">
        <v>2</v>
      </c>
      <c r="G9" s="97">
        <v>10</v>
      </c>
      <c r="H9" s="97"/>
      <c r="I9" s="97"/>
      <c r="J9" s="97"/>
    </row>
    <row r="10" spans="1:10">
      <c r="A10" s="97">
        <v>11</v>
      </c>
      <c r="B10" s="97" t="s">
        <v>265</v>
      </c>
      <c r="C10" s="97"/>
      <c r="D10" s="97"/>
      <c r="E10" s="97"/>
      <c r="F10" s="125">
        <v>2</v>
      </c>
      <c r="G10" s="97">
        <v>11</v>
      </c>
      <c r="H10" s="97"/>
      <c r="I10" s="97"/>
      <c r="J10" s="97"/>
    </row>
    <row r="11" spans="1:10">
      <c r="A11" s="97">
        <v>12</v>
      </c>
      <c r="B11" s="97" t="s">
        <v>266</v>
      </c>
      <c r="C11" s="97"/>
      <c r="D11" s="97"/>
      <c r="E11" s="97"/>
      <c r="F11" s="125">
        <v>2</v>
      </c>
      <c r="G11" s="97">
        <v>12</v>
      </c>
      <c r="H11" s="97"/>
      <c r="I11" s="97"/>
      <c r="J11" s="97"/>
    </row>
    <row r="12" spans="1:10">
      <c r="A12" s="97">
        <v>13</v>
      </c>
      <c r="B12" s="97" t="s">
        <v>267</v>
      </c>
      <c r="C12" s="97"/>
      <c r="D12" s="97"/>
      <c r="E12" s="97"/>
      <c r="F12" s="125">
        <v>3</v>
      </c>
      <c r="G12" s="97">
        <v>13</v>
      </c>
      <c r="H12" s="97"/>
      <c r="I12" s="97"/>
      <c r="J12" s="97"/>
    </row>
    <row r="13" spans="1:10">
      <c r="A13" s="97">
        <v>14</v>
      </c>
      <c r="B13" s="97" t="s">
        <v>268</v>
      </c>
      <c r="C13" s="97"/>
      <c r="D13" s="97"/>
      <c r="E13" s="97"/>
      <c r="F13" s="125">
        <v>3</v>
      </c>
      <c r="G13" s="97">
        <v>14</v>
      </c>
      <c r="H13" s="97"/>
      <c r="I13" s="97"/>
      <c r="J13" s="97"/>
    </row>
    <row r="14" spans="1:10">
      <c r="A14" s="97">
        <v>15</v>
      </c>
      <c r="B14" s="97" t="s">
        <v>269</v>
      </c>
      <c r="C14" s="97"/>
      <c r="D14" s="97"/>
      <c r="E14" s="97"/>
      <c r="F14" s="125">
        <v>3.2</v>
      </c>
      <c r="G14" s="97">
        <v>15</v>
      </c>
      <c r="H14" s="97"/>
      <c r="I14" s="97"/>
      <c r="J14" s="97"/>
    </row>
    <row r="15" spans="1:10">
      <c r="A15" s="97">
        <v>16</v>
      </c>
      <c r="B15" s="97" t="s">
        <v>270</v>
      </c>
      <c r="C15" s="97"/>
      <c r="D15" s="97"/>
      <c r="E15" s="97"/>
      <c r="F15" s="125">
        <v>3.2</v>
      </c>
      <c r="G15" s="97">
        <v>16</v>
      </c>
      <c r="H15" s="97"/>
      <c r="I15" s="97"/>
      <c r="J15" s="97"/>
    </row>
    <row r="16" spans="1:10">
      <c r="A16" s="97">
        <v>17</v>
      </c>
      <c r="B16" s="97" t="s">
        <v>271</v>
      </c>
      <c r="C16" s="97"/>
      <c r="D16" s="97"/>
      <c r="E16" s="97"/>
      <c r="F16" s="125">
        <v>2.1</v>
      </c>
      <c r="G16" s="97">
        <v>17</v>
      </c>
      <c r="H16" s="97"/>
      <c r="I16" s="97"/>
      <c r="J16" s="97"/>
    </row>
    <row r="17" spans="1:10">
      <c r="A17" s="97">
        <v>18</v>
      </c>
      <c r="B17" s="97" t="s">
        <v>272</v>
      </c>
      <c r="C17" s="97"/>
      <c r="D17" s="97"/>
      <c r="E17" s="97"/>
      <c r="F17" s="125">
        <v>2.1</v>
      </c>
      <c r="G17" s="97">
        <v>18</v>
      </c>
      <c r="H17" s="97"/>
      <c r="I17" s="97"/>
      <c r="J17" s="97"/>
    </row>
    <row r="18" spans="1:10">
      <c r="A18" s="97">
        <v>19</v>
      </c>
      <c r="B18" s="97" t="s">
        <v>273</v>
      </c>
      <c r="C18" s="97"/>
      <c r="D18" s="97"/>
      <c r="E18" s="97"/>
      <c r="F18" s="125">
        <v>2.7</v>
      </c>
      <c r="G18" s="97">
        <v>19</v>
      </c>
      <c r="H18" s="97"/>
      <c r="I18" s="97"/>
      <c r="J18" s="97"/>
    </row>
    <row r="19" spans="1:10">
      <c r="A19" s="97">
        <v>20</v>
      </c>
      <c r="B19" s="97" t="s">
        <v>274</v>
      </c>
      <c r="C19" s="97"/>
      <c r="D19" s="97"/>
      <c r="E19" s="97"/>
      <c r="F19" s="125">
        <v>2.7</v>
      </c>
      <c r="G19" s="97">
        <v>20</v>
      </c>
      <c r="H19" s="97"/>
      <c r="I19" s="97"/>
      <c r="J19" s="97"/>
    </row>
    <row r="20" spans="1:10">
      <c r="A20" s="97">
        <v>21</v>
      </c>
      <c r="B20" s="97" t="s">
        <v>275</v>
      </c>
      <c r="C20" s="97"/>
      <c r="D20" s="97"/>
      <c r="E20" s="97"/>
      <c r="F20" s="125">
        <v>3.3</v>
      </c>
      <c r="G20" s="97">
        <v>21</v>
      </c>
      <c r="H20" s="97"/>
      <c r="I20" s="97"/>
      <c r="J20" s="97"/>
    </row>
    <row r="21" spans="1:10">
      <c r="A21" s="97">
        <v>22</v>
      </c>
      <c r="B21" s="97" t="s">
        <v>276</v>
      </c>
      <c r="C21" s="97"/>
      <c r="D21" s="97"/>
      <c r="E21" s="97"/>
      <c r="F21" s="125">
        <v>3.3</v>
      </c>
      <c r="G21" s="97">
        <v>22</v>
      </c>
      <c r="H21" s="97"/>
      <c r="I21" s="97"/>
      <c r="J21" s="97"/>
    </row>
    <row r="22" spans="1:10">
      <c r="A22" s="97">
        <v>23</v>
      </c>
      <c r="B22" s="97" t="s">
        <v>277</v>
      </c>
      <c r="C22" s="97"/>
      <c r="D22" s="97"/>
      <c r="E22" s="97"/>
      <c r="F22" s="125">
        <v>3.6</v>
      </c>
      <c r="G22" s="97">
        <v>23</v>
      </c>
      <c r="H22" s="97"/>
      <c r="I22" s="97"/>
      <c r="J22" s="97"/>
    </row>
    <row r="23" spans="1:10">
      <c r="A23" s="97">
        <v>24</v>
      </c>
      <c r="B23" s="97" t="s">
        <v>278</v>
      </c>
      <c r="C23" s="97"/>
      <c r="D23" s="97"/>
      <c r="E23" s="97"/>
      <c r="F23" s="125">
        <v>3.6</v>
      </c>
      <c r="G23" s="97">
        <v>24</v>
      </c>
      <c r="H23" s="97"/>
      <c r="I23" s="97"/>
      <c r="J23" s="97"/>
    </row>
    <row r="24" spans="1:10">
      <c r="A24" s="97">
        <v>25</v>
      </c>
      <c r="B24" s="97" t="s">
        <v>279</v>
      </c>
      <c r="C24" s="97"/>
      <c r="D24" s="97"/>
      <c r="E24" s="97"/>
      <c r="F24" s="125">
        <v>3.5</v>
      </c>
      <c r="G24" s="97">
        <v>25</v>
      </c>
      <c r="H24" s="97"/>
      <c r="I24" s="97"/>
      <c r="J24" s="97"/>
    </row>
    <row r="25" spans="1:10">
      <c r="A25" s="97">
        <v>26</v>
      </c>
      <c r="B25" s="97" t="s">
        <v>280</v>
      </c>
      <c r="C25" s="97"/>
      <c r="D25" s="97"/>
      <c r="E25" s="97"/>
      <c r="F25" s="125">
        <v>3.5</v>
      </c>
      <c r="G25" s="97">
        <v>26</v>
      </c>
      <c r="H25" s="97"/>
      <c r="I25" s="97"/>
      <c r="J25" s="97"/>
    </row>
  </sheetData>
  <pageMargins left="0.7" right="0.7" top="0.78740157499999996" bottom="0.78740157499999996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3" sqref="A3:XFD3"/>
    </sheetView>
  </sheetViews>
  <sheetFormatPr baseColWidth="10" defaultRowHeight="14" x14ac:dyDescent="0"/>
  <cols>
    <col min="1" max="1" width="4.1640625" bestFit="1" customWidth="1"/>
    <col min="2" max="2" width="30" bestFit="1" customWidth="1"/>
    <col min="13" max="13" width="20.6640625" bestFit="1" customWidth="1"/>
    <col min="14" max="14" width="15.1640625" bestFit="1" customWidth="1"/>
  </cols>
  <sheetData>
    <row r="1" spans="1:14">
      <c r="A1" s="31" t="s">
        <v>129</v>
      </c>
      <c r="B1" s="31" t="s">
        <v>112</v>
      </c>
      <c r="C1" s="31" t="s">
        <v>46</v>
      </c>
      <c r="D1" s="32" t="s">
        <v>47</v>
      </c>
      <c r="E1" s="32" t="s">
        <v>48</v>
      </c>
      <c r="F1" s="32" t="s">
        <v>49</v>
      </c>
      <c r="G1" s="32" t="s">
        <v>50</v>
      </c>
      <c r="H1" s="33" t="s">
        <v>51</v>
      </c>
      <c r="I1" s="34" t="s">
        <v>52</v>
      </c>
      <c r="J1" s="34" t="s">
        <v>53</v>
      </c>
      <c r="K1" s="34" t="s">
        <v>54</v>
      </c>
      <c r="L1" s="35" t="s">
        <v>55</v>
      </c>
      <c r="M1" s="36" t="s">
        <v>56</v>
      </c>
      <c r="N1" s="34" t="s">
        <v>57</v>
      </c>
    </row>
    <row r="2" spans="1:14" ht="15" thickBot="1">
      <c r="A2" s="37"/>
      <c r="B2" s="37"/>
      <c r="C2" s="37"/>
      <c r="D2" s="37" t="s">
        <v>58</v>
      </c>
      <c r="E2" s="37" t="s">
        <v>58</v>
      </c>
      <c r="F2" s="37" t="s">
        <v>58</v>
      </c>
      <c r="G2" s="37" t="s">
        <v>59</v>
      </c>
      <c r="H2" s="38" t="s">
        <v>59</v>
      </c>
      <c r="I2" s="39" t="s">
        <v>58</v>
      </c>
      <c r="J2" s="39" t="s">
        <v>58</v>
      </c>
      <c r="K2" s="39" t="s">
        <v>59</v>
      </c>
      <c r="L2" s="40" t="s">
        <v>59</v>
      </c>
      <c r="M2" s="41"/>
    </row>
    <row r="3" spans="1:14">
      <c r="A3">
        <v>3</v>
      </c>
      <c r="B3" s="29" t="s">
        <v>257</v>
      </c>
      <c r="C3" s="172">
        <v>44104</v>
      </c>
      <c r="D3">
        <v>325</v>
      </c>
      <c r="E3">
        <v>329</v>
      </c>
      <c r="F3">
        <v>993</v>
      </c>
      <c r="G3" s="42">
        <f t="shared" ref="G3:G9" si="0">L3</f>
        <v>2250.6134969325153</v>
      </c>
      <c r="H3" s="43">
        <f t="shared" ref="H3:H9" si="1">(((D3+J3)*G3)/(F3-(D3+J3)))</f>
        <v>1094.984111531538</v>
      </c>
      <c r="I3" s="44">
        <v>326</v>
      </c>
      <c r="J3" s="44"/>
      <c r="K3" s="44">
        <v>1100</v>
      </c>
      <c r="L3" s="45">
        <f t="shared" ref="L3:L9" si="2">((K3*F3)/(I3+J3))-K3</f>
        <v>2250.6134969325153</v>
      </c>
      <c r="M3" s="46">
        <v>44109.375</v>
      </c>
      <c r="N3" s="46">
        <v>44132.541666666664</v>
      </c>
    </row>
    <row r="4" spans="1:14">
      <c r="A4">
        <v>4</v>
      </c>
      <c r="B4" s="29" t="s">
        <v>258</v>
      </c>
      <c r="C4" s="172">
        <v>44104</v>
      </c>
      <c r="D4">
        <v>325</v>
      </c>
      <c r="E4">
        <v>329</v>
      </c>
      <c r="F4">
        <v>993</v>
      </c>
      <c r="G4" s="42">
        <f t="shared" si="0"/>
        <v>2250.6134969325153</v>
      </c>
      <c r="H4" s="43">
        <f t="shared" si="1"/>
        <v>1094.984111531538</v>
      </c>
      <c r="I4" s="44">
        <v>326</v>
      </c>
      <c r="J4" s="44"/>
      <c r="K4" s="44">
        <v>1100</v>
      </c>
      <c r="L4" s="45">
        <f t="shared" si="2"/>
        <v>2250.6134969325153</v>
      </c>
      <c r="M4" s="46">
        <v>44109.375</v>
      </c>
      <c r="N4" s="46">
        <v>44132.541666666664</v>
      </c>
    </row>
    <row r="5" spans="1:14">
      <c r="A5">
        <v>5</v>
      </c>
      <c r="B5" s="29" t="s">
        <v>259</v>
      </c>
      <c r="C5" s="172">
        <v>44104</v>
      </c>
      <c r="D5">
        <v>325</v>
      </c>
      <c r="E5">
        <v>329</v>
      </c>
      <c r="F5">
        <v>993</v>
      </c>
      <c r="G5" s="42">
        <f t="shared" si="0"/>
        <v>2250.6134969325153</v>
      </c>
      <c r="H5" s="43">
        <f t="shared" si="1"/>
        <v>1094.984111531538</v>
      </c>
      <c r="I5" s="44">
        <v>326</v>
      </c>
      <c r="J5" s="44"/>
      <c r="K5" s="44">
        <v>1100</v>
      </c>
      <c r="L5" s="45">
        <f t="shared" si="2"/>
        <v>2250.6134969325153</v>
      </c>
      <c r="M5" s="46">
        <v>44109.375</v>
      </c>
      <c r="N5" s="46">
        <v>44132.541666666664</v>
      </c>
    </row>
    <row r="6" spans="1:14">
      <c r="A6">
        <v>6</v>
      </c>
      <c r="B6" s="29" t="s">
        <v>260</v>
      </c>
      <c r="C6" s="172">
        <v>44104</v>
      </c>
      <c r="D6">
        <v>325</v>
      </c>
      <c r="E6">
        <v>329</v>
      </c>
      <c r="F6">
        <v>993</v>
      </c>
      <c r="G6" s="42">
        <f t="shared" si="0"/>
        <v>2250.6134969325153</v>
      </c>
      <c r="H6" s="43">
        <f t="shared" si="1"/>
        <v>1094.984111531538</v>
      </c>
      <c r="I6" s="44">
        <v>326</v>
      </c>
      <c r="J6" s="44"/>
      <c r="K6" s="44">
        <v>1100</v>
      </c>
      <c r="L6" s="45">
        <f t="shared" si="2"/>
        <v>2250.6134969325153</v>
      </c>
      <c r="M6" s="46">
        <v>44109.375</v>
      </c>
      <c r="N6" s="46">
        <v>44132.541666666664</v>
      </c>
    </row>
    <row r="7" spans="1:14">
      <c r="A7">
        <v>7</v>
      </c>
      <c r="B7" s="29" t="s">
        <v>261</v>
      </c>
      <c r="C7" s="172">
        <v>44104</v>
      </c>
      <c r="D7">
        <v>325</v>
      </c>
      <c r="E7">
        <v>329</v>
      </c>
      <c r="F7">
        <v>993</v>
      </c>
      <c r="G7" s="42">
        <f t="shared" si="0"/>
        <v>2250.6134969325153</v>
      </c>
      <c r="H7" s="43">
        <f t="shared" si="1"/>
        <v>1094.984111531538</v>
      </c>
      <c r="I7" s="44">
        <v>326</v>
      </c>
      <c r="J7" s="44"/>
      <c r="K7" s="44">
        <v>1100</v>
      </c>
      <c r="L7" s="45">
        <f t="shared" si="2"/>
        <v>2250.6134969325153</v>
      </c>
      <c r="M7" s="46">
        <v>44109.375</v>
      </c>
      <c r="N7" s="46">
        <v>44132.541666666664</v>
      </c>
    </row>
    <row r="8" spans="1:14">
      <c r="A8">
        <v>8</v>
      </c>
      <c r="B8" s="29" t="s">
        <v>262</v>
      </c>
      <c r="C8" s="172">
        <v>44104</v>
      </c>
      <c r="D8">
        <v>325</v>
      </c>
      <c r="E8">
        <v>329</v>
      </c>
      <c r="F8">
        <v>993</v>
      </c>
      <c r="G8" s="42">
        <f t="shared" si="0"/>
        <v>2250.6134969325153</v>
      </c>
      <c r="H8" s="43">
        <f t="shared" si="1"/>
        <v>1094.984111531538</v>
      </c>
      <c r="I8" s="44">
        <v>326</v>
      </c>
      <c r="J8" s="44"/>
      <c r="K8" s="44">
        <v>1100</v>
      </c>
      <c r="L8" s="45">
        <f t="shared" si="2"/>
        <v>2250.6134969325153</v>
      </c>
      <c r="M8" s="46">
        <v>44109.375</v>
      </c>
      <c r="N8" s="46">
        <v>44132.541666666664</v>
      </c>
    </row>
    <row r="9" spans="1:14">
      <c r="A9">
        <v>9</v>
      </c>
      <c r="B9" s="29" t="s">
        <v>263</v>
      </c>
      <c r="C9" s="172">
        <v>44104</v>
      </c>
      <c r="D9">
        <v>324</v>
      </c>
      <c r="E9">
        <v>329</v>
      </c>
      <c r="F9">
        <v>993</v>
      </c>
      <c r="G9" s="42">
        <f t="shared" si="0"/>
        <v>2250.6134969325153</v>
      </c>
      <c r="H9" s="43">
        <f t="shared" si="1"/>
        <v>1089.9832182453438</v>
      </c>
      <c r="I9" s="44">
        <v>326</v>
      </c>
      <c r="J9" s="44"/>
      <c r="K9" s="44">
        <v>1100</v>
      </c>
      <c r="L9" s="45">
        <f t="shared" si="2"/>
        <v>2250.6134969325153</v>
      </c>
      <c r="M9" s="46">
        <v>44109.375</v>
      </c>
      <c r="N9" s="46">
        <v>44132.541666666664</v>
      </c>
    </row>
    <row r="10" spans="1:14">
      <c r="A10">
        <v>10</v>
      </c>
      <c r="B10" s="29" t="s">
        <v>264</v>
      </c>
      <c r="C10" s="172">
        <v>44104</v>
      </c>
      <c r="D10">
        <v>325</v>
      </c>
      <c r="E10">
        <v>330</v>
      </c>
      <c r="F10">
        <v>993</v>
      </c>
      <c r="G10" s="42">
        <f t="shared" ref="G10:G12" si="3">L10</f>
        <v>2250.6134969325153</v>
      </c>
      <c r="H10" s="43">
        <f t="shared" ref="H10:H12" si="4">(((D10+J10)*G10)/(F10-(D10+J10)))</f>
        <v>1094.984111531538</v>
      </c>
      <c r="I10" s="44">
        <v>326</v>
      </c>
      <c r="J10" s="44"/>
      <c r="K10" s="44">
        <v>1100</v>
      </c>
      <c r="L10" s="45">
        <f t="shared" ref="L10:L12" si="5">((K10*F10)/(I10+J10))-K10</f>
        <v>2250.6134969325153</v>
      </c>
      <c r="M10" s="46">
        <v>44109.375</v>
      </c>
      <c r="N10" s="46">
        <v>44132.541666666664</v>
      </c>
    </row>
    <row r="11" spans="1:14">
      <c r="A11">
        <v>11</v>
      </c>
      <c r="B11" s="29" t="s">
        <v>265</v>
      </c>
      <c r="C11" s="172">
        <v>44104</v>
      </c>
      <c r="D11">
        <v>325</v>
      </c>
      <c r="E11">
        <v>331</v>
      </c>
      <c r="F11">
        <v>993</v>
      </c>
      <c r="G11" s="42">
        <f t="shared" si="3"/>
        <v>2250.6134969325153</v>
      </c>
      <c r="H11" s="43">
        <f t="shared" si="4"/>
        <v>1094.984111531538</v>
      </c>
      <c r="I11" s="44">
        <v>326</v>
      </c>
      <c r="J11" s="44"/>
      <c r="K11" s="44">
        <v>1100</v>
      </c>
      <c r="L11" s="45">
        <f t="shared" si="5"/>
        <v>2250.6134969325153</v>
      </c>
      <c r="M11" s="46">
        <v>44109.375</v>
      </c>
      <c r="N11" s="46">
        <v>44132.541666666664</v>
      </c>
    </row>
    <row r="12" spans="1:14">
      <c r="A12">
        <v>12</v>
      </c>
      <c r="B12" s="29" t="s">
        <v>266</v>
      </c>
      <c r="C12" s="172">
        <v>44104</v>
      </c>
      <c r="D12">
        <v>324</v>
      </c>
      <c r="E12">
        <v>328</v>
      </c>
      <c r="F12">
        <v>993</v>
      </c>
      <c r="G12" s="42">
        <f t="shared" si="3"/>
        <v>2250.6134969325153</v>
      </c>
      <c r="H12" s="43">
        <f t="shared" si="4"/>
        <v>1089.9832182453438</v>
      </c>
      <c r="I12" s="44">
        <v>326</v>
      </c>
      <c r="J12" s="44"/>
      <c r="K12" s="44">
        <v>1100</v>
      </c>
      <c r="L12" s="45">
        <f t="shared" si="5"/>
        <v>2250.6134969325153</v>
      </c>
      <c r="M12" s="46">
        <v>44109.375</v>
      </c>
      <c r="N12" s="46">
        <v>44132.541666666664</v>
      </c>
    </row>
    <row r="13" spans="1:14">
      <c r="A13">
        <v>13</v>
      </c>
      <c r="B13" t="s">
        <v>267</v>
      </c>
      <c r="C13" s="172">
        <v>44104</v>
      </c>
      <c r="D13">
        <v>323</v>
      </c>
      <c r="E13">
        <v>327</v>
      </c>
      <c r="F13">
        <v>993</v>
      </c>
      <c r="G13" s="42">
        <f t="shared" ref="G13:G26" si="6">L13</f>
        <v>2250.6134969325153</v>
      </c>
      <c r="H13" s="43">
        <f t="shared" ref="H13:H26" si="7">(((D13+J13)*G13)/(F13-(D13+J13)))</f>
        <v>1084.9972529988097</v>
      </c>
      <c r="I13" s="44">
        <v>326</v>
      </c>
      <c r="J13" s="44"/>
      <c r="K13" s="44">
        <v>1100</v>
      </c>
      <c r="L13" s="45">
        <f t="shared" ref="L13:L26" si="8">((K13*F13)/(I13+J13))-K13</f>
        <v>2250.6134969325153</v>
      </c>
      <c r="M13" s="46">
        <v>44109.375</v>
      </c>
      <c r="N13" s="46">
        <v>44132.541666666664</v>
      </c>
    </row>
    <row r="14" spans="1:14">
      <c r="A14">
        <v>14</v>
      </c>
      <c r="B14" t="s">
        <v>268</v>
      </c>
      <c r="C14" s="172">
        <v>44104</v>
      </c>
      <c r="D14">
        <v>321</v>
      </c>
      <c r="E14">
        <v>327</v>
      </c>
      <c r="F14">
        <v>993</v>
      </c>
      <c r="G14" s="42">
        <f t="shared" si="6"/>
        <v>2250.6134969325153</v>
      </c>
      <c r="H14" s="43">
        <f t="shared" si="7"/>
        <v>1075.0698400525853</v>
      </c>
      <c r="I14" s="44">
        <v>326</v>
      </c>
      <c r="J14" s="44"/>
      <c r="K14" s="44">
        <v>1100</v>
      </c>
      <c r="L14" s="45">
        <f t="shared" si="8"/>
        <v>2250.6134969325153</v>
      </c>
      <c r="M14" s="46">
        <v>44109.375</v>
      </c>
      <c r="N14" s="46">
        <v>44132.541666666664</v>
      </c>
    </row>
    <row r="15" spans="1:14">
      <c r="A15">
        <v>15</v>
      </c>
      <c r="B15" s="29" t="s">
        <v>269</v>
      </c>
      <c r="C15" s="172">
        <v>44104</v>
      </c>
      <c r="D15">
        <v>323</v>
      </c>
      <c r="E15">
        <v>329</v>
      </c>
      <c r="F15">
        <v>993</v>
      </c>
      <c r="G15" s="42">
        <f t="shared" si="6"/>
        <v>2250.6134969325153</v>
      </c>
      <c r="H15" s="43">
        <f t="shared" si="7"/>
        <v>1084.9972529988097</v>
      </c>
      <c r="I15" s="44">
        <v>326</v>
      </c>
      <c r="J15" s="44"/>
      <c r="K15" s="44">
        <v>1100</v>
      </c>
      <c r="L15" s="45">
        <f t="shared" si="8"/>
        <v>2250.6134969325153</v>
      </c>
      <c r="M15" s="46">
        <v>44109.375</v>
      </c>
      <c r="N15" s="46">
        <v>44132.541666666664</v>
      </c>
    </row>
    <row r="16" spans="1:14">
      <c r="A16">
        <v>16</v>
      </c>
      <c r="B16" s="29" t="s">
        <v>270</v>
      </c>
      <c r="C16" s="172">
        <v>44104</v>
      </c>
      <c r="D16">
        <v>325</v>
      </c>
      <c r="E16">
        <v>329</v>
      </c>
      <c r="F16">
        <v>993</v>
      </c>
      <c r="G16" s="42">
        <f t="shared" si="6"/>
        <v>2250.6134969325153</v>
      </c>
      <c r="H16" s="43">
        <f t="shared" si="7"/>
        <v>1094.984111531538</v>
      </c>
      <c r="I16" s="44">
        <v>326</v>
      </c>
      <c r="J16" s="44"/>
      <c r="K16" s="44">
        <v>1100</v>
      </c>
      <c r="L16" s="45">
        <f t="shared" si="8"/>
        <v>2250.6134969325153</v>
      </c>
      <c r="M16" s="46">
        <v>44109.375</v>
      </c>
      <c r="N16" s="46">
        <v>44132.541666666664</v>
      </c>
    </row>
    <row r="17" spans="1:14">
      <c r="A17">
        <v>17</v>
      </c>
      <c r="B17" s="29" t="s">
        <v>271</v>
      </c>
      <c r="C17" s="172">
        <v>44104</v>
      </c>
      <c r="D17">
        <v>323</v>
      </c>
      <c r="E17">
        <v>328</v>
      </c>
      <c r="F17">
        <v>993</v>
      </c>
      <c r="G17" s="42">
        <f t="shared" si="6"/>
        <v>2250.6134969325153</v>
      </c>
      <c r="H17" s="43">
        <f t="shared" si="7"/>
        <v>1084.9972529988097</v>
      </c>
      <c r="I17" s="44">
        <v>326</v>
      </c>
      <c r="J17" s="44"/>
      <c r="K17" s="44">
        <v>1100</v>
      </c>
      <c r="L17" s="45">
        <f t="shared" si="8"/>
        <v>2250.6134969325153</v>
      </c>
      <c r="M17" s="46">
        <v>44109.375</v>
      </c>
      <c r="N17" s="46">
        <v>44132.541666666664</v>
      </c>
    </row>
    <row r="18" spans="1:14">
      <c r="A18">
        <v>18</v>
      </c>
      <c r="B18" s="29" t="s">
        <v>272</v>
      </c>
      <c r="C18" s="172">
        <v>44104</v>
      </c>
      <c r="D18">
        <v>324</v>
      </c>
      <c r="E18">
        <v>330</v>
      </c>
      <c r="F18">
        <v>993</v>
      </c>
      <c r="G18" s="42">
        <f t="shared" si="6"/>
        <v>2250.6134969325153</v>
      </c>
      <c r="H18" s="43">
        <f t="shared" si="7"/>
        <v>1089.9832182453438</v>
      </c>
      <c r="I18" s="44">
        <v>326</v>
      </c>
      <c r="J18" s="44"/>
      <c r="K18" s="44">
        <v>1100</v>
      </c>
      <c r="L18" s="45">
        <f t="shared" si="8"/>
        <v>2250.6134969325153</v>
      </c>
      <c r="M18" s="46">
        <v>44109.375</v>
      </c>
      <c r="N18" s="46">
        <v>44132.541666666664</v>
      </c>
    </row>
    <row r="19" spans="1:14">
      <c r="A19">
        <v>19</v>
      </c>
      <c r="B19" s="29" t="s">
        <v>273</v>
      </c>
      <c r="C19" s="172">
        <v>44104</v>
      </c>
      <c r="D19">
        <v>325</v>
      </c>
      <c r="E19">
        <v>330</v>
      </c>
      <c r="F19">
        <v>993</v>
      </c>
      <c r="G19" s="42">
        <f t="shared" si="6"/>
        <v>2250.6134969325153</v>
      </c>
      <c r="H19" s="43">
        <f t="shared" si="7"/>
        <v>1094.984111531538</v>
      </c>
      <c r="I19" s="44">
        <v>326</v>
      </c>
      <c r="J19" s="44"/>
      <c r="K19" s="44">
        <v>1100</v>
      </c>
      <c r="L19" s="45">
        <f t="shared" si="8"/>
        <v>2250.6134969325153</v>
      </c>
      <c r="M19" s="46">
        <v>44109.375</v>
      </c>
      <c r="N19" s="46">
        <v>44132.541666666664</v>
      </c>
    </row>
    <row r="20" spans="1:14">
      <c r="A20">
        <v>20</v>
      </c>
      <c r="B20" s="29" t="s">
        <v>274</v>
      </c>
      <c r="C20" s="172">
        <v>44104</v>
      </c>
      <c r="D20">
        <v>324</v>
      </c>
      <c r="E20">
        <v>330</v>
      </c>
      <c r="F20">
        <v>993</v>
      </c>
      <c r="G20" s="42">
        <f t="shared" si="6"/>
        <v>2250.6134969325153</v>
      </c>
      <c r="H20" s="43">
        <f t="shared" si="7"/>
        <v>1089.9832182453438</v>
      </c>
      <c r="I20" s="44">
        <v>326</v>
      </c>
      <c r="J20" s="44"/>
      <c r="K20" s="44">
        <v>1100</v>
      </c>
      <c r="L20" s="45">
        <f t="shared" si="8"/>
        <v>2250.6134969325153</v>
      </c>
      <c r="M20" s="46">
        <v>44109.375</v>
      </c>
      <c r="N20" s="46">
        <v>44132.541666666664</v>
      </c>
    </row>
    <row r="21" spans="1:14">
      <c r="A21">
        <v>21</v>
      </c>
      <c r="B21" s="29" t="s">
        <v>275</v>
      </c>
      <c r="C21" s="172">
        <v>44104</v>
      </c>
      <c r="D21">
        <v>328</v>
      </c>
      <c r="E21">
        <v>335</v>
      </c>
      <c r="F21">
        <v>993</v>
      </c>
      <c r="G21" s="42">
        <f t="shared" si="6"/>
        <v>2250.6134969325153</v>
      </c>
      <c r="H21" s="43">
        <f t="shared" si="7"/>
        <v>1110.0770330734813</v>
      </c>
      <c r="I21" s="44">
        <v>326</v>
      </c>
      <c r="J21" s="44"/>
      <c r="K21" s="44">
        <v>1100</v>
      </c>
      <c r="L21" s="45">
        <f t="shared" si="8"/>
        <v>2250.6134969325153</v>
      </c>
      <c r="M21" s="46">
        <v>44109.375</v>
      </c>
      <c r="N21" s="46">
        <v>44132.541666666664</v>
      </c>
    </row>
    <row r="22" spans="1:14">
      <c r="A22">
        <v>22</v>
      </c>
      <c r="B22" s="29" t="s">
        <v>276</v>
      </c>
      <c r="C22" s="172">
        <v>44104</v>
      </c>
      <c r="D22">
        <v>322</v>
      </c>
      <c r="E22">
        <v>327</v>
      </c>
      <c r="F22">
        <v>993</v>
      </c>
      <c r="G22" s="42">
        <f t="shared" si="6"/>
        <v>2250.6134969325153</v>
      </c>
      <c r="H22" s="43">
        <f t="shared" si="7"/>
        <v>1080.0261490495825</v>
      </c>
      <c r="I22" s="44">
        <v>326</v>
      </c>
      <c r="J22" s="44"/>
      <c r="K22" s="44">
        <v>1100</v>
      </c>
      <c r="L22" s="45">
        <f t="shared" si="8"/>
        <v>2250.6134969325153</v>
      </c>
      <c r="M22" s="46">
        <v>44109.375</v>
      </c>
      <c r="N22" s="46">
        <v>44132.541666666664</v>
      </c>
    </row>
    <row r="23" spans="1:14">
      <c r="A23">
        <v>23</v>
      </c>
      <c r="B23" s="29" t="s">
        <v>277</v>
      </c>
      <c r="C23" s="172">
        <v>44104</v>
      </c>
      <c r="D23">
        <v>324</v>
      </c>
      <c r="E23">
        <v>330</v>
      </c>
      <c r="F23">
        <v>993</v>
      </c>
      <c r="G23" s="42">
        <f t="shared" si="6"/>
        <v>2250.6134969325153</v>
      </c>
      <c r="H23" s="43">
        <f t="shared" si="7"/>
        <v>1089.9832182453438</v>
      </c>
      <c r="I23" s="44">
        <v>326</v>
      </c>
      <c r="J23" s="44"/>
      <c r="K23" s="44">
        <v>1100</v>
      </c>
      <c r="L23" s="45">
        <f t="shared" si="8"/>
        <v>2250.6134969325153</v>
      </c>
      <c r="M23" s="46">
        <v>44109.375</v>
      </c>
      <c r="N23" s="46">
        <v>44132.541666666664</v>
      </c>
    </row>
    <row r="24" spans="1:14">
      <c r="A24">
        <v>24</v>
      </c>
      <c r="B24" s="29" t="s">
        <v>278</v>
      </c>
      <c r="C24" s="172">
        <v>44104</v>
      </c>
      <c r="D24">
        <v>324</v>
      </c>
      <c r="E24">
        <v>330</v>
      </c>
      <c r="F24">
        <v>993</v>
      </c>
      <c r="G24" s="42">
        <f t="shared" si="6"/>
        <v>2250.6134969325153</v>
      </c>
      <c r="H24" s="43">
        <f t="shared" si="7"/>
        <v>1089.9832182453438</v>
      </c>
      <c r="I24" s="44">
        <v>326</v>
      </c>
      <c r="J24" s="44"/>
      <c r="K24" s="44">
        <v>1100</v>
      </c>
      <c r="L24" s="45">
        <f t="shared" si="8"/>
        <v>2250.6134969325153</v>
      </c>
      <c r="M24" s="46">
        <v>44109.375</v>
      </c>
      <c r="N24" s="46">
        <v>44132.541666666664</v>
      </c>
    </row>
    <row r="25" spans="1:14">
      <c r="A25">
        <v>25</v>
      </c>
      <c r="B25" s="29" t="s">
        <v>279</v>
      </c>
      <c r="C25" s="172">
        <v>44104</v>
      </c>
      <c r="D25">
        <v>324</v>
      </c>
      <c r="E25">
        <v>329</v>
      </c>
      <c r="F25">
        <v>993</v>
      </c>
      <c r="G25" s="42">
        <f t="shared" si="6"/>
        <v>2250.6134969325153</v>
      </c>
      <c r="H25" s="43">
        <f t="shared" si="7"/>
        <v>1089.9832182453438</v>
      </c>
      <c r="I25" s="44">
        <v>326</v>
      </c>
      <c r="J25" s="44"/>
      <c r="K25" s="44">
        <v>1100</v>
      </c>
      <c r="L25" s="45">
        <f t="shared" si="8"/>
        <v>2250.6134969325153</v>
      </c>
      <c r="M25" s="46">
        <v>44109.375</v>
      </c>
      <c r="N25" s="46">
        <v>44132.541666666664</v>
      </c>
    </row>
    <row r="26" spans="1:14">
      <c r="A26">
        <v>26</v>
      </c>
      <c r="B26" s="29" t="s">
        <v>280</v>
      </c>
      <c r="C26" s="172">
        <v>44104</v>
      </c>
      <c r="D26">
        <v>319</v>
      </c>
      <c r="E26">
        <v>326</v>
      </c>
      <c r="F26">
        <v>993</v>
      </c>
      <c r="G26" s="42">
        <f t="shared" si="6"/>
        <v>2250.6134969325153</v>
      </c>
      <c r="H26" s="43">
        <f t="shared" si="7"/>
        <v>1065.2013435036681</v>
      </c>
      <c r="I26" s="44">
        <v>326</v>
      </c>
      <c r="J26" s="44"/>
      <c r="K26" s="44">
        <v>1100</v>
      </c>
      <c r="L26" s="45">
        <f t="shared" si="8"/>
        <v>2250.6134969325153</v>
      </c>
      <c r="M26" s="46">
        <v>44109.375</v>
      </c>
      <c r="N26" s="46">
        <v>44132.541666666664</v>
      </c>
    </row>
    <row r="27" spans="1:14">
      <c r="G27" s="42"/>
      <c r="H27" s="43"/>
      <c r="I27" s="44"/>
      <c r="J27" s="44"/>
      <c r="K27" s="44"/>
      <c r="L27" s="45"/>
      <c r="M27" s="46"/>
      <c r="N27" s="46"/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9" sqref="D9"/>
    </sheetView>
  </sheetViews>
  <sheetFormatPr baseColWidth="10" defaultRowHeight="14" x14ac:dyDescent="0"/>
  <cols>
    <col min="7" max="7" width="25" bestFit="1" customWidth="1"/>
    <col min="9" max="9" width="12.6640625" bestFit="1" customWidth="1"/>
  </cols>
  <sheetData>
    <row r="1" spans="1:14">
      <c r="A1" s="104"/>
      <c r="B1" s="105"/>
      <c r="C1" s="105"/>
      <c r="D1" s="105"/>
      <c r="E1" s="106"/>
      <c r="F1" s="106"/>
      <c r="G1" s="106"/>
      <c r="H1" s="106"/>
      <c r="I1" s="107"/>
      <c r="J1" s="107"/>
      <c r="K1" s="108"/>
      <c r="L1" s="109"/>
      <c r="M1" s="109"/>
      <c r="N1" s="110"/>
    </row>
    <row r="2" spans="1:14">
      <c r="A2" s="111"/>
      <c r="B2" s="102"/>
      <c r="C2" s="102"/>
      <c r="D2" s="102"/>
      <c r="E2" s="102"/>
      <c r="F2" s="102"/>
      <c r="K2" s="102"/>
    </row>
    <row r="3" spans="1:14">
      <c r="A3" s="112"/>
      <c r="B3" s="113"/>
      <c r="C3" s="113"/>
      <c r="D3" s="113"/>
      <c r="E3" s="113"/>
      <c r="F3" s="113"/>
      <c r="G3" s="112"/>
      <c r="H3" s="114"/>
      <c r="I3" s="115"/>
      <c r="J3" s="116"/>
      <c r="K3" s="117"/>
      <c r="L3" s="117"/>
      <c r="M3" s="118"/>
      <c r="N3" s="119"/>
    </row>
    <row r="4" spans="1:14">
      <c r="A4" s="112"/>
      <c r="B4" s="113"/>
      <c r="C4" s="113"/>
      <c r="D4" s="113"/>
      <c r="E4" s="113"/>
      <c r="F4" s="113"/>
      <c r="G4" s="112"/>
      <c r="H4" s="114"/>
      <c r="I4" s="115"/>
      <c r="J4" s="116"/>
      <c r="K4" s="117"/>
      <c r="L4" s="117"/>
      <c r="M4" s="118"/>
      <c r="N4" s="120"/>
    </row>
    <row r="5" spans="1:14">
      <c r="A5" s="112"/>
      <c r="B5" s="113"/>
      <c r="C5" s="113"/>
      <c r="D5" s="113"/>
      <c r="E5" s="113"/>
      <c r="F5" s="113"/>
      <c r="G5" s="112"/>
      <c r="H5" s="114"/>
      <c r="I5" s="115"/>
      <c r="J5" s="116"/>
      <c r="K5" s="117"/>
      <c r="L5" s="117"/>
      <c r="M5" s="118"/>
      <c r="N5" s="119"/>
    </row>
    <row r="6" spans="1:14">
      <c r="A6" s="112"/>
      <c r="B6" s="113"/>
      <c r="C6" s="113"/>
      <c r="D6" s="113"/>
      <c r="E6" s="113"/>
      <c r="F6" s="113"/>
      <c r="G6" s="112"/>
      <c r="H6" s="114"/>
      <c r="I6" s="115"/>
      <c r="J6" s="116"/>
      <c r="K6" s="117"/>
      <c r="L6" s="117"/>
      <c r="M6" s="118"/>
      <c r="N6" s="120"/>
    </row>
    <row r="7" spans="1:14">
      <c r="A7" s="112"/>
      <c r="B7" s="113"/>
      <c r="C7" s="113"/>
      <c r="D7" s="113"/>
      <c r="E7" s="113"/>
      <c r="F7" s="113"/>
      <c r="G7" s="112"/>
      <c r="H7" s="114"/>
      <c r="I7" s="115"/>
      <c r="J7" s="116"/>
      <c r="K7" s="117"/>
      <c r="L7" s="117"/>
      <c r="M7" s="118"/>
      <c r="N7" s="119"/>
    </row>
    <row r="8" spans="1:14">
      <c r="A8" s="112"/>
      <c r="B8" s="113"/>
      <c r="C8" s="113"/>
      <c r="D8" s="113"/>
      <c r="E8" s="113"/>
      <c r="F8" s="113"/>
      <c r="G8" s="112"/>
      <c r="H8" s="114"/>
      <c r="I8" s="115"/>
      <c r="J8" s="116"/>
      <c r="K8" s="117"/>
      <c r="L8" s="117"/>
      <c r="M8" s="118"/>
      <c r="N8" s="120"/>
    </row>
    <row r="9" spans="1:14">
      <c r="A9" s="112"/>
      <c r="B9" s="113"/>
      <c r="C9" s="113"/>
      <c r="D9" s="113"/>
      <c r="E9" s="113"/>
      <c r="F9" s="113"/>
      <c r="G9" s="112"/>
      <c r="H9" s="114"/>
      <c r="I9" s="115"/>
      <c r="J9" s="116"/>
      <c r="K9" s="117"/>
      <c r="L9" s="117"/>
      <c r="M9" s="118"/>
      <c r="N9" s="119"/>
    </row>
    <row r="10" spans="1:14">
      <c r="A10" s="112"/>
      <c r="B10" s="113"/>
      <c r="C10" s="113"/>
      <c r="D10" s="113"/>
      <c r="E10" s="113"/>
      <c r="F10" s="113"/>
      <c r="G10" s="112"/>
      <c r="H10" s="114"/>
      <c r="I10" s="115"/>
      <c r="J10" s="116"/>
      <c r="K10" s="117"/>
      <c r="L10" s="117"/>
      <c r="M10" s="118"/>
      <c r="N10" s="120"/>
    </row>
    <row r="11" spans="1:14">
      <c r="A11" s="112"/>
      <c r="B11" s="113"/>
      <c r="C11" s="113"/>
      <c r="D11" s="113"/>
      <c r="E11" s="113"/>
      <c r="F11" s="113"/>
      <c r="G11" s="112"/>
      <c r="H11" s="114"/>
      <c r="I11" s="115"/>
      <c r="J11" s="116"/>
      <c r="K11" s="117"/>
      <c r="L11" s="117"/>
      <c r="M11" s="118"/>
      <c r="N11" s="119"/>
    </row>
    <row r="12" spans="1:14">
      <c r="A12" s="112"/>
      <c r="B12" s="113"/>
      <c r="C12" s="113"/>
      <c r="D12" s="113"/>
      <c r="E12" s="113"/>
      <c r="F12" s="113"/>
      <c r="G12" s="112"/>
      <c r="H12" s="114"/>
      <c r="I12" s="115"/>
      <c r="J12" s="116"/>
      <c r="K12" s="117"/>
      <c r="L12" s="117"/>
      <c r="M12" s="118"/>
      <c r="N12" s="120"/>
    </row>
    <row r="13" spans="1:14">
      <c r="A13" s="112"/>
      <c r="B13" s="113"/>
      <c r="C13" s="113"/>
      <c r="D13" s="113"/>
      <c r="E13" s="113"/>
      <c r="F13" s="113"/>
      <c r="G13" s="112"/>
      <c r="H13" s="114"/>
      <c r="I13" s="115"/>
      <c r="J13" s="116"/>
      <c r="K13" s="117"/>
      <c r="L13" s="117"/>
      <c r="M13" s="118"/>
      <c r="N13" s="119"/>
    </row>
    <row r="14" spans="1:14">
      <c r="A14" s="112"/>
      <c r="B14" s="113"/>
      <c r="C14" s="113"/>
      <c r="D14" s="113"/>
      <c r="E14" s="113"/>
      <c r="F14" s="113"/>
      <c r="G14" s="112"/>
      <c r="H14" s="114"/>
      <c r="I14" s="115"/>
      <c r="J14" s="116"/>
      <c r="K14" s="117"/>
      <c r="L14" s="117"/>
      <c r="M14" s="118"/>
      <c r="N14" s="120"/>
    </row>
    <row r="15" spans="1:14">
      <c r="A15" s="112"/>
      <c r="B15" s="113"/>
      <c r="C15" s="113"/>
      <c r="D15" s="113"/>
      <c r="E15" s="113"/>
      <c r="F15" s="113"/>
      <c r="G15" s="112"/>
      <c r="H15" s="114"/>
      <c r="I15" s="115"/>
      <c r="J15" s="116"/>
      <c r="K15" s="117"/>
      <c r="L15" s="117"/>
      <c r="M15" s="118"/>
      <c r="N15" s="119"/>
    </row>
    <row r="16" spans="1:14">
      <c r="A16" s="112"/>
      <c r="B16" s="113"/>
      <c r="C16" s="113"/>
      <c r="D16" s="113"/>
      <c r="E16" s="113"/>
      <c r="F16" s="113"/>
      <c r="G16" s="112"/>
      <c r="H16" s="114"/>
      <c r="I16" s="115"/>
      <c r="J16" s="116"/>
      <c r="K16" s="117"/>
      <c r="L16" s="117"/>
      <c r="M16" s="118"/>
      <c r="N16" s="121"/>
    </row>
    <row r="17" spans="1:14">
      <c r="A17" s="112"/>
      <c r="B17" s="113"/>
      <c r="C17" s="113"/>
      <c r="D17" s="113"/>
      <c r="E17" s="113"/>
      <c r="F17" s="113"/>
      <c r="G17" s="112"/>
      <c r="H17" s="114"/>
      <c r="I17" s="115"/>
      <c r="J17" s="116"/>
      <c r="K17" s="117"/>
      <c r="L17" s="117"/>
      <c r="M17" s="118"/>
      <c r="N17" s="119"/>
    </row>
    <row r="18" spans="1:14">
      <c r="A18" s="112"/>
      <c r="B18" s="113"/>
      <c r="C18" s="113"/>
      <c r="D18" s="113"/>
      <c r="E18" s="113"/>
      <c r="F18" s="113"/>
      <c r="G18" s="112"/>
      <c r="H18" s="114"/>
      <c r="I18" s="115"/>
      <c r="J18" s="116"/>
      <c r="K18" s="117"/>
      <c r="L18" s="117"/>
      <c r="M18" s="118"/>
      <c r="N18" s="120"/>
    </row>
    <row r="19" spans="1:14">
      <c r="A19" s="112"/>
      <c r="B19" s="113"/>
      <c r="C19" s="113"/>
      <c r="D19" s="113"/>
      <c r="E19" s="113"/>
      <c r="F19" s="113"/>
      <c r="G19" s="112"/>
      <c r="H19" s="114"/>
      <c r="I19" s="115"/>
      <c r="J19" s="116"/>
      <c r="K19" s="117"/>
      <c r="L19" s="117"/>
      <c r="M19" s="118"/>
      <c r="N19" s="119"/>
    </row>
    <row r="20" spans="1:14">
      <c r="A20" s="112"/>
      <c r="B20" s="113"/>
      <c r="C20" s="113"/>
      <c r="D20" s="113"/>
      <c r="E20" s="113"/>
      <c r="F20" s="113"/>
      <c r="G20" s="112"/>
      <c r="H20" s="114"/>
      <c r="I20" s="115"/>
      <c r="J20" s="116"/>
      <c r="K20" s="117"/>
      <c r="L20" s="117"/>
      <c r="M20" s="118"/>
      <c r="N20" s="120"/>
    </row>
    <row r="21" spans="1:14">
      <c r="A21" s="112"/>
      <c r="B21" s="113"/>
      <c r="C21" s="113"/>
      <c r="D21" s="113"/>
      <c r="E21" s="113"/>
      <c r="F21" s="113"/>
      <c r="G21" s="112"/>
      <c r="H21" s="114"/>
      <c r="I21" s="115"/>
      <c r="J21" s="116"/>
      <c r="K21" s="117"/>
      <c r="L21" s="117"/>
      <c r="M21" s="118"/>
      <c r="N21" s="119"/>
    </row>
    <row r="22" spans="1:14">
      <c r="A22" s="112"/>
      <c r="B22" s="113"/>
      <c r="C22" s="113"/>
      <c r="D22" s="113"/>
      <c r="E22" s="113"/>
      <c r="F22" s="113"/>
      <c r="G22" s="112"/>
      <c r="H22" s="114"/>
      <c r="I22" s="115"/>
      <c r="J22" s="116"/>
      <c r="K22" s="117"/>
      <c r="L22" s="117"/>
      <c r="M22" s="118"/>
      <c r="N22" s="120"/>
    </row>
    <row r="23" spans="1:14">
      <c r="A23" s="112"/>
      <c r="B23" s="113"/>
      <c r="C23" s="113"/>
      <c r="D23" s="113"/>
      <c r="E23" s="113"/>
      <c r="F23" s="113"/>
      <c r="G23" s="112"/>
      <c r="H23" s="114"/>
      <c r="I23" s="115"/>
      <c r="J23" s="116"/>
      <c r="K23" s="117"/>
      <c r="L23" s="117"/>
      <c r="M23" s="118"/>
      <c r="N23" s="119"/>
    </row>
    <row r="24" spans="1:14">
      <c r="A24" s="112"/>
      <c r="B24" s="113"/>
      <c r="C24" s="113"/>
      <c r="D24" s="113"/>
      <c r="E24" s="113"/>
      <c r="F24" s="113"/>
      <c r="G24" s="112"/>
      <c r="H24" s="114"/>
      <c r="I24" s="115"/>
      <c r="J24" s="116"/>
      <c r="K24" s="117"/>
      <c r="L24" s="117"/>
      <c r="M24" s="118"/>
      <c r="N24" s="121"/>
    </row>
    <row r="25" spans="1:14">
      <c r="A25" s="112"/>
      <c r="B25" s="113"/>
      <c r="C25" s="113"/>
      <c r="D25" s="113"/>
      <c r="E25" s="113"/>
      <c r="F25" s="113"/>
      <c r="G25" s="112"/>
      <c r="H25" s="114"/>
      <c r="I25" s="115"/>
      <c r="J25" s="116"/>
      <c r="K25" s="117"/>
      <c r="L25" s="117"/>
      <c r="M25" s="118"/>
      <c r="N25" s="119"/>
    </row>
    <row r="26" spans="1:14">
      <c r="A26" s="112"/>
      <c r="B26" s="113"/>
      <c r="C26" s="113"/>
      <c r="D26" s="113"/>
      <c r="E26" s="113"/>
      <c r="F26" s="113"/>
      <c r="G26" s="112"/>
      <c r="H26" s="114"/>
      <c r="I26" s="115"/>
      <c r="J26" s="116"/>
      <c r="K26" s="117"/>
      <c r="L26" s="117"/>
      <c r="M26" s="118"/>
      <c r="N26" s="120"/>
    </row>
    <row r="27" spans="1:14">
      <c r="A27" s="112"/>
      <c r="B27" s="113"/>
      <c r="C27" s="113"/>
      <c r="D27" s="113"/>
      <c r="E27" s="113"/>
      <c r="F27" s="113"/>
      <c r="G27" s="112"/>
      <c r="H27" s="114"/>
      <c r="I27" s="115"/>
      <c r="J27" s="116"/>
      <c r="K27" s="117"/>
      <c r="L27" s="117"/>
      <c r="M27" s="118"/>
      <c r="N27" s="119"/>
    </row>
    <row r="28" spans="1:14">
      <c r="A28" s="112"/>
      <c r="B28" s="113"/>
      <c r="C28" s="113"/>
      <c r="D28" s="113"/>
      <c r="E28" s="113"/>
      <c r="F28" s="113"/>
      <c r="G28" s="112"/>
      <c r="H28" s="114"/>
      <c r="I28" s="115"/>
      <c r="J28" s="116"/>
      <c r="K28" s="117"/>
      <c r="L28" s="117"/>
      <c r="M28" s="118"/>
      <c r="N28" s="120"/>
    </row>
    <row r="29" spans="1:14">
      <c r="A29" s="111"/>
      <c r="B29" s="102"/>
      <c r="C29" s="102"/>
      <c r="D29" s="102"/>
      <c r="K29" s="102"/>
    </row>
    <row r="30" spans="1:14">
      <c r="A30" s="112"/>
      <c r="B30" s="113"/>
      <c r="C30" s="113"/>
      <c r="D30" s="113"/>
      <c r="E30" s="113"/>
      <c r="F30" s="113"/>
      <c r="G30" s="112"/>
      <c r="H30" s="114"/>
      <c r="I30" s="115"/>
      <c r="J30" s="116"/>
      <c r="K30" s="117"/>
      <c r="L30" s="117"/>
      <c r="M30" s="118"/>
      <c r="N30" s="119"/>
    </row>
    <row r="31" spans="1:14">
      <c r="A31" s="112"/>
      <c r="B31" s="113"/>
      <c r="C31" s="113"/>
      <c r="D31" s="113"/>
      <c r="E31" s="113"/>
      <c r="F31" s="113"/>
      <c r="G31" s="112"/>
      <c r="H31" s="114"/>
      <c r="I31" s="115"/>
      <c r="J31" s="116"/>
      <c r="K31" s="117"/>
      <c r="L31" s="117"/>
      <c r="M31" s="118"/>
      <c r="N31" s="120"/>
    </row>
    <row r="32" spans="1:14">
      <c r="A32" s="112"/>
      <c r="B32" s="113"/>
      <c r="C32" s="113"/>
      <c r="D32" s="113"/>
      <c r="E32" s="113"/>
      <c r="F32" s="113"/>
      <c r="G32" s="112"/>
      <c r="H32" s="114"/>
      <c r="I32" s="115"/>
      <c r="J32" s="116"/>
      <c r="K32" s="117"/>
      <c r="L32" s="117"/>
      <c r="M32" s="118"/>
      <c r="N32" s="119"/>
    </row>
    <row r="33" spans="1:14">
      <c r="A33" s="112"/>
      <c r="B33" s="113"/>
      <c r="C33" s="113"/>
      <c r="D33" s="113"/>
      <c r="E33" s="113"/>
      <c r="F33" s="113"/>
      <c r="G33" s="112"/>
      <c r="H33" s="114"/>
      <c r="I33" s="115"/>
      <c r="J33" s="116"/>
      <c r="K33" s="117"/>
      <c r="L33" s="117"/>
      <c r="M33" s="118"/>
      <c r="N33" s="120"/>
    </row>
    <row r="34" spans="1:14">
      <c r="A34" s="112"/>
      <c r="B34" s="113"/>
      <c r="C34" s="113"/>
      <c r="D34" s="113"/>
      <c r="E34" s="113"/>
      <c r="F34" s="113"/>
      <c r="G34" s="112"/>
      <c r="H34" s="114"/>
      <c r="I34" s="115"/>
      <c r="J34" s="116"/>
      <c r="K34" s="117"/>
      <c r="L34" s="117"/>
      <c r="M34" s="118"/>
      <c r="N34" s="119"/>
    </row>
    <row r="35" spans="1:14">
      <c r="A35" s="112"/>
      <c r="B35" s="113"/>
      <c r="C35" s="113"/>
      <c r="D35" s="113"/>
      <c r="E35" s="113"/>
      <c r="F35" s="113"/>
      <c r="G35" s="112"/>
      <c r="H35" s="114"/>
      <c r="I35" s="115"/>
      <c r="J35" s="116"/>
      <c r="K35" s="117"/>
      <c r="L35" s="117"/>
      <c r="M35" s="118"/>
      <c r="N35" s="120"/>
    </row>
    <row r="36" spans="1:14">
      <c r="A36" s="112"/>
      <c r="B36" s="113"/>
      <c r="C36" s="113"/>
      <c r="D36" s="113"/>
      <c r="E36" s="113"/>
      <c r="F36" s="113"/>
      <c r="G36" s="112"/>
      <c r="H36" s="114"/>
      <c r="I36" s="115"/>
      <c r="J36" s="116"/>
      <c r="K36" s="117"/>
      <c r="L36" s="117"/>
      <c r="M36" s="118"/>
      <c r="N36" s="119"/>
    </row>
    <row r="37" spans="1:14">
      <c r="A37" s="112"/>
      <c r="B37" s="113"/>
      <c r="C37" s="113"/>
      <c r="D37" s="113"/>
      <c r="E37" s="113"/>
      <c r="F37" s="113"/>
      <c r="G37" s="112"/>
      <c r="H37" s="114"/>
      <c r="I37" s="115"/>
      <c r="J37" s="116"/>
      <c r="K37" s="117"/>
      <c r="L37" s="117"/>
      <c r="M37" s="118"/>
      <c r="N37" s="120"/>
    </row>
    <row r="38" spans="1:14">
      <c r="A38" s="112"/>
      <c r="B38" s="113"/>
      <c r="C38" s="113"/>
      <c r="D38" s="113"/>
      <c r="E38" s="113"/>
      <c r="F38" s="113"/>
      <c r="G38" s="112"/>
      <c r="H38" s="114"/>
      <c r="I38" s="115"/>
      <c r="J38" s="116"/>
      <c r="K38" s="117"/>
      <c r="L38" s="117"/>
      <c r="M38" s="118"/>
      <c r="N38" s="119"/>
    </row>
    <row r="39" spans="1:14">
      <c r="A39" s="112"/>
      <c r="B39" s="113"/>
      <c r="C39" s="113"/>
      <c r="D39" s="113"/>
      <c r="E39" s="113"/>
      <c r="F39" s="113"/>
      <c r="G39" s="112"/>
      <c r="H39" s="114"/>
      <c r="I39" s="115"/>
      <c r="J39" s="116"/>
      <c r="K39" s="117"/>
      <c r="L39" s="117"/>
      <c r="M39" s="118"/>
      <c r="N39" s="120"/>
    </row>
    <row r="40" spans="1:14">
      <c r="A40" s="112"/>
      <c r="B40" s="113"/>
      <c r="C40" s="113"/>
      <c r="D40" s="113"/>
      <c r="E40" s="113"/>
      <c r="F40" s="113"/>
      <c r="G40" s="112"/>
      <c r="H40" s="114"/>
      <c r="I40" s="115"/>
      <c r="J40" s="116"/>
      <c r="K40" s="117"/>
      <c r="L40" s="117"/>
      <c r="M40" s="118"/>
      <c r="N40" s="119"/>
    </row>
    <row r="41" spans="1:14">
      <c r="A41" s="112"/>
      <c r="B41" s="113"/>
      <c r="C41" s="113"/>
      <c r="D41" s="113"/>
      <c r="E41" s="113"/>
      <c r="F41" s="113"/>
      <c r="G41" s="112"/>
      <c r="H41" s="114"/>
      <c r="I41" s="115"/>
      <c r="J41" s="116"/>
      <c r="K41" s="117"/>
      <c r="L41" s="117"/>
      <c r="M41" s="118"/>
      <c r="N41" s="120"/>
    </row>
    <row r="42" spans="1:14">
      <c r="A42" s="112"/>
      <c r="B42" s="113"/>
      <c r="C42" s="113"/>
      <c r="D42" s="113"/>
      <c r="E42" s="113"/>
      <c r="F42" s="113"/>
      <c r="G42" s="112"/>
      <c r="H42" s="114"/>
      <c r="I42" s="115"/>
      <c r="J42" s="116"/>
      <c r="K42" s="117"/>
      <c r="L42" s="117"/>
      <c r="M42" s="118"/>
      <c r="N42" s="119"/>
    </row>
    <row r="43" spans="1:14">
      <c r="A43" s="112"/>
      <c r="B43" s="113"/>
      <c r="C43" s="113"/>
      <c r="D43" s="113"/>
      <c r="E43" s="113"/>
      <c r="F43" s="113"/>
      <c r="G43" s="112"/>
      <c r="H43" s="114"/>
      <c r="I43" s="115"/>
      <c r="J43" s="116"/>
      <c r="K43" s="117"/>
      <c r="L43" s="117"/>
      <c r="M43" s="118"/>
      <c r="N43" s="120"/>
    </row>
    <row r="44" spans="1:14">
      <c r="A44" s="112"/>
      <c r="B44" s="113"/>
      <c r="C44" s="113"/>
      <c r="D44" s="113"/>
      <c r="E44" s="113"/>
      <c r="F44" s="113"/>
      <c r="G44" s="112"/>
      <c r="H44" s="114"/>
      <c r="I44" s="115"/>
      <c r="J44" s="116"/>
      <c r="K44" s="117"/>
      <c r="L44" s="117"/>
      <c r="M44" s="118"/>
      <c r="N44" s="119"/>
    </row>
    <row r="45" spans="1:14">
      <c r="A45" s="112"/>
      <c r="B45" s="113"/>
      <c r="C45" s="113"/>
      <c r="D45" s="113"/>
      <c r="E45" s="113"/>
      <c r="F45" s="113"/>
      <c r="G45" s="112"/>
      <c r="H45" s="114"/>
      <c r="I45" s="115"/>
      <c r="J45" s="116"/>
      <c r="K45" s="117"/>
      <c r="L45" s="117"/>
      <c r="M45" s="118"/>
      <c r="N45" s="120"/>
    </row>
    <row r="46" spans="1:14">
      <c r="A46" s="112"/>
      <c r="B46" s="113"/>
      <c r="C46" s="113"/>
      <c r="D46" s="113"/>
      <c r="E46" s="113"/>
      <c r="F46" s="113"/>
      <c r="G46" s="112"/>
      <c r="H46" s="114"/>
      <c r="I46" s="115"/>
      <c r="J46" s="116"/>
      <c r="K46" s="117"/>
      <c r="L46" s="117"/>
      <c r="M46" s="118"/>
      <c r="N46" s="119"/>
    </row>
    <row r="47" spans="1:14">
      <c r="A47" s="112"/>
      <c r="B47" s="113"/>
      <c r="C47" s="113"/>
      <c r="D47" s="113"/>
      <c r="E47" s="113"/>
      <c r="F47" s="113"/>
      <c r="G47" s="112"/>
      <c r="H47" s="114"/>
      <c r="I47" s="115"/>
      <c r="J47" s="116"/>
      <c r="K47" s="117"/>
      <c r="L47" s="117"/>
      <c r="M47" s="118"/>
      <c r="N47" s="120"/>
    </row>
    <row r="48" spans="1:14">
      <c r="A48" s="112"/>
      <c r="B48" s="113"/>
      <c r="C48" s="113"/>
      <c r="D48" s="113"/>
      <c r="E48" s="113"/>
      <c r="F48" s="113"/>
      <c r="G48" s="112"/>
      <c r="H48" s="114"/>
      <c r="I48" s="115"/>
      <c r="J48" s="116"/>
      <c r="K48" s="117"/>
      <c r="L48" s="117"/>
      <c r="M48" s="118"/>
      <c r="N48" s="119"/>
    </row>
    <row r="49" spans="1:14">
      <c r="A49" s="112"/>
      <c r="B49" s="113"/>
      <c r="C49" s="113"/>
      <c r="D49" s="113"/>
      <c r="E49" s="113"/>
      <c r="F49" s="113"/>
      <c r="G49" s="112"/>
      <c r="H49" s="114"/>
      <c r="I49" s="115"/>
      <c r="J49" s="116"/>
      <c r="K49" s="117"/>
      <c r="L49" s="117"/>
      <c r="M49" s="118"/>
      <c r="N49" s="120"/>
    </row>
    <row r="50" spans="1:14">
      <c r="A50" s="112"/>
      <c r="B50" s="113"/>
      <c r="C50" s="113"/>
      <c r="D50" s="113"/>
      <c r="E50" s="113"/>
      <c r="F50" s="113"/>
      <c r="G50" s="112"/>
      <c r="H50" s="114"/>
      <c r="I50" s="115"/>
      <c r="J50" s="116"/>
      <c r="K50" s="117"/>
      <c r="L50" s="117"/>
      <c r="M50" s="118"/>
      <c r="N50" s="119"/>
    </row>
    <row r="51" spans="1:14">
      <c r="A51" s="112"/>
      <c r="B51" s="113"/>
      <c r="C51" s="113"/>
      <c r="D51" s="113"/>
      <c r="E51" s="113"/>
      <c r="F51" s="113"/>
      <c r="G51" s="112"/>
      <c r="H51" s="114"/>
      <c r="I51" s="115"/>
      <c r="J51" s="116"/>
      <c r="K51" s="117"/>
      <c r="L51" s="117"/>
      <c r="M51" s="118"/>
      <c r="N51" s="120"/>
    </row>
    <row r="52" spans="1:14">
      <c r="A52" s="112"/>
      <c r="B52" s="113"/>
      <c r="C52" s="113"/>
      <c r="D52" s="113"/>
      <c r="E52" s="113"/>
      <c r="F52" s="113"/>
      <c r="G52" s="112"/>
      <c r="H52" s="114"/>
      <c r="I52" s="115"/>
      <c r="J52" s="116"/>
      <c r="K52" s="117"/>
      <c r="L52" s="117"/>
      <c r="M52" s="118"/>
      <c r="N52" s="119"/>
    </row>
    <row r="53" spans="1:14">
      <c r="A53" s="112"/>
      <c r="B53" s="113"/>
      <c r="C53" s="113"/>
      <c r="D53" s="113"/>
      <c r="E53" s="113"/>
      <c r="F53" s="113"/>
      <c r="G53" s="112"/>
      <c r="H53" s="114"/>
      <c r="I53" s="115"/>
      <c r="J53" s="116"/>
      <c r="K53" s="117"/>
      <c r="L53" s="117"/>
      <c r="M53" s="118"/>
      <c r="N53" s="120"/>
    </row>
    <row r="54" spans="1:14">
      <c r="A54" s="112"/>
      <c r="B54" s="113"/>
      <c r="C54" s="113"/>
      <c r="D54" s="113"/>
      <c r="E54" s="113"/>
      <c r="F54" s="113"/>
      <c r="G54" s="112"/>
      <c r="H54" s="114"/>
      <c r="I54" s="115"/>
      <c r="J54" s="116"/>
      <c r="K54" s="117"/>
      <c r="L54" s="117"/>
      <c r="M54" s="118"/>
      <c r="N54" s="119"/>
    </row>
    <row r="55" spans="1:14">
      <c r="A55" s="112"/>
      <c r="B55" s="113"/>
      <c r="C55" s="113"/>
      <c r="D55" s="113"/>
      <c r="E55" s="113"/>
      <c r="F55" s="113"/>
      <c r="G55" s="112"/>
      <c r="H55" s="114"/>
      <c r="I55" s="115"/>
      <c r="J55" s="116"/>
      <c r="K55" s="117"/>
      <c r="L55" s="117"/>
      <c r="M55" s="118"/>
      <c r="N55" s="120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A5" workbookViewId="0">
      <selection activeCell="N18" sqref="N18"/>
    </sheetView>
  </sheetViews>
  <sheetFormatPr baseColWidth="10" defaultRowHeight="14" x14ac:dyDescent="0"/>
  <cols>
    <col min="1" max="1" width="30" bestFit="1" customWidth="1"/>
    <col min="2" max="2" width="15.1640625" bestFit="1" customWidth="1"/>
    <col min="9" max="9" width="15.1640625" bestFit="1" customWidth="1"/>
    <col min="15" max="26" width="10.6640625" customWidth="1"/>
    <col min="27" max="27" width="10.83203125" style="128"/>
    <col min="28" max="28" width="15.33203125" bestFit="1" customWidth="1"/>
    <col min="29" max="29" width="10.83203125" style="173"/>
    <col min="30" max="30" width="17.5" style="175" bestFit="1" customWidth="1"/>
  </cols>
  <sheetData>
    <row r="1" spans="1:30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30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30">
      <c r="A3" s="44">
        <v>5</v>
      </c>
      <c r="B3" s="52">
        <v>44110</v>
      </c>
      <c r="C3" s="53">
        <v>2992</v>
      </c>
      <c r="D3" s="42">
        <v>1441.2</v>
      </c>
      <c r="E3" s="54">
        <v>249.12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30">
      <c r="A4" s="44">
        <v>4.4000000000000004</v>
      </c>
      <c r="B4" s="52">
        <v>44110</v>
      </c>
      <c r="C4" s="53">
        <v>2992</v>
      </c>
      <c r="D4" s="54">
        <v>1287.0999999999999</v>
      </c>
      <c r="E4" s="54">
        <v>234.98</v>
      </c>
      <c r="F4" s="55">
        <f t="shared" ref="F4:F14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30">
      <c r="A5" s="44">
        <v>4</v>
      </c>
      <c r="B5" s="52">
        <v>44110</v>
      </c>
      <c r="C5" s="53">
        <v>2992</v>
      </c>
      <c r="D5" s="42">
        <v>1213.4000000000001</v>
      </c>
      <c r="E5" s="54">
        <v>213.54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30">
      <c r="A6" s="44">
        <v>3.4</v>
      </c>
      <c r="B6" s="52">
        <v>44110</v>
      </c>
      <c r="C6" s="53">
        <v>2992</v>
      </c>
      <c r="D6" s="54">
        <v>1031.9000000000001</v>
      </c>
      <c r="E6" s="54">
        <v>180.81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30">
      <c r="A7" s="44">
        <v>3</v>
      </c>
      <c r="B7" s="52">
        <v>44110</v>
      </c>
      <c r="C7" s="53">
        <v>2992</v>
      </c>
      <c r="D7" s="42">
        <v>922.8</v>
      </c>
      <c r="E7" s="54">
        <v>168.66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30">
      <c r="A8" s="44">
        <v>2.4</v>
      </c>
      <c r="B8" s="52">
        <v>44110</v>
      </c>
      <c r="C8" s="53">
        <v>2992</v>
      </c>
      <c r="D8" s="54">
        <v>728.05</v>
      </c>
      <c r="E8" s="54">
        <v>137.52000000000001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30">
      <c r="A9" s="44">
        <v>2</v>
      </c>
      <c r="B9" s="52">
        <v>44110</v>
      </c>
      <c r="C9" s="53">
        <v>2992</v>
      </c>
      <c r="D9" s="42">
        <v>637.38</v>
      </c>
      <c r="E9" s="54">
        <v>113.59</v>
      </c>
      <c r="F9" s="55">
        <f t="shared" si="0"/>
        <v>5.984</v>
      </c>
      <c r="G9" s="58" t="s">
        <v>70</v>
      </c>
      <c r="H9" s="58"/>
      <c r="I9" s="59">
        <f>SLOPE(F3:F15,D3:D15)</f>
        <v>1.0079664919826006E-2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30">
      <c r="A10" s="44">
        <v>1.4</v>
      </c>
      <c r="B10" s="52">
        <v>44110</v>
      </c>
      <c r="C10" s="53">
        <v>2992</v>
      </c>
      <c r="D10" s="42">
        <v>432.92</v>
      </c>
      <c r="E10" s="54">
        <v>78.13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-5.6268012809890244E-2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30">
      <c r="A11" s="44">
        <v>1</v>
      </c>
      <c r="B11" s="52">
        <v>44110</v>
      </c>
      <c r="C11" s="53">
        <v>2992</v>
      </c>
      <c r="D11" s="42">
        <v>304.66000000000003</v>
      </c>
      <c r="E11" s="54">
        <v>62.86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30" ht="15" thickBot="1">
      <c r="A12" s="60">
        <v>0.4</v>
      </c>
      <c r="B12" s="52">
        <v>44110</v>
      </c>
      <c r="C12" s="53">
        <v>2992</v>
      </c>
      <c r="D12" s="60">
        <v>106.26</v>
      </c>
      <c r="E12" s="60">
        <v>23.696000000000002</v>
      </c>
      <c r="F12" s="55">
        <f t="shared" si="0"/>
        <v>1.1968000000000001</v>
      </c>
      <c r="G12" s="61" t="s">
        <v>72</v>
      </c>
      <c r="H12" s="61"/>
      <c r="I12" s="62">
        <f>SLOPE(F3:F15,E3:E15)</f>
        <v>5.7667227492791774E-2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30">
      <c r="A13" s="60">
        <v>0.2</v>
      </c>
      <c r="B13" s="52">
        <v>44110</v>
      </c>
      <c r="C13" s="53">
        <v>2992</v>
      </c>
      <c r="D13" s="60">
        <v>51.113999999999997</v>
      </c>
      <c r="E13" s="60">
        <v>12.096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-0.28804711191226851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W13" s="253" t="s">
        <v>155</v>
      </c>
      <c r="X13" s="254"/>
      <c r="Y13" s="254"/>
      <c r="Z13" s="255"/>
    </row>
    <row r="14" spans="1:30">
      <c r="A14" s="60">
        <v>0.1</v>
      </c>
      <c r="B14" s="52">
        <v>44110</v>
      </c>
      <c r="C14" s="53">
        <v>2992</v>
      </c>
      <c r="D14" s="60">
        <v>19.388999999999999</v>
      </c>
      <c r="E14" s="60">
        <v>6.3630000000000004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29" t="s">
        <v>121</v>
      </c>
      <c r="X14" s="20" t="s">
        <v>122</v>
      </c>
      <c r="Y14" s="20" t="s">
        <v>121</v>
      </c>
      <c r="Z14" s="130" t="s">
        <v>122</v>
      </c>
    </row>
    <row r="15" spans="1:30" ht="15" thickBot="1">
      <c r="A15" s="60">
        <v>0</v>
      </c>
      <c r="B15" s="52">
        <v>44110</v>
      </c>
      <c r="C15" s="53">
        <v>2992</v>
      </c>
      <c r="D15" s="60">
        <v>0</v>
      </c>
      <c r="E15" s="60">
        <v>0</v>
      </c>
      <c r="F15" s="55">
        <f t="shared" ref="F15" si="1">A15/1000*C15</f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31"/>
      <c r="X15" s="41"/>
      <c r="Y15" s="41"/>
      <c r="Z15" s="132"/>
    </row>
    <row r="16" spans="1:30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74" t="s">
        <v>285</v>
      </c>
      <c r="AB16" s="174" t="s">
        <v>286</v>
      </c>
      <c r="AC16" s="174" t="s">
        <v>287</v>
      </c>
      <c r="AD16" s="174" t="s">
        <v>288</v>
      </c>
    </row>
    <row r="17" spans="1:30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  <c r="AA17" s="175"/>
      <c r="AB17" s="173"/>
    </row>
    <row r="18" spans="1:30">
      <c r="A18" s="29" t="s">
        <v>257</v>
      </c>
      <c r="B18" s="71">
        <f t="shared" ref="B18:B41" si="2">$B$3+H18</f>
        <v>44110.604166666664</v>
      </c>
      <c r="C18" s="44">
        <v>5</v>
      </c>
      <c r="D18" s="82">
        <v>336.92</v>
      </c>
      <c r="E18" s="83">
        <v>66.712000000000003</v>
      </c>
      <c r="F18" s="74">
        <f t="shared" ref="F18:F41" si="3">((I$9*D18)+I$10)/C18/1000</f>
        <v>6.6795453839557759E-4</v>
      </c>
      <c r="G18" s="74">
        <f t="shared" ref="G18:G41" si="4">((I$12*E18)+I$13)/C18/1000</f>
        <v>7.1180979371737133E-4</v>
      </c>
      <c r="H18" s="98">
        <v>0.60416666666666663</v>
      </c>
      <c r="I18" s="75">
        <f>jar_information!M3</f>
        <v>44109.375</v>
      </c>
      <c r="J18" s="76">
        <f t="shared" ref="J18:J41" si="5">B18-I18</f>
        <v>1.2291666666642413</v>
      </c>
      <c r="K18" s="76">
        <f t="shared" ref="K18:K41" si="6">J18*24</f>
        <v>29.499999999941792</v>
      </c>
      <c r="L18" s="77">
        <f>jar_information!H3</f>
        <v>1094.984111531538</v>
      </c>
      <c r="M18" s="76">
        <f t="shared" ref="M18:M41" si="7">F18*L18</f>
        <v>0.7313996067685401</v>
      </c>
      <c r="N18" s="76">
        <f t="shared" ref="N18:N41" si="8">M18*1.83</f>
        <v>1.3384612803864284</v>
      </c>
      <c r="O18" s="78">
        <f>N18*(12/(12+(16*2)))</f>
        <v>0.3650348946508441</v>
      </c>
      <c r="P18" s="79">
        <f t="shared" ref="P18:P41" si="9">O18*(400/(400+L18))</f>
        <v>9.7669237240758031E-2</v>
      </c>
      <c r="Q18" s="80"/>
      <c r="R18" s="80">
        <f t="shared" ref="R18:R41" si="10">Q18/314.7</f>
        <v>0</v>
      </c>
      <c r="S18" s="80">
        <f t="shared" ref="S18:S41" si="11">R18/P18*100</f>
        <v>0</v>
      </c>
      <c r="T18" s="81">
        <f t="shared" ref="T18:T41" si="12">F18*1000000</f>
        <v>667.95453839557763</v>
      </c>
      <c r="U18" s="7">
        <f t="shared" ref="U18:U41" si="13">M18/L18*100</f>
        <v>6.6795453839557761E-2</v>
      </c>
      <c r="V18" s="92">
        <f>O18/K18</f>
        <v>1.2374064225476758E-2</v>
      </c>
      <c r="W18" s="99">
        <f>V18*24*5</f>
        <v>1.4848877070572108</v>
      </c>
      <c r="X18" s="99">
        <f t="shared" ref="X18:X41" si="14">V18*24*7</f>
        <v>2.0788427898800954</v>
      </c>
      <c r="Y18" s="100">
        <f t="shared" ref="Y18:Y41" si="15">W18*(400/(400+L18))</f>
        <v>0.39729859216657926</v>
      </c>
      <c r="Z18" s="100">
        <f t="shared" ref="Z18:Z41" si="16">X18*(400/(400+L18))</f>
        <v>0.55621802903321105</v>
      </c>
      <c r="AA18" s="175">
        <v>10.253477216514689</v>
      </c>
      <c r="AB18" s="175">
        <f>IF((AA18-N18)&lt;=0,"!",AA18-N18)</f>
        <v>8.9150159361282597</v>
      </c>
      <c r="AC18" s="175">
        <f>AA18*(12/(12+(16*2)))</f>
        <v>2.7964028772312788</v>
      </c>
      <c r="AD18" s="175">
        <f>AC18/V18/24</f>
        <v>9.4162099394480894</v>
      </c>
    </row>
    <row r="19" spans="1:30">
      <c r="A19" s="29" t="s">
        <v>258</v>
      </c>
      <c r="B19" s="71">
        <f t="shared" si="2"/>
        <v>44110.604166666664</v>
      </c>
      <c r="C19" s="44">
        <v>5</v>
      </c>
      <c r="D19" s="82">
        <v>352.33</v>
      </c>
      <c r="E19" s="83">
        <v>73.263999999999996</v>
      </c>
      <c r="F19" s="74">
        <f t="shared" si="3"/>
        <v>6.9902006567848117E-4</v>
      </c>
      <c r="G19" s="74">
        <f t="shared" si="4"/>
        <v>7.8737692862392559E-4</v>
      </c>
      <c r="H19" s="98">
        <v>0.60416666666666663</v>
      </c>
      <c r="I19" s="75">
        <f>jar_information!M4</f>
        <v>44109.375</v>
      </c>
      <c r="J19" s="76">
        <f t="shared" si="5"/>
        <v>1.2291666666642413</v>
      </c>
      <c r="K19" s="76">
        <f t="shared" si="6"/>
        <v>29.499999999941792</v>
      </c>
      <c r="L19" s="77">
        <f>jar_information!H4</f>
        <v>1094.984111531538</v>
      </c>
      <c r="M19" s="76">
        <f t="shared" si="7"/>
        <v>0.76541586555966901</v>
      </c>
      <c r="N19" s="76">
        <f t="shared" si="8"/>
        <v>1.4007110339741944</v>
      </c>
      <c r="O19" s="78">
        <f t="shared" ref="O19:O41" si="17">N19*(12/(12+(16*2)))</f>
        <v>0.38201210017478027</v>
      </c>
      <c r="P19" s="79">
        <f t="shared" si="9"/>
        <v>0.10221168164347315</v>
      </c>
      <c r="Q19" s="80"/>
      <c r="R19" s="80">
        <f t="shared" si="10"/>
        <v>0</v>
      </c>
      <c r="S19" s="80">
        <f t="shared" si="11"/>
        <v>0</v>
      </c>
      <c r="T19" s="81">
        <f t="shared" si="12"/>
        <v>699.02006567848116</v>
      </c>
      <c r="U19" s="7">
        <f t="shared" si="13"/>
        <v>6.9902006567848118E-2</v>
      </c>
      <c r="V19" s="92">
        <f t="shared" ref="V19:V41" si="18">O19/K19</f>
        <v>1.2949562717814713E-2</v>
      </c>
      <c r="W19" s="99">
        <f t="shared" ref="W19:W41" si="19">V19*24*5</f>
        <v>1.5539475261377655</v>
      </c>
      <c r="X19" s="99">
        <f t="shared" si="14"/>
        <v>2.175526536592872</v>
      </c>
      <c r="Y19" s="100">
        <f t="shared" si="15"/>
        <v>0.4157763321098637</v>
      </c>
      <c r="Z19" s="100">
        <f t="shared" si="16"/>
        <v>0.58208686495380924</v>
      </c>
      <c r="AA19" s="175">
        <v>10.253477216514689</v>
      </c>
      <c r="AB19" s="175">
        <f t="shared" ref="AB19:AB41" si="20">IF((AA19-N19)&lt;=0,"!",AA19-N19)</f>
        <v>8.8527661825404955</v>
      </c>
      <c r="AC19" s="175">
        <f t="shared" ref="AC19:AC41" si="21">AA19*(12/(12+(16*2)))</f>
        <v>2.7964028772312788</v>
      </c>
      <c r="AD19" s="175">
        <f t="shared" ref="AD19:AD41" si="22">AC19/V19/24</f>
        <v>8.9977390812595655</v>
      </c>
    </row>
    <row r="20" spans="1:30">
      <c r="A20" s="29" t="s">
        <v>259</v>
      </c>
      <c r="B20" s="71">
        <f t="shared" si="2"/>
        <v>44110.604166666664</v>
      </c>
      <c r="C20" s="44">
        <v>5</v>
      </c>
      <c r="D20" s="82">
        <v>129.18</v>
      </c>
      <c r="E20" s="83">
        <v>30.436</v>
      </c>
      <c r="F20" s="74">
        <f t="shared" si="3"/>
        <v>2.4916462030664667E-4</v>
      </c>
      <c r="G20" s="74">
        <f t="shared" si="4"/>
        <v>2.9342252481166835E-4</v>
      </c>
      <c r="H20" s="98">
        <v>0.60416666666666663</v>
      </c>
      <c r="I20" s="75">
        <f>jar_information!M5</f>
        <v>44109.375</v>
      </c>
      <c r="J20" s="76">
        <f t="shared" si="5"/>
        <v>1.2291666666642413</v>
      </c>
      <c r="K20" s="76">
        <f t="shared" si="6"/>
        <v>29.499999999941792</v>
      </c>
      <c r="L20" s="77">
        <f>jar_information!H5</f>
        <v>1094.984111531538</v>
      </c>
      <c r="M20" s="76">
        <f t="shared" si="7"/>
        <v>0.2728313003915665</v>
      </c>
      <c r="N20" s="76">
        <f t="shared" si="8"/>
        <v>0.49928127971656672</v>
      </c>
      <c r="O20" s="78">
        <f t="shared" si="17"/>
        <v>0.13616762174088182</v>
      </c>
      <c r="P20" s="79">
        <f t="shared" si="9"/>
        <v>3.6433195695005686E-2</v>
      </c>
      <c r="Q20" s="80"/>
      <c r="R20" s="80">
        <f t="shared" si="10"/>
        <v>0</v>
      </c>
      <c r="S20" s="80">
        <f t="shared" si="11"/>
        <v>0</v>
      </c>
      <c r="T20" s="81">
        <f t="shared" si="12"/>
        <v>249.16462030664667</v>
      </c>
      <c r="U20" s="7">
        <f t="shared" si="13"/>
        <v>2.4916462030664666E-2</v>
      </c>
      <c r="V20" s="92">
        <f t="shared" si="18"/>
        <v>4.6158515844457798E-3</v>
      </c>
      <c r="W20" s="99">
        <f t="shared" si="19"/>
        <v>0.55390219013349351</v>
      </c>
      <c r="X20" s="99">
        <f t="shared" si="14"/>
        <v>0.77546306618689098</v>
      </c>
      <c r="Y20" s="100">
        <f t="shared" si="15"/>
        <v>0.14820282994607825</v>
      </c>
      <c r="Z20" s="100">
        <f t="shared" si="16"/>
        <v>0.20748396192450957</v>
      </c>
      <c r="AA20" s="175">
        <v>1.6126423838845156</v>
      </c>
      <c r="AB20" s="175">
        <f t="shared" si="20"/>
        <v>1.113361104167949</v>
      </c>
      <c r="AC20" s="175">
        <f t="shared" si="21"/>
        <v>0.4398115592412315</v>
      </c>
      <c r="AD20" s="175">
        <f t="shared" si="22"/>
        <v>3.9701193376328265</v>
      </c>
    </row>
    <row r="21" spans="1:30">
      <c r="A21" s="29" t="s">
        <v>260</v>
      </c>
      <c r="B21" s="71">
        <f t="shared" si="2"/>
        <v>44110.604166666664</v>
      </c>
      <c r="C21" s="44">
        <v>5</v>
      </c>
      <c r="D21" s="82">
        <v>128.38</v>
      </c>
      <c r="E21" s="83">
        <v>27.548999999999999</v>
      </c>
      <c r="F21" s="74">
        <f t="shared" si="3"/>
        <v>2.4755187391947448E-4</v>
      </c>
      <c r="G21" s="74">
        <f t="shared" si="4"/>
        <v>2.6012546765733039E-4</v>
      </c>
      <c r="H21" s="98">
        <v>0.60416666666666663</v>
      </c>
      <c r="I21" s="75">
        <f>jar_information!M6</f>
        <v>44109.375</v>
      </c>
      <c r="J21" s="76">
        <f t="shared" si="5"/>
        <v>1.2291666666642413</v>
      </c>
      <c r="K21" s="76">
        <f t="shared" si="6"/>
        <v>29.499999999941792</v>
      </c>
      <c r="L21" s="77">
        <f>jar_information!H6</f>
        <v>1094.984111531538</v>
      </c>
      <c r="M21" s="76">
        <f t="shared" si="7"/>
        <v>0.27106536872168308</v>
      </c>
      <c r="N21" s="76">
        <f t="shared" si="8"/>
        <v>0.49604962476068004</v>
      </c>
      <c r="O21" s="78">
        <f t="shared" si="17"/>
        <v>0.13528626129836727</v>
      </c>
      <c r="P21" s="79">
        <f t="shared" si="9"/>
        <v>3.6197377685779721E-2</v>
      </c>
      <c r="Q21" s="80"/>
      <c r="R21" s="80">
        <f t="shared" si="10"/>
        <v>0</v>
      </c>
      <c r="S21" s="80">
        <f t="shared" si="11"/>
        <v>0</v>
      </c>
      <c r="T21" s="81">
        <f t="shared" si="12"/>
        <v>247.55187391947447</v>
      </c>
      <c r="U21" s="7">
        <f t="shared" si="13"/>
        <v>2.4755187391947448E-2</v>
      </c>
      <c r="V21" s="92">
        <f t="shared" si="18"/>
        <v>4.5859749592757357E-3</v>
      </c>
      <c r="W21" s="99">
        <f t="shared" si="19"/>
        <v>0.55031699511308829</v>
      </c>
      <c r="X21" s="99">
        <f t="shared" si="14"/>
        <v>0.77044379315832368</v>
      </c>
      <c r="Y21" s="100">
        <f t="shared" si="15"/>
        <v>0.14724357024753007</v>
      </c>
      <c r="Z21" s="100">
        <f t="shared" si="16"/>
        <v>0.20614099834654209</v>
      </c>
      <c r="AA21" s="175">
        <v>1.6126423838845156</v>
      </c>
      <c r="AB21" s="175">
        <f t="shared" si="20"/>
        <v>1.1165927591238356</v>
      </c>
      <c r="AC21" s="175">
        <f t="shared" si="21"/>
        <v>0.4398115592412315</v>
      </c>
      <c r="AD21" s="175">
        <f t="shared" si="22"/>
        <v>3.9959837979458701</v>
      </c>
    </row>
    <row r="22" spans="1:30">
      <c r="A22" s="29" t="s">
        <v>261</v>
      </c>
      <c r="B22" s="71">
        <f t="shared" si="2"/>
        <v>44110.604166666664</v>
      </c>
      <c r="C22" s="44">
        <v>5</v>
      </c>
      <c r="D22" s="82">
        <v>1449.4</v>
      </c>
      <c r="E22" s="83">
        <v>270.8</v>
      </c>
      <c r="F22" s="74">
        <f t="shared" si="3"/>
        <v>2.9106396643971849E-3</v>
      </c>
      <c r="G22" s="74">
        <f t="shared" si="4"/>
        <v>3.065647618627149E-3</v>
      </c>
      <c r="H22" s="98">
        <v>0.60416666666666663</v>
      </c>
      <c r="I22" s="75">
        <f>jar_information!M7</f>
        <v>44109.375</v>
      </c>
      <c r="J22" s="76">
        <f t="shared" si="5"/>
        <v>1.2291666666642413</v>
      </c>
      <c r="K22" s="76">
        <f t="shared" si="6"/>
        <v>29.499999999941792</v>
      </c>
      <c r="L22" s="77">
        <f>jar_information!H7</f>
        <v>1094.984111531538</v>
      </c>
      <c r="M22" s="76">
        <f t="shared" si="7"/>
        <v>3.1871041869084054</v>
      </c>
      <c r="N22" s="76">
        <f t="shared" si="8"/>
        <v>5.8324006620423816</v>
      </c>
      <c r="O22" s="78">
        <f t="shared" si="17"/>
        <v>1.5906547260115584</v>
      </c>
      <c r="P22" s="79">
        <f t="shared" si="9"/>
        <v>0.42559776087038426</v>
      </c>
      <c r="Q22" s="80"/>
      <c r="R22" s="80">
        <f t="shared" si="10"/>
        <v>0</v>
      </c>
      <c r="S22" s="80">
        <f t="shared" si="11"/>
        <v>0</v>
      </c>
      <c r="T22" s="81">
        <f t="shared" si="12"/>
        <v>2910.6396643971848</v>
      </c>
      <c r="U22" s="7">
        <f t="shared" si="13"/>
        <v>0.29106396643971849</v>
      </c>
      <c r="V22" s="92">
        <f t="shared" si="18"/>
        <v>5.3920499186938885E-2</v>
      </c>
      <c r="W22" s="99">
        <f t="shared" si="19"/>
        <v>6.4704599024326654</v>
      </c>
      <c r="X22" s="99">
        <f t="shared" si="14"/>
        <v>9.0586438634057327</v>
      </c>
      <c r="Y22" s="100">
        <f t="shared" si="15"/>
        <v>1.7312451289676909</v>
      </c>
      <c r="Z22" s="100">
        <f t="shared" si="16"/>
        <v>2.4237431805547676</v>
      </c>
      <c r="AA22" s="175">
        <v>13.034248604188406</v>
      </c>
      <c r="AB22" s="175">
        <f t="shared" si="20"/>
        <v>7.2018479421460242</v>
      </c>
      <c r="AC22" s="175">
        <f t="shared" si="21"/>
        <v>3.5547950738695651</v>
      </c>
      <c r="AD22" s="175">
        <f t="shared" si="22"/>
        <v>2.746941583343316</v>
      </c>
    </row>
    <row r="23" spans="1:30">
      <c r="A23" s="29" t="s">
        <v>262</v>
      </c>
      <c r="B23" s="71">
        <f t="shared" si="2"/>
        <v>44110.604166666664</v>
      </c>
      <c r="C23" s="44">
        <v>5</v>
      </c>
      <c r="D23" s="82">
        <v>1381.3</v>
      </c>
      <c r="E23" s="83">
        <v>258.66000000000003</v>
      </c>
      <c r="F23" s="74">
        <f t="shared" si="3"/>
        <v>2.7733546281891544E-3</v>
      </c>
      <c r="G23" s="74">
        <f t="shared" si="4"/>
        <v>2.9256315902746505E-3</v>
      </c>
      <c r="H23" s="98">
        <v>0.60416666666666663</v>
      </c>
      <c r="I23" s="75">
        <f>jar_information!M8</f>
        <v>44109.375</v>
      </c>
      <c r="J23" s="76">
        <f t="shared" si="5"/>
        <v>1.2291666666642413</v>
      </c>
      <c r="K23" s="76">
        <f t="shared" si="6"/>
        <v>29.499999999941792</v>
      </c>
      <c r="L23" s="77">
        <f>jar_information!H8</f>
        <v>1094.984111531538</v>
      </c>
      <c r="M23" s="76">
        <f t="shared" si="7"/>
        <v>3.0367792535095801</v>
      </c>
      <c r="N23" s="76">
        <f t="shared" si="8"/>
        <v>5.557306033922532</v>
      </c>
      <c r="O23" s="78">
        <f t="shared" si="17"/>
        <v>1.5156289183425087</v>
      </c>
      <c r="P23" s="79">
        <f t="shared" si="9"/>
        <v>0.40552375283502412</v>
      </c>
      <c r="Q23" s="80"/>
      <c r="R23" s="80">
        <f t="shared" si="10"/>
        <v>0</v>
      </c>
      <c r="S23" s="80">
        <f t="shared" si="11"/>
        <v>0</v>
      </c>
      <c r="T23" s="81">
        <f t="shared" si="12"/>
        <v>2773.3546281891545</v>
      </c>
      <c r="U23" s="7">
        <f t="shared" si="13"/>
        <v>0.27733546281891541</v>
      </c>
      <c r="V23" s="92">
        <f t="shared" si="18"/>
        <v>5.1377251469338955E-2</v>
      </c>
      <c r="W23" s="99">
        <f t="shared" si="19"/>
        <v>6.1652701763206741</v>
      </c>
      <c r="X23" s="99">
        <f t="shared" si="14"/>
        <v>8.6313782468489428</v>
      </c>
      <c r="Y23" s="100">
        <f t="shared" si="15"/>
        <v>1.6495881471287763</v>
      </c>
      <c r="Z23" s="100">
        <f t="shared" si="16"/>
        <v>2.3094234059802869</v>
      </c>
      <c r="AA23" s="175">
        <v>13.034248604188406</v>
      </c>
      <c r="AB23" s="175">
        <f t="shared" si="20"/>
        <v>7.4769425702658738</v>
      </c>
      <c r="AC23" s="175">
        <f t="shared" si="21"/>
        <v>3.5547950738695651</v>
      </c>
      <c r="AD23" s="175">
        <f t="shared" si="22"/>
        <v>2.8829191359063882</v>
      </c>
    </row>
    <row r="24" spans="1:30">
      <c r="A24" s="29" t="s">
        <v>263</v>
      </c>
      <c r="B24" s="71">
        <f t="shared" si="2"/>
        <v>44110.604166666664</v>
      </c>
      <c r="C24" s="44">
        <v>5</v>
      </c>
      <c r="D24" s="82">
        <v>340.63</v>
      </c>
      <c r="E24" s="83">
        <v>63.747</v>
      </c>
      <c r="F24" s="74">
        <f t="shared" si="3"/>
        <v>6.754336497660884E-4</v>
      </c>
      <c r="G24" s="74">
        <f t="shared" si="4"/>
        <v>6.7761312781414575E-4</v>
      </c>
      <c r="H24" s="98">
        <v>0.60416666666666663</v>
      </c>
      <c r="I24" s="75">
        <f>jar_information!M9</f>
        <v>44109.375</v>
      </c>
      <c r="J24" s="76">
        <f t="shared" si="5"/>
        <v>1.2291666666642413</v>
      </c>
      <c r="K24" s="76">
        <f t="shared" si="6"/>
        <v>29.499999999941792</v>
      </c>
      <c r="L24" s="77">
        <f>jar_information!H9</f>
        <v>1089.9832182453438</v>
      </c>
      <c r="M24" s="76">
        <f t="shared" si="7"/>
        <v>0.73621134328323945</v>
      </c>
      <c r="N24" s="76">
        <f t="shared" si="8"/>
        <v>1.3472667582083282</v>
      </c>
      <c r="O24" s="78">
        <f t="shared" si="17"/>
        <v>0.36743638860227129</v>
      </c>
      <c r="P24" s="79">
        <f t="shared" si="9"/>
        <v>9.8641752229928381E-2</v>
      </c>
      <c r="Q24" s="80"/>
      <c r="R24" s="80">
        <f t="shared" si="10"/>
        <v>0</v>
      </c>
      <c r="S24" s="80">
        <f t="shared" si="11"/>
        <v>0</v>
      </c>
      <c r="T24" s="81">
        <f t="shared" si="12"/>
        <v>675.43364976608837</v>
      </c>
      <c r="U24" s="7">
        <f t="shared" si="13"/>
        <v>6.7543364976608844E-2</v>
      </c>
      <c r="V24" s="92">
        <f t="shared" si="18"/>
        <v>1.245547080010157E-2</v>
      </c>
      <c r="W24" s="99">
        <f t="shared" si="19"/>
        <v>1.4946564960121882</v>
      </c>
      <c r="X24" s="99">
        <f t="shared" si="14"/>
        <v>2.0925190944170637</v>
      </c>
      <c r="Y24" s="100">
        <f t="shared" si="15"/>
        <v>0.40125458534287323</v>
      </c>
      <c r="Z24" s="100">
        <f t="shared" si="16"/>
        <v>0.56175641948002264</v>
      </c>
      <c r="AA24" s="175">
        <v>7.2774688706044239</v>
      </c>
      <c r="AB24" s="175">
        <f t="shared" si="20"/>
        <v>5.9302021123960955</v>
      </c>
      <c r="AC24" s="175">
        <f t="shared" si="21"/>
        <v>1.98476423743757</v>
      </c>
      <c r="AD24" s="175">
        <f t="shared" si="22"/>
        <v>6.6395330389725382</v>
      </c>
    </row>
    <row r="25" spans="1:30">
      <c r="A25" s="29" t="s">
        <v>264</v>
      </c>
      <c r="B25" s="71">
        <f t="shared" si="2"/>
        <v>44110.604166666664</v>
      </c>
      <c r="C25" s="44">
        <v>5</v>
      </c>
      <c r="D25" s="82">
        <v>396.61</v>
      </c>
      <c r="E25" s="83">
        <v>75.236000000000004</v>
      </c>
      <c r="F25" s="74">
        <f t="shared" si="3"/>
        <v>7.882855782084605E-4</v>
      </c>
      <c r="G25" s="74">
        <f t="shared" si="4"/>
        <v>8.101208831470827E-4</v>
      </c>
      <c r="H25" s="98">
        <v>0.60416666666666663</v>
      </c>
      <c r="I25" s="75">
        <f>jar_information!M10</f>
        <v>44109.375</v>
      </c>
      <c r="J25" s="76">
        <f t="shared" si="5"/>
        <v>1.2291666666642413</v>
      </c>
      <c r="K25" s="76">
        <f t="shared" si="6"/>
        <v>29.499999999941792</v>
      </c>
      <c r="L25" s="77">
        <f>jar_information!H10</f>
        <v>1094.984111531538</v>
      </c>
      <c r="M25" s="76">
        <f t="shared" si="7"/>
        <v>0.86316018348771584</v>
      </c>
      <c r="N25" s="76">
        <f t="shared" si="8"/>
        <v>1.5795831357825201</v>
      </c>
      <c r="O25" s="78">
        <f t="shared" si="17"/>
        <v>0.43079540066796002</v>
      </c>
      <c r="P25" s="79">
        <f t="shared" si="9"/>
        <v>0.11526420845413032</v>
      </c>
      <c r="Q25" s="80"/>
      <c r="R25" s="80">
        <f t="shared" si="10"/>
        <v>0</v>
      </c>
      <c r="S25" s="80">
        <f t="shared" si="11"/>
        <v>0</v>
      </c>
      <c r="T25" s="81">
        <f t="shared" si="12"/>
        <v>788.28557820846049</v>
      </c>
      <c r="U25" s="7">
        <f t="shared" si="13"/>
        <v>7.8828557820846051E-2</v>
      </c>
      <c r="V25" s="92">
        <f t="shared" si="18"/>
        <v>1.4603233920976611E-2</v>
      </c>
      <c r="W25" s="99">
        <f t="shared" si="19"/>
        <v>1.7523880705171935</v>
      </c>
      <c r="X25" s="99">
        <f t="shared" si="14"/>
        <v>2.4533432987240706</v>
      </c>
      <c r="Y25" s="100">
        <f t="shared" si="15"/>
        <v>0.46887135642450617</v>
      </c>
      <c r="Z25" s="100">
        <f t="shared" si="16"/>
        <v>0.65641989899430853</v>
      </c>
      <c r="AA25" s="175">
        <v>7.2774688706044239</v>
      </c>
      <c r="AB25" s="175">
        <f t="shared" si="20"/>
        <v>5.6978857348219041</v>
      </c>
      <c r="AC25" s="175">
        <f t="shared" si="21"/>
        <v>1.98476423743757</v>
      </c>
      <c r="AD25" s="175">
        <f t="shared" si="22"/>
        <v>5.6630271308905735</v>
      </c>
    </row>
    <row r="26" spans="1:30">
      <c r="A26" s="29" t="s">
        <v>265</v>
      </c>
      <c r="B26" s="71">
        <f t="shared" si="2"/>
        <v>44110.604166666664</v>
      </c>
      <c r="C26" s="44">
        <v>5</v>
      </c>
      <c r="D26" s="82">
        <v>144.44</v>
      </c>
      <c r="E26" s="83">
        <v>30.927</v>
      </c>
      <c r="F26" s="74">
        <f t="shared" si="3"/>
        <v>2.7992775764195559E-4</v>
      </c>
      <c r="G26" s="74">
        <f t="shared" si="4"/>
        <v>2.9908544655146051E-4</v>
      </c>
      <c r="H26" s="98">
        <v>0.60416666666666663</v>
      </c>
      <c r="I26" s="75">
        <f>jar_information!M11</f>
        <v>44109.375</v>
      </c>
      <c r="J26" s="76">
        <f t="shared" si="5"/>
        <v>1.2291666666642413</v>
      </c>
      <c r="K26" s="76">
        <f t="shared" si="6"/>
        <v>29.499999999941792</v>
      </c>
      <c r="L26" s="77">
        <f>jar_information!H11</f>
        <v>1094.984111531538</v>
      </c>
      <c r="M26" s="76">
        <f t="shared" si="7"/>
        <v>0.30651644699459246</v>
      </c>
      <c r="N26" s="76">
        <f t="shared" si="8"/>
        <v>0.56092509800010426</v>
      </c>
      <c r="O26" s="78">
        <f t="shared" si="17"/>
        <v>0.1529795721818466</v>
      </c>
      <c r="P26" s="79">
        <f t="shared" si="9"/>
        <v>4.0931424220990963E-2</v>
      </c>
      <c r="Q26" s="80"/>
      <c r="R26" s="80">
        <f t="shared" si="10"/>
        <v>0</v>
      </c>
      <c r="S26" s="80">
        <f t="shared" si="11"/>
        <v>0</v>
      </c>
      <c r="T26" s="81">
        <f t="shared" si="12"/>
        <v>279.92775764195557</v>
      </c>
      <c r="U26" s="7">
        <f t="shared" si="13"/>
        <v>2.7992775764195559E-2</v>
      </c>
      <c r="V26" s="92">
        <f t="shared" si="18"/>
        <v>5.1857482095643542E-3</v>
      </c>
      <c r="W26" s="99">
        <f t="shared" si="19"/>
        <v>0.62228978514772249</v>
      </c>
      <c r="X26" s="99">
        <f t="shared" si="14"/>
        <v>0.87120569920681146</v>
      </c>
      <c r="Y26" s="100">
        <f t="shared" si="15"/>
        <v>0.16650070869588496</v>
      </c>
      <c r="Z26" s="100">
        <f t="shared" si="16"/>
        <v>0.23310099217423894</v>
      </c>
      <c r="AA26" s="175">
        <v>2.1910681839872916</v>
      </c>
      <c r="AB26" s="175">
        <f t="shared" si="20"/>
        <v>1.6301430859871875</v>
      </c>
      <c r="AC26" s="175">
        <f t="shared" si="21"/>
        <v>0.59756405017835224</v>
      </c>
      <c r="AD26" s="175">
        <f t="shared" si="22"/>
        <v>4.8013326302351187</v>
      </c>
    </row>
    <row r="27" spans="1:30">
      <c r="A27" s="29" t="s">
        <v>266</v>
      </c>
      <c r="B27" s="71">
        <f t="shared" si="2"/>
        <v>44110.604166666664</v>
      </c>
      <c r="C27" s="44">
        <v>5</v>
      </c>
      <c r="D27" s="82">
        <v>151.47999999999999</v>
      </c>
      <c r="E27" s="83">
        <v>33.762999999999998</v>
      </c>
      <c r="F27" s="74">
        <f t="shared" si="3"/>
        <v>2.9411992584907061E-4</v>
      </c>
      <c r="G27" s="74">
        <f t="shared" si="4"/>
        <v>3.31794297985372E-4</v>
      </c>
      <c r="H27" s="98">
        <v>0.60416666666666663</v>
      </c>
      <c r="I27" s="75">
        <f>jar_information!M12</f>
        <v>44109.375</v>
      </c>
      <c r="J27" s="76">
        <f t="shared" si="5"/>
        <v>1.2291666666642413</v>
      </c>
      <c r="K27" s="76">
        <f t="shared" si="6"/>
        <v>29.499999999941792</v>
      </c>
      <c r="L27" s="77">
        <f>jar_information!H12</f>
        <v>1089.9832182453438</v>
      </c>
      <c r="M27" s="76">
        <f t="shared" si="7"/>
        <v>0.32058578332705184</v>
      </c>
      <c r="N27" s="76">
        <f t="shared" si="8"/>
        <v>0.58667198348850491</v>
      </c>
      <c r="O27" s="78">
        <f t="shared" si="17"/>
        <v>0.1600014500423195</v>
      </c>
      <c r="P27" s="79">
        <f t="shared" si="9"/>
        <v>4.2953893193707987E-2</v>
      </c>
      <c r="Q27" s="80"/>
      <c r="R27" s="80">
        <f t="shared" si="10"/>
        <v>0</v>
      </c>
      <c r="S27" s="80">
        <f t="shared" si="11"/>
        <v>0</v>
      </c>
      <c r="T27" s="81">
        <f t="shared" si="12"/>
        <v>294.11992584907063</v>
      </c>
      <c r="U27" s="7">
        <f t="shared" si="13"/>
        <v>2.9411992584907062E-2</v>
      </c>
      <c r="V27" s="92">
        <f t="shared" si="18"/>
        <v>5.423777967546956E-3</v>
      </c>
      <c r="W27" s="99">
        <f t="shared" si="19"/>
        <v>0.65085335610563466</v>
      </c>
      <c r="X27" s="99">
        <f t="shared" si="14"/>
        <v>0.91119469854788859</v>
      </c>
      <c r="Y27" s="100">
        <f t="shared" si="15"/>
        <v>0.1747277011272925</v>
      </c>
      <c r="Z27" s="100">
        <f t="shared" si="16"/>
        <v>0.24461878157820949</v>
      </c>
      <c r="AA27" s="175">
        <v>2.1910681839872916</v>
      </c>
      <c r="AB27" s="175">
        <f t="shared" si="20"/>
        <v>1.6043962004987868</v>
      </c>
      <c r="AC27" s="175">
        <f t="shared" si="21"/>
        <v>0.59756405017835224</v>
      </c>
      <c r="AD27" s="175">
        <f t="shared" si="22"/>
        <v>4.5906197192702693</v>
      </c>
    </row>
    <row r="28" spans="1:30">
      <c r="A28" t="s">
        <v>267</v>
      </c>
      <c r="B28" s="71">
        <f t="shared" si="2"/>
        <v>44110.604166666664</v>
      </c>
      <c r="C28" s="44">
        <v>5</v>
      </c>
      <c r="D28" s="82">
        <v>1225.9000000000001</v>
      </c>
      <c r="E28" s="83">
        <v>217.9</v>
      </c>
      <c r="F28" s="74">
        <f t="shared" si="3"/>
        <v>2.4600786424809622E-3</v>
      </c>
      <c r="G28" s="74">
        <f t="shared" si="4"/>
        <v>2.4555283517534118E-3</v>
      </c>
      <c r="H28" s="98">
        <v>0.60416666666666663</v>
      </c>
      <c r="I28" s="75">
        <f>jar_information!M13</f>
        <v>44109.375</v>
      </c>
      <c r="J28" s="76">
        <f t="shared" si="5"/>
        <v>1.2291666666642413</v>
      </c>
      <c r="K28" s="76">
        <f t="shared" si="6"/>
        <v>29.499999999941792</v>
      </c>
      <c r="L28" s="77">
        <f>jar_information!H13</f>
        <v>1084.9972529988097</v>
      </c>
      <c r="M28" s="76">
        <f t="shared" si="7"/>
        <v>2.6691785692528849</v>
      </c>
      <c r="N28" s="76">
        <f t="shared" si="8"/>
        <v>4.8845967817327791</v>
      </c>
      <c r="O28" s="78">
        <f t="shared" si="17"/>
        <v>1.3321627586543943</v>
      </c>
      <c r="P28" s="79">
        <f t="shared" si="9"/>
        <v>0.35883238328265432</v>
      </c>
      <c r="Q28" s="80"/>
      <c r="R28" s="80">
        <f t="shared" si="10"/>
        <v>0</v>
      </c>
      <c r="S28" s="80">
        <f t="shared" si="11"/>
        <v>0</v>
      </c>
      <c r="T28" s="81">
        <f t="shared" si="12"/>
        <v>2460.0786424809621</v>
      </c>
      <c r="U28" s="7">
        <f t="shared" si="13"/>
        <v>0.24600786424809623</v>
      </c>
      <c r="V28" s="92">
        <f t="shared" si="18"/>
        <v>4.5158059615492296E-2</v>
      </c>
      <c r="W28" s="99">
        <f t="shared" si="19"/>
        <v>5.4189671538590751</v>
      </c>
      <c r="X28" s="99">
        <f t="shared" si="14"/>
        <v>7.5865540154027062</v>
      </c>
      <c r="Y28" s="100">
        <f t="shared" si="15"/>
        <v>1.4596571523391009</v>
      </c>
      <c r="Z28" s="100">
        <f t="shared" si="16"/>
        <v>2.0435200132747418</v>
      </c>
      <c r="AA28" s="175">
        <v>8.5449497240071572</v>
      </c>
      <c r="AB28" s="175">
        <f t="shared" si="20"/>
        <v>3.6603529422743781</v>
      </c>
      <c r="AC28" s="175">
        <f t="shared" si="21"/>
        <v>2.3304408338201337</v>
      </c>
      <c r="AD28" s="175">
        <f t="shared" si="22"/>
        <v>2.1502629261745279</v>
      </c>
    </row>
    <row r="29" spans="1:30">
      <c r="A29" t="s">
        <v>268</v>
      </c>
      <c r="B29" s="71">
        <f t="shared" si="2"/>
        <v>44110.604166666664</v>
      </c>
      <c r="C29" s="44">
        <v>5</v>
      </c>
      <c r="D29" s="82">
        <v>1269.5</v>
      </c>
      <c r="E29" s="83">
        <v>229.55</v>
      </c>
      <c r="F29" s="74">
        <f t="shared" si="3"/>
        <v>2.5479733205818447E-3</v>
      </c>
      <c r="G29" s="74">
        <f t="shared" si="4"/>
        <v>2.5898929918116167E-3</v>
      </c>
      <c r="H29" s="98">
        <v>0.60416666666666663</v>
      </c>
      <c r="I29" s="75">
        <f>jar_information!M14</f>
        <v>44109.375</v>
      </c>
      <c r="J29" s="76">
        <f t="shared" si="5"/>
        <v>1.2291666666642413</v>
      </c>
      <c r="K29" s="76">
        <f t="shared" si="6"/>
        <v>29.499999999941792</v>
      </c>
      <c r="L29" s="77">
        <f>jar_information!H14</f>
        <v>1075.0698400525853</v>
      </c>
      <c r="M29" s="76">
        <f t="shared" si="7"/>
        <v>2.7392492702161784</v>
      </c>
      <c r="N29" s="76">
        <f t="shared" si="8"/>
        <v>5.0128261644956069</v>
      </c>
      <c r="O29" s="78">
        <f t="shared" si="17"/>
        <v>1.3671344084988017</v>
      </c>
      <c r="P29" s="79">
        <f t="shared" si="9"/>
        <v>0.37073076036862485</v>
      </c>
      <c r="Q29" s="80"/>
      <c r="R29" s="80">
        <f t="shared" si="10"/>
        <v>0</v>
      </c>
      <c r="S29" s="80">
        <f t="shared" si="11"/>
        <v>0</v>
      </c>
      <c r="T29" s="81">
        <f t="shared" si="12"/>
        <v>2547.9733205818447</v>
      </c>
      <c r="U29" s="7">
        <f t="shared" si="13"/>
        <v>0.2547973320581845</v>
      </c>
      <c r="V29" s="92">
        <f t="shared" si="18"/>
        <v>4.6343539271237265E-2</v>
      </c>
      <c r="W29" s="99">
        <f t="shared" si="19"/>
        <v>5.5612247125484711</v>
      </c>
      <c r="X29" s="99">
        <f t="shared" si="14"/>
        <v>7.7857145975678606</v>
      </c>
      <c r="Y29" s="100">
        <f t="shared" si="15"/>
        <v>1.5080573303160256</v>
      </c>
      <c r="Z29" s="100">
        <f t="shared" si="16"/>
        <v>2.1112802624424361</v>
      </c>
      <c r="AA29" s="175">
        <v>8.5449497240071572</v>
      </c>
      <c r="AB29" s="175">
        <f t="shared" si="20"/>
        <v>3.5321235595115503</v>
      </c>
      <c r="AC29" s="175">
        <f t="shared" si="21"/>
        <v>2.3304408338201337</v>
      </c>
      <c r="AD29" s="175">
        <f t="shared" si="22"/>
        <v>2.0952586473998029</v>
      </c>
    </row>
    <row r="30" spans="1:30">
      <c r="A30" t="s">
        <v>269</v>
      </c>
      <c r="B30" s="71">
        <f t="shared" si="2"/>
        <v>44110.604166666664</v>
      </c>
      <c r="C30" s="44">
        <v>5</v>
      </c>
      <c r="D30" s="82">
        <v>496.9</v>
      </c>
      <c r="E30" s="83">
        <v>91.704999999999998</v>
      </c>
      <c r="F30" s="74">
        <f t="shared" si="3"/>
        <v>9.9046349717033053E-4</v>
      </c>
      <c r="G30" s="74">
        <f t="shared" si="4"/>
        <v>1.0000651970628403E-3</v>
      </c>
      <c r="H30" s="98">
        <v>0.60416666666666663</v>
      </c>
      <c r="I30" s="75">
        <f>jar_information!M15</f>
        <v>44109.375</v>
      </c>
      <c r="J30" s="76">
        <f t="shared" si="5"/>
        <v>1.2291666666642413</v>
      </c>
      <c r="K30" s="76">
        <f t="shared" si="6"/>
        <v>29.499999999941792</v>
      </c>
      <c r="L30" s="77">
        <f>jar_information!H15</f>
        <v>1084.9972529988097</v>
      </c>
      <c r="M30" s="76">
        <f t="shared" si="7"/>
        <v>1.074650173625403</v>
      </c>
      <c r="N30" s="76">
        <f t="shared" si="8"/>
        <v>1.9666098177344877</v>
      </c>
      <c r="O30" s="78">
        <f t="shared" si="17"/>
        <v>0.53634813210940568</v>
      </c>
      <c r="P30" s="79">
        <f t="shared" si="9"/>
        <v>0.14447114458327839</v>
      </c>
      <c r="Q30" s="80"/>
      <c r="R30" s="80">
        <f t="shared" si="10"/>
        <v>0</v>
      </c>
      <c r="S30" s="80">
        <f t="shared" si="11"/>
        <v>0</v>
      </c>
      <c r="T30" s="81">
        <f t="shared" si="12"/>
        <v>990.46349717033058</v>
      </c>
      <c r="U30" s="7">
        <f t="shared" si="13"/>
        <v>9.904634971703305E-2</v>
      </c>
      <c r="V30" s="92">
        <f t="shared" si="18"/>
        <v>1.8181292613914032E-2</v>
      </c>
      <c r="W30" s="99">
        <f t="shared" si="19"/>
        <v>2.1817551136696838</v>
      </c>
      <c r="X30" s="99">
        <f t="shared" si="14"/>
        <v>3.0544571591375576</v>
      </c>
      <c r="Y30" s="100">
        <f t="shared" si="15"/>
        <v>0.58767923220432583</v>
      </c>
      <c r="Z30" s="100">
        <f t="shared" si="16"/>
        <v>0.8227509250860563</v>
      </c>
      <c r="AA30" s="175">
        <v>3.0495230150456694</v>
      </c>
      <c r="AB30" s="175">
        <f t="shared" si="20"/>
        <v>1.0829131973111816</v>
      </c>
      <c r="AC30" s="175">
        <f t="shared" si="21"/>
        <v>0.83168809501245522</v>
      </c>
      <c r="AD30" s="175">
        <f t="shared" si="22"/>
        <v>1.9060069798886976</v>
      </c>
    </row>
    <row r="31" spans="1:30">
      <c r="A31" t="s">
        <v>270</v>
      </c>
      <c r="B31" s="71">
        <f t="shared" si="2"/>
        <v>44110.604166666664</v>
      </c>
      <c r="C31" s="44">
        <v>5</v>
      </c>
      <c r="D31" s="82">
        <v>524.76</v>
      </c>
      <c r="E31" s="83">
        <v>95.533000000000001</v>
      </c>
      <c r="F31" s="74">
        <f t="shared" si="3"/>
        <v>1.046627390103601E-3</v>
      </c>
      <c r="G31" s="74">
        <f t="shared" si="4"/>
        <v>1.0442152264313216E-3</v>
      </c>
      <c r="H31" s="98">
        <v>0.60416666666666663</v>
      </c>
      <c r="I31" s="75">
        <f>jar_information!M16</f>
        <v>44109.375</v>
      </c>
      <c r="J31" s="76">
        <f t="shared" si="5"/>
        <v>1.2291666666642413</v>
      </c>
      <c r="K31" s="76">
        <f t="shared" si="6"/>
        <v>29.499999999941792</v>
      </c>
      <c r="L31" s="77">
        <f>jar_information!H16</f>
        <v>1094.984111531538</v>
      </c>
      <c r="M31" s="76">
        <f t="shared" si="7"/>
        <v>1.146040362857164</v>
      </c>
      <c r="N31" s="76">
        <f t="shared" si="8"/>
        <v>2.0972538640286102</v>
      </c>
      <c r="O31" s="78">
        <f t="shared" si="17"/>
        <v>0.57197832655325731</v>
      </c>
      <c r="P31" s="79">
        <f t="shared" si="9"/>
        <v>0.15303930580701453</v>
      </c>
      <c r="Q31" s="80"/>
      <c r="R31" s="80">
        <f t="shared" si="10"/>
        <v>0</v>
      </c>
      <c r="S31" s="80">
        <f t="shared" si="11"/>
        <v>0</v>
      </c>
      <c r="T31" s="81">
        <f t="shared" si="12"/>
        <v>1046.6273901036009</v>
      </c>
      <c r="U31" s="7">
        <f t="shared" si="13"/>
        <v>0.10466273901036009</v>
      </c>
      <c r="V31" s="92">
        <f t="shared" si="18"/>
        <v>1.938909581540291E-2</v>
      </c>
      <c r="W31" s="99">
        <f t="shared" si="19"/>
        <v>2.3266914978483495</v>
      </c>
      <c r="X31" s="99">
        <f t="shared" si="14"/>
        <v>3.257368096987689</v>
      </c>
      <c r="Y31" s="100">
        <f t="shared" si="15"/>
        <v>0.62253276938569413</v>
      </c>
      <c r="Z31" s="100">
        <f t="shared" si="16"/>
        <v>0.87154587713997178</v>
      </c>
      <c r="AA31" s="175">
        <v>3.0495230150456694</v>
      </c>
      <c r="AB31" s="175">
        <f t="shared" si="20"/>
        <v>0.95226915101705911</v>
      </c>
      <c r="AC31" s="175">
        <f t="shared" si="21"/>
        <v>0.83168809501245522</v>
      </c>
      <c r="AD31" s="175">
        <f t="shared" si="22"/>
        <v>1.7872762585447493</v>
      </c>
    </row>
    <row r="32" spans="1:30">
      <c r="A32" t="s">
        <v>271</v>
      </c>
      <c r="B32" s="71">
        <f t="shared" si="2"/>
        <v>44110.604166666664</v>
      </c>
      <c r="C32" s="44">
        <v>5</v>
      </c>
      <c r="D32" s="82">
        <v>139.88</v>
      </c>
      <c r="E32" s="83">
        <v>29.9</v>
      </c>
      <c r="F32" s="74">
        <f t="shared" si="3"/>
        <v>2.7073510323507427E-4</v>
      </c>
      <c r="G32" s="74">
        <f t="shared" si="4"/>
        <v>2.8724059802444113E-4</v>
      </c>
      <c r="H32" s="98">
        <v>0.60416666666666663</v>
      </c>
      <c r="I32" s="75">
        <f>jar_information!M17</f>
        <v>44109.375</v>
      </c>
      <c r="J32" s="76">
        <f t="shared" si="5"/>
        <v>1.2291666666642413</v>
      </c>
      <c r="K32" s="76">
        <f t="shared" si="6"/>
        <v>29.499999999941792</v>
      </c>
      <c r="L32" s="77">
        <f>jar_information!H17</f>
        <v>1084.9972529988097</v>
      </c>
      <c r="M32" s="76">
        <f t="shared" si="7"/>
        <v>0.29374684330040474</v>
      </c>
      <c r="N32" s="76">
        <f t="shared" si="8"/>
        <v>0.53755672323974069</v>
      </c>
      <c r="O32" s="78">
        <f t="shared" si="17"/>
        <v>0.14660637906538382</v>
      </c>
      <c r="P32" s="79">
        <f t="shared" si="9"/>
        <v>3.9490006804881635E-2</v>
      </c>
      <c r="Q32" s="80"/>
      <c r="R32" s="80">
        <f t="shared" si="10"/>
        <v>0</v>
      </c>
      <c r="S32" s="80">
        <f t="shared" si="11"/>
        <v>0</v>
      </c>
      <c r="T32" s="81">
        <f t="shared" si="12"/>
        <v>270.73510323507429</v>
      </c>
      <c r="U32" s="7">
        <f t="shared" si="13"/>
        <v>2.7073510323507428E-2</v>
      </c>
      <c r="V32" s="92">
        <f t="shared" si="18"/>
        <v>4.9697077649380706E-3</v>
      </c>
      <c r="W32" s="99">
        <f t="shared" si="19"/>
        <v>0.59636493179256844</v>
      </c>
      <c r="X32" s="99">
        <f t="shared" si="14"/>
        <v>0.83491090450959582</v>
      </c>
      <c r="Y32" s="100">
        <f t="shared" si="15"/>
        <v>0.16063731581678459</v>
      </c>
      <c r="Z32" s="100">
        <f t="shared" si="16"/>
        <v>0.22489224214349843</v>
      </c>
      <c r="AA32" s="175">
        <v>1.8008701733564285</v>
      </c>
      <c r="AB32" s="175">
        <f t="shared" si="20"/>
        <v>1.2633134501166878</v>
      </c>
      <c r="AC32" s="175">
        <f t="shared" si="21"/>
        <v>0.49114641091538958</v>
      </c>
      <c r="AD32" s="175">
        <f t="shared" si="22"/>
        <v>4.1178344393850379</v>
      </c>
    </row>
    <row r="33" spans="1:30">
      <c r="A33" t="s">
        <v>272</v>
      </c>
      <c r="B33" s="71">
        <f t="shared" si="2"/>
        <v>44110.604166666664</v>
      </c>
      <c r="C33" s="44">
        <v>5</v>
      </c>
      <c r="D33" s="82">
        <v>174.68</v>
      </c>
      <c r="E33" s="83">
        <v>36.713999999999999</v>
      </c>
      <c r="F33" s="74">
        <f t="shared" si="3"/>
        <v>3.4088957107706328E-4</v>
      </c>
      <c r="G33" s="74">
        <f t="shared" si="4"/>
        <v>3.658294956516177E-4</v>
      </c>
      <c r="H33" s="98">
        <v>0.60416666666666663</v>
      </c>
      <c r="I33" s="75">
        <f>jar_information!M18</f>
        <v>44109.375</v>
      </c>
      <c r="J33" s="76">
        <f t="shared" si="5"/>
        <v>1.2291666666642413</v>
      </c>
      <c r="K33" s="76">
        <f t="shared" si="6"/>
        <v>29.499999999941792</v>
      </c>
      <c r="L33" s="77">
        <f>jar_information!H18</f>
        <v>1089.9832182453438</v>
      </c>
      <c r="M33" s="76">
        <f t="shared" si="7"/>
        <v>0.37156391174885228</v>
      </c>
      <c r="N33" s="76">
        <f t="shared" si="8"/>
        <v>0.67996195850039975</v>
      </c>
      <c r="O33" s="78">
        <f t="shared" si="17"/>
        <v>0.185444170500109</v>
      </c>
      <c r="P33" s="79">
        <f t="shared" si="9"/>
        <v>4.9784230648851069E-2</v>
      </c>
      <c r="Q33" s="80"/>
      <c r="R33" s="80">
        <f t="shared" si="10"/>
        <v>0</v>
      </c>
      <c r="S33" s="80">
        <f t="shared" si="11"/>
        <v>0</v>
      </c>
      <c r="T33" s="81">
        <f t="shared" si="12"/>
        <v>340.88957107706329</v>
      </c>
      <c r="U33" s="7">
        <f t="shared" si="13"/>
        <v>3.4088957107706326E-2</v>
      </c>
      <c r="V33" s="92">
        <f t="shared" si="18"/>
        <v>6.286243067812709E-3</v>
      </c>
      <c r="W33" s="99">
        <f t="shared" si="19"/>
        <v>0.75434916813752495</v>
      </c>
      <c r="X33" s="99">
        <f t="shared" si="14"/>
        <v>1.0560888353925351</v>
      </c>
      <c r="Y33" s="100">
        <f t="shared" si="15"/>
        <v>0.20251212467369203</v>
      </c>
      <c r="Z33" s="100">
        <f t="shared" si="16"/>
        <v>0.28351697454316888</v>
      </c>
      <c r="AA33" s="175">
        <v>1.8008701733564285</v>
      </c>
      <c r="AB33" s="175">
        <f t="shared" si="20"/>
        <v>1.1209082148560288</v>
      </c>
      <c r="AC33" s="175">
        <f t="shared" si="21"/>
        <v>0.49114641091538958</v>
      </c>
      <c r="AD33" s="175">
        <f t="shared" si="22"/>
        <v>3.2554315140826726</v>
      </c>
    </row>
    <row r="34" spans="1:30">
      <c r="A34" t="s">
        <v>273</v>
      </c>
      <c r="B34" s="71">
        <f t="shared" si="2"/>
        <v>44110.604166666664</v>
      </c>
      <c r="C34" s="44">
        <v>5</v>
      </c>
      <c r="D34" s="82">
        <v>613.4</v>
      </c>
      <c r="E34" s="83">
        <v>115.33</v>
      </c>
      <c r="F34" s="74">
        <f t="shared" si="3"/>
        <v>1.2253196898022762E-3</v>
      </c>
      <c r="G34" s="74">
        <f t="shared" si="4"/>
        <v>1.2725428469662812E-3</v>
      </c>
      <c r="H34" s="98">
        <v>0.60416666666666663</v>
      </c>
      <c r="I34" s="75">
        <f>jar_information!M19</f>
        <v>44109.375</v>
      </c>
      <c r="J34" s="76">
        <f t="shared" si="5"/>
        <v>1.2291666666642413</v>
      </c>
      <c r="K34" s="76">
        <f t="shared" si="6"/>
        <v>29.499999999941792</v>
      </c>
      <c r="L34" s="77">
        <f>jar_information!H19</f>
        <v>1094.984111531538</v>
      </c>
      <c r="M34" s="76">
        <f t="shared" si="7"/>
        <v>1.3417055918802452</v>
      </c>
      <c r="N34" s="76">
        <f t="shared" si="8"/>
        <v>2.4553212331408489</v>
      </c>
      <c r="O34" s="78">
        <f t="shared" si="17"/>
        <v>0.66963306358386787</v>
      </c>
      <c r="P34" s="79">
        <f t="shared" si="9"/>
        <v>0.17916794122925137</v>
      </c>
      <c r="Q34" s="80"/>
      <c r="R34" s="80">
        <f t="shared" si="10"/>
        <v>0</v>
      </c>
      <c r="S34" s="80">
        <f t="shared" si="11"/>
        <v>0</v>
      </c>
      <c r="T34" s="81">
        <f t="shared" si="12"/>
        <v>1225.3196898022761</v>
      </c>
      <c r="U34" s="7">
        <f t="shared" si="13"/>
        <v>0.12253196898022761</v>
      </c>
      <c r="V34" s="92">
        <f t="shared" si="18"/>
        <v>2.2699425884243701E-2</v>
      </c>
      <c r="W34" s="99">
        <f t="shared" si="19"/>
        <v>2.7239311061092444</v>
      </c>
      <c r="X34" s="99">
        <f t="shared" si="14"/>
        <v>3.8135035485529416</v>
      </c>
      <c r="Y34" s="100">
        <f t="shared" si="15"/>
        <v>0.72881874398483348</v>
      </c>
      <c r="Z34" s="100">
        <f t="shared" si="16"/>
        <v>1.0203462415787667</v>
      </c>
      <c r="AA34" s="175">
        <v>7.2843237118773541</v>
      </c>
      <c r="AB34" s="175">
        <f t="shared" si="20"/>
        <v>4.8290024787365056</v>
      </c>
      <c r="AC34" s="175">
        <f t="shared" si="21"/>
        <v>1.9866337396029146</v>
      </c>
      <c r="AD34" s="175">
        <f t="shared" si="22"/>
        <v>3.6466299297131339</v>
      </c>
    </row>
    <row r="35" spans="1:30">
      <c r="A35" t="s">
        <v>274</v>
      </c>
      <c r="B35" s="71">
        <f t="shared" si="2"/>
        <v>44110.604166666664</v>
      </c>
      <c r="C35" s="44">
        <v>5</v>
      </c>
      <c r="D35" s="82">
        <v>576.71</v>
      </c>
      <c r="E35" s="83">
        <v>114.8</v>
      </c>
      <c r="F35" s="74">
        <f t="shared" si="3"/>
        <v>1.1513551086205932E-3</v>
      </c>
      <c r="G35" s="74">
        <f t="shared" si="4"/>
        <v>1.2664301208520454E-3</v>
      </c>
      <c r="H35" s="98">
        <v>0.60416666666666663</v>
      </c>
      <c r="I35" s="75">
        <f>jar_information!M20</f>
        <v>44109.375</v>
      </c>
      <c r="J35" s="76">
        <f t="shared" si="5"/>
        <v>1.2291666666642413</v>
      </c>
      <c r="K35" s="76">
        <f t="shared" si="6"/>
        <v>29.499999999941792</v>
      </c>
      <c r="L35" s="77">
        <f>jar_information!H20</f>
        <v>1089.9832182453438</v>
      </c>
      <c r="M35" s="76">
        <f t="shared" si="7"/>
        <v>1.2549577466374915</v>
      </c>
      <c r="N35" s="76">
        <f t="shared" si="8"/>
        <v>2.2965726763466097</v>
      </c>
      <c r="O35" s="78">
        <f t="shared" si="17"/>
        <v>0.6263380026399844</v>
      </c>
      <c r="P35" s="79">
        <f t="shared" si="9"/>
        <v>0.16814632405795329</v>
      </c>
      <c r="Q35" s="80"/>
      <c r="R35" s="80">
        <f t="shared" si="10"/>
        <v>0</v>
      </c>
      <c r="S35" s="80">
        <f t="shared" si="11"/>
        <v>0</v>
      </c>
      <c r="T35" s="81">
        <f t="shared" si="12"/>
        <v>1151.3551086205932</v>
      </c>
      <c r="U35" s="7">
        <f t="shared" si="13"/>
        <v>0.11513551086205931</v>
      </c>
      <c r="V35" s="92">
        <f t="shared" si="18"/>
        <v>2.123179669970238E-2</v>
      </c>
      <c r="W35" s="99">
        <f t="shared" si="19"/>
        <v>2.5478156039642856</v>
      </c>
      <c r="X35" s="99">
        <f t="shared" si="14"/>
        <v>3.5669418455500002</v>
      </c>
      <c r="Y35" s="100">
        <f t="shared" si="15"/>
        <v>0.68398504701675289</v>
      </c>
      <c r="Z35" s="100">
        <f t="shared" si="16"/>
        <v>0.95757906582345409</v>
      </c>
      <c r="AA35" s="175">
        <v>7.2843237118773541</v>
      </c>
      <c r="AB35" s="175">
        <f t="shared" si="20"/>
        <v>4.9877510355307439</v>
      </c>
      <c r="AC35" s="175">
        <f t="shared" si="21"/>
        <v>1.9866337396029146</v>
      </c>
      <c r="AD35" s="175">
        <f t="shared" si="22"/>
        <v>3.8987000011142925</v>
      </c>
    </row>
    <row r="36" spans="1:30">
      <c r="A36" t="s">
        <v>275</v>
      </c>
      <c r="B36" s="71">
        <f t="shared" si="2"/>
        <v>44110.604166666664</v>
      </c>
      <c r="C36" s="44">
        <v>5</v>
      </c>
      <c r="D36" s="82">
        <v>206.4</v>
      </c>
      <c r="E36" s="83">
        <v>44.23</v>
      </c>
      <c r="F36" s="74">
        <f t="shared" si="3"/>
        <v>4.0483496532843944E-4</v>
      </c>
      <c r="G36" s="74">
        <f t="shared" si="4"/>
        <v>4.5251487201878227E-4</v>
      </c>
      <c r="H36" s="98">
        <v>0.60416666666666663</v>
      </c>
      <c r="I36" s="75">
        <f>jar_information!M21</f>
        <v>44109.375</v>
      </c>
      <c r="J36" s="76">
        <f t="shared" si="5"/>
        <v>1.2291666666642413</v>
      </c>
      <c r="K36" s="76">
        <f t="shared" si="6"/>
        <v>29.499999999941792</v>
      </c>
      <c r="L36" s="77">
        <f>jar_information!H21</f>
        <v>1110.0770330734813</v>
      </c>
      <c r="M36" s="76">
        <f t="shared" si="7"/>
        <v>0.44939799719619972</v>
      </c>
      <c r="N36" s="76">
        <f t="shared" si="8"/>
        <v>0.82239833486904557</v>
      </c>
      <c r="O36" s="78">
        <f t="shared" si="17"/>
        <v>0.22429045496428512</v>
      </c>
      <c r="P36" s="79">
        <f t="shared" si="9"/>
        <v>5.9411659154310438E-2</v>
      </c>
      <c r="Q36" s="80"/>
      <c r="R36" s="80">
        <f t="shared" si="10"/>
        <v>0</v>
      </c>
      <c r="S36" s="80">
        <f t="shared" si="11"/>
        <v>0</v>
      </c>
      <c r="T36" s="81">
        <f t="shared" si="12"/>
        <v>404.83496532843941</v>
      </c>
      <c r="U36" s="7">
        <f t="shared" si="13"/>
        <v>4.0483496532843943E-2</v>
      </c>
      <c r="V36" s="92">
        <f t="shared" si="18"/>
        <v>7.6030662699907688E-3</v>
      </c>
      <c r="W36" s="99">
        <f t="shared" si="19"/>
        <v>0.91236795239889235</v>
      </c>
      <c r="X36" s="99">
        <f t="shared" si="14"/>
        <v>1.2773151333584492</v>
      </c>
      <c r="Y36" s="100">
        <f t="shared" si="15"/>
        <v>0.24167454571292613</v>
      </c>
      <c r="Z36" s="100">
        <f t="shared" si="16"/>
        <v>0.33834436399809653</v>
      </c>
      <c r="AA36" s="175">
        <v>1.7764194121898629</v>
      </c>
      <c r="AB36" s="175">
        <f t="shared" si="20"/>
        <v>0.95402107732081731</v>
      </c>
      <c r="AC36" s="175">
        <f t="shared" si="21"/>
        <v>0.48447802150632618</v>
      </c>
      <c r="AD36" s="175">
        <f t="shared" si="22"/>
        <v>2.6550583031357382</v>
      </c>
    </row>
    <row r="37" spans="1:30">
      <c r="A37" t="s">
        <v>276</v>
      </c>
      <c r="B37" s="71">
        <f t="shared" si="2"/>
        <v>44110.604166666664</v>
      </c>
      <c r="C37" s="44">
        <v>5</v>
      </c>
      <c r="D37" s="82">
        <v>232.15</v>
      </c>
      <c r="E37" s="83">
        <v>48.503</v>
      </c>
      <c r="F37" s="74">
        <f t="shared" si="3"/>
        <v>4.5674523966554342E-4</v>
      </c>
      <c r="G37" s="74">
        <f t="shared" si="4"/>
        <v>5.0179728463412205E-4</v>
      </c>
      <c r="H37" s="98">
        <v>0.60416666666666663</v>
      </c>
      <c r="I37" s="75">
        <f>jar_information!M22</f>
        <v>44109.375</v>
      </c>
      <c r="J37" s="76">
        <f t="shared" si="5"/>
        <v>1.2291666666642413</v>
      </c>
      <c r="K37" s="76">
        <f t="shared" si="6"/>
        <v>29.499999999941792</v>
      </c>
      <c r="L37" s="77">
        <f>jar_information!H22</f>
        <v>1080.0261490495825</v>
      </c>
      <c r="M37" s="76">
        <f t="shared" si="7"/>
        <v>0.49329680229270551</v>
      </c>
      <c r="N37" s="76">
        <f t="shared" si="8"/>
        <v>0.90273314819565109</v>
      </c>
      <c r="O37" s="78">
        <f t="shared" si="17"/>
        <v>0.24619994950790483</v>
      </c>
      <c r="P37" s="79">
        <f t="shared" si="9"/>
        <v>6.6539351258355875E-2</v>
      </c>
      <c r="Q37" s="80"/>
      <c r="R37" s="80">
        <f t="shared" si="10"/>
        <v>0</v>
      </c>
      <c r="S37" s="80">
        <f t="shared" si="11"/>
        <v>0</v>
      </c>
      <c r="T37" s="81">
        <f t="shared" si="12"/>
        <v>456.74523966554341</v>
      </c>
      <c r="U37" s="7">
        <f t="shared" si="13"/>
        <v>4.5674523966554345E-2</v>
      </c>
      <c r="V37" s="92">
        <f t="shared" si="18"/>
        <v>8.3457610002844271E-3</v>
      </c>
      <c r="W37" s="99">
        <f t="shared" si="19"/>
        <v>1.0014913200341313</v>
      </c>
      <c r="X37" s="99">
        <f t="shared" si="14"/>
        <v>1.4020878480477839</v>
      </c>
      <c r="Y37" s="100">
        <f t="shared" si="15"/>
        <v>0.27066854749215113</v>
      </c>
      <c r="Z37" s="100">
        <f t="shared" si="16"/>
        <v>0.37893596648901162</v>
      </c>
      <c r="AA37" s="175">
        <v>1.7764194121898629</v>
      </c>
      <c r="AB37" s="175">
        <f t="shared" si="20"/>
        <v>0.87368626399421179</v>
      </c>
      <c r="AC37" s="175">
        <f t="shared" si="21"/>
        <v>0.48447802150632618</v>
      </c>
      <c r="AD37" s="175">
        <f t="shared" si="22"/>
        <v>2.4187829280927517</v>
      </c>
    </row>
    <row r="38" spans="1:30">
      <c r="A38" t="s">
        <v>277</v>
      </c>
      <c r="B38" s="71">
        <f t="shared" si="2"/>
        <v>44110.604166666664</v>
      </c>
      <c r="C38" s="44">
        <v>5</v>
      </c>
      <c r="D38" s="82">
        <v>391.26</v>
      </c>
      <c r="E38" s="83">
        <v>77.742999999999995</v>
      </c>
      <c r="F38" s="74">
        <f t="shared" si="3"/>
        <v>7.7750033674424662E-4</v>
      </c>
      <c r="G38" s="74">
        <f t="shared" si="4"/>
        <v>8.3903523101196847E-4</v>
      </c>
      <c r="H38" s="98">
        <v>0.60416666666666663</v>
      </c>
      <c r="I38" s="75">
        <f>jar_information!M23</f>
        <v>44109.375</v>
      </c>
      <c r="J38" s="76">
        <f t="shared" si="5"/>
        <v>1.2291666666642413</v>
      </c>
      <c r="K38" s="76">
        <f t="shared" si="6"/>
        <v>29.499999999941792</v>
      </c>
      <c r="L38" s="77">
        <f>jar_information!H23</f>
        <v>1089.9832182453438</v>
      </c>
      <c r="M38" s="76">
        <f t="shared" si="7"/>
        <v>0.84746231923133242</v>
      </c>
      <c r="N38" s="76">
        <f t="shared" si="8"/>
        <v>1.5508560441933383</v>
      </c>
      <c r="O38" s="78">
        <f t="shared" si="17"/>
        <v>0.42296073932545586</v>
      </c>
      <c r="P38" s="79">
        <f t="shared" si="9"/>
        <v>0.11354778608138934</v>
      </c>
      <c r="Q38" s="80"/>
      <c r="R38" s="80">
        <f t="shared" si="10"/>
        <v>0</v>
      </c>
      <c r="S38" s="80">
        <f t="shared" si="11"/>
        <v>0</v>
      </c>
      <c r="T38" s="81">
        <f t="shared" si="12"/>
        <v>777.50033674424662</v>
      </c>
      <c r="U38" s="7">
        <f t="shared" si="13"/>
        <v>7.7750033674424665E-2</v>
      </c>
      <c r="V38" s="92">
        <f t="shared" si="18"/>
        <v>1.4337652180552218E-2</v>
      </c>
      <c r="W38" s="99">
        <f t="shared" si="19"/>
        <v>1.7205182616662662</v>
      </c>
      <c r="X38" s="99">
        <f t="shared" si="14"/>
        <v>2.4087255663327727</v>
      </c>
      <c r="Y38" s="100">
        <f t="shared" si="15"/>
        <v>0.46188929931503747</v>
      </c>
      <c r="Z38" s="100">
        <f t="shared" si="16"/>
        <v>0.64664501904105254</v>
      </c>
      <c r="AA38" s="175">
        <v>7.5103187433032836</v>
      </c>
      <c r="AB38" s="175">
        <f t="shared" si="20"/>
        <v>5.9594626991099453</v>
      </c>
      <c r="AC38" s="175">
        <f t="shared" si="21"/>
        <v>2.0482687481736228</v>
      </c>
      <c r="AD38" s="175">
        <f t="shared" si="22"/>
        <v>5.9524760469265265</v>
      </c>
    </row>
    <row r="39" spans="1:30">
      <c r="A39" t="s">
        <v>278</v>
      </c>
      <c r="B39" s="71">
        <f t="shared" si="2"/>
        <v>44110.604166666664</v>
      </c>
      <c r="C39" s="44">
        <v>5</v>
      </c>
      <c r="D39" s="82">
        <v>407.28</v>
      </c>
      <c r="E39" s="83">
        <v>80.87</v>
      </c>
      <c r="F39" s="74">
        <f t="shared" si="3"/>
        <v>8.0979558314736913E-4</v>
      </c>
      <c r="G39" s="74">
        <f t="shared" si="4"/>
        <v>8.7510031508596044E-4</v>
      </c>
      <c r="H39" s="98">
        <v>0.60416666666666663</v>
      </c>
      <c r="I39" s="75">
        <f>jar_information!M24</f>
        <v>44109.375</v>
      </c>
      <c r="J39" s="76">
        <f t="shared" si="5"/>
        <v>1.2291666666642413</v>
      </c>
      <c r="K39" s="76">
        <f t="shared" si="6"/>
        <v>29.499999999941792</v>
      </c>
      <c r="L39" s="77">
        <f>jar_information!H24</f>
        <v>1089.9832182453438</v>
      </c>
      <c r="M39" s="76">
        <f t="shared" si="7"/>
        <v>0.88266359583983434</v>
      </c>
      <c r="N39" s="76">
        <f t="shared" si="8"/>
        <v>1.615274380386897</v>
      </c>
      <c r="O39" s="78">
        <f t="shared" si="17"/>
        <v>0.44052937646915369</v>
      </c>
      <c r="P39" s="79">
        <f t="shared" si="9"/>
        <v>0.11826425185860454</v>
      </c>
      <c r="Q39" s="80"/>
      <c r="R39" s="80">
        <f t="shared" si="10"/>
        <v>0</v>
      </c>
      <c r="S39" s="80">
        <f t="shared" si="11"/>
        <v>0</v>
      </c>
      <c r="T39" s="81">
        <f t="shared" si="12"/>
        <v>809.79558314736914</v>
      </c>
      <c r="U39" s="7">
        <f t="shared" si="13"/>
        <v>8.097955831473691E-2</v>
      </c>
      <c r="V39" s="92">
        <f t="shared" si="18"/>
        <v>1.4933199202373659E-2</v>
      </c>
      <c r="W39" s="99">
        <f t="shared" si="19"/>
        <v>1.7919839042848391</v>
      </c>
      <c r="X39" s="99">
        <f t="shared" si="14"/>
        <v>2.5087774659987745</v>
      </c>
      <c r="Y39" s="100">
        <f t="shared" si="15"/>
        <v>0.48107492281561176</v>
      </c>
      <c r="Z39" s="100">
        <f t="shared" si="16"/>
        <v>0.67350489194185637</v>
      </c>
      <c r="AA39" s="175">
        <v>7.5103187433032836</v>
      </c>
      <c r="AB39" s="175">
        <f t="shared" si="20"/>
        <v>5.8950443629163871</v>
      </c>
      <c r="AC39" s="175">
        <f t="shared" si="21"/>
        <v>2.0482687481736228</v>
      </c>
      <c r="AD39" s="175">
        <f t="shared" si="22"/>
        <v>5.7150869024994515</v>
      </c>
    </row>
    <row r="40" spans="1:30">
      <c r="A40" t="s">
        <v>279</v>
      </c>
      <c r="B40" s="71">
        <f t="shared" si="2"/>
        <v>44110.604166666664</v>
      </c>
      <c r="C40" s="44">
        <v>5</v>
      </c>
      <c r="D40" s="82">
        <v>465.3</v>
      </c>
      <c r="E40" s="83">
        <v>89.141999999999996</v>
      </c>
      <c r="F40" s="74">
        <f t="shared" si="3"/>
        <v>9.2676001487703005E-4</v>
      </c>
      <c r="G40" s="74">
        <f t="shared" si="4"/>
        <v>9.705049762500352E-4</v>
      </c>
      <c r="H40" s="98">
        <v>0.60416666666666663</v>
      </c>
      <c r="I40" s="75">
        <f>jar_information!M25</f>
        <v>44109.375</v>
      </c>
      <c r="J40" s="76">
        <f t="shared" si="5"/>
        <v>1.2291666666642413</v>
      </c>
      <c r="K40" s="76">
        <f t="shared" si="6"/>
        <v>29.499999999941792</v>
      </c>
      <c r="L40" s="77">
        <f>jar_information!H25</f>
        <v>1089.9832182453438</v>
      </c>
      <c r="M40" s="76">
        <f t="shared" si="7"/>
        <v>1.0101528635567678</v>
      </c>
      <c r="N40" s="76">
        <f t="shared" si="8"/>
        <v>1.8485797403088851</v>
      </c>
      <c r="O40" s="78">
        <f t="shared" si="17"/>
        <v>0.5041581109933323</v>
      </c>
      <c r="P40" s="79">
        <f t="shared" si="9"/>
        <v>0.13534598371840628</v>
      </c>
      <c r="Q40" s="80"/>
      <c r="R40" s="80">
        <f t="shared" si="10"/>
        <v>0</v>
      </c>
      <c r="S40" s="80">
        <f t="shared" si="11"/>
        <v>0</v>
      </c>
      <c r="T40" s="81">
        <f t="shared" si="12"/>
        <v>926.76001487703002</v>
      </c>
      <c r="U40" s="7">
        <f t="shared" si="13"/>
        <v>9.2676001487702997E-2</v>
      </c>
      <c r="V40" s="92">
        <f t="shared" si="18"/>
        <v>1.7090105457434817E-2</v>
      </c>
      <c r="W40" s="99">
        <f t="shared" si="19"/>
        <v>2.0508126548921779</v>
      </c>
      <c r="X40" s="99">
        <f t="shared" si="14"/>
        <v>2.8711377168490491</v>
      </c>
      <c r="Y40" s="100">
        <f t="shared" si="15"/>
        <v>0.55055993377087464</v>
      </c>
      <c r="Z40" s="100">
        <f t="shared" si="16"/>
        <v>0.77078390727922441</v>
      </c>
      <c r="AA40" s="175">
        <v>8.6912511085599746</v>
      </c>
      <c r="AB40" s="175">
        <f t="shared" si="20"/>
        <v>6.8426713682510893</v>
      </c>
      <c r="AC40" s="175">
        <f t="shared" si="21"/>
        <v>2.3703412114254476</v>
      </c>
      <c r="AD40" s="175">
        <f t="shared" si="22"/>
        <v>5.7790291223604449</v>
      </c>
    </row>
    <row r="41" spans="1:30">
      <c r="A41" t="s">
        <v>280</v>
      </c>
      <c r="B41" s="71">
        <f t="shared" si="2"/>
        <v>44110.604166666664</v>
      </c>
      <c r="C41" s="44">
        <v>5</v>
      </c>
      <c r="D41" s="82">
        <v>439.42</v>
      </c>
      <c r="E41" s="83">
        <v>85.231999999999999</v>
      </c>
      <c r="F41" s="74">
        <f t="shared" si="3"/>
        <v>8.745876692520106E-4</v>
      </c>
      <c r="G41" s="74">
        <f t="shared" si="4"/>
        <v>9.2540920435067199E-4</v>
      </c>
      <c r="H41" s="98">
        <v>0.60416666666666663</v>
      </c>
      <c r="I41" s="75">
        <f>jar_information!M26</f>
        <v>44109.375</v>
      </c>
      <c r="J41" s="76">
        <f t="shared" si="5"/>
        <v>1.2291666666642413</v>
      </c>
      <c r="K41" s="76">
        <f t="shared" si="6"/>
        <v>29.499999999941792</v>
      </c>
      <c r="L41" s="77">
        <f>jar_information!H26</f>
        <v>1065.2013435036681</v>
      </c>
      <c r="M41" s="76">
        <f t="shared" si="7"/>
        <v>0.93161196029898341</v>
      </c>
      <c r="N41" s="76">
        <f t="shared" si="8"/>
        <v>1.7048498873471396</v>
      </c>
      <c r="O41" s="78">
        <f t="shared" si="17"/>
        <v>0.46495906018558347</v>
      </c>
      <c r="P41" s="79">
        <f t="shared" si="9"/>
        <v>0.12693383397362942</v>
      </c>
      <c r="Q41" s="80"/>
      <c r="R41" s="80">
        <f t="shared" si="10"/>
        <v>0</v>
      </c>
      <c r="S41" s="80">
        <f t="shared" si="11"/>
        <v>0</v>
      </c>
      <c r="T41" s="81">
        <f t="shared" si="12"/>
        <v>874.58766925201064</v>
      </c>
      <c r="U41" s="7">
        <f t="shared" si="13"/>
        <v>8.7458766925201062E-2</v>
      </c>
      <c r="V41" s="92">
        <f t="shared" si="18"/>
        <v>1.5761324074118673E-2</v>
      </c>
      <c r="W41" s="99">
        <f t="shared" si="19"/>
        <v>1.8913588888942408</v>
      </c>
      <c r="X41" s="99">
        <f t="shared" si="14"/>
        <v>2.6479024444519368</v>
      </c>
      <c r="Y41" s="100">
        <f t="shared" si="15"/>
        <v>0.51634101955476563</v>
      </c>
      <c r="Z41" s="100">
        <f t="shared" si="16"/>
        <v>0.72287742737667182</v>
      </c>
      <c r="AA41" s="175">
        <v>8.6912511085599746</v>
      </c>
      <c r="AB41" s="175">
        <f t="shared" si="20"/>
        <v>6.9864012212128355</v>
      </c>
      <c r="AC41" s="175">
        <f t="shared" si="21"/>
        <v>2.3703412114254476</v>
      </c>
      <c r="AD41" s="175">
        <f t="shared" si="22"/>
        <v>6.2662385899992721</v>
      </c>
    </row>
  </sheetData>
  <mergeCells count="1">
    <mergeCell ref="W13:Z13"/>
  </mergeCells>
  <conditionalFormatting sqref="O18:O41">
    <cfRule type="cellIs" dxfId="33" priority="1" operator="greaterThan">
      <formula>4</formula>
    </cfRule>
    <cfRule type="cellIs" dxfId="32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opLeftCell="B7" workbookViewId="0">
      <selection activeCell="J45" sqref="J45"/>
    </sheetView>
  </sheetViews>
  <sheetFormatPr baseColWidth="10" defaultRowHeight="14" x14ac:dyDescent="0"/>
  <cols>
    <col min="1" max="1" width="31.1640625" bestFit="1" customWidth="1"/>
    <col min="2" max="2" width="15.1640625" bestFit="1" customWidth="1"/>
    <col min="27" max="27" width="15.1640625" bestFit="1" customWidth="1"/>
    <col min="28" max="28" width="15.33203125" bestFit="1" customWidth="1"/>
    <col min="30" max="30" width="17.5" bestFit="1" customWidth="1"/>
    <col min="31" max="31" width="15.1640625" bestFit="1" customWidth="1"/>
  </cols>
  <sheetData>
    <row r="1" spans="1:31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31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31">
      <c r="A3" s="44">
        <v>5</v>
      </c>
      <c r="B3" s="52">
        <v>44112</v>
      </c>
      <c r="C3" s="53">
        <v>2992</v>
      </c>
      <c r="D3" s="42">
        <v>1395</v>
      </c>
      <c r="E3" s="54">
        <v>247.81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31">
      <c r="A4" s="44">
        <v>4.4000000000000004</v>
      </c>
      <c r="B4" s="52">
        <v>44112</v>
      </c>
      <c r="C4" s="53">
        <v>2992</v>
      </c>
      <c r="D4" s="54">
        <v>1283.7</v>
      </c>
      <c r="E4" s="54">
        <v>238.72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31">
      <c r="A5" s="44">
        <v>4</v>
      </c>
      <c r="B5" s="52">
        <v>44112</v>
      </c>
      <c r="C5" s="53">
        <v>2992</v>
      </c>
      <c r="D5" s="42">
        <v>1172.3</v>
      </c>
      <c r="E5" s="54">
        <v>217.88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31">
      <c r="A6" s="44">
        <v>3.4</v>
      </c>
      <c r="B6" s="52">
        <v>44112</v>
      </c>
      <c r="C6" s="53">
        <v>2992</v>
      </c>
      <c r="D6" s="54">
        <v>1047.0999999999999</v>
      </c>
      <c r="E6" s="54">
        <v>186.27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31">
      <c r="A7" s="44">
        <v>3</v>
      </c>
      <c r="B7" s="52">
        <v>44112</v>
      </c>
      <c r="C7" s="53">
        <v>2992</v>
      </c>
      <c r="D7" s="42">
        <v>889.59</v>
      </c>
      <c r="E7" s="54">
        <v>171.49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31">
      <c r="A8" s="44">
        <v>2.4</v>
      </c>
      <c r="B8" s="52">
        <v>44112</v>
      </c>
      <c r="C8" s="53">
        <v>2992</v>
      </c>
      <c r="D8" s="54">
        <v>733.79</v>
      </c>
      <c r="E8" s="54">
        <v>135.85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31">
      <c r="A9" s="44">
        <v>2</v>
      </c>
      <c r="B9" s="52">
        <v>44112</v>
      </c>
      <c r="C9" s="53">
        <v>2992</v>
      </c>
      <c r="D9" s="42">
        <v>622.92999999999995</v>
      </c>
      <c r="E9" s="54">
        <v>115.89</v>
      </c>
      <c r="F9" s="55">
        <f t="shared" si="0"/>
        <v>5.984</v>
      </c>
      <c r="G9" s="58" t="s">
        <v>70</v>
      </c>
      <c r="H9" s="58"/>
      <c r="I9" s="59">
        <f>SLOPE(F3:F15,D3:D15)</f>
        <v>1.0294853127381019E-2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31">
      <c r="A10" s="44">
        <v>1.4</v>
      </c>
      <c r="B10" s="52">
        <v>44112</v>
      </c>
      <c r="C10" s="53">
        <v>2992</v>
      </c>
      <c r="D10" s="42">
        <v>421.91</v>
      </c>
      <c r="E10" s="54">
        <v>84.611999999999995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-0.10187697431137277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31">
      <c r="A11" s="44">
        <v>1</v>
      </c>
      <c r="B11" s="52">
        <v>44112</v>
      </c>
      <c r="C11" s="53">
        <v>2992</v>
      </c>
      <c r="D11" s="42">
        <v>316.08999999999997</v>
      </c>
      <c r="E11" s="54">
        <v>62.259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31">
      <c r="A12" s="60">
        <v>0.4</v>
      </c>
      <c r="B12" s="52">
        <v>44112</v>
      </c>
      <c r="C12" s="53">
        <v>2992</v>
      </c>
      <c r="D12" s="60">
        <v>109.71</v>
      </c>
      <c r="E12" s="60">
        <v>24.783000000000001</v>
      </c>
      <c r="F12" s="55">
        <f t="shared" si="0"/>
        <v>1.1968000000000001</v>
      </c>
      <c r="G12" s="61" t="s">
        <v>72</v>
      </c>
      <c r="H12" s="61"/>
      <c r="I12" s="62">
        <f>SLOPE(F3:F15,E3:E15)</f>
        <v>5.710264303464508E-2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31">
      <c r="A13" s="60">
        <v>0.2</v>
      </c>
      <c r="B13" s="52">
        <v>44112</v>
      </c>
      <c r="C13" s="53">
        <v>2992</v>
      </c>
      <c r="D13" s="60">
        <v>49.494999999999997</v>
      </c>
      <c r="E13" s="60">
        <v>12.39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-0.32493747751926261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31">
      <c r="A14" s="60">
        <v>0.1</v>
      </c>
      <c r="B14" s="52">
        <v>44112</v>
      </c>
      <c r="C14" s="53">
        <v>2992</v>
      </c>
      <c r="D14" s="60">
        <v>21.248999999999999</v>
      </c>
      <c r="E14" s="60">
        <v>6.4560000000000004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24" t="s">
        <v>121</v>
      </c>
      <c r="X14" s="124" t="s">
        <v>122</v>
      </c>
      <c r="Y14" s="124" t="s">
        <v>121</v>
      </c>
      <c r="Z14" s="124" t="s">
        <v>122</v>
      </c>
    </row>
    <row r="15" spans="1:31">
      <c r="A15" s="60">
        <v>0</v>
      </c>
      <c r="B15" s="52">
        <v>44112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24"/>
      <c r="X15" s="124"/>
      <c r="Y15" s="124"/>
      <c r="Z15" s="124"/>
    </row>
    <row r="16" spans="1:31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74" t="s">
        <v>285</v>
      </c>
      <c r="AB16" s="174" t="s">
        <v>286</v>
      </c>
      <c r="AC16" s="174" t="s">
        <v>287</v>
      </c>
      <c r="AD16" s="174" t="s">
        <v>290</v>
      </c>
      <c r="AE16" t="s">
        <v>289</v>
      </c>
    </row>
    <row r="17" spans="1:31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3" t="s">
        <v>113</v>
      </c>
      <c r="AA17" s="175"/>
      <c r="AB17" s="176"/>
      <c r="AC17" s="176"/>
      <c r="AD17" s="175"/>
    </row>
    <row r="18" spans="1:31">
      <c r="A18" s="29" t="s">
        <v>257</v>
      </c>
      <c r="B18" s="71">
        <f t="shared" ref="B18:B41" si="1">$B$3+H18</f>
        <v>44112.625</v>
      </c>
      <c r="C18" s="44">
        <v>5</v>
      </c>
      <c r="D18" s="82">
        <v>723.71</v>
      </c>
      <c r="E18" s="83">
        <v>136.09</v>
      </c>
      <c r="F18" s="74">
        <f t="shared" ref="F18:F41" si="2">((I$9*D18)+I$10)/C18/1000</f>
        <v>1.469722236501109E-3</v>
      </c>
      <c r="G18" s="74">
        <f t="shared" ref="G18:G41" si="3">((I$12*E18)+I$13)/C18/1000</f>
        <v>1.4892322426131174E-3</v>
      </c>
      <c r="H18" s="98">
        <v>0.625</v>
      </c>
      <c r="I18" s="75">
        <f>jar_information!M3</f>
        <v>44109.375</v>
      </c>
      <c r="J18" s="76">
        <f t="shared" ref="J18:J41" si="4">B18-I18</f>
        <v>3.25</v>
      </c>
      <c r="K18" s="76">
        <f t="shared" ref="K18:K41" si="5">J18*24</f>
        <v>78</v>
      </c>
      <c r="L18" s="77">
        <f>jar_information!H3</f>
        <v>1094.984111531538</v>
      </c>
      <c r="M18" s="76">
        <f t="shared" ref="M18:M41" si="6">F18*L18</f>
        <v>1.6093224973333118</v>
      </c>
      <c r="N18" s="76">
        <f t="shared" ref="N18:N41" si="7">M18*1.83</f>
        <v>2.9450601701199606</v>
      </c>
      <c r="O18" s="78">
        <f t="shared" ref="O18:O41" si="8">N18*(12/(12+(16*2)))</f>
        <v>0.80319822821453468</v>
      </c>
      <c r="P18" s="79">
        <f t="shared" ref="P18:P41" si="9">O18*(400/(400+L18))</f>
        <v>0.21490481992927604</v>
      </c>
      <c r="Q18" s="80"/>
      <c r="R18" s="80">
        <f t="shared" ref="R18:R41" si="10">Q18/314.7</f>
        <v>0</v>
      </c>
      <c r="S18" s="80">
        <f t="shared" ref="S18:S41" si="11">R18/P18*100</f>
        <v>0</v>
      </c>
      <c r="T18" s="81">
        <f t="shared" ref="T18:T41" si="12">F18*1000000</f>
        <v>1469.7222365011089</v>
      </c>
      <c r="U18" s="7">
        <f t="shared" ref="U18:U41" si="13">M18/L18*100</f>
        <v>0.14697222365011089</v>
      </c>
      <c r="V18" s="92">
        <f t="shared" ref="V18:V41" si="14">O18/K18</f>
        <v>1.0297413182237624E-2</v>
      </c>
      <c r="W18" s="99">
        <f t="shared" ref="W18:W41" si="15">V18*24*5</f>
        <v>1.235689581868515</v>
      </c>
      <c r="X18" s="99">
        <f t="shared" ref="X18:X41" si="16">V18*24*7</f>
        <v>1.7299654146159207</v>
      </c>
      <c r="Y18" s="100">
        <f t="shared" ref="Y18:Y41" si="17">W18*(400/(400+L18))</f>
        <v>0.33062279989119392</v>
      </c>
      <c r="Z18" s="100">
        <f t="shared" ref="Z18:Z41" si="18">X18*(400/(400+L18))</f>
        <v>0.4628719198476714</v>
      </c>
      <c r="AA18" s="175">
        <v>10.253477216514689</v>
      </c>
      <c r="AB18" s="175">
        <f>IF((AA18-N18)&lt;=0,"!",AA18-N18)</f>
        <v>7.3084170463947284</v>
      </c>
      <c r="AC18" s="175">
        <f>AA18*(12/(12+(16*2)))</f>
        <v>2.7964028772312788</v>
      </c>
      <c r="AD18" s="175">
        <f>IF(AC18/V18/24-J18&lt;1,"&lt;1",AC18/V18/24-J18)</f>
        <v>8.0651511442006854</v>
      </c>
    </row>
    <row r="19" spans="1:31">
      <c r="A19" s="29" t="s">
        <v>258</v>
      </c>
      <c r="B19" s="71">
        <f t="shared" si="1"/>
        <v>44112.625</v>
      </c>
      <c r="C19" s="44">
        <v>5</v>
      </c>
      <c r="D19" s="82">
        <v>826.66</v>
      </c>
      <c r="E19" s="83">
        <v>146.09</v>
      </c>
      <c r="F19" s="74">
        <f t="shared" si="2"/>
        <v>1.6816932623938841E-3</v>
      </c>
      <c r="G19" s="74">
        <f t="shared" si="3"/>
        <v>1.6034375286824072E-3</v>
      </c>
      <c r="H19" s="98">
        <v>0.625</v>
      </c>
      <c r="I19" s="75">
        <f>jar_information!M4</f>
        <v>44109.375</v>
      </c>
      <c r="J19" s="76">
        <f t="shared" si="4"/>
        <v>3.25</v>
      </c>
      <c r="K19" s="76">
        <f t="shared" si="5"/>
        <v>78</v>
      </c>
      <c r="L19" s="77">
        <f>jar_information!H4</f>
        <v>1094.984111531538</v>
      </c>
      <c r="M19" s="76">
        <f t="shared" si="6"/>
        <v>1.8414274027909407</v>
      </c>
      <c r="N19" s="76">
        <f t="shared" si="7"/>
        <v>3.3698121471074218</v>
      </c>
      <c r="O19" s="78">
        <f t="shared" si="8"/>
        <v>0.91903967648384222</v>
      </c>
      <c r="P19" s="79">
        <f t="shared" si="9"/>
        <v>0.24589951676271157</v>
      </c>
      <c r="Q19" s="80"/>
      <c r="R19" s="80">
        <f t="shared" si="10"/>
        <v>0</v>
      </c>
      <c r="S19" s="80">
        <f t="shared" si="11"/>
        <v>0</v>
      </c>
      <c r="T19" s="81">
        <f t="shared" si="12"/>
        <v>1681.6932623938842</v>
      </c>
      <c r="U19" s="7">
        <f t="shared" si="13"/>
        <v>0.16816932623938841</v>
      </c>
      <c r="V19" s="92">
        <f t="shared" si="14"/>
        <v>1.1782559954921053E-2</v>
      </c>
      <c r="W19" s="99">
        <f t="shared" si="15"/>
        <v>1.4139071945905264</v>
      </c>
      <c r="X19" s="99">
        <f t="shared" si="16"/>
        <v>1.9794700724267367</v>
      </c>
      <c r="Y19" s="100">
        <f t="shared" si="17"/>
        <v>0.37830694886571009</v>
      </c>
      <c r="Z19" s="100">
        <f t="shared" si="18"/>
        <v>0.52962972841199407</v>
      </c>
      <c r="AA19" s="175">
        <v>10.253477216514689</v>
      </c>
      <c r="AB19" s="175">
        <f t="shared" ref="AB19:AB41" si="19">IF((AA19-N19)&lt;=0,"!",AA19-N19)</f>
        <v>6.8836650694072672</v>
      </c>
      <c r="AC19" s="175">
        <f t="shared" ref="AC19:AC41" si="20">AA19*(12/(12+(16*2)))</f>
        <v>2.7964028772312788</v>
      </c>
      <c r="AD19" s="175">
        <f t="shared" ref="AD19:AD41" si="21">IF(AC19/V19/24-J19&lt;1,"&lt;1",AC19/V19/24-J19)</f>
        <v>6.638919470563728</v>
      </c>
    </row>
    <row r="20" spans="1:31">
      <c r="A20" s="29" t="s">
        <v>259</v>
      </c>
      <c r="B20" s="71">
        <f t="shared" si="1"/>
        <v>44112.625</v>
      </c>
      <c r="C20" s="44">
        <v>5</v>
      </c>
      <c r="D20" s="82">
        <v>276.02</v>
      </c>
      <c r="E20" s="83">
        <v>53.88</v>
      </c>
      <c r="F20" s="74">
        <f t="shared" si="2"/>
        <v>5.4794167718166722E-4</v>
      </c>
      <c r="G20" s="74">
        <f t="shared" si="3"/>
        <v>5.5035058583748281E-4</v>
      </c>
      <c r="H20" s="98">
        <v>0.625</v>
      </c>
      <c r="I20" s="75">
        <f>jar_information!M5</f>
        <v>44109.375</v>
      </c>
      <c r="J20" s="76">
        <f t="shared" si="4"/>
        <v>3.25</v>
      </c>
      <c r="K20" s="76">
        <f t="shared" si="5"/>
        <v>78</v>
      </c>
      <c r="L20" s="77">
        <f>jar_information!H5</f>
        <v>1094.984111531538</v>
      </c>
      <c r="M20" s="76">
        <f t="shared" si="6"/>
        <v>0.5999874305598687</v>
      </c>
      <c r="N20" s="76">
        <f t="shared" si="7"/>
        <v>1.0979769979245597</v>
      </c>
      <c r="O20" s="78">
        <f t="shared" si="8"/>
        <v>0.29944827216124353</v>
      </c>
      <c r="P20" s="79">
        <f t="shared" si="9"/>
        <v>8.0120790542575995E-2</v>
      </c>
      <c r="Q20" s="80"/>
      <c r="R20" s="80">
        <f t="shared" si="10"/>
        <v>0</v>
      </c>
      <c r="S20" s="80">
        <f t="shared" si="11"/>
        <v>0</v>
      </c>
      <c r="T20" s="81">
        <f t="shared" si="12"/>
        <v>547.94167718166727</v>
      </c>
      <c r="U20" s="7">
        <f t="shared" si="13"/>
        <v>5.4794167718166725E-2</v>
      </c>
      <c r="V20" s="92">
        <f t="shared" si="14"/>
        <v>3.8390804123236352E-3</v>
      </c>
      <c r="W20" s="99">
        <f t="shared" si="15"/>
        <v>0.46068964947883623</v>
      </c>
      <c r="X20" s="99">
        <f t="shared" si="16"/>
        <v>0.64496550927037077</v>
      </c>
      <c r="Y20" s="100">
        <f t="shared" si="17"/>
        <v>0.12326275468088614</v>
      </c>
      <c r="Z20" s="100">
        <f t="shared" si="18"/>
        <v>0.17256785655324061</v>
      </c>
      <c r="AA20" s="175">
        <v>1.6126423838845156</v>
      </c>
      <c r="AB20" s="175">
        <f t="shared" si="19"/>
        <v>0.51466538595995592</v>
      </c>
      <c r="AC20" s="175">
        <f t="shared" si="20"/>
        <v>0.4398115592412315</v>
      </c>
      <c r="AD20" s="175">
        <f t="shared" si="21"/>
        <v>1.523403957944101</v>
      </c>
    </row>
    <row r="21" spans="1:31">
      <c r="A21" s="29" t="s">
        <v>260</v>
      </c>
      <c r="B21" s="71">
        <f t="shared" si="1"/>
        <v>44112.625</v>
      </c>
      <c r="C21" s="44">
        <v>5</v>
      </c>
      <c r="D21" s="82">
        <v>258.27999999999997</v>
      </c>
      <c r="E21" s="83">
        <v>50.323999999999998</v>
      </c>
      <c r="F21" s="74">
        <f t="shared" si="2"/>
        <v>5.1141553828571926E-4</v>
      </c>
      <c r="G21" s="74">
        <f t="shared" si="3"/>
        <v>5.0973918611124322E-4</v>
      </c>
      <c r="H21" s="98">
        <v>0.625</v>
      </c>
      <c r="I21" s="75">
        <f>jar_information!M6</f>
        <v>44109.375</v>
      </c>
      <c r="J21" s="76">
        <f t="shared" si="4"/>
        <v>3.25</v>
      </c>
      <c r="K21" s="76">
        <f t="shared" si="5"/>
        <v>78</v>
      </c>
      <c r="L21" s="77">
        <f>jar_information!H6</f>
        <v>1094.984111531538</v>
      </c>
      <c r="M21" s="76">
        <f t="shared" si="6"/>
        <v>0.5599918888132116</v>
      </c>
      <c r="N21" s="76">
        <f t="shared" si="7"/>
        <v>1.0247851565281774</v>
      </c>
      <c r="O21" s="78">
        <f t="shared" si="8"/>
        <v>0.27948686087132107</v>
      </c>
      <c r="P21" s="79">
        <f t="shared" si="9"/>
        <v>7.4779887950782428E-2</v>
      </c>
      <c r="Q21" s="80"/>
      <c r="R21" s="80">
        <f t="shared" si="10"/>
        <v>0</v>
      </c>
      <c r="S21" s="80">
        <f t="shared" si="11"/>
        <v>0</v>
      </c>
      <c r="T21" s="81">
        <f t="shared" si="12"/>
        <v>511.41553828571926</v>
      </c>
      <c r="U21" s="7">
        <f t="shared" si="13"/>
        <v>5.1141553828571926E-2</v>
      </c>
      <c r="V21" s="92">
        <f t="shared" si="14"/>
        <v>3.5831648829656548E-3</v>
      </c>
      <c r="W21" s="99">
        <f t="shared" si="15"/>
        <v>0.42997978595587855</v>
      </c>
      <c r="X21" s="99">
        <f t="shared" si="16"/>
        <v>0.60197170033823</v>
      </c>
      <c r="Y21" s="100">
        <f t="shared" si="17"/>
        <v>0.1150459814627422</v>
      </c>
      <c r="Z21" s="100">
        <f t="shared" si="18"/>
        <v>0.16106437404783908</v>
      </c>
      <c r="AA21" s="175">
        <v>1.6126423838845156</v>
      </c>
      <c r="AB21" s="175">
        <f t="shared" si="19"/>
        <v>0.58785722735633827</v>
      </c>
      <c r="AC21" s="175">
        <f t="shared" si="20"/>
        <v>0.4398115592412315</v>
      </c>
      <c r="AD21" s="175">
        <f t="shared" si="21"/>
        <v>1.8643283196847973</v>
      </c>
    </row>
    <row r="22" spans="1:31">
      <c r="A22" s="29" t="s">
        <v>261</v>
      </c>
      <c r="B22" s="71">
        <f t="shared" si="1"/>
        <v>44112.625</v>
      </c>
      <c r="C22" s="44">
        <v>2</v>
      </c>
      <c r="D22" s="82">
        <v>1352</v>
      </c>
      <c r="E22" s="83">
        <v>238.05</v>
      </c>
      <c r="F22" s="74">
        <f t="shared" si="2"/>
        <v>6.908382226953883E-3</v>
      </c>
      <c r="G22" s="74">
        <f t="shared" si="3"/>
        <v>6.6341733484389992E-3</v>
      </c>
      <c r="H22" s="98">
        <v>0.625</v>
      </c>
      <c r="I22" s="75">
        <f>jar_information!M7</f>
        <v>44109.375</v>
      </c>
      <c r="J22" s="76">
        <f t="shared" si="4"/>
        <v>3.25</v>
      </c>
      <c r="K22" s="76">
        <f t="shared" si="5"/>
        <v>78</v>
      </c>
      <c r="L22" s="77">
        <f>jar_information!H7</f>
        <v>1094.984111531538</v>
      </c>
      <c r="M22" s="76">
        <f t="shared" si="6"/>
        <v>7.5645687749013657</v>
      </c>
      <c r="N22" s="76">
        <f t="shared" si="7"/>
        <v>13.843160858069499</v>
      </c>
      <c r="O22" s="78">
        <f t="shared" si="8"/>
        <v>3.7754075067462267</v>
      </c>
      <c r="P22" s="79">
        <f t="shared" si="9"/>
        <v>1.0101532123651822</v>
      </c>
      <c r="Q22" s="80">
        <v>226</v>
      </c>
      <c r="R22" s="80">
        <f t="shared" si="10"/>
        <v>0.71814426437877343</v>
      </c>
      <c r="S22" s="80">
        <f t="shared" si="11"/>
        <v>71.092608090341429</v>
      </c>
      <c r="T22" s="81">
        <f t="shared" si="12"/>
        <v>6908.3822269538832</v>
      </c>
      <c r="U22" s="7">
        <f t="shared" si="13"/>
        <v>0.6908382226953883</v>
      </c>
      <c r="V22" s="92">
        <f t="shared" si="14"/>
        <v>4.840266034290034E-2</v>
      </c>
      <c r="W22" s="99">
        <f t="shared" si="15"/>
        <v>5.8083192411480411</v>
      </c>
      <c r="X22" s="99">
        <f t="shared" si="16"/>
        <v>8.1316469376072575</v>
      </c>
      <c r="Y22" s="100">
        <f t="shared" si="17"/>
        <v>1.5540818651772033</v>
      </c>
      <c r="Z22" s="100">
        <f t="shared" si="18"/>
        <v>2.1757146112480843</v>
      </c>
      <c r="AA22" s="175">
        <v>13.034248604188406</v>
      </c>
      <c r="AB22" s="175" t="str">
        <f t="shared" si="19"/>
        <v>!</v>
      </c>
      <c r="AC22" s="175">
        <f t="shared" si="20"/>
        <v>3.5547950738695651</v>
      </c>
      <c r="AD22" s="175" t="str">
        <f t="shared" si="21"/>
        <v>&lt;1</v>
      </c>
      <c r="AE22" s="177">
        <v>44112.739583333336</v>
      </c>
    </row>
    <row r="23" spans="1:31">
      <c r="A23" s="29" t="s">
        <v>262</v>
      </c>
      <c r="B23" s="71">
        <f t="shared" si="1"/>
        <v>44112.625</v>
      </c>
      <c r="C23" s="44">
        <v>2</v>
      </c>
      <c r="D23" s="82">
        <v>1257.7</v>
      </c>
      <c r="E23" s="83">
        <v>218.29</v>
      </c>
      <c r="F23" s="74">
        <f t="shared" si="2"/>
        <v>6.4229799019978684E-3</v>
      </c>
      <c r="G23" s="74">
        <f t="shared" si="3"/>
        <v>6.069999235256706E-3</v>
      </c>
      <c r="H23" s="98">
        <v>0.625</v>
      </c>
      <c r="I23" s="75">
        <f>jar_information!M8</f>
        <v>44109.375</v>
      </c>
      <c r="J23" s="76">
        <f t="shared" si="4"/>
        <v>3.25</v>
      </c>
      <c r="K23" s="76">
        <f t="shared" si="5"/>
        <v>78</v>
      </c>
      <c r="L23" s="77">
        <f>jar_information!H8</f>
        <v>1094.984111531538</v>
      </c>
      <c r="M23" s="76">
        <f t="shared" si="6"/>
        <v>7.0330609413740612</v>
      </c>
      <c r="N23" s="76">
        <f t="shared" si="7"/>
        <v>12.870501522714532</v>
      </c>
      <c r="O23" s="78">
        <f t="shared" si="8"/>
        <v>3.5101367789221447</v>
      </c>
      <c r="P23" s="79">
        <f t="shared" si="9"/>
        <v>0.93917701247705754</v>
      </c>
      <c r="Q23" s="80">
        <v>208.4</v>
      </c>
      <c r="R23" s="80">
        <f t="shared" si="10"/>
        <v>0.66221798538290444</v>
      </c>
      <c r="S23" s="80">
        <f t="shared" si="11"/>
        <v>70.510455067071959</v>
      </c>
      <c r="T23" s="81">
        <f t="shared" si="12"/>
        <v>6422.9799019978682</v>
      </c>
      <c r="U23" s="7">
        <f t="shared" si="13"/>
        <v>0.64229799019978684</v>
      </c>
      <c r="V23" s="92">
        <f t="shared" si="14"/>
        <v>4.5001753575924931E-2</v>
      </c>
      <c r="W23" s="99">
        <f t="shared" si="15"/>
        <v>5.4002104291109916</v>
      </c>
      <c r="X23" s="99">
        <f t="shared" si="16"/>
        <v>7.5602946007553893</v>
      </c>
      <c r="Y23" s="100">
        <f t="shared" si="17"/>
        <v>1.4448877115031653</v>
      </c>
      <c r="Z23" s="100">
        <f t="shared" si="18"/>
        <v>2.0228427961044315</v>
      </c>
      <c r="AA23" s="175">
        <v>13.034248604188406</v>
      </c>
      <c r="AB23" s="175">
        <f t="shared" si="19"/>
        <v>0.16374708147387373</v>
      </c>
      <c r="AC23" s="175">
        <f t="shared" si="20"/>
        <v>3.5547950738695651</v>
      </c>
      <c r="AD23" s="175" t="str">
        <f t="shared" si="21"/>
        <v>&lt;1</v>
      </c>
      <c r="AE23" s="177">
        <v>44112.739583333336</v>
      </c>
    </row>
    <row r="24" spans="1:31">
      <c r="A24" s="29" t="s">
        <v>263</v>
      </c>
      <c r="B24" s="71">
        <f t="shared" si="1"/>
        <v>44112.625</v>
      </c>
      <c r="C24" s="44">
        <v>5</v>
      </c>
      <c r="D24" s="82">
        <v>657.47</v>
      </c>
      <c r="E24" s="83">
        <v>125.77</v>
      </c>
      <c r="F24" s="74">
        <f t="shared" si="2"/>
        <v>1.3333360222695652E-3</v>
      </c>
      <c r="G24" s="74">
        <f t="shared" si="3"/>
        <v>1.3713723873896098E-3</v>
      </c>
      <c r="H24" s="98">
        <v>0.625</v>
      </c>
      <c r="I24" s="75">
        <f>jar_information!M9</f>
        <v>44109.375</v>
      </c>
      <c r="J24" s="76">
        <f t="shared" si="4"/>
        <v>3.25</v>
      </c>
      <c r="K24" s="76">
        <f t="shared" si="5"/>
        <v>78</v>
      </c>
      <c r="L24" s="77">
        <f>jar_information!H9</f>
        <v>1089.9832182453438</v>
      </c>
      <c r="M24" s="76">
        <f t="shared" si="6"/>
        <v>1.4533138885558261</v>
      </c>
      <c r="N24" s="76">
        <f t="shared" si="7"/>
        <v>2.6595644160571621</v>
      </c>
      <c r="O24" s="78">
        <f t="shared" si="8"/>
        <v>0.72533574983377147</v>
      </c>
      <c r="P24" s="79">
        <f t="shared" si="9"/>
        <v>0.19472319981910993</v>
      </c>
      <c r="Q24" s="80"/>
      <c r="R24" s="80">
        <f t="shared" si="10"/>
        <v>0</v>
      </c>
      <c r="S24" s="80">
        <f t="shared" si="11"/>
        <v>0</v>
      </c>
      <c r="T24" s="81">
        <f t="shared" si="12"/>
        <v>1333.3360222695651</v>
      </c>
      <c r="U24" s="7">
        <f t="shared" si="13"/>
        <v>0.1333336022269565</v>
      </c>
      <c r="V24" s="92">
        <f t="shared" si="14"/>
        <v>9.2991762799201471E-3</v>
      </c>
      <c r="W24" s="99">
        <f t="shared" si="15"/>
        <v>1.1159011535904175</v>
      </c>
      <c r="X24" s="99">
        <f t="shared" si="16"/>
        <v>1.5622616150265847</v>
      </c>
      <c r="Y24" s="100">
        <f t="shared" si="17"/>
        <v>0.29957415356786138</v>
      </c>
      <c r="Z24" s="100">
        <f t="shared" si="18"/>
        <v>0.41940381499500601</v>
      </c>
      <c r="AA24" s="175">
        <v>7.2774688706044239</v>
      </c>
      <c r="AB24" s="175">
        <f t="shared" si="19"/>
        <v>4.6179044545472614</v>
      </c>
      <c r="AC24" s="175">
        <f t="shared" si="20"/>
        <v>1.98476423743757</v>
      </c>
      <c r="AD24" s="175">
        <f t="shared" si="21"/>
        <v>5.6431005719080982</v>
      </c>
    </row>
    <row r="25" spans="1:31">
      <c r="A25" s="29" t="s">
        <v>264</v>
      </c>
      <c r="B25" s="71">
        <f t="shared" si="1"/>
        <v>44112.625</v>
      </c>
      <c r="C25" s="44">
        <v>5</v>
      </c>
      <c r="D25" s="82">
        <v>867.41</v>
      </c>
      <c r="E25" s="83">
        <v>153.44</v>
      </c>
      <c r="F25" s="74">
        <f t="shared" si="2"/>
        <v>1.7655963153820396E-3</v>
      </c>
      <c r="G25" s="74">
        <f t="shared" si="3"/>
        <v>1.6873784139433353E-3</v>
      </c>
      <c r="H25" s="98">
        <v>0.625</v>
      </c>
      <c r="I25" s="75">
        <f>jar_information!M10</f>
        <v>44109.375</v>
      </c>
      <c r="J25" s="76">
        <f t="shared" si="4"/>
        <v>3.25</v>
      </c>
      <c r="K25" s="76">
        <f t="shared" si="5"/>
        <v>78</v>
      </c>
      <c r="L25" s="77">
        <f>jar_information!H10</f>
        <v>1094.984111531538</v>
      </c>
      <c r="M25" s="76">
        <f t="shared" si="6"/>
        <v>1.9332999127219599</v>
      </c>
      <c r="N25" s="76">
        <f t="shared" si="7"/>
        <v>3.5379388402811869</v>
      </c>
      <c r="O25" s="78">
        <f t="shared" si="8"/>
        <v>0.96489241098577816</v>
      </c>
      <c r="P25" s="79">
        <f t="shared" si="9"/>
        <v>0.25816793731601423</v>
      </c>
      <c r="Q25" s="80"/>
      <c r="R25" s="80">
        <f t="shared" si="10"/>
        <v>0</v>
      </c>
      <c r="S25" s="80">
        <f t="shared" si="11"/>
        <v>0</v>
      </c>
      <c r="T25" s="81">
        <f t="shared" si="12"/>
        <v>1765.5963153820396</v>
      </c>
      <c r="U25" s="7">
        <f t="shared" si="13"/>
        <v>0.17655963153820398</v>
      </c>
      <c r="V25" s="92">
        <f t="shared" si="14"/>
        <v>1.2370415525458695E-2</v>
      </c>
      <c r="W25" s="99">
        <f t="shared" si="15"/>
        <v>1.4844498630550436</v>
      </c>
      <c r="X25" s="99">
        <f t="shared" si="16"/>
        <v>2.0782298082770607</v>
      </c>
      <c r="Y25" s="100">
        <f t="shared" si="17"/>
        <v>0.39718144202463729</v>
      </c>
      <c r="Z25" s="100">
        <f t="shared" si="18"/>
        <v>0.55605401883449213</v>
      </c>
      <c r="AA25" s="175">
        <v>7.2774688706044239</v>
      </c>
      <c r="AB25" s="175">
        <f t="shared" si="19"/>
        <v>3.7395300303232371</v>
      </c>
      <c r="AC25" s="175">
        <f t="shared" si="20"/>
        <v>1.98476423743757</v>
      </c>
      <c r="AD25" s="175">
        <f t="shared" si="21"/>
        <v>3.4351844809122225</v>
      </c>
    </row>
    <row r="26" spans="1:31">
      <c r="A26" s="29" t="s">
        <v>265</v>
      </c>
      <c r="B26" s="71">
        <f t="shared" si="1"/>
        <v>44112.625</v>
      </c>
      <c r="C26" s="44">
        <v>5</v>
      </c>
      <c r="D26" s="82">
        <v>286.33999999999997</v>
      </c>
      <c r="E26" s="83">
        <v>58.143999999999998</v>
      </c>
      <c r="F26" s="74">
        <f t="shared" si="2"/>
        <v>5.6919025403658161E-4</v>
      </c>
      <c r="G26" s="74">
        <f t="shared" si="3"/>
        <v>5.9904771981742822E-4</v>
      </c>
      <c r="H26" s="98">
        <v>0.625</v>
      </c>
      <c r="I26" s="75">
        <f>jar_information!M11</f>
        <v>44109.375</v>
      </c>
      <c r="J26" s="76">
        <f t="shared" si="4"/>
        <v>3.25</v>
      </c>
      <c r="K26" s="76">
        <f t="shared" si="5"/>
        <v>78</v>
      </c>
      <c r="L26" s="77">
        <f>jar_information!H11</f>
        <v>1094.984111531538</v>
      </c>
      <c r="M26" s="76">
        <f t="shared" si="6"/>
        <v>0.62325428460865673</v>
      </c>
      <c r="N26" s="76">
        <f t="shared" si="7"/>
        <v>1.1405553408338418</v>
      </c>
      <c r="O26" s="78">
        <f t="shared" si="8"/>
        <v>0.31106054750013867</v>
      </c>
      <c r="P26" s="79">
        <f t="shared" si="9"/>
        <v>8.3227786864295814E-2</v>
      </c>
      <c r="Q26" s="80"/>
      <c r="R26" s="80">
        <f t="shared" si="10"/>
        <v>0</v>
      </c>
      <c r="S26" s="80">
        <f t="shared" si="11"/>
        <v>0</v>
      </c>
      <c r="T26" s="81">
        <f t="shared" si="12"/>
        <v>569.19025403658156</v>
      </c>
      <c r="U26" s="7">
        <f t="shared" si="13"/>
        <v>5.6919025403658161E-2</v>
      </c>
      <c r="V26" s="92">
        <f t="shared" si="14"/>
        <v>3.9879557371812653E-3</v>
      </c>
      <c r="W26" s="99">
        <f t="shared" si="15"/>
        <v>0.47855468846175186</v>
      </c>
      <c r="X26" s="99">
        <f t="shared" si="16"/>
        <v>0.66997656384645254</v>
      </c>
      <c r="Y26" s="100">
        <f t="shared" si="17"/>
        <v>0.12804274902199356</v>
      </c>
      <c r="Z26" s="100">
        <f t="shared" si="18"/>
        <v>0.17925984863079097</v>
      </c>
      <c r="AA26" s="175">
        <v>2.1910681839872916</v>
      </c>
      <c r="AB26" s="175">
        <f t="shared" si="19"/>
        <v>1.0505128431534498</v>
      </c>
      <c r="AC26" s="175">
        <f t="shared" si="20"/>
        <v>0.59756405017835224</v>
      </c>
      <c r="AD26" s="175">
        <f t="shared" si="21"/>
        <v>2.9934248852428924</v>
      </c>
    </row>
    <row r="27" spans="1:31">
      <c r="A27" s="29" t="s">
        <v>266</v>
      </c>
      <c r="B27" s="71">
        <f t="shared" si="1"/>
        <v>44112.625</v>
      </c>
      <c r="C27" s="44">
        <v>5</v>
      </c>
      <c r="D27" s="82">
        <v>307.67</v>
      </c>
      <c r="E27" s="83">
        <v>63.143000000000001</v>
      </c>
      <c r="F27" s="74">
        <f t="shared" si="2"/>
        <v>6.1310809747798902E-4</v>
      </c>
      <c r="G27" s="74">
        <f t="shared" si="3"/>
        <v>6.5613894232346634E-4</v>
      </c>
      <c r="H27" s="98">
        <v>0.625</v>
      </c>
      <c r="I27" s="75">
        <f>jar_information!M12</f>
        <v>44109.375</v>
      </c>
      <c r="J27" s="76">
        <f t="shared" si="4"/>
        <v>3.25</v>
      </c>
      <c r="K27" s="76">
        <f t="shared" si="5"/>
        <v>78</v>
      </c>
      <c r="L27" s="77">
        <f>jar_information!H12</f>
        <v>1089.9832182453438</v>
      </c>
      <c r="M27" s="76">
        <f t="shared" si="6"/>
        <v>0.66827753722133842</v>
      </c>
      <c r="N27" s="76">
        <f t="shared" si="7"/>
        <v>1.2229478931150493</v>
      </c>
      <c r="O27" s="78">
        <f t="shared" si="8"/>
        <v>0.33353124357683162</v>
      </c>
      <c r="P27" s="79">
        <f t="shared" si="9"/>
        <v>8.9539597357239931E-2</v>
      </c>
      <c r="Q27" s="80"/>
      <c r="R27" s="80">
        <f t="shared" si="10"/>
        <v>0</v>
      </c>
      <c r="S27" s="80">
        <f t="shared" si="11"/>
        <v>0</v>
      </c>
      <c r="T27" s="81">
        <f t="shared" si="12"/>
        <v>613.10809747798896</v>
      </c>
      <c r="U27" s="7">
        <f t="shared" si="13"/>
        <v>6.13108097477989E-2</v>
      </c>
      <c r="V27" s="92">
        <f t="shared" si="14"/>
        <v>4.2760415843183536E-3</v>
      </c>
      <c r="W27" s="99">
        <f t="shared" si="15"/>
        <v>0.51312499011820245</v>
      </c>
      <c r="X27" s="99">
        <f t="shared" si="16"/>
        <v>0.71837498616548345</v>
      </c>
      <c r="Y27" s="100">
        <f t="shared" si="17"/>
        <v>0.13775322670344603</v>
      </c>
      <c r="Z27" s="100">
        <f t="shared" si="18"/>
        <v>0.19285451738482445</v>
      </c>
      <c r="AA27" s="175">
        <v>2.1910681839872916</v>
      </c>
      <c r="AB27" s="175">
        <f t="shared" si="19"/>
        <v>0.96812029087224238</v>
      </c>
      <c r="AC27" s="175">
        <f t="shared" si="20"/>
        <v>0.59756405017835224</v>
      </c>
      <c r="AD27" s="175">
        <f t="shared" si="21"/>
        <v>2.5727923185021515</v>
      </c>
    </row>
    <row r="28" spans="1:31">
      <c r="A28" t="s">
        <v>267</v>
      </c>
      <c r="B28" s="71">
        <f t="shared" si="1"/>
        <v>44112.625</v>
      </c>
      <c r="C28" s="44">
        <v>2</v>
      </c>
      <c r="D28" s="82">
        <v>1164.8</v>
      </c>
      <c r="E28" s="83">
        <v>208.16</v>
      </c>
      <c r="F28" s="74">
        <f t="shared" si="2"/>
        <v>5.9447839742310183E-3</v>
      </c>
      <c r="G28" s="74">
        <f t="shared" si="3"/>
        <v>5.7807743482862295E-3</v>
      </c>
      <c r="H28" s="98">
        <v>0.625</v>
      </c>
      <c r="I28" s="75">
        <f>jar_information!M13</f>
        <v>44109.375</v>
      </c>
      <c r="J28" s="76">
        <f t="shared" si="4"/>
        <v>3.25</v>
      </c>
      <c r="K28" s="76">
        <f t="shared" si="5"/>
        <v>78</v>
      </c>
      <c r="L28" s="77">
        <f>jar_information!H13</f>
        <v>1084.9972529988097</v>
      </c>
      <c r="M28" s="76">
        <f t="shared" si="6"/>
        <v>6.4500742817120011</v>
      </c>
      <c r="N28" s="76">
        <f t="shared" si="7"/>
        <v>11.803635935532963</v>
      </c>
      <c r="O28" s="78">
        <f t="shared" si="8"/>
        <v>3.2191734369635352</v>
      </c>
      <c r="P28" s="79">
        <f t="shared" si="9"/>
        <v>0.86711902812283936</v>
      </c>
      <c r="Q28" s="80">
        <v>184.8</v>
      </c>
      <c r="R28" s="80">
        <f t="shared" si="10"/>
        <v>0.58722592945662544</v>
      </c>
      <c r="S28" s="80">
        <f t="shared" si="11"/>
        <v>67.721490408054663</v>
      </c>
      <c r="T28" s="81">
        <f t="shared" si="12"/>
        <v>5944.783974231018</v>
      </c>
      <c r="U28" s="7">
        <f t="shared" si="13"/>
        <v>0.59447839742310182</v>
      </c>
      <c r="V28" s="92">
        <f t="shared" si="14"/>
        <v>4.1271454320045323E-2</v>
      </c>
      <c r="W28" s="99">
        <f t="shared" si="15"/>
        <v>4.9525745184054388</v>
      </c>
      <c r="X28" s="99">
        <f t="shared" si="16"/>
        <v>6.9336043257676145</v>
      </c>
      <c r="Y28" s="100">
        <f t="shared" si="17"/>
        <v>1.3340292740351374</v>
      </c>
      <c r="Z28" s="100">
        <f t="shared" si="18"/>
        <v>1.8676409836491925</v>
      </c>
      <c r="AA28" s="175">
        <v>8.5449497240071572</v>
      </c>
      <c r="AB28" s="175" t="str">
        <f t="shared" si="19"/>
        <v>!</v>
      </c>
      <c r="AC28" s="175">
        <f t="shared" si="20"/>
        <v>2.3304408338201337</v>
      </c>
      <c r="AD28" s="175" t="str">
        <f t="shared" si="21"/>
        <v>&lt;1</v>
      </c>
      <c r="AE28" s="177">
        <v>44112.739583333336</v>
      </c>
    </row>
    <row r="29" spans="1:31">
      <c r="A29" t="s">
        <v>268</v>
      </c>
      <c r="B29" s="71">
        <f t="shared" si="1"/>
        <v>44112.625</v>
      </c>
      <c r="C29" s="44">
        <v>2</v>
      </c>
      <c r="D29" s="82">
        <v>1144.9000000000001</v>
      </c>
      <c r="E29" s="83">
        <v>218.75</v>
      </c>
      <c r="F29" s="74">
        <f t="shared" si="2"/>
        <v>5.842350185613578E-3</v>
      </c>
      <c r="G29" s="74">
        <f t="shared" si="3"/>
        <v>6.0831328431546743E-3</v>
      </c>
      <c r="H29" s="98">
        <v>0.625</v>
      </c>
      <c r="I29" s="75">
        <f>jar_information!M14</f>
        <v>44109.375</v>
      </c>
      <c r="J29" s="76">
        <f t="shared" si="4"/>
        <v>3.25</v>
      </c>
      <c r="K29" s="76">
        <f t="shared" si="5"/>
        <v>78</v>
      </c>
      <c r="L29" s="77">
        <f>jar_information!H14</f>
        <v>1075.0698400525853</v>
      </c>
      <c r="M29" s="76">
        <f t="shared" si="6"/>
        <v>6.2809344795787814</v>
      </c>
      <c r="N29" s="76">
        <f t="shared" si="7"/>
        <v>11.49411009762917</v>
      </c>
      <c r="O29" s="78">
        <f t="shared" si="8"/>
        <v>3.1347572993534096</v>
      </c>
      <c r="P29" s="79">
        <f t="shared" si="9"/>
        <v>0.85006342458785755</v>
      </c>
      <c r="Q29" s="80">
        <v>196.3</v>
      </c>
      <c r="R29" s="80">
        <f t="shared" si="10"/>
        <v>0.62376866857324442</v>
      </c>
      <c r="S29" s="80">
        <f t="shared" si="11"/>
        <v>73.379073905652476</v>
      </c>
      <c r="T29" s="81">
        <f t="shared" si="12"/>
        <v>5842.3501856135781</v>
      </c>
      <c r="U29" s="7">
        <f t="shared" si="13"/>
        <v>0.58423501856135784</v>
      </c>
      <c r="V29" s="92">
        <f t="shared" si="14"/>
        <v>4.0189196145556536E-2</v>
      </c>
      <c r="W29" s="99">
        <f t="shared" si="15"/>
        <v>4.8227035374667846</v>
      </c>
      <c r="X29" s="99">
        <f t="shared" si="16"/>
        <v>6.7517849524534981</v>
      </c>
      <c r="Y29" s="100">
        <f t="shared" si="17"/>
        <v>1.3077898839813196</v>
      </c>
      <c r="Z29" s="100">
        <f t="shared" si="18"/>
        <v>1.8309058375738472</v>
      </c>
      <c r="AA29" s="175">
        <v>8.5449497240071572</v>
      </c>
      <c r="AB29" s="175" t="str">
        <f t="shared" si="19"/>
        <v>!</v>
      </c>
      <c r="AC29" s="175">
        <f t="shared" si="20"/>
        <v>2.3304408338201337</v>
      </c>
      <c r="AD29" s="175" t="str">
        <f t="shared" si="21"/>
        <v>&lt;1</v>
      </c>
      <c r="AE29" s="177">
        <v>44112.739583333336</v>
      </c>
    </row>
    <row r="30" spans="1:31">
      <c r="A30" t="s">
        <v>269</v>
      </c>
      <c r="B30" s="71">
        <f t="shared" si="1"/>
        <v>44112.625</v>
      </c>
      <c r="C30" s="44">
        <v>5</v>
      </c>
      <c r="D30" s="82">
        <v>1115.7</v>
      </c>
      <c r="E30" s="83">
        <v>204.68</v>
      </c>
      <c r="F30" s="74">
        <f t="shared" si="2"/>
        <v>2.2768181319815263E-3</v>
      </c>
      <c r="G30" s="74">
        <f t="shared" si="3"/>
        <v>2.2725662997623787E-3</v>
      </c>
      <c r="H30" s="98">
        <v>0.625</v>
      </c>
      <c r="I30" s="75">
        <f>jar_information!M15</f>
        <v>44109.375</v>
      </c>
      <c r="J30" s="76">
        <f t="shared" si="4"/>
        <v>3.25</v>
      </c>
      <c r="K30" s="76">
        <f t="shared" si="5"/>
        <v>78</v>
      </c>
      <c r="L30" s="77">
        <f>jar_information!H15</f>
        <v>1084.9972529988097</v>
      </c>
      <c r="M30" s="76">
        <f t="shared" si="6"/>
        <v>2.4703414187778372</v>
      </c>
      <c r="N30" s="76">
        <f t="shared" si="7"/>
        <v>4.5207247963634423</v>
      </c>
      <c r="O30" s="78">
        <f t="shared" si="8"/>
        <v>1.2329249444627568</v>
      </c>
      <c r="P30" s="79">
        <f t="shared" si="9"/>
        <v>0.33210160947381767</v>
      </c>
      <c r="Q30" s="80"/>
      <c r="R30" s="80">
        <f t="shared" si="10"/>
        <v>0</v>
      </c>
      <c r="S30" s="80">
        <f t="shared" si="11"/>
        <v>0</v>
      </c>
      <c r="T30" s="81">
        <f t="shared" si="12"/>
        <v>2276.8181319815262</v>
      </c>
      <c r="U30" s="7">
        <f t="shared" si="13"/>
        <v>0.22768181319815262</v>
      </c>
      <c r="V30" s="92">
        <f t="shared" si="14"/>
        <v>1.5806730057214832E-2</v>
      </c>
      <c r="W30" s="99">
        <f t="shared" si="15"/>
        <v>1.8968076068657798</v>
      </c>
      <c r="X30" s="99">
        <f t="shared" si="16"/>
        <v>2.6555306496120914</v>
      </c>
      <c r="Y30" s="100">
        <f t="shared" si="17"/>
        <v>0.51092555303664255</v>
      </c>
      <c r="Z30" s="100">
        <f t="shared" si="18"/>
        <v>0.71529577425129953</v>
      </c>
      <c r="AA30" s="175">
        <v>3.0495230150456694</v>
      </c>
      <c r="AB30" s="175" t="str">
        <f t="shared" si="19"/>
        <v>!</v>
      </c>
      <c r="AC30" s="175">
        <f t="shared" si="20"/>
        <v>0.83168809501245522</v>
      </c>
      <c r="AD30" s="175" t="str">
        <f t="shared" si="21"/>
        <v>&lt;1</v>
      </c>
    </row>
    <row r="31" spans="1:31">
      <c r="A31" t="s">
        <v>270</v>
      </c>
      <c r="B31" s="71">
        <f t="shared" si="1"/>
        <v>44112.625</v>
      </c>
      <c r="C31" s="44">
        <v>5</v>
      </c>
      <c r="D31" s="82">
        <v>1142.3</v>
      </c>
      <c r="E31" s="83">
        <v>196.17</v>
      </c>
      <c r="F31" s="74">
        <f t="shared" si="2"/>
        <v>2.3315867506191927E-3</v>
      </c>
      <c r="G31" s="74">
        <f t="shared" si="3"/>
        <v>2.1753776013174126E-3</v>
      </c>
      <c r="H31" s="98">
        <v>0.625</v>
      </c>
      <c r="I31" s="75">
        <f>jar_information!M16</f>
        <v>44109.375</v>
      </c>
      <c r="J31" s="76">
        <f t="shared" si="4"/>
        <v>3.25</v>
      </c>
      <c r="K31" s="76">
        <f t="shared" si="5"/>
        <v>78</v>
      </c>
      <c r="L31" s="77">
        <f>jar_information!H16</f>
        <v>1094.984111531538</v>
      </c>
      <c r="M31" s="76">
        <f t="shared" si="6"/>
        <v>2.5530504465854627</v>
      </c>
      <c r="N31" s="76">
        <f t="shared" si="7"/>
        <v>4.6720823172513972</v>
      </c>
      <c r="O31" s="78">
        <f t="shared" si="8"/>
        <v>1.27420426834129</v>
      </c>
      <c r="P31" s="79">
        <f t="shared" si="9"/>
        <v>0.3409278422460103</v>
      </c>
      <c r="Q31" s="80"/>
      <c r="R31" s="80">
        <f t="shared" si="10"/>
        <v>0</v>
      </c>
      <c r="S31" s="80">
        <f t="shared" si="11"/>
        <v>0</v>
      </c>
      <c r="T31" s="81">
        <f t="shared" si="12"/>
        <v>2331.5867506191926</v>
      </c>
      <c r="U31" s="7">
        <f t="shared" si="13"/>
        <v>0.23315867506191928</v>
      </c>
      <c r="V31" s="92">
        <f t="shared" si="14"/>
        <v>1.6335952158221666E-2</v>
      </c>
      <c r="W31" s="99">
        <f t="shared" si="15"/>
        <v>1.9603142589865998</v>
      </c>
      <c r="X31" s="99">
        <f t="shared" si="16"/>
        <v>2.7444399625812399</v>
      </c>
      <c r="Y31" s="100">
        <f t="shared" si="17"/>
        <v>0.52450437268616967</v>
      </c>
      <c r="Z31" s="100">
        <f t="shared" si="18"/>
        <v>0.73430612176063748</v>
      </c>
      <c r="AA31" s="175">
        <v>3.0495230150456694</v>
      </c>
      <c r="AB31" s="175" t="str">
        <f t="shared" si="19"/>
        <v>!</v>
      </c>
      <c r="AC31" s="175">
        <f t="shared" si="20"/>
        <v>0.83168809501245522</v>
      </c>
      <c r="AD31" s="175" t="str">
        <f t="shared" si="21"/>
        <v>&lt;1</v>
      </c>
    </row>
    <row r="32" spans="1:31">
      <c r="A32" t="s">
        <v>271</v>
      </c>
      <c r="B32" s="71">
        <f t="shared" si="1"/>
        <v>44112.625</v>
      </c>
      <c r="C32" s="44">
        <v>5</v>
      </c>
      <c r="D32" s="82">
        <v>325.02999999999997</v>
      </c>
      <c r="E32" s="83">
        <v>61.017000000000003</v>
      </c>
      <c r="F32" s="74">
        <f t="shared" si="2"/>
        <v>6.4885182753625576E-4</v>
      </c>
      <c r="G32" s="74">
        <f t="shared" si="3"/>
        <v>6.3185889850513521E-4</v>
      </c>
      <c r="H32" s="98">
        <v>0.625</v>
      </c>
      <c r="I32" s="75">
        <f>jar_information!M17</f>
        <v>44109.375</v>
      </c>
      <c r="J32" s="76">
        <f t="shared" si="4"/>
        <v>3.25</v>
      </c>
      <c r="K32" s="76">
        <f t="shared" si="5"/>
        <v>78</v>
      </c>
      <c r="L32" s="77">
        <f>jar_information!H17</f>
        <v>1084.9972529988097</v>
      </c>
      <c r="M32" s="76">
        <f t="shared" si="6"/>
        <v>0.70400245048009491</v>
      </c>
      <c r="N32" s="76">
        <f t="shared" si="7"/>
        <v>1.2883244843785737</v>
      </c>
      <c r="O32" s="78">
        <f t="shared" si="8"/>
        <v>0.35136122301233824</v>
      </c>
      <c r="P32" s="79">
        <f t="shared" si="9"/>
        <v>9.4642928746917987E-2</v>
      </c>
      <c r="Q32" s="80"/>
      <c r="R32" s="80">
        <f t="shared" si="10"/>
        <v>0</v>
      </c>
      <c r="S32" s="80">
        <f t="shared" si="11"/>
        <v>0</v>
      </c>
      <c r="T32" s="81">
        <f t="shared" si="12"/>
        <v>648.85182753625577</v>
      </c>
      <c r="U32" s="7">
        <f t="shared" si="13"/>
        <v>6.4885182753625578E-2</v>
      </c>
      <c r="V32" s="92">
        <f t="shared" si="14"/>
        <v>4.5046310642607463E-3</v>
      </c>
      <c r="W32" s="99">
        <f t="shared" si="15"/>
        <v>0.54055572771128957</v>
      </c>
      <c r="X32" s="99">
        <f t="shared" si="16"/>
        <v>0.75677801879580542</v>
      </c>
      <c r="Y32" s="100">
        <f t="shared" si="17"/>
        <v>0.14560450576448922</v>
      </c>
      <c r="Z32" s="100">
        <f t="shared" si="18"/>
        <v>0.20384630807028489</v>
      </c>
      <c r="AA32" s="175">
        <v>1.8008701733564285</v>
      </c>
      <c r="AB32" s="175">
        <f t="shared" si="19"/>
        <v>0.5125456889778548</v>
      </c>
      <c r="AC32" s="175">
        <f t="shared" si="20"/>
        <v>0.49114641091538958</v>
      </c>
      <c r="AD32" s="175">
        <f t="shared" si="21"/>
        <v>1.2929766602871942</v>
      </c>
    </row>
    <row r="33" spans="1:30">
      <c r="A33" t="s">
        <v>272</v>
      </c>
      <c r="B33" s="71">
        <f t="shared" si="1"/>
        <v>44112.625</v>
      </c>
      <c r="C33" s="44">
        <v>5</v>
      </c>
      <c r="D33" s="82">
        <v>355.89</v>
      </c>
      <c r="E33" s="83">
        <v>69.11</v>
      </c>
      <c r="F33" s="74">
        <f t="shared" si="2"/>
        <v>7.1239166103845156E-4</v>
      </c>
      <c r="G33" s="74">
        <f t="shared" si="3"/>
        <v>7.2428523652101173E-4</v>
      </c>
      <c r="H33" s="98">
        <v>0.625</v>
      </c>
      <c r="I33" s="75">
        <f>jar_information!M18</f>
        <v>44109.375</v>
      </c>
      <c r="J33" s="76">
        <f t="shared" si="4"/>
        <v>3.25</v>
      </c>
      <c r="K33" s="76">
        <f t="shared" si="5"/>
        <v>78</v>
      </c>
      <c r="L33" s="77">
        <f>jar_information!H18</f>
        <v>1089.9832182453438</v>
      </c>
      <c r="M33" s="76">
        <f t="shared" si="6"/>
        <v>0.77649495534983748</v>
      </c>
      <c r="N33" s="76">
        <f t="shared" si="7"/>
        <v>1.4209857682902027</v>
      </c>
      <c r="O33" s="78">
        <f t="shared" si="8"/>
        <v>0.38754157317005528</v>
      </c>
      <c r="P33" s="79">
        <f t="shared" si="9"/>
        <v>0.10403917800535706</v>
      </c>
      <c r="Q33" s="80"/>
      <c r="R33" s="80">
        <f t="shared" si="10"/>
        <v>0</v>
      </c>
      <c r="S33" s="80">
        <f t="shared" si="11"/>
        <v>0</v>
      </c>
      <c r="T33" s="81">
        <f t="shared" si="12"/>
        <v>712.39166103845162</v>
      </c>
      <c r="U33" s="7">
        <f t="shared" si="13"/>
        <v>7.1239166103845161E-2</v>
      </c>
      <c r="V33" s="92">
        <f t="shared" si="14"/>
        <v>4.9684817073084014E-3</v>
      </c>
      <c r="W33" s="99">
        <f t="shared" si="15"/>
        <v>0.59621780487700815</v>
      </c>
      <c r="X33" s="99">
        <f t="shared" si="16"/>
        <v>0.83470492682781139</v>
      </c>
      <c r="Y33" s="100">
        <f t="shared" si="17"/>
        <v>0.16006027385439547</v>
      </c>
      <c r="Z33" s="100">
        <f t="shared" si="18"/>
        <v>0.22408438339615366</v>
      </c>
      <c r="AA33" s="175">
        <v>1.8008701733564285</v>
      </c>
      <c r="AB33" s="175">
        <f t="shared" si="19"/>
        <v>0.37988440506622578</v>
      </c>
      <c r="AC33" s="175">
        <f t="shared" si="20"/>
        <v>0.49114641091538958</v>
      </c>
      <c r="AD33" s="175" t="str">
        <f t="shared" si="21"/>
        <v>&lt;1</v>
      </c>
    </row>
    <row r="34" spans="1:30">
      <c r="A34" t="s">
        <v>273</v>
      </c>
      <c r="B34" s="71">
        <f t="shared" si="1"/>
        <v>44112.625</v>
      </c>
      <c r="C34" s="44">
        <v>5</v>
      </c>
      <c r="D34" s="82">
        <v>1278.8</v>
      </c>
      <c r="E34" s="83">
        <v>223.89</v>
      </c>
      <c r="F34" s="74">
        <f t="shared" si="2"/>
        <v>2.6126362409966942E-3</v>
      </c>
      <c r="G34" s="74">
        <f t="shared" si="3"/>
        <v>2.4919546543014847E-3</v>
      </c>
      <c r="H34" s="98">
        <v>0.625</v>
      </c>
      <c r="I34" s="75">
        <f>jar_information!M19</f>
        <v>44109.375</v>
      </c>
      <c r="J34" s="76">
        <f t="shared" si="4"/>
        <v>3.25</v>
      </c>
      <c r="K34" s="76">
        <f t="shared" si="5"/>
        <v>78</v>
      </c>
      <c r="L34" s="77">
        <f>jar_information!H19</f>
        <v>1094.984111531538</v>
      </c>
      <c r="M34" s="76">
        <f t="shared" si="6"/>
        <v>2.8607951731028622</v>
      </c>
      <c r="N34" s="76">
        <f t="shared" si="7"/>
        <v>5.2352551667782379</v>
      </c>
      <c r="O34" s="78">
        <f t="shared" si="8"/>
        <v>1.4277968636667921</v>
      </c>
      <c r="P34" s="79">
        <f t="shared" si="9"/>
        <v>0.38202328778038563</v>
      </c>
      <c r="Q34" s="80"/>
      <c r="R34" s="80">
        <f t="shared" si="10"/>
        <v>0</v>
      </c>
      <c r="S34" s="80">
        <f t="shared" si="11"/>
        <v>0</v>
      </c>
      <c r="T34" s="81">
        <f t="shared" si="12"/>
        <v>2612.6362409966941</v>
      </c>
      <c r="U34" s="7">
        <f t="shared" si="13"/>
        <v>0.26126362409966941</v>
      </c>
      <c r="V34" s="92">
        <f t="shared" si="14"/>
        <v>1.8305087995728105E-2</v>
      </c>
      <c r="W34" s="99">
        <f t="shared" si="15"/>
        <v>2.1966105594873726</v>
      </c>
      <c r="X34" s="99">
        <f t="shared" si="16"/>
        <v>3.0752547832823214</v>
      </c>
      <c r="Y34" s="100">
        <f t="shared" si="17"/>
        <v>0.58772813504674715</v>
      </c>
      <c r="Z34" s="100">
        <f t="shared" si="18"/>
        <v>0.82281938906544594</v>
      </c>
      <c r="AA34" s="175">
        <v>7.2843237118773541</v>
      </c>
      <c r="AB34" s="175">
        <f t="shared" si="19"/>
        <v>2.0490685450991162</v>
      </c>
      <c r="AC34" s="175">
        <f t="shared" si="20"/>
        <v>1.9866337396029146</v>
      </c>
      <c r="AD34" s="175">
        <f t="shared" si="21"/>
        <v>1.2720435889795123</v>
      </c>
    </row>
    <row r="35" spans="1:30">
      <c r="A35" t="s">
        <v>274</v>
      </c>
      <c r="B35" s="71">
        <f t="shared" si="1"/>
        <v>44112.625</v>
      </c>
      <c r="C35" s="44">
        <v>5</v>
      </c>
      <c r="D35" s="82">
        <v>1349.6</v>
      </c>
      <c r="E35" s="83">
        <v>232.51</v>
      </c>
      <c r="F35" s="74">
        <f t="shared" si="2"/>
        <v>2.7584113612804098E-3</v>
      </c>
      <c r="G35" s="74">
        <f t="shared" si="3"/>
        <v>2.5903996108932125E-3</v>
      </c>
      <c r="H35" s="98">
        <v>0.625</v>
      </c>
      <c r="I35" s="75">
        <f>jar_information!M20</f>
        <v>44109.375</v>
      </c>
      <c r="J35" s="76">
        <f t="shared" si="4"/>
        <v>3.25</v>
      </c>
      <c r="K35" s="76">
        <f t="shared" si="5"/>
        <v>78</v>
      </c>
      <c r="L35" s="77">
        <f>jar_information!H20</f>
        <v>1089.9832182453438</v>
      </c>
      <c r="M35" s="76">
        <f t="shared" si="6"/>
        <v>3.0066220928129406</v>
      </c>
      <c r="N35" s="76">
        <f t="shared" si="7"/>
        <v>5.5021184298476813</v>
      </c>
      <c r="O35" s="78">
        <f t="shared" si="8"/>
        <v>1.5005777535948222</v>
      </c>
      <c r="P35" s="79">
        <f t="shared" si="9"/>
        <v>0.40284420259765202</v>
      </c>
      <c r="Q35" s="80"/>
      <c r="R35" s="80">
        <f t="shared" si="10"/>
        <v>0</v>
      </c>
      <c r="S35" s="80">
        <f t="shared" si="11"/>
        <v>0</v>
      </c>
      <c r="T35" s="81">
        <f t="shared" si="12"/>
        <v>2758.4113612804099</v>
      </c>
      <c r="U35" s="7">
        <f t="shared" si="13"/>
        <v>0.27584113612804095</v>
      </c>
      <c r="V35" s="92">
        <f t="shared" si="14"/>
        <v>1.9238176328138745E-2</v>
      </c>
      <c r="W35" s="99">
        <f t="shared" si="15"/>
        <v>2.308581159376649</v>
      </c>
      <c r="X35" s="99">
        <f t="shared" si="16"/>
        <v>3.2320136231273091</v>
      </c>
      <c r="Y35" s="100">
        <f t="shared" si="17"/>
        <v>0.61976031168869528</v>
      </c>
      <c r="Z35" s="100">
        <f t="shared" si="18"/>
        <v>0.86766443636417356</v>
      </c>
      <c r="AA35" s="175">
        <v>7.2843237118773541</v>
      </c>
      <c r="AB35" s="175">
        <f t="shared" si="19"/>
        <v>1.7822052820296728</v>
      </c>
      <c r="AC35" s="175">
        <f t="shared" si="20"/>
        <v>1.9866337396029146</v>
      </c>
      <c r="AD35" s="175">
        <f t="shared" si="21"/>
        <v>1.0527158294476742</v>
      </c>
    </row>
    <row r="36" spans="1:30">
      <c r="A36" t="s">
        <v>275</v>
      </c>
      <c r="B36" s="71">
        <f t="shared" si="1"/>
        <v>44112.625</v>
      </c>
      <c r="C36" s="44">
        <v>5</v>
      </c>
      <c r="D36" s="82">
        <v>419.05</v>
      </c>
      <c r="E36" s="83">
        <v>81.350999999999999</v>
      </c>
      <c r="F36" s="74">
        <f t="shared" si="2"/>
        <v>8.4243624574352862E-4</v>
      </c>
      <c r="G36" s="74">
        <f t="shared" si="3"/>
        <v>8.6408392719842977E-4</v>
      </c>
      <c r="H36" s="98">
        <v>0.625</v>
      </c>
      <c r="I36" s="75">
        <f>jar_information!M21</f>
        <v>44109.375</v>
      </c>
      <c r="J36" s="76">
        <f t="shared" si="4"/>
        <v>3.25</v>
      </c>
      <c r="K36" s="76">
        <f t="shared" si="5"/>
        <v>78</v>
      </c>
      <c r="L36" s="77">
        <f>jar_information!H21</f>
        <v>1110.0770330734813</v>
      </c>
      <c r="M36" s="76">
        <f t="shared" si="6"/>
        <v>0.93516912822853848</v>
      </c>
      <c r="N36" s="76">
        <f t="shared" si="7"/>
        <v>1.7113595046582255</v>
      </c>
      <c r="O36" s="78">
        <f t="shared" si="8"/>
        <v>0.46673441036133417</v>
      </c>
      <c r="P36" s="79">
        <f t="shared" si="9"/>
        <v>0.1236319472818901</v>
      </c>
      <c r="Q36" s="80"/>
      <c r="R36" s="80">
        <f t="shared" si="10"/>
        <v>0</v>
      </c>
      <c r="S36" s="80">
        <f t="shared" si="11"/>
        <v>0</v>
      </c>
      <c r="T36" s="81">
        <f t="shared" si="12"/>
        <v>842.43624574352862</v>
      </c>
      <c r="U36" s="7">
        <f t="shared" si="13"/>
        <v>8.424362457435286E-2</v>
      </c>
      <c r="V36" s="92">
        <f t="shared" si="14"/>
        <v>5.9837744918119764E-3</v>
      </c>
      <c r="W36" s="99">
        <f t="shared" si="15"/>
        <v>0.71805293901743716</v>
      </c>
      <c r="X36" s="99">
        <f t="shared" si="16"/>
        <v>1.005274114624412</v>
      </c>
      <c r="Y36" s="100">
        <f t="shared" si="17"/>
        <v>0.19020299581829245</v>
      </c>
      <c r="Z36" s="100">
        <f t="shared" si="18"/>
        <v>0.26628419414560944</v>
      </c>
      <c r="AA36" s="175">
        <v>1.7764194121898629</v>
      </c>
      <c r="AB36" s="175">
        <f t="shared" si="19"/>
        <v>6.5059907531637373E-2</v>
      </c>
      <c r="AC36" s="175">
        <f t="shared" si="20"/>
        <v>0.48447802150632618</v>
      </c>
      <c r="AD36" s="175" t="str">
        <f t="shared" si="21"/>
        <v>&lt;1</v>
      </c>
    </row>
    <row r="37" spans="1:30">
      <c r="A37" t="s">
        <v>276</v>
      </c>
      <c r="B37" s="71">
        <f t="shared" si="1"/>
        <v>44112.625</v>
      </c>
      <c r="C37" s="44">
        <v>5</v>
      </c>
      <c r="D37" s="82">
        <v>457.09</v>
      </c>
      <c r="E37" s="83">
        <v>85.724999999999994</v>
      </c>
      <c r="F37" s="74">
        <f t="shared" si="2"/>
        <v>9.207594883366432E-4</v>
      </c>
      <c r="G37" s="74">
        <f t="shared" si="3"/>
        <v>9.1403731932513722E-4</v>
      </c>
      <c r="H37" s="98">
        <v>0.625</v>
      </c>
      <c r="I37" s="75">
        <f>jar_information!M22</f>
        <v>44109.375</v>
      </c>
      <c r="J37" s="76">
        <f t="shared" si="4"/>
        <v>3.25</v>
      </c>
      <c r="K37" s="76">
        <f t="shared" si="5"/>
        <v>78</v>
      </c>
      <c r="L37" s="77">
        <f>jar_information!H22</f>
        <v>1080.0261490495825</v>
      </c>
      <c r="M37" s="76">
        <f t="shared" si="6"/>
        <v>0.9944443243890887</v>
      </c>
      <c r="N37" s="76">
        <f t="shared" si="7"/>
        <v>1.8198331136320325</v>
      </c>
      <c r="O37" s="78">
        <f t="shared" si="8"/>
        <v>0.49631812189964519</v>
      </c>
      <c r="P37" s="79">
        <f t="shared" si="9"/>
        <v>0.13413766296449886</v>
      </c>
      <c r="Q37" s="80"/>
      <c r="R37" s="80">
        <f t="shared" si="10"/>
        <v>0</v>
      </c>
      <c r="S37" s="80">
        <f t="shared" si="11"/>
        <v>0</v>
      </c>
      <c r="T37" s="81">
        <f t="shared" si="12"/>
        <v>920.75948833664324</v>
      </c>
      <c r="U37" s="7">
        <f t="shared" si="13"/>
        <v>9.2075948833664323E-2</v>
      </c>
      <c r="V37" s="92">
        <f t="shared" si="14"/>
        <v>6.3630528448672457E-3</v>
      </c>
      <c r="W37" s="99">
        <f t="shared" si="15"/>
        <v>0.76356634138406942</v>
      </c>
      <c r="X37" s="99">
        <f t="shared" si="16"/>
        <v>1.0689928779376972</v>
      </c>
      <c r="Y37" s="100">
        <f t="shared" si="17"/>
        <v>0.20636563532999824</v>
      </c>
      <c r="Z37" s="100">
        <f t="shared" si="18"/>
        <v>0.28891188946199753</v>
      </c>
      <c r="AA37" s="175">
        <v>1.7764194121898629</v>
      </c>
      <c r="AB37" s="175" t="str">
        <f t="shared" si="19"/>
        <v>!</v>
      </c>
      <c r="AC37" s="175">
        <f t="shared" si="20"/>
        <v>0.48447802150632618</v>
      </c>
      <c r="AD37" s="175" t="str">
        <f t="shared" si="21"/>
        <v>&lt;1</v>
      </c>
    </row>
    <row r="38" spans="1:30">
      <c r="A38" t="s">
        <v>277</v>
      </c>
      <c r="B38" s="71">
        <f t="shared" si="1"/>
        <v>44112.625</v>
      </c>
      <c r="C38" s="44">
        <v>5</v>
      </c>
      <c r="D38" s="82">
        <v>771.15</v>
      </c>
      <c r="E38" s="83">
        <v>135.18</v>
      </c>
      <c r="F38" s="74">
        <f t="shared" si="2"/>
        <v>1.5673998029737E-3</v>
      </c>
      <c r="G38" s="74">
        <f t="shared" si="3"/>
        <v>1.4788395615808118E-3</v>
      </c>
      <c r="H38" s="98">
        <v>0.625</v>
      </c>
      <c r="I38" s="75">
        <f>jar_information!M23</f>
        <v>44109.375</v>
      </c>
      <c r="J38" s="76">
        <f t="shared" si="4"/>
        <v>3.25</v>
      </c>
      <c r="K38" s="76">
        <f t="shared" si="5"/>
        <v>78</v>
      </c>
      <c r="L38" s="77">
        <f>jar_information!H23</f>
        <v>1089.9832182453438</v>
      </c>
      <c r="M38" s="76">
        <f t="shared" si="6"/>
        <v>1.7084394815223913</v>
      </c>
      <c r="N38" s="76">
        <f t="shared" si="7"/>
        <v>3.1264442511859762</v>
      </c>
      <c r="O38" s="78">
        <f t="shared" si="8"/>
        <v>0.85266661395981169</v>
      </c>
      <c r="P38" s="79">
        <f t="shared" si="9"/>
        <v>0.22890636713719276</v>
      </c>
      <c r="Q38" s="80"/>
      <c r="R38" s="80">
        <f t="shared" si="10"/>
        <v>0</v>
      </c>
      <c r="S38" s="80">
        <f t="shared" si="11"/>
        <v>0</v>
      </c>
      <c r="T38" s="81">
        <f t="shared" si="12"/>
        <v>1567.3998029736999</v>
      </c>
      <c r="U38" s="7">
        <f t="shared" si="13"/>
        <v>0.15673998029736999</v>
      </c>
      <c r="V38" s="92">
        <f t="shared" si="14"/>
        <v>1.0931623255895022E-2</v>
      </c>
      <c r="W38" s="99">
        <f t="shared" si="15"/>
        <v>1.3117947907074026</v>
      </c>
      <c r="X38" s="99">
        <f t="shared" si="16"/>
        <v>1.8365127069903637</v>
      </c>
      <c r="Y38" s="100">
        <f t="shared" si="17"/>
        <v>0.3521636417495273</v>
      </c>
      <c r="Z38" s="100">
        <f t="shared" si="18"/>
        <v>0.49302909844933823</v>
      </c>
      <c r="AA38" s="175">
        <v>7.5103187433032836</v>
      </c>
      <c r="AB38" s="175">
        <f t="shared" si="19"/>
        <v>4.3838744921173074</v>
      </c>
      <c r="AC38" s="175">
        <f t="shared" si="20"/>
        <v>2.0482687481736228</v>
      </c>
      <c r="AD38" s="175">
        <f t="shared" si="21"/>
        <v>4.5571233499451047</v>
      </c>
    </row>
    <row r="39" spans="1:30">
      <c r="A39" t="s">
        <v>278</v>
      </c>
      <c r="B39" s="71">
        <f t="shared" si="1"/>
        <v>44112.625</v>
      </c>
      <c r="C39" s="44">
        <v>5</v>
      </c>
      <c r="D39" s="82">
        <v>808.81</v>
      </c>
      <c r="E39" s="83">
        <v>152.82</v>
      </c>
      <c r="F39" s="74">
        <f t="shared" si="2"/>
        <v>1.6449406367291339E-3</v>
      </c>
      <c r="G39" s="74">
        <f t="shared" si="3"/>
        <v>1.6802976862070396E-3</v>
      </c>
      <c r="H39" s="98">
        <v>0.625</v>
      </c>
      <c r="I39" s="75">
        <f>jar_information!M24</f>
        <v>44109.375</v>
      </c>
      <c r="J39" s="76">
        <f t="shared" si="4"/>
        <v>3.25</v>
      </c>
      <c r="K39" s="76">
        <f t="shared" si="5"/>
        <v>78</v>
      </c>
      <c r="L39" s="77">
        <f>jar_information!H24</f>
        <v>1089.9832182453438</v>
      </c>
      <c r="M39" s="76">
        <f t="shared" si="6"/>
        <v>1.7929576890445664</v>
      </c>
      <c r="N39" s="76">
        <f t="shared" si="7"/>
        <v>3.2811125709515565</v>
      </c>
      <c r="O39" s="78">
        <f t="shared" si="8"/>
        <v>0.89484888298678811</v>
      </c>
      <c r="P39" s="79">
        <f t="shared" si="9"/>
        <v>0.24023059374872513</v>
      </c>
      <c r="Q39" s="80"/>
      <c r="R39" s="80">
        <f t="shared" si="10"/>
        <v>0</v>
      </c>
      <c r="S39" s="80">
        <f t="shared" si="11"/>
        <v>0</v>
      </c>
      <c r="T39" s="81">
        <f t="shared" si="12"/>
        <v>1644.940636729134</v>
      </c>
      <c r="U39" s="7">
        <f t="shared" si="13"/>
        <v>0.16449406367291339</v>
      </c>
      <c r="V39" s="92">
        <f t="shared" si="14"/>
        <v>1.1472421576753693E-2</v>
      </c>
      <c r="W39" s="99">
        <f t="shared" si="15"/>
        <v>1.3766905892104431</v>
      </c>
      <c r="X39" s="99">
        <f t="shared" si="16"/>
        <v>1.9273668248946203</v>
      </c>
      <c r="Y39" s="100">
        <f t="shared" si="17"/>
        <v>0.36958552884419243</v>
      </c>
      <c r="Z39" s="100">
        <f t="shared" si="18"/>
        <v>0.51741974038186944</v>
      </c>
      <c r="AA39" s="175">
        <v>7.5103187433032836</v>
      </c>
      <c r="AB39" s="175">
        <f t="shared" si="19"/>
        <v>4.2292061723517271</v>
      </c>
      <c r="AC39" s="175">
        <f t="shared" si="20"/>
        <v>2.0482687481736228</v>
      </c>
      <c r="AD39" s="175">
        <f t="shared" si="21"/>
        <v>4.1891034711305091</v>
      </c>
    </row>
    <row r="40" spans="1:30">
      <c r="A40" t="s">
        <v>279</v>
      </c>
      <c r="B40" s="71">
        <f t="shared" si="1"/>
        <v>44112.625</v>
      </c>
      <c r="C40" s="44">
        <v>5</v>
      </c>
      <c r="D40" s="82">
        <v>976.75</v>
      </c>
      <c r="E40" s="83">
        <v>171.19</v>
      </c>
      <c r="F40" s="74">
        <f t="shared" si="2"/>
        <v>1.9907241635716074E-3</v>
      </c>
      <c r="G40" s="74">
        <f t="shared" si="3"/>
        <v>1.8900927967163254E-3</v>
      </c>
      <c r="H40" s="98">
        <v>0.625</v>
      </c>
      <c r="I40" s="75">
        <f>jar_information!M25</f>
        <v>44109.375</v>
      </c>
      <c r="J40" s="76">
        <f t="shared" si="4"/>
        <v>3.25</v>
      </c>
      <c r="K40" s="76">
        <f t="shared" si="5"/>
        <v>78</v>
      </c>
      <c r="L40" s="77">
        <f>jar_information!H25</f>
        <v>1089.9832182453438</v>
      </c>
      <c r="M40" s="76">
        <f t="shared" si="6"/>
        <v>2.1698559304485507</v>
      </c>
      <c r="N40" s="76">
        <f t="shared" si="7"/>
        <v>3.9708363527208479</v>
      </c>
      <c r="O40" s="78">
        <f t="shared" si="8"/>
        <v>1.0829553689238676</v>
      </c>
      <c r="P40" s="79">
        <f t="shared" si="9"/>
        <v>0.29072954800100193</v>
      </c>
      <c r="Q40" s="80"/>
      <c r="R40" s="80">
        <f t="shared" si="10"/>
        <v>0</v>
      </c>
      <c r="S40" s="80">
        <f t="shared" si="11"/>
        <v>0</v>
      </c>
      <c r="T40" s="81">
        <f t="shared" si="12"/>
        <v>1990.7241635716073</v>
      </c>
      <c r="U40" s="7">
        <f t="shared" si="13"/>
        <v>0.19907241635716075</v>
      </c>
      <c r="V40" s="92">
        <f t="shared" si="14"/>
        <v>1.3884043191331635E-2</v>
      </c>
      <c r="W40" s="99">
        <f t="shared" si="15"/>
        <v>1.666085182959796</v>
      </c>
      <c r="X40" s="99">
        <f t="shared" si="16"/>
        <v>2.3325192561437147</v>
      </c>
      <c r="Y40" s="100">
        <f t="shared" si="17"/>
        <v>0.44727622769384906</v>
      </c>
      <c r="Z40" s="100">
        <f t="shared" si="18"/>
        <v>0.62618671877138876</v>
      </c>
      <c r="AA40" s="175">
        <v>8.6912511085599746</v>
      </c>
      <c r="AB40" s="175">
        <f t="shared" si="19"/>
        <v>4.7204147558391263</v>
      </c>
      <c r="AC40" s="175">
        <f t="shared" si="20"/>
        <v>2.3703412114254476</v>
      </c>
      <c r="AD40" s="175">
        <f t="shared" si="21"/>
        <v>3.8635054667929474</v>
      </c>
    </row>
    <row r="41" spans="1:30">
      <c r="A41" t="s">
        <v>280</v>
      </c>
      <c r="B41" s="71">
        <f t="shared" si="1"/>
        <v>44112.625</v>
      </c>
      <c r="C41" s="44">
        <v>5</v>
      </c>
      <c r="D41" s="82">
        <v>934</v>
      </c>
      <c r="E41" s="83">
        <v>169.24</v>
      </c>
      <c r="F41" s="74">
        <f t="shared" si="2"/>
        <v>1.9027031693325E-3</v>
      </c>
      <c r="G41" s="74">
        <f t="shared" si="3"/>
        <v>1.8678227659328145E-3</v>
      </c>
      <c r="H41" s="98">
        <v>0.625</v>
      </c>
      <c r="I41" s="75">
        <f>jar_information!M26</f>
        <v>44109.375</v>
      </c>
      <c r="J41" s="76">
        <f t="shared" si="4"/>
        <v>3.25</v>
      </c>
      <c r="K41" s="76">
        <f t="shared" si="5"/>
        <v>78</v>
      </c>
      <c r="L41" s="77">
        <f>jar_information!H26</f>
        <v>1065.2013435036681</v>
      </c>
      <c r="M41" s="76">
        <f t="shared" si="6"/>
        <v>2.0267619722616663</v>
      </c>
      <c r="N41" s="76">
        <f t="shared" si="7"/>
        <v>3.7089744092388495</v>
      </c>
      <c r="O41" s="78">
        <f t="shared" si="8"/>
        <v>1.0115384752469589</v>
      </c>
      <c r="P41" s="79">
        <f t="shared" si="9"/>
        <v>0.27615002667909488</v>
      </c>
      <c r="Q41" s="80"/>
      <c r="R41" s="80">
        <f t="shared" si="10"/>
        <v>0</v>
      </c>
      <c r="S41" s="80">
        <f t="shared" si="11"/>
        <v>0</v>
      </c>
      <c r="T41" s="81">
        <f t="shared" si="12"/>
        <v>1902.7031693325</v>
      </c>
      <c r="U41" s="7">
        <f t="shared" si="13"/>
        <v>0.19027031693325</v>
      </c>
      <c r="V41" s="92">
        <f t="shared" si="14"/>
        <v>1.2968441990345627E-2</v>
      </c>
      <c r="W41" s="99">
        <f t="shared" si="15"/>
        <v>1.5562130388414752</v>
      </c>
      <c r="X41" s="99">
        <f t="shared" si="16"/>
        <v>2.1786982543780651</v>
      </c>
      <c r="Y41" s="100">
        <f t="shared" si="17"/>
        <v>0.42484619489091519</v>
      </c>
      <c r="Z41" s="100">
        <f t="shared" si="18"/>
        <v>0.5947846728472812</v>
      </c>
      <c r="AA41" s="175">
        <v>8.6912511085599746</v>
      </c>
      <c r="AB41" s="175">
        <f t="shared" si="19"/>
        <v>4.9822766993211252</v>
      </c>
      <c r="AC41" s="175">
        <f t="shared" si="20"/>
        <v>2.3703412114254476</v>
      </c>
      <c r="AD41" s="175">
        <f t="shared" si="21"/>
        <v>4.3657349677202646</v>
      </c>
    </row>
    <row r="42" spans="1:30">
      <c r="AA42" s="128"/>
      <c r="AC42" s="176"/>
      <c r="AD42" s="175"/>
    </row>
  </sheetData>
  <conditionalFormatting sqref="O18:O41">
    <cfRule type="cellIs" dxfId="31" priority="1" operator="greaterThan">
      <formula>4</formula>
    </cfRule>
    <cfRule type="cellIs" dxfId="30" priority="2" operator="between">
      <formula>2</formula>
      <formula>3.9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Methods</vt:lpstr>
      <vt:lpstr>Samples</vt:lpstr>
      <vt:lpstr>Dryweights</vt:lpstr>
      <vt:lpstr>WHC</vt:lpstr>
      <vt:lpstr>Leakage</vt:lpstr>
      <vt:lpstr>jar_information</vt:lpstr>
      <vt:lpstr>13C</vt:lpstr>
      <vt:lpstr>2001_Inc_06.10.20</vt:lpstr>
      <vt:lpstr>2001_Inc_08.10.20</vt:lpstr>
      <vt:lpstr>2001_Inc_09.10.20</vt:lpstr>
      <vt:lpstr>2001_Inc_12.10.20</vt:lpstr>
      <vt:lpstr>2001_Inc_15.10.20</vt:lpstr>
      <vt:lpstr>2001_Inc_19.10.20</vt:lpstr>
      <vt:lpstr>2001_Inc_26.10.20</vt:lpstr>
      <vt:lpstr>14C</vt:lpstr>
      <vt:lpstr>2001_Inc_29.10.20</vt:lpstr>
      <vt:lpstr>2001_Inc_02.11.20</vt:lpstr>
      <vt:lpstr>Retrieval</vt:lpstr>
      <vt:lpstr>CO2 Template</vt:lpstr>
      <vt:lpstr>C development</vt:lpstr>
      <vt:lpstr>2001_Inc_19.11.20</vt:lpstr>
      <vt:lpstr>2001_IncRep_01.12.20</vt:lpstr>
      <vt:lpstr>2001_IncRep_07.12.20</vt:lpstr>
      <vt:lpstr>S01_1_flux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2020-11-20T10:23:17Z</cp:lastPrinted>
  <dcterms:created xsi:type="dcterms:W3CDTF">2018-06-07T19:49:10Z</dcterms:created>
  <dcterms:modified xsi:type="dcterms:W3CDTF">2021-01-27T09:43:00Z</dcterms:modified>
</cp:coreProperties>
</file>