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280" windowWidth="26860" windowHeight="16080" tabRatio="757" firstSheet="16" activeTab="22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2019_IncRep_09.07.20" sheetId="15" r:id="rId8"/>
    <sheet name="2019_IncRep_10.07.20" sheetId="16" r:id="rId9"/>
    <sheet name="2019_IncRep_13.07.20" sheetId="17" r:id="rId10"/>
    <sheet name="2019_IncRep_15.07.20" sheetId="21" r:id="rId11"/>
    <sheet name="2019_IncRep_17.07.20" sheetId="22" r:id="rId12"/>
    <sheet name="2019_IncRep_20.07.20" sheetId="23" r:id="rId13"/>
    <sheet name="2019_IncRep_22.07.20" sheetId="24" r:id="rId14"/>
    <sheet name="14C" sheetId="25" r:id="rId15"/>
    <sheet name="2019_IncRep_24.07.20" sheetId="26" r:id="rId16"/>
    <sheet name="CO2 Template" sheetId="7" r:id="rId17"/>
    <sheet name="C development" sheetId="20" r:id="rId18"/>
    <sheet name="2019_IncRep_27.07.20" sheetId="27" r:id="rId19"/>
    <sheet name="2019_IncRep_29.07.20" sheetId="28" r:id="rId20"/>
    <sheet name="2019_IncRep_10.08.20" sheetId="29" r:id="rId21"/>
    <sheet name="2019_IncRep_02.09.20" sheetId="30" r:id="rId22"/>
    <sheet name="S19b-flux" sheetId="31" r:id="rId23"/>
  </sheets>
  <externalReferences>
    <externalReference r:id="rId24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1" l="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" i="31"/>
  <c r="A3" i="31"/>
  <c r="B3" i="31"/>
  <c r="C3" i="31"/>
  <c r="A4" i="31"/>
  <c r="B4" i="31"/>
  <c r="C4" i="31"/>
  <c r="A5" i="31"/>
  <c r="B5" i="31"/>
  <c r="C5" i="31"/>
  <c r="A6" i="31"/>
  <c r="B6" i="31"/>
  <c r="C6" i="31"/>
  <c r="A7" i="31"/>
  <c r="B7" i="31"/>
  <c r="C7" i="31"/>
  <c r="A8" i="31"/>
  <c r="B8" i="31"/>
  <c r="C8" i="31"/>
  <c r="A9" i="31"/>
  <c r="B9" i="31"/>
  <c r="C9" i="31"/>
  <c r="A10" i="31"/>
  <c r="B10" i="31"/>
  <c r="C10" i="31"/>
  <c r="A11" i="31"/>
  <c r="B11" i="31"/>
  <c r="C11" i="31"/>
  <c r="A12" i="31"/>
  <c r="B12" i="31"/>
  <c r="C12" i="31"/>
  <c r="A13" i="31"/>
  <c r="B13" i="31"/>
  <c r="C13" i="31"/>
  <c r="A14" i="31"/>
  <c r="B14" i="31"/>
  <c r="C14" i="31"/>
  <c r="A15" i="31"/>
  <c r="B15" i="31"/>
  <c r="C15" i="31"/>
  <c r="A16" i="31"/>
  <c r="B16" i="31"/>
  <c r="C16" i="31"/>
  <c r="A17" i="31"/>
  <c r="B17" i="31"/>
  <c r="C17" i="31"/>
  <c r="A18" i="31"/>
  <c r="B18" i="31"/>
  <c r="C18" i="31"/>
  <c r="A19" i="31"/>
  <c r="B19" i="31"/>
  <c r="C19" i="31"/>
  <c r="A20" i="31"/>
  <c r="B20" i="31"/>
  <c r="C20" i="31"/>
  <c r="A21" i="31"/>
  <c r="B21" i="31"/>
  <c r="C21" i="31"/>
  <c r="A22" i="31"/>
  <c r="B22" i="31"/>
  <c r="C22" i="31"/>
  <c r="A23" i="31"/>
  <c r="B23" i="31"/>
  <c r="C23" i="31"/>
  <c r="A24" i="31"/>
  <c r="B24" i="31"/>
  <c r="C24" i="31"/>
  <c r="A25" i="31"/>
  <c r="B25" i="31"/>
  <c r="C25" i="31"/>
  <c r="A26" i="31"/>
  <c r="B26" i="31"/>
  <c r="C26" i="31"/>
  <c r="A27" i="31"/>
  <c r="B27" i="31"/>
  <c r="C27" i="31"/>
  <c r="A28" i="31"/>
  <c r="B28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A2" i="31"/>
  <c r="B2" i="31"/>
  <c r="C2" i="31"/>
  <c r="L300" i="31"/>
  <c r="L273" i="31"/>
  <c r="G300" i="31"/>
  <c r="H300" i="31"/>
  <c r="I300" i="31"/>
  <c r="J300" i="31"/>
  <c r="K300" i="31"/>
  <c r="M300" i="31"/>
  <c r="N300" i="31"/>
  <c r="O300" i="31"/>
  <c r="P300" i="31"/>
  <c r="Q300" i="31"/>
  <c r="L301" i="31"/>
  <c r="L274" i="31"/>
  <c r="G301" i="31"/>
  <c r="H301" i="31"/>
  <c r="I301" i="31"/>
  <c r="J301" i="31"/>
  <c r="K301" i="31"/>
  <c r="M301" i="31"/>
  <c r="N301" i="31"/>
  <c r="O301" i="31"/>
  <c r="P301" i="31"/>
  <c r="Q301" i="31"/>
  <c r="L302" i="31"/>
  <c r="L275" i="31"/>
  <c r="G302" i="31"/>
  <c r="H302" i="31"/>
  <c r="I302" i="31"/>
  <c r="J302" i="31"/>
  <c r="K302" i="31"/>
  <c r="M302" i="31"/>
  <c r="N302" i="31"/>
  <c r="O302" i="31"/>
  <c r="P302" i="31"/>
  <c r="Q302" i="31"/>
  <c r="L303" i="31"/>
  <c r="L276" i="31"/>
  <c r="G303" i="31"/>
  <c r="H303" i="31"/>
  <c r="I303" i="31"/>
  <c r="J303" i="31"/>
  <c r="K303" i="31"/>
  <c r="M303" i="31"/>
  <c r="N303" i="31"/>
  <c r="O303" i="31"/>
  <c r="P303" i="31"/>
  <c r="Q303" i="31"/>
  <c r="L304" i="31"/>
  <c r="L277" i="31"/>
  <c r="G304" i="31"/>
  <c r="H304" i="31"/>
  <c r="I304" i="31"/>
  <c r="J304" i="31"/>
  <c r="K304" i="31"/>
  <c r="M304" i="31"/>
  <c r="N304" i="31"/>
  <c r="O304" i="31"/>
  <c r="P304" i="31"/>
  <c r="Q304" i="31"/>
  <c r="L305" i="31"/>
  <c r="L278" i="31"/>
  <c r="G305" i="31"/>
  <c r="H305" i="31"/>
  <c r="I305" i="31"/>
  <c r="J305" i="31"/>
  <c r="K305" i="31"/>
  <c r="M305" i="31"/>
  <c r="N305" i="31"/>
  <c r="O305" i="31"/>
  <c r="P305" i="31"/>
  <c r="Q305" i="31"/>
  <c r="L306" i="31"/>
  <c r="L279" i="31"/>
  <c r="G306" i="31"/>
  <c r="H306" i="31"/>
  <c r="I306" i="31"/>
  <c r="J306" i="31"/>
  <c r="K306" i="31"/>
  <c r="M306" i="31"/>
  <c r="N306" i="31"/>
  <c r="O306" i="31"/>
  <c r="P306" i="31"/>
  <c r="Q306" i="31"/>
  <c r="L307" i="31"/>
  <c r="L280" i="31"/>
  <c r="G307" i="31"/>
  <c r="H307" i="31"/>
  <c r="I307" i="31"/>
  <c r="J307" i="31"/>
  <c r="K307" i="31"/>
  <c r="M307" i="31"/>
  <c r="N307" i="31"/>
  <c r="O307" i="31"/>
  <c r="P307" i="31"/>
  <c r="Q307" i="31"/>
  <c r="L308" i="31"/>
  <c r="L281" i="31"/>
  <c r="G308" i="31"/>
  <c r="H308" i="31"/>
  <c r="I308" i="31"/>
  <c r="J308" i="31"/>
  <c r="K308" i="31"/>
  <c r="M308" i="31"/>
  <c r="N308" i="31"/>
  <c r="O308" i="31"/>
  <c r="P308" i="31"/>
  <c r="Q308" i="31"/>
  <c r="L309" i="31"/>
  <c r="L282" i="31"/>
  <c r="G309" i="31"/>
  <c r="H309" i="31"/>
  <c r="I309" i="31"/>
  <c r="J309" i="31"/>
  <c r="K309" i="31"/>
  <c r="M309" i="31"/>
  <c r="N309" i="31"/>
  <c r="O309" i="31"/>
  <c r="P309" i="31"/>
  <c r="Q309" i="31"/>
  <c r="L310" i="31"/>
  <c r="L283" i="31"/>
  <c r="G310" i="31"/>
  <c r="H310" i="31"/>
  <c r="I310" i="31"/>
  <c r="J310" i="31"/>
  <c r="K310" i="31"/>
  <c r="M310" i="31"/>
  <c r="N310" i="31"/>
  <c r="O310" i="31"/>
  <c r="P310" i="31"/>
  <c r="Q310" i="31"/>
  <c r="L311" i="31"/>
  <c r="L284" i="31"/>
  <c r="G311" i="31"/>
  <c r="H311" i="31"/>
  <c r="I311" i="31"/>
  <c r="J311" i="31"/>
  <c r="K311" i="31"/>
  <c r="M311" i="31"/>
  <c r="N311" i="31"/>
  <c r="O311" i="31"/>
  <c r="P311" i="31"/>
  <c r="Q311" i="31"/>
  <c r="L312" i="31"/>
  <c r="L285" i="31"/>
  <c r="G312" i="31"/>
  <c r="H312" i="31"/>
  <c r="I312" i="31"/>
  <c r="J312" i="31"/>
  <c r="K312" i="31"/>
  <c r="M312" i="31"/>
  <c r="N312" i="31"/>
  <c r="O312" i="31"/>
  <c r="P312" i="31"/>
  <c r="Q312" i="31"/>
  <c r="L313" i="31"/>
  <c r="L286" i="31"/>
  <c r="G313" i="31"/>
  <c r="H313" i="31"/>
  <c r="I313" i="31"/>
  <c r="J313" i="31"/>
  <c r="K313" i="31"/>
  <c r="M313" i="31"/>
  <c r="N313" i="31"/>
  <c r="O313" i="31"/>
  <c r="P313" i="31"/>
  <c r="Q313" i="31"/>
  <c r="L314" i="31"/>
  <c r="L287" i="31"/>
  <c r="G314" i="31"/>
  <c r="H314" i="31"/>
  <c r="I314" i="31"/>
  <c r="J314" i="31"/>
  <c r="K314" i="31"/>
  <c r="M314" i="31"/>
  <c r="N314" i="31"/>
  <c r="O314" i="31"/>
  <c r="P314" i="31"/>
  <c r="Q314" i="31"/>
  <c r="L315" i="31"/>
  <c r="L288" i="31"/>
  <c r="G315" i="31"/>
  <c r="H315" i="31"/>
  <c r="I315" i="31"/>
  <c r="J315" i="31"/>
  <c r="K315" i="31"/>
  <c r="M315" i="31"/>
  <c r="N315" i="31"/>
  <c r="O315" i="31"/>
  <c r="P315" i="31"/>
  <c r="Q315" i="31"/>
  <c r="L316" i="31"/>
  <c r="L289" i="31"/>
  <c r="G316" i="31"/>
  <c r="H316" i="31"/>
  <c r="I316" i="31"/>
  <c r="J316" i="31"/>
  <c r="K316" i="31"/>
  <c r="M316" i="31"/>
  <c r="N316" i="31"/>
  <c r="O316" i="31"/>
  <c r="P316" i="31"/>
  <c r="Q316" i="31"/>
  <c r="L317" i="31"/>
  <c r="L290" i="31"/>
  <c r="G317" i="31"/>
  <c r="H317" i="31"/>
  <c r="I317" i="31"/>
  <c r="J317" i="31"/>
  <c r="K317" i="31"/>
  <c r="M317" i="31"/>
  <c r="N317" i="31"/>
  <c r="O317" i="31"/>
  <c r="P317" i="31"/>
  <c r="Q317" i="31"/>
  <c r="L318" i="31"/>
  <c r="L291" i="31"/>
  <c r="G318" i="31"/>
  <c r="H318" i="31"/>
  <c r="I318" i="31"/>
  <c r="J318" i="31"/>
  <c r="K318" i="31"/>
  <c r="M318" i="31"/>
  <c r="N318" i="31"/>
  <c r="O318" i="31"/>
  <c r="P318" i="31"/>
  <c r="Q318" i="31"/>
  <c r="L319" i="31"/>
  <c r="L292" i="31"/>
  <c r="G319" i="31"/>
  <c r="H319" i="31"/>
  <c r="I319" i="31"/>
  <c r="J319" i="31"/>
  <c r="K319" i="31"/>
  <c r="M319" i="31"/>
  <c r="N319" i="31"/>
  <c r="O319" i="31"/>
  <c r="P319" i="31"/>
  <c r="Q319" i="31"/>
  <c r="L320" i="31"/>
  <c r="L293" i="31"/>
  <c r="G320" i="31"/>
  <c r="H320" i="31"/>
  <c r="I320" i="31"/>
  <c r="J320" i="31"/>
  <c r="K320" i="31"/>
  <c r="M320" i="31"/>
  <c r="N320" i="31"/>
  <c r="O320" i="31"/>
  <c r="P320" i="31"/>
  <c r="Q320" i="31"/>
  <c r="L321" i="31"/>
  <c r="L294" i="31"/>
  <c r="G321" i="31"/>
  <c r="H321" i="31"/>
  <c r="I321" i="31"/>
  <c r="J321" i="31"/>
  <c r="K321" i="31"/>
  <c r="M321" i="31"/>
  <c r="N321" i="31"/>
  <c r="O321" i="31"/>
  <c r="P321" i="31"/>
  <c r="Q321" i="31"/>
  <c r="L322" i="31"/>
  <c r="L295" i="31"/>
  <c r="G322" i="31"/>
  <c r="H322" i="31"/>
  <c r="I322" i="31"/>
  <c r="J322" i="31"/>
  <c r="K322" i="31"/>
  <c r="M322" i="31"/>
  <c r="N322" i="31"/>
  <c r="O322" i="31"/>
  <c r="P322" i="31"/>
  <c r="Q322" i="31"/>
  <c r="L323" i="31"/>
  <c r="L296" i="31"/>
  <c r="G323" i="31"/>
  <c r="H323" i="31"/>
  <c r="I323" i="31"/>
  <c r="J323" i="31"/>
  <c r="K323" i="31"/>
  <c r="M323" i="31"/>
  <c r="N323" i="31"/>
  <c r="O323" i="31"/>
  <c r="P323" i="31"/>
  <c r="Q323" i="31"/>
  <c r="L324" i="31"/>
  <c r="L297" i="31"/>
  <c r="G324" i="31"/>
  <c r="H324" i="31"/>
  <c r="I324" i="31"/>
  <c r="J324" i="31"/>
  <c r="K324" i="31"/>
  <c r="M324" i="31"/>
  <c r="N324" i="31"/>
  <c r="O324" i="31"/>
  <c r="P324" i="31"/>
  <c r="Q324" i="31"/>
  <c r="L325" i="31"/>
  <c r="L298" i="31"/>
  <c r="G325" i="31"/>
  <c r="H325" i="31"/>
  <c r="I325" i="31"/>
  <c r="J325" i="31"/>
  <c r="K325" i="31"/>
  <c r="M325" i="31"/>
  <c r="N325" i="31"/>
  <c r="O325" i="31"/>
  <c r="P325" i="31"/>
  <c r="Q325" i="31"/>
  <c r="Q299" i="31"/>
  <c r="L299" i="31"/>
  <c r="L272" i="31"/>
  <c r="G299" i="31"/>
  <c r="H299" i="31"/>
  <c r="I299" i="31"/>
  <c r="J299" i="31"/>
  <c r="K299" i="31"/>
  <c r="M299" i="31"/>
  <c r="N299" i="31"/>
  <c r="O299" i="31"/>
  <c r="P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B299" i="31"/>
  <c r="B300" i="31"/>
  <c r="B301" i="31"/>
  <c r="B302" i="31"/>
  <c r="B303" i="31"/>
  <c r="B304" i="31"/>
  <c r="B305" i="31"/>
  <c r="B306" i="31"/>
  <c r="B307" i="31"/>
  <c r="B308" i="31"/>
  <c r="B309" i="31"/>
  <c r="B310" i="31"/>
  <c r="B311" i="31"/>
  <c r="B312" i="31"/>
  <c r="B313" i="31"/>
  <c r="B314" i="31"/>
  <c r="B315" i="31"/>
  <c r="B316" i="31"/>
  <c r="B317" i="31"/>
  <c r="B318" i="31"/>
  <c r="B319" i="31"/>
  <c r="B320" i="31"/>
  <c r="B321" i="31"/>
  <c r="B322" i="31"/>
  <c r="B323" i="31"/>
  <c r="B324" i="31"/>
  <c r="B325" i="31"/>
  <c r="L246" i="31"/>
  <c r="G273" i="31"/>
  <c r="H273" i="31"/>
  <c r="I273" i="31"/>
  <c r="J273" i="31"/>
  <c r="K273" i="31"/>
  <c r="M273" i="31"/>
  <c r="N273" i="31"/>
  <c r="O273" i="31"/>
  <c r="P273" i="31"/>
  <c r="Q273" i="31"/>
  <c r="L247" i="31"/>
  <c r="G274" i="31"/>
  <c r="H274" i="31"/>
  <c r="I274" i="31"/>
  <c r="J274" i="31"/>
  <c r="K274" i="31"/>
  <c r="M274" i="31"/>
  <c r="N274" i="31"/>
  <c r="O274" i="31"/>
  <c r="P274" i="31"/>
  <c r="Q274" i="31"/>
  <c r="L248" i="31"/>
  <c r="G275" i="31"/>
  <c r="H275" i="31"/>
  <c r="I275" i="31"/>
  <c r="J275" i="31"/>
  <c r="K275" i="31"/>
  <c r="M275" i="31"/>
  <c r="N275" i="31"/>
  <c r="O275" i="31"/>
  <c r="P275" i="31"/>
  <c r="Q275" i="31"/>
  <c r="L249" i="31"/>
  <c r="G276" i="31"/>
  <c r="H276" i="31"/>
  <c r="I276" i="31"/>
  <c r="J276" i="31"/>
  <c r="K276" i="31"/>
  <c r="M276" i="31"/>
  <c r="N276" i="31"/>
  <c r="O276" i="31"/>
  <c r="P276" i="31"/>
  <c r="Q276" i="31"/>
  <c r="L250" i="31"/>
  <c r="G277" i="31"/>
  <c r="H277" i="31"/>
  <c r="I277" i="31"/>
  <c r="J277" i="31"/>
  <c r="K277" i="31"/>
  <c r="M277" i="31"/>
  <c r="N277" i="31"/>
  <c r="O277" i="31"/>
  <c r="P277" i="31"/>
  <c r="Q277" i="31"/>
  <c r="L251" i="31"/>
  <c r="G278" i="31"/>
  <c r="H278" i="31"/>
  <c r="I278" i="31"/>
  <c r="J278" i="31"/>
  <c r="K278" i="31"/>
  <c r="M278" i="31"/>
  <c r="N278" i="31"/>
  <c r="O278" i="31"/>
  <c r="P278" i="31"/>
  <c r="Q278" i="31"/>
  <c r="L252" i="31"/>
  <c r="G279" i="31"/>
  <c r="H279" i="31"/>
  <c r="I279" i="31"/>
  <c r="J279" i="31"/>
  <c r="K279" i="31"/>
  <c r="M279" i="31"/>
  <c r="N279" i="31"/>
  <c r="O279" i="31"/>
  <c r="P279" i="31"/>
  <c r="Q279" i="31"/>
  <c r="L253" i="31"/>
  <c r="G280" i="31"/>
  <c r="H280" i="31"/>
  <c r="I280" i="31"/>
  <c r="J280" i="31"/>
  <c r="K280" i="31"/>
  <c r="M280" i="31"/>
  <c r="N280" i="31"/>
  <c r="O280" i="31"/>
  <c r="P280" i="31"/>
  <c r="Q280" i="31"/>
  <c r="L254" i="31"/>
  <c r="G281" i="31"/>
  <c r="H281" i="31"/>
  <c r="I281" i="31"/>
  <c r="J281" i="31"/>
  <c r="K281" i="31"/>
  <c r="M281" i="31"/>
  <c r="N281" i="31"/>
  <c r="O281" i="31"/>
  <c r="P281" i="31"/>
  <c r="Q281" i="31"/>
  <c r="L255" i="31"/>
  <c r="G282" i="31"/>
  <c r="H282" i="31"/>
  <c r="I282" i="31"/>
  <c r="J282" i="31"/>
  <c r="K282" i="31"/>
  <c r="M282" i="31"/>
  <c r="N282" i="31"/>
  <c r="O282" i="31"/>
  <c r="P282" i="31"/>
  <c r="Q282" i="31"/>
  <c r="L256" i="31"/>
  <c r="G283" i="31"/>
  <c r="H283" i="31"/>
  <c r="I283" i="31"/>
  <c r="J283" i="31"/>
  <c r="K283" i="31"/>
  <c r="M283" i="31"/>
  <c r="N283" i="31"/>
  <c r="O283" i="31"/>
  <c r="P283" i="31"/>
  <c r="Q283" i="31"/>
  <c r="L257" i="31"/>
  <c r="G284" i="31"/>
  <c r="H284" i="31"/>
  <c r="I284" i="31"/>
  <c r="J284" i="31"/>
  <c r="K284" i="31"/>
  <c r="M284" i="31"/>
  <c r="N284" i="31"/>
  <c r="O284" i="31"/>
  <c r="P284" i="31"/>
  <c r="Q284" i="31"/>
  <c r="L258" i="31"/>
  <c r="G285" i="31"/>
  <c r="H285" i="31"/>
  <c r="I285" i="31"/>
  <c r="J285" i="31"/>
  <c r="K285" i="31"/>
  <c r="M285" i="31"/>
  <c r="N285" i="31"/>
  <c r="O285" i="31"/>
  <c r="P285" i="31"/>
  <c r="Q285" i="31"/>
  <c r="L259" i="31"/>
  <c r="G286" i="31"/>
  <c r="H286" i="31"/>
  <c r="I286" i="31"/>
  <c r="J286" i="31"/>
  <c r="K286" i="31"/>
  <c r="M286" i="31"/>
  <c r="N286" i="31"/>
  <c r="O286" i="31"/>
  <c r="P286" i="31"/>
  <c r="Q286" i="31"/>
  <c r="L260" i="31"/>
  <c r="G287" i="31"/>
  <c r="H287" i="31"/>
  <c r="I287" i="31"/>
  <c r="J287" i="31"/>
  <c r="K287" i="31"/>
  <c r="M287" i="31"/>
  <c r="N287" i="31"/>
  <c r="O287" i="31"/>
  <c r="P287" i="31"/>
  <c r="Q287" i="31"/>
  <c r="L261" i="31"/>
  <c r="G288" i="31"/>
  <c r="H288" i="31"/>
  <c r="I288" i="31"/>
  <c r="J288" i="31"/>
  <c r="K288" i="31"/>
  <c r="M288" i="31"/>
  <c r="N288" i="31"/>
  <c r="O288" i="31"/>
  <c r="P288" i="31"/>
  <c r="Q288" i="31"/>
  <c r="L262" i="31"/>
  <c r="G289" i="31"/>
  <c r="H289" i="31"/>
  <c r="I289" i="31"/>
  <c r="J289" i="31"/>
  <c r="K289" i="31"/>
  <c r="M289" i="31"/>
  <c r="N289" i="31"/>
  <c r="O289" i="31"/>
  <c r="P289" i="31"/>
  <c r="Q289" i="31"/>
  <c r="L263" i="31"/>
  <c r="G290" i="31"/>
  <c r="H290" i="31"/>
  <c r="I290" i="31"/>
  <c r="J290" i="31"/>
  <c r="K290" i="31"/>
  <c r="M290" i="31"/>
  <c r="N290" i="31"/>
  <c r="O290" i="31"/>
  <c r="P290" i="31"/>
  <c r="Q290" i="31"/>
  <c r="L264" i="31"/>
  <c r="G291" i="31"/>
  <c r="H291" i="31"/>
  <c r="I291" i="31"/>
  <c r="J291" i="31"/>
  <c r="K291" i="31"/>
  <c r="M291" i="31"/>
  <c r="N291" i="31"/>
  <c r="O291" i="31"/>
  <c r="P291" i="31"/>
  <c r="Q291" i="31"/>
  <c r="L265" i="31"/>
  <c r="G292" i="31"/>
  <c r="H292" i="31"/>
  <c r="I292" i="31"/>
  <c r="J292" i="31"/>
  <c r="K292" i="31"/>
  <c r="M292" i="31"/>
  <c r="N292" i="31"/>
  <c r="O292" i="31"/>
  <c r="P292" i="31"/>
  <c r="Q292" i="31"/>
  <c r="L266" i="31"/>
  <c r="G293" i="31"/>
  <c r="H293" i="31"/>
  <c r="I293" i="31"/>
  <c r="J293" i="31"/>
  <c r="K293" i="31"/>
  <c r="M293" i="31"/>
  <c r="N293" i="31"/>
  <c r="O293" i="31"/>
  <c r="P293" i="31"/>
  <c r="Q293" i="31"/>
  <c r="L267" i="31"/>
  <c r="G294" i="31"/>
  <c r="H294" i="31"/>
  <c r="I294" i="31"/>
  <c r="J294" i="31"/>
  <c r="K294" i="31"/>
  <c r="M294" i="31"/>
  <c r="N294" i="31"/>
  <c r="O294" i="31"/>
  <c r="P294" i="31"/>
  <c r="Q294" i="31"/>
  <c r="L268" i="31"/>
  <c r="G295" i="31"/>
  <c r="H295" i="31"/>
  <c r="I295" i="31"/>
  <c r="J295" i="31"/>
  <c r="K295" i="31"/>
  <c r="M295" i="31"/>
  <c r="N295" i="31"/>
  <c r="O295" i="31"/>
  <c r="P295" i="31"/>
  <c r="Q295" i="31"/>
  <c r="L269" i="31"/>
  <c r="G296" i="31"/>
  <c r="H296" i="31"/>
  <c r="I296" i="31"/>
  <c r="J296" i="31"/>
  <c r="K296" i="31"/>
  <c r="M296" i="31"/>
  <c r="N296" i="31"/>
  <c r="O296" i="31"/>
  <c r="P296" i="31"/>
  <c r="Q296" i="31"/>
  <c r="L270" i="31"/>
  <c r="G297" i="31"/>
  <c r="H297" i="31"/>
  <c r="I297" i="31"/>
  <c r="J297" i="31"/>
  <c r="K297" i="31"/>
  <c r="M297" i="31"/>
  <c r="N297" i="31"/>
  <c r="O297" i="31"/>
  <c r="P297" i="31"/>
  <c r="Q297" i="31"/>
  <c r="L271" i="31"/>
  <c r="G298" i="31"/>
  <c r="H298" i="31"/>
  <c r="I298" i="31"/>
  <c r="J298" i="31"/>
  <c r="K298" i="31"/>
  <c r="M298" i="31"/>
  <c r="N298" i="31"/>
  <c r="O298" i="31"/>
  <c r="P298" i="31"/>
  <c r="Q298" i="31"/>
  <c r="Q272" i="31"/>
  <c r="L245" i="31"/>
  <c r="G272" i="31"/>
  <c r="H272" i="31"/>
  <c r="I272" i="31"/>
  <c r="J272" i="31"/>
  <c r="K272" i="31"/>
  <c r="M272" i="31"/>
  <c r="N272" i="31"/>
  <c r="O272" i="31"/>
  <c r="P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B272" i="31"/>
  <c r="B273" i="31"/>
  <c r="B274" i="31"/>
  <c r="B275" i="31"/>
  <c r="B276" i="31"/>
  <c r="B277" i="31"/>
  <c r="B278" i="31"/>
  <c r="B279" i="31"/>
  <c r="B280" i="31"/>
  <c r="B281" i="31"/>
  <c r="B282" i="31"/>
  <c r="B283" i="31"/>
  <c r="B284" i="31"/>
  <c r="B285" i="31"/>
  <c r="B286" i="31"/>
  <c r="B287" i="31"/>
  <c r="B288" i="31"/>
  <c r="B289" i="31"/>
  <c r="B290" i="31"/>
  <c r="B291" i="31"/>
  <c r="B292" i="31"/>
  <c r="B293" i="31"/>
  <c r="B294" i="31"/>
  <c r="B295" i="31"/>
  <c r="B296" i="31"/>
  <c r="B297" i="31"/>
  <c r="B298" i="31"/>
  <c r="L219" i="31"/>
  <c r="G246" i="31"/>
  <c r="H246" i="31"/>
  <c r="I246" i="31"/>
  <c r="J246" i="31"/>
  <c r="K246" i="31"/>
  <c r="M246" i="31"/>
  <c r="N246" i="31"/>
  <c r="O246" i="31"/>
  <c r="P246" i="31"/>
  <c r="Q246" i="31"/>
  <c r="L220" i="31"/>
  <c r="G247" i="31"/>
  <c r="H247" i="31"/>
  <c r="I247" i="31"/>
  <c r="J247" i="31"/>
  <c r="K247" i="31"/>
  <c r="M247" i="31"/>
  <c r="N247" i="31"/>
  <c r="O247" i="31"/>
  <c r="P247" i="31"/>
  <c r="Q247" i="31"/>
  <c r="L221" i="31"/>
  <c r="G248" i="31"/>
  <c r="H248" i="31"/>
  <c r="I248" i="31"/>
  <c r="J248" i="31"/>
  <c r="K248" i="31"/>
  <c r="M248" i="31"/>
  <c r="N248" i="31"/>
  <c r="O248" i="31"/>
  <c r="P248" i="31"/>
  <c r="Q248" i="31"/>
  <c r="L222" i="31"/>
  <c r="G249" i="31"/>
  <c r="H249" i="31"/>
  <c r="I249" i="31"/>
  <c r="J249" i="31"/>
  <c r="K249" i="31"/>
  <c r="M249" i="31"/>
  <c r="N249" i="31"/>
  <c r="O249" i="31"/>
  <c r="P249" i="31"/>
  <c r="Q249" i="31"/>
  <c r="L223" i="31"/>
  <c r="G250" i="31"/>
  <c r="H250" i="31"/>
  <c r="I250" i="31"/>
  <c r="J250" i="31"/>
  <c r="K250" i="31"/>
  <c r="M250" i="31"/>
  <c r="N250" i="31"/>
  <c r="O250" i="31"/>
  <c r="P250" i="31"/>
  <c r="Q250" i="31"/>
  <c r="L224" i="31"/>
  <c r="G251" i="31"/>
  <c r="H251" i="31"/>
  <c r="I251" i="31"/>
  <c r="J251" i="31"/>
  <c r="K251" i="31"/>
  <c r="M251" i="31"/>
  <c r="N251" i="31"/>
  <c r="O251" i="31"/>
  <c r="P251" i="31"/>
  <c r="Q251" i="31"/>
  <c r="L225" i="31"/>
  <c r="G252" i="31"/>
  <c r="H252" i="31"/>
  <c r="I252" i="31"/>
  <c r="J252" i="31"/>
  <c r="K252" i="31"/>
  <c r="M252" i="31"/>
  <c r="N252" i="31"/>
  <c r="O252" i="31"/>
  <c r="P252" i="31"/>
  <c r="Q252" i="31"/>
  <c r="L226" i="31"/>
  <c r="G253" i="31"/>
  <c r="H253" i="31"/>
  <c r="I253" i="31"/>
  <c r="J253" i="31"/>
  <c r="K253" i="31"/>
  <c r="M253" i="31"/>
  <c r="N253" i="31"/>
  <c r="O253" i="31"/>
  <c r="P253" i="31"/>
  <c r="Q253" i="31"/>
  <c r="L227" i="31"/>
  <c r="G254" i="31"/>
  <c r="H254" i="31"/>
  <c r="I254" i="31"/>
  <c r="J254" i="31"/>
  <c r="K254" i="31"/>
  <c r="M254" i="31"/>
  <c r="N254" i="31"/>
  <c r="O254" i="31"/>
  <c r="P254" i="31"/>
  <c r="Q254" i="31"/>
  <c r="L228" i="31"/>
  <c r="G255" i="31"/>
  <c r="H255" i="31"/>
  <c r="I255" i="31"/>
  <c r="J255" i="31"/>
  <c r="K255" i="31"/>
  <c r="M255" i="31"/>
  <c r="N255" i="31"/>
  <c r="O255" i="31"/>
  <c r="P255" i="31"/>
  <c r="Q255" i="31"/>
  <c r="L229" i="31"/>
  <c r="G256" i="31"/>
  <c r="H256" i="31"/>
  <c r="I256" i="31"/>
  <c r="J256" i="31"/>
  <c r="K256" i="31"/>
  <c r="M256" i="31"/>
  <c r="N256" i="31"/>
  <c r="O256" i="31"/>
  <c r="P256" i="31"/>
  <c r="Q256" i="31"/>
  <c r="L230" i="31"/>
  <c r="G257" i="31"/>
  <c r="H257" i="31"/>
  <c r="I257" i="31"/>
  <c r="J257" i="31"/>
  <c r="K257" i="31"/>
  <c r="M257" i="31"/>
  <c r="N257" i="31"/>
  <c r="O257" i="31"/>
  <c r="P257" i="31"/>
  <c r="Q257" i="31"/>
  <c r="L231" i="31"/>
  <c r="G258" i="31"/>
  <c r="H258" i="31"/>
  <c r="I258" i="31"/>
  <c r="J258" i="31"/>
  <c r="K258" i="31"/>
  <c r="M258" i="31"/>
  <c r="N258" i="31"/>
  <c r="O258" i="31"/>
  <c r="P258" i="31"/>
  <c r="Q258" i="31"/>
  <c r="L232" i="31"/>
  <c r="G259" i="31"/>
  <c r="H259" i="31"/>
  <c r="I259" i="31"/>
  <c r="J259" i="31"/>
  <c r="K259" i="31"/>
  <c r="M259" i="31"/>
  <c r="N259" i="31"/>
  <c r="O259" i="31"/>
  <c r="P259" i="31"/>
  <c r="Q259" i="31"/>
  <c r="L233" i="31"/>
  <c r="G260" i="31"/>
  <c r="H260" i="31"/>
  <c r="I260" i="31"/>
  <c r="J260" i="31"/>
  <c r="K260" i="31"/>
  <c r="M260" i="31"/>
  <c r="N260" i="31"/>
  <c r="O260" i="31"/>
  <c r="P260" i="31"/>
  <c r="Q260" i="31"/>
  <c r="L234" i="31"/>
  <c r="G261" i="31"/>
  <c r="H261" i="31"/>
  <c r="I261" i="31"/>
  <c r="J261" i="31"/>
  <c r="K261" i="31"/>
  <c r="M261" i="31"/>
  <c r="N261" i="31"/>
  <c r="O261" i="31"/>
  <c r="P261" i="31"/>
  <c r="Q261" i="31"/>
  <c r="L235" i="31"/>
  <c r="G262" i="31"/>
  <c r="H262" i="31"/>
  <c r="I262" i="31"/>
  <c r="J262" i="31"/>
  <c r="K262" i="31"/>
  <c r="M262" i="31"/>
  <c r="N262" i="31"/>
  <c r="O262" i="31"/>
  <c r="P262" i="31"/>
  <c r="Q262" i="31"/>
  <c r="L236" i="31"/>
  <c r="G263" i="31"/>
  <c r="H263" i="31"/>
  <c r="I263" i="31"/>
  <c r="J263" i="31"/>
  <c r="K263" i="31"/>
  <c r="M263" i="31"/>
  <c r="N263" i="31"/>
  <c r="O263" i="31"/>
  <c r="P263" i="31"/>
  <c r="Q263" i="31"/>
  <c r="L237" i="31"/>
  <c r="G264" i="31"/>
  <c r="H264" i="31"/>
  <c r="I264" i="31"/>
  <c r="J264" i="31"/>
  <c r="K264" i="31"/>
  <c r="M264" i="31"/>
  <c r="N264" i="31"/>
  <c r="O264" i="31"/>
  <c r="P264" i="31"/>
  <c r="Q264" i="31"/>
  <c r="L238" i="31"/>
  <c r="G265" i="31"/>
  <c r="H265" i="31"/>
  <c r="I265" i="31"/>
  <c r="J265" i="31"/>
  <c r="K265" i="31"/>
  <c r="M265" i="31"/>
  <c r="N265" i="31"/>
  <c r="O265" i="31"/>
  <c r="P265" i="31"/>
  <c r="Q265" i="31"/>
  <c r="L239" i="31"/>
  <c r="G266" i="31"/>
  <c r="H266" i="31"/>
  <c r="I266" i="31"/>
  <c r="J266" i="31"/>
  <c r="K266" i="31"/>
  <c r="M266" i="31"/>
  <c r="N266" i="31"/>
  <c r="O266" i="31"/>
  <c r="P266" i="31"/>
  <c r="Q266" i="31"/>
  <c r="L240" i="31"/>
  <c r="G267" i="31"/>
  <c r="H267" i="31"/>
  <c r="I267" i="31"/>
  <c r="J267" i="31"/>
  <c r="K267" i="31"/>
  <c r="M267" i="31"/>
  <c r="N267" i="31"/>
  <c r="O267" i="31"/>
  <c r="P267" i="31"/>
  <c r="Q267" i="31"/>
  <c r="L241" i="31"/>
  <c r="G268" i="31"/>
  <c r="H268" i="31"/>
  <c r="I268" i="31"/>
  <c r="J268" i="31"/>
  <c r="K268" i="31"/>
  <c r="M268" i="31"/>
  <c r="N268" i="31"/>
  <c r="O268" i="31"/>
  <c r="P268" i="31"/>
  <c r="Q268" i="31"/>
  <c r="L242" i="31"/>
  <c r="G269" i="31"/>
  <c r="H269" i="31"/>
  <c r="I269" i="31"/>
  <c r="J269" i="31"/>
  <c r="K269" i="31"/>
  <c r="M269" i="31"/>
  <c r="N269" i="31"/>
  <c r="O269" i="31"/>
  <c r="P269" i="31"/>
  <c r="Q269" i="31"/>
  <c r="L243" i="31"/>
  <c r="G270" i="31"/>
  <c r="H270" i="31"/>
  <c r="I270" i="31"/>
  <c r="J270" i="31"/>
  <c r="K270" i="31"/>
  <c r="M270" i="31"/>
  <c r="N270" i="31"/>
  <c r="O270" i="31"/>
  <c r="P270" i="31"/>
  <c r="Q270" i="31"/>
  <c r="L244" i="31"/>
  <c r="G271" i="31"/>
  <c r="H271" i="31"/>
  <c r="I271" i="31"/>
  <c r="J271" i="31"/>
  <c r="K271" i="31"/>
  <c r="M271" i="31"/>
  <c r="N271" i="31"/>
  <c r="O271" i="31"/>
  <c r="P271" i="31"/>
  <c r="Q271" i="31"/>
  <c r="Q245" i="31"/>
  <c r="L218" i="31"/>
  <c r="G245" i="31"/>
  <c r="H245" i="31"/>
  <c r="I245" i="31"/>
  <c r="J245" i="31"/>
  <c r="K245" i="31"/>
  <c r="M245" i="31"/>
  <c r="N245" i="31"/>
  <c r="O245" i="31"/>
  <c r="P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B245" i="31"/>
  <c r="B246" i="31"/>
  <c r="B247" i="31"/>
  <c r="B248" i="31"/>
  <c r="B249" i="31"/>
  <c r="B250" i="31"/>
  <c r="B251" i="31"/>
  <c r="B252" i="31"/>
  <c r="B253" i="31"/>
  <c r="B254" i="31"/>
  <c r="B255" i="31"/>
  <c r="B256" i="31"/>
  <c r="B257" i="31"/>
  <c r="B258" i="31"/>
  <c r="B259" i="31"/>
  <c r="B260" i="31"/>
  <c r="B261" i="31"/>
  <c r="B262" i="31"/>
  <c r="B263" i="31"/>
  <c r="B264" i="31"/>
  <c r="B265" i="31"/>
  <c r="B266" i="31"/>
  <c r="B267" i="31"/>
  <c r="B268" i="31"/>
  <c r="B269" i="31"/>
  <c r="B270" i="31"/>
  <c r="B271" i="31"/>
  <c r="L192" i="31"/>
  <c r="G219" i="31"/>
  <c r="H219" i="31"/>
  <c r="I219" i="31"/>
  <c r="J219" i="31"/>
  <c r="K219" i="31"/>
  <c r="M219" i="31"/>
  <c r="N219" i="31"/>
  <c r="O219" i="31"/>
  <c r="P219" i="31"/>
  <c r="Q219" i="31"/>
  <c r="L193" i="31"/>
  <c r="G220" i="31"/>
  <c r="H220" i="31"/>
  <c r="I220" i="31"/>
  <c r="J220" i="31"/>
  <c r="K220" i="31"/>
  <c r="M220" i="31"/>
  <c r="N220" i="31"/>
  <c r="O220" i="31"/>
  <c r="P220" i="31"/>
  <c r="Q220" i="31"/>
  <c r="L194" i="31"/>
  <c r="G221" i="31"/>
  <c r="H221" i="31"/>
  <c r="I221" i="31"/>
  <c r="J221" i="31"/>
  <c r="K221" i="31"/>
  <c r="M221" i="31"/>
  <c r="N221" i="31"/>
  <c r="O221" i="31"/>
  <c r="P221" i="31"/>
  <c r="Q221" i="31"/>
  <c r="L195" i="31"/>
  <c r="G222" i="31"/>
  <c r="H222" i="31"/>
  <c r="I222" i="31"/>
  <c r="J222" i="31"/>
  <c r="K222" i="31"/>
  <c r="M222" i="31"/>
  <c r="N222" i="31"/>
  <c r="O222" i="31"/>
  <c r="P222" i="31"/>
  <c r="Q222" i="31"/>
  <c r="L196" i="31"/>
  <c r="G223" i="31"/>
  <c r="H223" i="31"/>
  <c r="I223" i="31"/>
  <c r="J223" i="31"/>
  <c r="K223" i="31"/>
  <c r="M223" i="31"/>
  <c r="N223" i="31"/>
  <c r="O223" i="31"/>
  <c r="P223" i="31"/>
  <c r="Q223" i="31"/>
  <c r="L197" i="31"/>
  <c r="G224" i="31"/>
  <c r="H224" i="31"/>
  <c r="I224" i="31"/>
  <c r="J224" i="31"/>
  <c r="K224" i="31"/>
  <c r="M224" i="31"/>
  <c r="N224" i="31"/>
  <c r="O224" i="31"/>
  <c r="P224" i="31"/>
  <c r="Q224" i="31"/>
  <c r="L198" i="31"/>
  <c r="G225" i="31"/>
  <c r="H225" i="31"/>
  <c r="I225" i="31"/>
  <c r="J225" i="31"/>
  <c r="K225" i="31"/>
  <c r="M225" i="31"/>
  <c r="N225" i="31"/>
  <c r="O225" i="31"/>
  <c r="P225" i="31"/>
  <c r="Q225" i="31"/>
  <c r="L199" i="31"/>
  <c r="G226" i="31"/>
  <c r="H226" i="31"/>
  <c r="I226" i="31"/>
  <c r="J226" i="31"/>
  <c r="K226" i="31"/>
  <c r="M226" i="31"/>
  <c r="N226" i="31"/>
  <c r="O226" i="31"/>
  <c r="P226" i="31"/>
  <c r="Q226" i="31"/>
  <c r="L200" i="31"/>
  <c r="G227" i="31"/>
  <c r="H227" i="31"/>
  <c r="I227" i="31"/>
  <c r="J227" i="31"/>
  <c r="K227" i="31"/>
  <c r="M227" i="31"/>
  <c r="N227" i="31"/>
  <c r="O227" i="31"/>
  <c r="P227" i="31"/>
  <c r="Q227" i="31"/>
  <c r="L201" i="31"/>
  <c r="G228" i="31"/>
  <c r="H228" i="31"/>
  <c r="I228" i="31"/>
  <c r="J228" i="31"/>
  <c r="K228" i="31"/>
  <c r="M228" i="31"/>
  <c r="N228" i="31"/>
  <c r="O228" i="31"/>
  <c r="P228" i="31"/>
  <c r="Q228" i="31"/>
  <c r="L202" i="31"/>
  <c r="G229" i="31"/>
  <c r="H229" i="31"/>
  <c r="I229" i="31"/>
  <c r="J229" i="31"/>
  <c r="K229" i="31"/>
  <c r="M229" i="31"/>
  <c r="N229" i="31"/>
  <c r="O229" i="31"/>
  <c r="P229" i="31"/>
  <c r="Q229" i="31"/>
  <c r="L203" i="31"/>
  <c r="G230" i="31"/>
  <c r="H230" i="31"/>
  <c r="I230" i="31"/>
  <c r="J230" i="31"/>
  <c r="K230" i="31"/>
  <c r="M230" i="31"/>
  <c r="N230" i="31"/>
  <c r="O230" i="31"/>
  <c r="P230" i="31"/>
  <c r="Q230" i="31"/>
  <c r="L204" i="31"/>
  <c r="G231" i="31"/>
  <c r="H231" i="31"/>
  <c r="I231" i="31"/>
  <c r="J231" i="31"/>
  <c r="K231" i="31"/>
  <c r="M231" i="31"/>
  <c r="N231" i="31"/>
  <c r="O231" i="31"/>
  <c r="P231" i="31"/>
  <c r="Q231" i="31"/>
  <c r="L205" i="31"/>
  <c r="G232" i="31"/>
  <c r="H232" i="31"/>
  <c r="I232" i="31"/>
  <c r="J232" i="31"/>
  <c r="K232" i="31"/>
  <c r="M232" i="31"/>
  <c r="N232" i="31"/>
  <c r="O232" i="31"/>
  <c r="P232" i="31"/>
  <c r="Q232" i="31"/>
  <c r="L206" i="31"/>
  <c r="G233" i="31"/>
  <c r="H233" i="31"/>
  <c r="I233" i="31"/>
  <c r="J233" i="31"/>
  <c r="K233" i="31"/>
  <c r="M233" i="31"/>
  <c r="N233" i="31"/>
  <c r="O233" i="31"/>
  <c r="P233" i="31"/>
  <c r="Q233" i="31"/>
  <c r="L207" i="31"/>
  <c r="G234" i="31"/>
  <c r="H234" i="31"/>
  <c r="I234" i="31"/>
  <c r="J234" i="31"/>
  <c r="K234" i="31"/>
  <c r="M234" i="31"/>
  <c r="N234" i="31"/>
  <c r="O234" i="31"/>
  <c r="P234" i="31"/>
  <c r="Q234" i="31"/>
  <c r="L208" i="31"/>
  <c r="G235" i="31"/>
  <c r="H235" i="31"/>
  <c r="I235" i="31"/>
  <c r="J235" i="31"/>
  <c r="K235" i="31"/>
  <c r="M235" i="31"/>
  <c r="N235" i="31"/>
  <c r="O235" i="31"/>
  <c r="P235" i="31"/>
  <c r="Q235" i="31"/>
  <c r="L209" i="31"/>
  <c r="G236" i="31"/>
  <c r="H236" i="31"/>
  <c r="I236" i="31"/>
  <c r="J236" i="31"/>
  <c r="K236" i="31"/>
  <c r="M236" i="31"/>
  <c r="N236" i="31"/>
  <c r="O236" i="31"/>
  <c r="P236" i="31"/>
  <c r="Q236" i="31"/>
  <c r="L210" i="31"/>
  <c r="G237" i="31"/>
  <c r="H237" i="31"/>
  <c r="I237" i="31"/>
  <c r="J237" i="31"/>
  <c r="K237" i="31"/>
  <c r="M237" i="31"/>
  <c r="N237" i="31"/>
  <c r="O237" i="31"/>
  <c r="P237" i="31"/>
  <c r="Q237" i="31"/>
  <c r="L211" i="31"/>
  <c r="G238" i="31"/>
  <c r="H238" i="31"/>
  <c r="I238" i="31"/>
  <c r="J238" i="31"/>
  <c r="K238" i="31"/>
  <c r="M238" i="31"/>
  <c r="N238" i="31"/>
  <c r="O238" i="31"/>
  <c r="P238" i="31"/>
  <c r="Q238" i="31"/>
  <c r="L212" i="31"/>
  <c r="G239" i="31"/>
  <c r="H239" i="31"/>
  <c r="I239" i="31"/>
  <c r="J239" i="31"/>
  <c r="K239" i="31"/>
  <c r="M239" i="31"/>
  <c r="N239" i="31"/>
  <c r="O239" i="31"/>
  <c r="P239" i="31"/>
  <c r="Q239" i="31"/>
  <c r="L213" i="31"/>
  <c r="G240" i="31"/>
  <c r="H240" i="31"/>
  <c r="I240" i="31"/>
  <c r="J240" i="31"/>
  <c r="K240" i="31"/>
  <c r="M240" i="31"/>
  <c r="N240" i="31"/>
  <c r="O240" i="31"/>
  <c r="P240" i="31"/>
  <c r="Q240" i="31"/>
  <c r="L214" i="31"/>
  <c r="G241" i="31"/>
  <c r="H241" i="31"/>
  <c r="I241" i="31"/>
  <c r="J241" i="31"/>
  <c r="K241" i="31"/>
  <c r="M241" i="31"/>
  <c r="N241" i="31"/>
  <c r="O241" i="31"/>
  <c r="P241" i="31"/>
  <c r="Q241" i="31"/>
  <c r="L215" i="31"/>
  <c r="G242" i="31"/>
  <c r="H242" i="31"/>
  <c r="I242" i="31"/>
  <c r="J242" i="31"/>
  <c r="K242" i="31"/>
  <c r="M242" i="31"/>
  <c r="N242" i="31"/>
  <c r="O242" i="31"/>
  <c r="P242" i="31"/>
  <c r="Q242" i="31"/>
  <c r="L216" i="31"/>
  <c r="G243" i="31"/>
  <c r="H243" i="31"/>
  <c r="I243" i="31"/>
  <c r="J243" i="31"/>
  <c r="K243" i="31"/>
  <c r="M243" i="31"/>
  <c r="N243" i="31"/>
  <c r="O243" i="31"/>
  <c r="P243" i="31"/>
  <c r="Q243" i="31"/>
  <c r="L217" i="31"/>
  <c r="G244" i="31"/>
  <c r="H244" i="31"/>
  <c r="I244" i="31"/>
  <c r="J244" i="31"/>
  <c r="K244" i="31"/>
  <c r="M244" i="31"/>
  <c r="N244" i="31"/>
  <c r="O244" i="31"/>
  <c r="P244" i="31"/>
  <c r="Q244" i="31"/>
  <c r="Q218" i="31"/>
  <c r="L191" i="31"/>
  <c r="G218" i="31"/>
  <c r="H218" i="31"/>
  <c r="I218" i="31"/>
  <c r="J218" i="31"/>
  <c r="K218" i="31"/>
  <c r="M218" i="31"/>
  <c r="N218" i="31"/>
  <c r="O218" i="31"/>
  <c r="P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L165" i="31"/>
  <c r="G192" i="31"/>
  <c r="H192" i="31"/>
  <c r="I192" i="31"/>
  <c r="J192" i="31"/>
  <c r="K192" i="31"/>
  <c r="M192" i="31"/>
  <c r="N192" i="31"/>
  <c r="O192" i="31"/>
  <c r="P192" i="31"/>
  <c r="Q192" i="31"/>
  <c r="L166" i="31"/>
  <c r="G193" i="31"/>
  <c r="H193" i="31"/>
  <c r="I193" i="31"/>
  <c r="J193" i="31"/>
  <c r="K193" i="31"/>
  <c r="M193" i="31"/>
  <c r="N193" i="31"/>
  <c r="O193" i="31"/>
  <c r="P193" i="31"/>
  <c r="Q193" i="31"/>
  <c r="L167" i="31"/>
  <c r="G194" i="31"/>
  <c r="H194" i="31"/>
  <c r="I194" i="31"/>
  <c r="J194" i="31"/>
  <c r="K194" i="31"/>
  <c r="M194" i="31"/>
  <c r="N194" i="31"/>
  <c r="O194" i="31"/>
  <c r="P194" i="31"/>
  <c r="Q194" i="31"/>
  <c r="L168" i="31"/>
  <c r="G195" i="31"/>
  <c r="H195" i="31"/>
  <c r="I195" i="31"/>
  <c r="J195" i="31"/>
  <c r="K195" i="31"/>
  <c r="M195" i="31"/>
  <c r="N195" i="31"/>
  <c r="O195" i="31"/>
  <c r="P195" i="31"/>
  <c r="Q195" i="31"/>
  <c r="L169" i="31"/>
  <c r="G196" i="31"/>
  <c r="H196" i="31"/>
  <c r="I196" i="31"/>
  <c r="J196" i="31"/>
  <c r="K196" i="31"/>
  <c r="M196" i="31"/>
  <c r="N196" i="31"/>
  <c r="O196" i="31"/>
  <c r="P196" i="31"/>
  <c r="Q196" i="31"/>
  <c r="L170" i="31"/>
  <c r="G197" i="31"/>
  <c r="H197" i="31"/>
  <c r="I197" i="31"/>
  <c r="J197" i="31"/>
  <c r="K197" i="31"/>
  <c r="M197" i="31"/>
  <c r="N197" i="31"/>
  <c r="O197" i="31"/>
  <c r="P197" i="31"/>
  <c r="Q197" i="31"/>
  <c r="L171" i="31"/>
  <c r="G198" i="31"/>
  <c r="H198" i="31"/>
  <c r="I198" i="31"/>
  <c r="J198" i="31"/>
  <c r="K198" i="31"/>
  <c r="M198" i="31"/>
  <c r="N198" i="31"/>
  <c r="O198" i="31"/>
  <c r="P198" i="31"/>
  <c r="Q198" i="31"/>
  <c r="L172" i="31"/>
  <c r="G199" i="31"/>
  <c r="H199" i="31"/>
  <c r="I199" i="31"/>
  <c r="J199" i="31"/>
  <c r="K199" i="31"/>
  <c r="M199" i="31"/>
  <c r="N199" i="31"/>
  <c r="O199" i="31"/>
  <c r="P199" i="31"/>
  <c r="Q199" i="31"/>
  <c r="L173" i="31"/>
  <c r="G200" i="31"/>
  <c r="H200" i="31"/>
  <c r="I200" i="31"/>
  <c r="J200" i="31"/>
  <c r="K200" i="31"/>
  <c r="M200" i="31"/>
  <c r="N200" i="31"/>
  <c r="O200" i="31"/>
  <c r="P200" i="31"/>
  <c r="Q200" i="31"/>
  <c r="L174" i="31"/>
  <c r="G201" i="31"/>
  <c r="H201" i="31"/>
  <c r="I201" i="31"/>
  <c r="J201" i="31"/>
  <c r="K201" i="31"/>
  <c r="M201" i="31"/>
  <c r="N201" i="31"/>
  <c r="O201" i="31"/>
  <c r="P201" i="31"/>
  <c r="Q201" i="31"/>
  <c r="L175" i="31"/>
  <c r="G202" i="31"/>
  <c r="H202" i="31"/>
  <c r="I202" i="31"/>
  <c r="J202" i="31"/>
  <c r="K202" i="31"/>
  <c r="M202" i="31"/>
  <c r="N202" i="31"/>
  <c r="O202" i="31"/>
  <c r="P202" i="31"/>
  <c r="Q202" i="31"/>
  <c r="L176" i="31"/>
  <c r="G203" i="31"/>
  <c r="H203" i="31"/>
  <c r="I203" i="31"/>
  <c r="J203" i="31"/>
  <c r="K203" i="31"/>
  <c r="M203" i="31"/>
  <c r="N203" i="31"/>
  <c r="O203" i="31"/>
  <c r="P203" i="31"/>
  <c r="Q203" i="31"/>
  <c r="L177" i="31"/>
  <c r="G204" i="31"/>
  <c r="H204" i="31"/>
  <c r="I204" i="31"/>
  <c r="J204" i="31"/>
  <c r="K204" i="31"/>
  <c r="M204" i="31"/>
  <c r="N204" i="31"/>
  <c r="O204" i="31"/>
  <c r="P204" i="31"/>
  <c r="Q204" i="31"/>
  <c r="L178" i="31"/>
  <c r="G205" i="31"/>
  <c r="H205" i="31"/>
  <c r="I205" i="31"/>
  <c r="J205" i="31"/>
  <c r="K205" i="31"/>
  <c r="M205" i="31"/>
  <c r="N205" i="31"/>
  <c r="O205" i="31"/>
  <c r="P205" i="31"/>
  <c r="Q205" i="31"/>
  <c r="L179" i="31"/>
  <c r="G206" i="31"/>
  <c r="H206" i="31"/>
  <c r="I206" i="31"/>
  <c r="J206" i="31"/>
  <c r="K206" i="31"/>
  <c r="M206" i="31"/>
  <c r="N206" i="31"/>
  <c r="O206" i="31"/>
  <c r="P206" i="31"/>
  <c r="Q206" i="31"/>
  <c r="L180" i="31"/>
  <c r="G207" i="31"/>
  <c r="H207" i="31"/>
  <c r="I207" i="31"/>
  <c r="J207" i="31"/>
  <c r="K207" i="31"/>
  <c r="M207" i="31"/>
  <c r="N207" i="31"/>
  <c r="O207" i="31"/>
  <c r="P207" i="31"/>
  <c r="Q207" i="31"/>
  <c r="L181" i="31"/>
  <c r="G208" i="31"/>
  <c r="H208" i="31"/>
  <c r="I208" i="31"/>
  <c r="J208" i="31"/>
  <c r="K208" i="31"/>
  <c r="M208" i="31"/>
  <c r="N208" i="31"/>
  <c r="O208" i="31"/>
  <c r="P208" i="31"/>
  <c r="Q208" i="31"/>
  <c r="L182" i="31"/>
  <c r="G209" i="31"/>
  <c r="H209" i="31"/>
  <c r="I209" i="31"/>
  <c r="J209" i="31"/>
  <c r="K209" i="31"/>
  <c r="M209" i="31"/>
  <c r="N209" i="31"/>
  <c r="O209" i="31"/>
  <c r="P209" i="31"/>
  <c r="Q209" i="31"/>
  <c r="L183" i="31"/>
  <c r="G210" i="31"/>
  <c r="H210" i="31"/>
  <c r="I210" i="31"/>
  <c r="J210" i="31"/>
  <c r="K210" i="31"/>
  <c r="M210" i="31"/>
  <c r="N210" i="31"/>
  <c r="O210" i="31"/>
  <c r="P210" i="31"/>
  <c r="Q210" i="31"/>
  <c r="L184" i="31"/>
  <c r="G211" i="31"/>
  <c r="H211" i="31"/>
  <c r="I211" i="31"/>
  <c r="J211" i="31"/>
  <c r="K211" i="31"/>
  <c r="M211" i="31"/>
  <c r="N211" i="31"/>
  <c r="O211" i="31"/>
  <c r="P211" i="31"/>
  <c r="Q211" i="31"/>
  <c r="L185" i="31"/>
  <c r="G212" i="31"/>
  <c r="H212" i="31"/>
  <c r="I212" i="31"/>
  <c r="J212" i="31"/>
  <c r="K212" i="31"/>
  <c r="M212" i="31"/>
  <c r="N212" i="31"/>
  <c r="O212" i="31"/>
  <c r="P212" i="31"/>
  <c r="Q212" i="31"/>
  <c r="L186" i="31"/>
  <c r="G213" i="31"/>
  <c r="H213" i="31"/>
  <c r="I213" i="31"/>
  <c r="J213" i="31"/>
  <c r="K213" i="31"/>
  <c r="M213" i="31"/>
  <c r="N213" i="31"/>
  <c r="O213" i="31"/>
  <c r="P213" i="31"/>
  <c r="Q213" i="31"/>
  <c r="L187" i="31"/>
  <c r="G214" i="31"/>
  <c r="H214" i="31"/>
  <c r="I214" i="31"/>
  <c r="J214" i="31"/>
  <c r="K214" i="31"/>
  <c r="M214" i="31"/>
  <c r="N214" i="31"/>
  <c r="O214" i="31"/>
  <c r="P214" i="31"/>
  <c r="Q214" i="31"/>
  <c r="L188" i="31"/>
  <c r="G215" i="31"/>
  <c r="H215" i="31"/>
  <c r="I215" i="31"/>
  <c r="J215" i="31"/>
  <c r="K215" i="31"/>
  <c r="M215" i="31"/>
  <c r="N215" i="31"/>
  <c r="O215" i="31"/>
  <c r="P215" i="31"/>
  <c r="Q215" i="31"/>
  <c r="L189" i="31"/>
  <c r="G216" i="31"/>
  <c r="H216" i="31"/>
  <c r="I216" i="31"/>
  <c r="J216" i="31"/>
  <c r="K216" i="31"/>
  <c r="M216" i="31"/>
  <c r="N216" i="31"/>
  <c r="O216" i="31"/>
  <c r="P216" i="31"/>
  <c r="Q216" i="31"/>
  <c r="L190" i="31"/>
  <c r="G217" i="31"/>
  <c r="H217" i="31"/>
  <c r="I217" i="31"/>
  <c r="J217" i="31"/>
  <c r="K217" i="31"/>
  <c r="M217" i="31"/>
  <c r="N217" i="31"/>
  <c r="O217" i="31"/>
  <c r="P217" i="31"/>
  <c r="Q217" i="31"/>
  <c r="Q191" i="31"/>
  <c r="L164" i="31"/>
  <c r="G191" i="31"/>
  <c r="H191" i="31"/>
  <c r="I191" i="31"/>
  <c r="J191" i="31"/>
  <c r="K191" i="31"/>
  <c r="M191" i="31"/>
  <c r="N191" i="31"/>
  <c r="O191" i="31"/>
  <c r="P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L30" i="31"/>
  <c r="L3" i="31"/>
  <c r="G30" i="31"/>
  <c r="L31" i="31"/>
  <c r="L4" i="31"/>
  <c r="G31" i="31"/>
  <c r="L32" i="31"/>
  <c r="L5" i="31"/>
  <c r="G32" i="31"/>
  <c r="L33" i="31"/>
  <c r="L6" i="31"/>
  <c r="G33" i="31"/>
  <c r="L34" i="31"/>
  <c r="L7" i="31"/>
  <c r="G34" i="31"/>
  <c r="L35" i="31"/>
  <c r="L8" i="31"/>
  <c r="G35" i="31"/>
  <c r="L36" i="31"/>
  <c r="L9" i="31"/>
  <c r="G36" i="31"/>
  <c r="L37" i="31"/>
  <c r="L10" i="31"/>
  <c r="G37" i="31"/>
  <c r="L38" i="31"/>
  <c r="L11" i="31"/>
  <c r="G38" i="31"/>
  <c r="L39" i="31"/>
  <c r="L12" i="31"/>
  <c r="G39" i="31"/>
  <c r="L40" i="31"/>
  <c r="L13" i="31"/>
  <c r="G40" i="31"/>
  <c r="L41" i="31"/>
  <c r="L14" i="31"/>
  <c r="G41" i="31"/>
  <c r="L42" i="31"/>
  <c r="L15" i="31"/>
  <c r="G42" i="31"/>
  <c r="L43" i="31"/>
  <c r="L16" i="31"/>
  <c r="G43" i="31"/>
  <c r="L44" i="31"/>
  <c r="L17" i="31"/>
  <c r="G44" i="31"/>
  <c r="L45" i="31"/>
  <c r="L18" i="31"/>
  <c r="G45" i="31"/>
  <c r="L46" i="31"/>
  <c r="L19" i="31"/>
  <c r="G46" i="31"/>
  <c r="L47" i="31"/>
  <c r="L20" i="31"/>
  <c r="G47" i="31"/>
  <c r="L48" i="31"/>
  <c r="L21" i="31"/>
  <c r="G48" i="31"/>
  <c r="L49" i="31"/>
  <c r="L22" i="31"/>
  <c r="G49" i="31"/>
  <c r="L50" i="31"/>
  <c r="L23" i="31"/>
  <c r="G50" i="31"/>
  <c r="L51" i="31"/>
  <c r="L24" i="31"/>
  <c r="G51" i="31"/>
  <c r="L52" i="31"/>
  <c r="L25" i="31"/>
  <c r="G52" i="31"/>
  <c r="L53" i="31"/>
  <c r="L26" i="31"/>
  <c r="G53" i="31"/>
  <c r="L54" i="31"/>
  <c r="L27" i="31"/>
  <c r="G54" i="31"/>
  <c r="L55" i="31"/>
  <c r="L28" i="31"/>
  <c r="G55" i="31"/>
  <c r="L56" i="31"/>
  <c r="L29" i="31"/>
  <c r="G56" i="31"/>
  <c r="L57" i="31"/>
  <c r="G57" i="31"/>
  <c r="L58" i="31"/>
  <c r="G58" i="31"/>
  <c r="L59" i="31"/>
  <c r="G59" i="31"/>
  <c r="L60" i="31"/>
  <c r="G60" i="31"/>
  <c r="L61" i="31"/>
  <c r="G61" i="31"/>
  <c r="L62" i="31"/>
  <c r="G62" i="31"/>
  <c r="L63" i="31"/>
  <c r="G63" i="31"/>
  <c r="L64" i="31"/>
  <c r="G64" i="31"/>
  <c r="L65" i="31"/>
  <c r="G65" i="31"/>
  <c r="L66" i="31"/>
  <c r="G66" i="31"/>
  <c r="L67" i="31"/>
  <c r="G67" i="31"/>
  <c r="L68" i="31"/>
  <c r="G68" i="31"/>
  <c r="L69" i="31"/>
  <c r="G69" i="31"/>
  <c r="L70" i="31"/>
  <c r="G70" i="31"/>
  <c r="L71" i="31"/>
  <c r="G71" i="31"/>
  <c r="L72" i="31"/>
  <c r="G72" i="31"/>
  <c r="L73" i="31"/>
  <c r="G73" i="31"/>
  <c r="L74" i="31"/>
  <c r="G74" i="31"/>
  <c r="L75" i="31"/>
  <c r="G75" i="31"/>
  <c r="L76" i="31"/>
  <c r="G76" i="31"/>
  <c r="L77" i="31"/>
  <c r="G77" i="31"/>
  <c r="L78" i="31"/>
  <c r="G78" i="31"/>
  <c r="L79" i="31"/>
  <c r="G79" i="31"/>
  <c r="L80" i="31"/>
  <c r="G80" i="31"/>
  <c r="L81" i="31"/>
  <c r="G81" i="31"/>
  <c r="L82" i="31"/>
  <c r="G82" i="31"/>
  <c r="L83" i="31"/>
  <c r="G83" i="31"/>
  <c r="L84" i="31"/>
  <c r="G84" i="31"/>
  <c r="L85" i="31"/>
  <c r="G85" i="31"/>
  <c r="L86" i="31"/>
  <c r="G86" i="31"/>
  <c r="L87" i="31"/>
  <c r="G87" i="31"/>
  <c r="L88" i="31"/>
  <c r="G88" i="31"/>
  <c r="L89" i="31"/>
  <c r="G89" i="31"/>
  <c r="L90" i="31"/>
  <c r="G90" i="31"/>
  <c r="L91" i="31"/>
  <c r="G91" i="31"/>
  <c r="L92" i="31"/>
  <c r="G92" i="31"/>
  <c r="L93" i="31"/>
  <c r="G93" i="31"/>
  <c r="L94" i="31"/>
  <c r="G94" i="31"/>
  <c r="L95" i="31"/>
  <c r="G95" i="31"/>
  <c r="L96" i="31"/>
  <c r="G96" i="31"/>
  <c r="L97" i="31"/>
  <c r="G97" i="31"/>
  <c r="L98" i="31"/>
  <c r="G98" i="31"/>
  <c r="L99" i="31"/>
  <c r="G99" i="31"/>
  <c r="L100" i="31"/>
  <c r="G100" i="31"/>
  <c r="L101" i="31"/>
  <c r="G101" i="31"/>
  <c r="L102" i="31"/>
  <c r="G102" i="31"/>
  <c r="L103" i="31"/>
  <c r="G103" i="31"/>
  <c r="L104" i="31"/>
  <c r="G104" i="31"/>
  <c r="L105" i="31"/>
  <c r="G105" i="31"/>
  <c r="L106" i="31"/>
  <c r="G106" i="31"/>
  <c r="L107" i="31"/>
  <c r="G107" i="31"/>
  <c r="L108" i="31"/>
  <c r="G108" i="31"/>
  <c r="L109" i="31"/>
  <c r="G109" i="31"/>
  <c r="L110" i="31"/>
  <c r="G110" i="31"/>
  <c r="L111" i="31"/>
  <c r="G111" i="31"/>
  <c r="L112" i="31"/>
  <c r="G112" i="31"/>
  <c r="L113" i="31"/>
  <c r="G113" i="31"/>
  <c r="L114" i="31"/>
  <c r="G114" i="31"/>
  <c r="L115" i="31"/>
  <c r="G115" i="31"/>
  <c r="L116" i="31"/>
  <c r="G116" i="31"/>
  <c r="L117" i="31"/>
  <c r="G117" i="31"/>
  <c r="L118" i="31"/>
  <c r="G118" i="31"/>
  <c r="L119" i="31"/>
  <c r="G119" i="31"/>
  <c r="L120" i="31"/>
  <c r="G120" i="31"/>
  <c r="L121" i="31"/>
  <c r="G121" i="31"/>
  <c r="L122" i="31"/>
  <c r="G122" i="31"/>
  <c r="L123" i="31"/>
  <c r="G123" i="31"/>
  <c r="L124" i="31"/>
  <c r="G124" i="31"/>
  <c r="L125" i="31"/>
  <c r="G125" i="31"/>
  <c r="L126" i="31"/>
  <c r="G126" i="31"/>
  <c r="L127" i="31"/>
  <c r="G127" i="31"/>
  <c r="L128" i="31"/>
  <c r="G128" i="31"/>
  <c r="L129" i="31"/>
  <c r="G129" i="31"/>
  <c r="L130" i="31"/>
  <c r="G130" i="31"/>
  <c r="L131" i="31"/>
  <c r="G131" i="31"/>
  <c r="L132" i="31"/>
  <c r="G132" i="31"/>
  <c r="L133" i="31"/>
  <c r="G133" i="31"/>
  <c r="L134" i="31"/>
  <c r="G134" i="31"/>
  <c r="L135" i="31"/>
  <c r="G135" i="31"/>
  <c r="L136" i="31"/>
  <c r="G136" i="31"/>
  <c r="L137" i="31"/>
  <c r="G137" i="31"/>
  <c r="L138" i="31"/>
  <c r="G138" i="31"/>
  <c r="L139" i="31"/>
  <c r="G139" i="31"/>
  <c r="L140" i="31"/>
  <c r="G140" i="31"/>
  <c r="L141" i="31"/>
  <c r="G141" i="31"/>
  <c r="L142" i="31"/>
  <c r="G142" i="31"/>
  <c r="L143" i="31"/>
  <c r="G143" i="31"/>
  <c r="L144" i="31"/>
  <c r="G144" i="31"/>
  <c r="L145" i="31"/>
  <c r="G145" i="31"/>
  <c r="L146" i="31"/>
  <c r="G146" i="31"/>
  <c r="L147" i="31"/>
  <c r="G147" i="31"/>
  <c r="L148" i="31"/>
  <c r="G148" i="31"/>
  <c r="L149" i="31"/>
  <c r="G149" i="31"/>
  <c r="L150" i="31"/>
  <c r="G150" i="31"/>
  <c r="L151" i="31"/>
  <c r="G151" i="31"/>
  <c r="L152" i="31"/>
  <c r="G152" i="31"/>
  <c r="L153" i="31"/>
  <c r="G153" i="31"/>
  <c r="L154" i="31"/>
  <c r="G154" i="31"/>
  <c r="L155" i="31"/>
  <c r="G155" i="31"/>
  <c r="L156" i="31"/>
  <c r="G156" i="31"/>
  <c r="L157" i="31"/>
  <c r="G157" i="31"/>
  <c r="L158" i="31"/>
  <c r="G158" i="31"/>
  <c r="L159" i="31"/>
  <c r="G159" i="31"/>
  <c r="L160" i="31"/>
  <c r="G160" i="31"/>
  <c r="L161" i="31"/>
  <c r="G161" i="31"/>
  <c r="L162" i="31"/>
  <c r="G162" i="31"/>
  <c r="L163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L2" i="31"/>
  <c r="G29" i="31"/>
  <c r="G2" i="31"/>
  <c r="H165" i="31"/>
  <c r="I165" i="31"/>
  <c r="J165" i="31"/>
  <c r="K165" i="31"/>
  <c r="M165" i="31"/>
  <c r="N165" i="31"/>
  <c r="O165" i="31"/>
  <c r="P165" i="31"/>
  <c r="Q165" i="31"/>
  <c r="H166" i="31"/>
  <c r="I166" i="31"/>
  <c r="J166" i="31"/>
  <c r="K166" i="31"/>
  <c r="M166" i="31"/>
  <c r="N166" i="31"/>
  <c r="O166" i="31"/>
  <c r="P166" i="31"/>
  <c r="Q166" i="31"/>
  <c r="H167" i="31"/>
  <c r="I167" i="31"/>
  <c r="J167" i="31"/>
  <c r="K167" i="31"/>
  <c r="M167" i="31"/>
  <c r="N167" i="31"/>
  <c r="O167" i="31"/>
  <c r="P167" i="31"/>
  <c r="Q167" i="31"/>
  <c r="H168" i="31"/>
  <c r="I168" i="31"/>
  <c r="J168" i="31"/>
  <c r="K168" i="31"/>
  <c r="M168" i="31"/>
  <c r="N168" i="31"/>
  <c r="O168" i="31"/>
  <c r="P168" i="31"/>
  <c r="Q168" i="31"/>
  <c r="H169" i="31"/>
  <c r="I169" i="31"/>
  <c r="J169" i="31"/>
  <c r="K169" i="31"/>
  <c r="M169" i="31"/>
  <c r="N169" i="31"/>
  <c r="O169" i="31"/>
  <c r="P169" i="31"/>
  <c r="Q169" i="31"/>
  <c r="H170" i="31"/>
  <c r="I170" i="31"/>
  <c r="J170" i="31"/>
  <c r="K170" i="31"/>
  <c r="M170" i="31"/>
  <c r="N170" i="31"/>
  <c r="O170" i="31"/>
  <c r="P170" i="31"/>
  <c r="Q170" i="31"/>
  <c r="H171" i="31"/>
  <c r="I171" i="31"/>
  <c r="J171" i="31"/>
  <c r="K171" i="31"/>
  <c r="M171" i="31"/>
  <c r="N171" i="31"/>
  <c r="O171" i="31"/>
  <c r="P171" i="31"/>
  <c r="Q171" i="31"/>
  <c r="H172" i="31"/>
  <c r="I172" i="31"/>
  <c r="J172" i="31"/>
  <c r="K172" i="31"/>
  <c r="M172" i="31"/>
  <c r="N172" i="31"/>
  <c r="O172" i="31"/>
  <c r="P172" i="31"/>
  <c r="Q172" i="31"/>
  <c r="H173" i="31"/>
  <c r="I173" i="31"/>
  <c r="J173" i="31"/>
  <c r="K173" i="31"/>
  <c r="M173" i="31"/>
  <c r="N173" i="31"/>
  <c r="O173" i="31"/>
  <c r="P173" i="31"/>
  <c r="Q173" i="31"/>
  <c r="H174" i="31"/>
  <c r="I174" i="31"/>
  <c r="J174" i="31"/>
  <c r="K174" i="31"/>
  <c r="M174" i="31"/>
  <c r="N174" i="31"/>
  <c r="O174" i="31"/>
  <c r="P174" i="31"/>
  <c r="Q174" i="31"/>
  <c r="H175" i="31"/>
  <c r="I175" i="31"/>
  <c r="J175" i="31"/>
  <c r="K175" i="31"/>
  <c r="M175" i="31"/>
  <c r="N175" i="31"/>
  <c r="O175" i="31"/>
  <c r="P175" i="31"/>
  <c r="Q175" i="31"/>
  <c r="H176" i="31"/>
  <c r="I176" i="31"/>
  <c r="J176" i="31"/>
  <c r="K176" i="31"/>
  <c r="M176" i="31"/>
  <c r="N176" i="31"/>
  <c r="O176" i="31"/>
  <c r="P176" i="31"/>
  <c r="Q176" i="31"/>
  <c r="H177" i="31"/>
  <c r="I177" i="31"/>
  <c r="J177" i="31"/>
  <c r="K177" i="31"/>
  <c r="M177" i="31"/>
  <c r="N177" i="31"/>
  <c r="O177" i="31"/>
  <c r="P177" i="31"/>
  <c r="Q177" i="31"/>
  <c r="H178" i="31"/>
  <c r="I178" i="31"/>
  <c r="J178" i="31"/>
  <c r="K178" i="31"/>
  <c r="M178" i="31"/>
  <c r="N178" i="31"/>
  <c r="O178" i="31"/>
  <c r="P178" i="31"/>
  <c r="Q178" i="31"/>
  <c r="H179" i="31"/>
  <c r="I179" i="31"/>
  <c r="J179" i="31"/>
  <c r="K179" i="31"/>
  <c r="M179" i="31"/>
  <c r="N179" i="31"/>
  <c r="O179" i="31"/>
  <c r="P179" i="31"/>
  <c r="Q179" i="31"/>
  <c r="H180" i="31"/>
  <c r="I180" i="31"/>
  <c r="J180" i="31"/>
  <c r="K180" i="31"/>
  <c r="M180" i="31"/>
  <c r="N180" i="31"/>
  <c r="O180" i="31"/>
  <c r="P180" i="31"/>
  <c r="Q180" i="31"/>
  <c r="H181" i="31"/>
  <c r="I181" i="31"/>
  <c r="J181" i="31"/>
  <c r="K181" i="31"/>
  <c r="M181" i="31"/>
  <c r="N181" i="31"/>
  <c r="O181" i="31"/>
  <c r="P181" i="31"/>
  <c r="Q181" i="31"/>
  <c r="H182" i="31"/>
  <c r="I182" i="31"/>
  <c r="J182" i="31"/>
  <c r="K182" i="31"/>
  <c r="M182" i="31"/>
  <c r="N182" i="31"/>
  <c r="O182" i="31"/>
  <c r="P182" i="31"/>
  <c r="Q182" i="31"/>
  <c r="H183" i="31"/>
  <c r="I183" i="31"/>
  <c r="J183" i="31"/>
  <c r="K183" i="31"/>
  <c r="M183" i="31"/>
  <c r="N183" i="31"/>
  <c r="O183" i="31"/>
  <c r="P183" i="31"/>
  <c r="Q183" i="31"/>
  <c r="H184" i="31"/>
  <c r="I184" i="31"/>
  <c r="J184" i="31"/>
  <c r="K184" i="31"/>
  <c r="M184" i="31"/>
  <c r="N184" i="31"/>
  <c r="O184" i="31"/>
  <c r="P184" i="31"/>
  <c r="Q184" i="31"/>
  <c r="H185" i="31"/>
  <c r="I185" i="31"/>
  <c r="J185" i="31"/>
  <c r="K185" i="31"/>
  <c r="M185" i="31"/>
  <c r="N185" i="31"/>
  <c r="O185" i="31"/>
  <c r="P185" i="31"/>
  <c r="Q185" i="31"/>
  <c r="H186" i="31"/>
  <c r="I186" i="31"/>
  <c r="J186" i="31"/>
  <c r="K186" i="31"/>
  <c r="M186" i="31"/>
  <c r="N186" i="31"/>
  <c r="O186" i="31"/>
  <c r="P186" i="31"/>
  <c r="Q186" i="31"/>
  <c r="H187" i="31"/>
  <c r="I187" i="31"/>
  <c r="J187" i="31"/>
  <c r="K187" i="31"/>
  <c r="M187" i="31"/>
  <c r="N187" i="31"/>
  <c r="O187" i="31"/>
  <c r="P187" i="31"/>
  <c r="Q187" i="31"/>
  <c r="H188" i="31"/>
  <c r="I188" i="31"/>
  <c r="J188" i="31"/>
  <c r="K188" i="31"/>
  <c r="M188" i="31"/>
  <c r="N188" i="31"/>
  <c r="O188" i="31"/>
  <c r="P188" i="31"/>
  <c r="Q188" i="31"/>
  <c r="H189" i="31"/>
  <c r="I189" i="31"/>
  <c r="J189" i="31"/>
  <c r="K189" i="31"/>
  <c r="M189" i="31"/>
  <c r="N189" i="31"/>
  <c r="O189" i="31"/>
  <c r="P189" i="31"/>
  <c r="Q189" i="31"/>
  <c r="H190" i="31"/>
  <c r="I190" i="31"/>
  <c r="J190" i="31"/>
  <c r="K190" i="31"/>
  <c r="M190" i="31"/>
  <c r="N190" i="31"/>
  <c r="O190" i="31"/>
  <c r="P190" i="31"/>
  <c r="Q190" i="31"/>
  <c r="Q164" i="31"/>
  <c r="H164" i="31"/>
  <c r="I164" i="31"/>
  <c r="J164" i="31"/>
  <c r="K164" i="31"/>
  <c r="M164" i="31"/>
  <c r="N164" i="31"/>
  <c r="O164" i="31"/>
  <c r="P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H138" i="31"/>
  <c r="I138" i="31"/>
  <c r="J138" i="31"/>
  <c r="K138" i="31"/>
  <c r="M138" i="31"/>
  <c r="N138" i="31"/>
  <c r="O138" i="31"/>
  <c r="P138" i="31"/>
  <c r="Q138" i="31"/>
  <c r="H139" i="31"/>
  <c r="I139" i="31"/>
  <c r="J139" i="31"/>
  <c r="K139" i="31"/>
  <c r="M139" i="31"/>
  <c r="N139" i="31"/>
  <c r="O139" i="31"/>
  <c r="P139" i="31"/>
  <c r="Q139" i="31"/>
  <c r="H140" i="31"/>
  <c r="I140" i="31"/>
  <c r="J140" i="31"/>
  <c r="K140" i="31"/>
  <c r="M140" i="31"/>
  <c r="N140" i="31"/>
  <c r="O140" i="31"/>
  <c r="P140" i="31"/>
  <c r="Q140" i="31"/>
  <c r="H141" i="31"/>
  <c r="I141" i="31"/>
  <c r="J141" i="31"/>
  <c r="K141" i="31"/>
  <c r="M141" i="31"/>
  <c r="N141" i="31"/>
  <c r="O141" i="31"/>
  <c r="P141" i="31"/>
  <c r="Q141" i="31"/>
  <c r="H142" i="31"/>
  <c r="I142" i="31"/>
  <c r="J142" i="31"/>
  <c r="K142" i="31"/>
  <c r="M142" i="31"/>
  <c r="N142" i="31"/>
  <c r="O142" i="31"/>
  <c r="P142" i="31"/>
  <c r="Q142" i="31"/>
  <c r="H143" i="31"/>
  <c r="I143" i="31"/>
  <c r="J143" i="31"/>
  <c r="K143" i="31"/>
  <c r="M143" i="31"/>
  <c r="N143" i="31"/>
  <c r="O143" i="31"/>
  <c r="P143" i="31"/>
  <c r="Q143" i="31"/>
  <c r="H144" i="31"/>
  <c r="I144" i="31"/>
  <c r="J144" i="31"/>
  <c r="K144" i="31"/>
  <c r="M144" i="31"/>
  <c r="N144" i="31"/>
  <c r="O144" i="31"/>
  <c r="P144" i="31"/>
  <c r="Q144" i="31"/>
  <c r="H145" i="31"/>
  <c r="I145" i="31"/>
  <c r="J145" i="31"/>
  <c r="K145" i="31"/>
  <c r="M145" i="31"/>
  <c r="N145" i="31"/>
  <c r="O145" i="31"/>
  <c r="P145" i="31"/>
  <c r="Q145" i="31"/>
  <c r="H146" i="31"/>
  <c r="I146" i="31"/>
  <c r="J146" i="31"/>
  <c r="K146" i="31"/>
  <c r="M146" i="31"/>
  <c r="N146" i="31"/>
  <c r="O146" i="31"/>
  <c r="P146" i="31"/>
  <c r="Q146" i="31"/>
  <c r="H147" i="31"/>
  <c r="I147" i="31"/>
  <c r="J147" i="31"/>
  <c r="K147" i="31"/>
  <c r="M147" i="31"/>
  <c r="N147" i="31"/>
  <c r="O147" i="31"/>
  <c r="P147" i="31"/>
  <c r="Q147" i="31"/>
  <c r="H148" i="31"/>
  <c r="I148" i="31"/>
  <c r="J148" i="31"/>
  <c r="K148" i="31"/>
  <c r="M148" i="31"/>
  <c r="N148" i="31"/>
  <c r="O148" i="31"/>
  <c r="P148" i="31"/>
  <c r="Q148" i="31"/>
  <c r="H149" i="31"/>
  <c r="I149" i="31"/>
  <c r="J149" i="31"/>
  <c r="K149" i="31"/>
  <c r="M149" i="31"/>
  <c r="N149" i="31"/>
  <c r="O149" i="31"/>
  <c r="P149" i="31"/>
  <c r="Q149" i="31"/>
  <c r="H150" i="31"/>
  <c r="I150" i="31"/>
  <c r="J150" i="31"/>
  <c r="K150" i="31"/>
  <c r="M150" i="31"/>
  <c r="N150" i="31"/>
  <c r="O150" i="31"/>
  <c r="P150" i="31"/>
  <c r="Q150" i="31"/>
  <c r="H151" i="31"/>
  <c r="I151" i="31"/>
  <c r="J151" i="31"/>
  <c r="K151" i="31"/>
  <c r="M151" i="31"/>
  <c r="N151" i="31"/>
  <c r="O151" i="31"/>
  <c r="P151" i="31"/>
  <c r="Q151" i="31"/>
  <c r="H152" i="31"/>
  <c r="I152" i="31"/>
  <c r="J152" i="31"/>
  <c r="K152" i="31"/>
  <c r="M152" i="31"/>
  <c r="N152" i="31"/>
  <c r="O152" i="31"/>
  <c r="P152" i="31"/>
  <c r="Q152" i="31"/>
  <c r="H153" i="31"/>
  <c r="I153" i="31"/>
  <c r="J153" i="31"/>
  <c r="K153" i="31"/>
  <c r="M153" i="31"/>
  <c r="N153" i="31"/>
  <c r="O153" i="31"/>
  <c r="P153" i="31"/>
  <c r="Q153" i="31"/>
  <c r="H154" i="31"/>
  <c r="I154" i="31"/>
  <c r="J154" i="31"/>
  <c r="K154" i="31"/>
  <c r="M154" i="31"/>
  <c r="N154" i="31"/>
  <c r="O154" i="31"/>
  <c r="P154" i="31"/>
  <c r="Q154" i="31"/>
  <c r="H155" i="31"/>
  <c r="I155" i="31"/>
  <c r="J155" i="31"/>
  <c r="K155" i="31"/>
  <c r="M155" i="31"/>
  <c r="N155" i="31"/>
  <c r="O155" i="31"/>
  <c r="P155" i="31"/>
  <c r="Q155" i="31"/>
  <c r="H156" i="31"/>
  <c r="I156" i="31"/>
  <c r="J156" i="31"/>
  <c r="K156" i="31"/>
  <c r="M156" i="31"/>
  <c r="N156" i="31"/>
  <c r="O156" i="31"/>
  <c r="P156" i="31"/>
  <c r="Q156" i="31"/>
  <c r="H157" i="31"/>
  <c r="I157" i="31"/>
  <c r="J157" i="31"/>
  <c r="K157" i="31"/>
  <c r="M157" i="31"/>
  <c r="N157" i="31"/>
  <c r="O157" i="31"/>
  <c r="P157" i="31"/>
  <c r="Q157" i="31"/>
  <c r="H158" i="31"/>
  <c r="I158" i="31"/>
  <c r="J158" i="31"/>
  <c r="K158" i="31"/>
  <c r="M158" i="31"/>
  <c r="N158" i="31"/>
  <c r="O158" i="31"/>
  <c r="P158" i="31"/>
  <c r="Q158" i="31"/>
  <c r="H159" i="31"/>
  <c r="I159" i="31"/>
  <c r="J159" i="31"/>
  <c r="K159" i="31"/>
  <c r="M159" i="31"/>
  <c r="N159" i="31"/>
  <c r="O159" i="31"/>
  <c r="P159" i="31"/>
  <c r="Q159" i="31"/>
  <c r="H160" i="31"/>
  <c r="I160" i="31"/>
  <c r="J160" i="31"/>
  <c r="K160" i="31"/>
  <c r="M160" i="31"/>
  <c r="N160" i="31"/>
  <c r="O160" i="31"/>
  <c r="P160" i="31"/>
  <c r="Q160" i="31"/>
  <c r="H161" i="31"/>
  <c r="I161" i="31"/>
  <c r="J161" i="31"/>
  <c r="K161" i="31"/>
  <c r="M161" i="31"/>
  <c r="N161" i="31"/>
  <c r="O161" i="31"/>
  <c r="P161" i="31"/>
  <c r="Q161" i="31"/>
  <c r="H162" i="31"/>
  <c r="I162" i="31"/>
  <c r="J162" i="31"/>
  <c r="K162" i="31"/>
  <c r="M162" i="31"/>
  <c r="N162" i="31"/>
  <c r="O162" i="31"/>
  <c r="P162" i="31"/>
  <c r="Q162" i="31"/>
  <c r="H163" i="31"/>
  <c r="I163" i="31"/>
  <c r="J163" i="31"/>
  <c r="K163" i="31"/>
  <c r="M163" i="31"/>
  <c r="N163" i="31"/>
  <c r="O163" i="31"/>
  <c r="P163" i="31"/>
  <c r="Q163" i="31"/>
  <c r="Q137" i="31"/>
  <c r="H137" i="31"/>
  <c r="I137" i="31"/>
  <c r="J137" i="31"/>
  <c r="K137" i="31"/>
  <c r="M137" i="31"/>
  <c r="N137" i="31"/>
  <c r="O137" i="31"/>
  <c r="P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H111" i="31"/>
  <c r="I111" i="31"/>
  <c r="J111" i="31"/>
  <c r="K111" i="31"/>
  <c r="M111" i="31"/>
  <c r="N111" i="31"/>
  <c r="O111" i="31"/>
  <c r="P111" i="31"/>
  <c r="Q111" i="31"/>
  <c r="H112" i="31"/>
  <c r="I112" i="31"/>
  <c r="J112" i="31"/>
  <c r="K112" i="31"/>
  <c r="M112" i="31"/>
  <c r="N112" i="31"/>
  <c r="O112" i="31"/>
  <c r="P112" i="31"/>
  <c r="Q112" i="31"/>
  <c r="H113" i="31"/>
  <c r="I113" i="31"/>
  <c r="J113" i="31"/>
  <c r="K113" i="31"/>
  <c r="M113" i="31"/>
  <c r="N113" i="31"/>
  <c r="O113" i="31"/>
  <c r="P113" i="31"/>
  <c r="Q113" i="31"/>
  <c r="H114" i="31"/>
  <c r="I114" i="31"/>
  <c r="J114" i="31"/>
  <c r="K114" i="31"/>
  <c r="M114" i="31"/>
  <c r="N114" i="31"/>
  <c r="O114" i="31"/>
  <c r="P114" i="31"/>
  <c r="Q114" i="31"/>
  <c r="H115" i="31"/>
  <c r="I115" i="31"/>
  <c r="J115" i="31"/>
  <c r="K115" i="31"/>
  <c r="M115" i="31"/>
  <c r="N115" i="31"/>
  <c r="O115" i="31"/>
  <c r="P115" i="31"/>
  <c r="Q115" i="31"/>
  <c r="H116" i="31"/>
  <c r="I116" i="31"/>
  <c r="J116" i="31"/>
  <c r="K116" i="31"/>
  <c r="M116" i="31"/>
  <c r="N116" i="31"/>
  <c r="O116" i="31"/>
  <c r="P116" i="31"/>
  <c r="Q116" i="31"/>
  <c r="H117" i="31"/>
  <c r="I117" i="31"/>
  <c r="J117" i="31"/>
  <c r="K117" i="31"/>
  <c r="M117" i="31"/>
  <c r="N117" i="31"/>
  <c r="O117" i="31"/>
  <c r="P117" i="31"/>
  <c r="Q117" i="31"/>
  <c r="H118" i="31"/>
  <c r="I118" i="31"/>
  <c r="J118" i="31"/>
  <c r="K118" i="31"/>
  <c r="M118" i="31"/>
  <c r="N118" i="31"/>
  <c r="O118" i="31"/>
  <c r="P118" i="31"/>
  <c r="Q118" i="31"/>
  <c r="H119" i="31"/>
  <c r="I119" i="31"/>
  <c r="J119" i="31"/>
  <c r="K119" i="31"/>
  <c r="M119" i="31"/>
  <c r="N119" i="31"/>
  <c r="O119" i="31"/>
  <c r="P119" i="31"/>
  <c r="Q119" i="31"/>
  <c r="H120" i="31"/>
  <c r="I120" i="31"/>
  <c r="J120" i="31"/>
  <c r="K120" i="31"/>
  <c r="M120" i="31"/>
  <c r="N120" i="31"/>
  <c r="O120" i="31"/>
  <c r="P120" i="31"/>
  <c r="Q120" i="31"/>
  <c r="H121" i="31"/>
  <c r="I121" i="31"/>
  <c r="J121" i="31"/>
  <c r="K121" i="31"/>
  <c r="M121" i="31"/>
  <c r="N121" i="31"/>
  <c r="O121" i="31"/>
  <c r="P121" i="31"/>
  <c r="Q121" i="31"/>
  <c r="H122" i="31"/>
  <c r="I122" i="31"/>
  <c r="J122" i="31"/>
  <c r="K122" i="31"/>
  <c r="M122" i="31"/>
  <c r="N122" i="31"/>
  <c r="O122" i="31"/>
  <c r="P122" i="31"/>
  <c r="Q122" i="31"/>
  <c r="H123" i="31"/>
  <c r="I123" i="31"/>
  <c r="J123" i="31"/>
  <c r="K123" i="31"/>
  <c r="M123" i="31"/>
  <c r="N123" i="31"/>
  <c r="O123" i="31"/>
  <c r="P123" i="31"/>
  <c r="Q123" i="31"/>
  <c r="H124" i="31"/>
  <c r="I124" i="31"/>
  <c r="J124" i="31"/>
  <c r="K124" i="31"/>
  <c r="M124" i="31"/>
  <c r="N124" i="31"/>
  <c r="O124" i="31"/>
  <c r="P124" i="31"/>
  <c r="Q124" i="31"/>
  <c r="H125" i="31"/>
  <c r="I125" i="31"/>
  <c r="J125" i="31"/>
  <c r="K125" i="31"/>
  <c r="M125" i="31"/>
  <c r="N125" i="31"/>
  <c r="O125" i="31"/>
  <c r="P125" i="31"/>
  <c r="Q125" i="31"/>
  <c r="H126" i="31"/>
  <c r="I126" i="31"/>
  <c r="J126" i="31"/>
  <c r="K126" i="31"/>
  <c r="M126" i="31"/>
  <c r="N126" i="31"/>
  <c r="O126" i="31"/>
  <c r="P126" i="31"/>
  <c r="Q126" i="31"/>
  <c r="H127" i="31"/>
  <c r="I127" i="31"/>
  <c r="J127" i="31"/>
  <c r="K127" i="31"/>
  <c r="M127" i="31"/>
  <c r="N127" i="31"/>
  <c r="O127" i="31"/>
  <c r="P127" i="31"/>
  <c r="Q127" i="31"/>
  <c r="H128" i="31"/>
  <c r="I128" i="31"/>
  <c r="J128" i="31"/>
  <c r="K128" i="31"/>
  <c r="M128" i="31"/>
  <c r="N128" i="31"/>
  <c r="O128" i="31"/>
  <c r="P128" i="31"/>
  <c r="Q128" i="31"/>
  <c r="H129" i="31"/>
  <c r="I129" i="31"/>
  <c r="J129" i="31"/>
  <c r="K129" i="31"/>
  <c r="M129" i="31"/>
  <c r="N129" i="31"/>
  <c r="O129" i="31"/>
  <c r="P129" i="31"/>
  <c r="Q129" i="31"/>
  <c r="H130" i="31"/>
  <c r="I130" i="31"/>
  <c r="J130" i="31"/>
  <c r="K130" i="31"/>
  <c r="M130" i="31"/>
  <c r="N130" i="31"/>
  <c r="O130" i="31"/>
  <c r="P130" i="31"/>
  <c r="Q130" i="31"/>
  <c r="H131" i="31"/>
  <c r="I131" i="31"/>
  <c r="J131" i="31"/>
  <c r="K131" i="31"/>
  <c r="M131" i="31"/>
  <c r="N131" i="31"/>
  <c r="O131" i="31"/>
  <c r="P131" i="31"/>
  <c r="Q131" i="31"/>
  <c r="H132" i="31"/>
  <c r="I132" i="31"/>
  <c r="J132" i="31"/>
  <c r="K132" i="31"/>
  <c r="M132" i="31"/>
  <c r="N132" i="31"/>
  <c r="O132" i="31"/>
  <c r="P132" i="31"/>
  <c r="Q132" i="31"/>
  <c r="H133" i="31"/>
  <c r="I133" i="31"/>
  <c r="J133" i="31"/>
  <c r="K133" i="31"/>
  <c r="M133" i="31"/>
  <c r="N133" i="31"/>
  <c r="O133" i="31"/>
  <c r="P133" i="31"/>
  <c r="Q133" i="31"/>
  <c r="H134" i="31"/>
  <c r="I134" i="31"/>
  <c r="J134" i="31"/>
  <c r="K134" i="31"/>
  <c r="M134" i="31"/>
  <c r="N134" i="31"/>
  <c r="O134" i="31"/>
  <c r="P134" i="31"/>
  <c r="Q134" i="31"/>
  <c r="H135" i="31"/>
  <c r="I135" i="31"/>
  <c r="J135" i="31"/>
  <c r="K135" i="31"/>
  <c r="M135" i="31"/>
  <c r="N135" i="31"/>
  <c r="O135" i="31"/>
  <c r="P135" i="31"/>
  <c r="Q135" i="31"/>
  <c r="H136" i="31"/>
  <c r="I136" i="31"/>
  <c r="J136" i="31"/>
  <c r="K136" i="31"/>
  <c r="M136" i="31"/>
  <c r="N136" i="31"/>
  <c r="O136" i="31"/>
  <c r="P136" i="31"/>
  <c r="Q136" i="31"/>
  <c r="Q110" i="31"/>
  <c r="H110" i="31"/>
  <c r="I110" i="31"/>
  <c r="J110" i="31"/>
  <c r="K110" i="31"/>
  <c r="M110" i="31"/>
  <c r="N110" i="31"/>
  <c r="O110" i="31"/>
  <c r="P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H84" i="31"/>
  <c r="I84" i="31"/>
  <c r="J84" i="31"/>
  <c r="K84" i="31"/>
  <c r="M84" i="31"/>
  <c r="N84" i="31"/>
  <c r="O84" i="31"/>
  <c r="P84" i="31"/>
  <c r="Q84" i="31"/>
  <c r="H85" i="31"/>
  <c r="I85" i="31"/>
  <c r="J85" i="31"/>
  <c r="K85" i="31"/>
  <c r="M85" i="31"/>
  <c r="N85" i="31"/>
  <c r="O85" i="31"/>
  <c r="P85" i="31"/>
  <c r="Q85" i="31"/>
  <c r="H86" i="31"/>
  <c r="I86" i="31"/>
  <c r="J86" i="31"/>
  <c r="K86" i="31"/>
  <c r="M86" i="31"/>
  <c r="N86" i="31"/>
  <c r="O86" i="31"/>
  <c r="P86" i="31"/>
  <c r="Q86" i="31"/>
  <c r="H87" i="31"/>
  <c r="I87" i="31"/>
  <c r="J87" i="31"/>
  <c r="K87" i="31"/>
  <c r="M87" i="31"/>
  <c r="N87" i="31"/>
  <c r="O87" i="31"/>
  <c r="P87" i="31"/>
  <c r="Q87" i="31"/>
  <c r="H88" i="31"/>
  <c r="I88" i="31"/>
  <c r="J88" i="31"/>
  <c r="K88" i="31"/>
  <c r="M88" i="31"/>
  <c r="N88" i="31"/>
  <c r="O88" i="31"/>
  <c r="P88" i="31"/>
  <c r="Q88" i="31"/>
  <c r="H89" i="31"/>
  <c r="I89" i="31"/>
  <c r="J89" i="31"/>
  <c r="K89" i="31"/>
  <c r="M89" i="31"/>
  <c r="N89" i="31"/>
  <c r="O89" i="31"/>
  <c r="P89" i="31"/>
  <c r="Q89" i="31"/>
  <c r="H90" i="31"/>
  <c r="I90" i="31"/>
  <c r="J90" i="31"/>
  <c r="K90" i="31"/>
  <c r="M90" i="31"/>
  <c r="N90" i="31"/>
  <c r="O90" i="31"/>
  <c r="P90" i="31"/>
  <c r="Q90" i="31"/>
  <c r="H91" i="31"/>
  <c r="I91" i="31"/>
  <c r="J91" i="31"/>
  <c r="K91" i="31"/>
  <c r="M91" i="31"/>
  <c r="N91" i="31"/>
  <c r="O91" i="31"/>
  <c r="P91" i="31"/>
  <c r="Q91" i="31"/>
  <c r="H92" i="31"/>
  <c r="I92" i="31"/>
  <c r="J92" i="31"/>
  <c r="K92" i="31"/>
  <c r="M92" i="31"/>
  <c r="N92" i="31"/>
  <c r="O92" i="31"/>
  <c r="P92" i="31"/>
  <c r="Q92" i="31"/>
  <c r="H93" i="31"/>
  <c r="I93" i="31"/>
  <c r="J93" i="31"/>
  <c r="K93" i="31"/>
  <c r="M93" i="31"/>
  <c r="N93" i="31"/>
  <c r="O93" i="31"/>
  <c r="P93" i="31"/>
  <c r="Q93" i="31"/>
  <c r="H94" i="31"/>
  <c r="I94" i="31"/>
  <c r="J94" i="31"/>
  <c r="K94" i="31"/>
  <c r="M94" i="31"/>
  <c r="N94" i="31"/>
  <c r="O94" i="31"/>
  <c r="P94" i="31"/>
  <c r="Q94" i="31"/>
  <c r="H95" i="31"/>
  <c r="I95" i="31"/>
  <c r="J95" i="31"/>
  <c r="K95" i="31"/>
  <c r="M95" i="31"/>
  <c r="N95" i="31"/>
  <c r="O95" i="31"/>
  <c r="P95" i="31"/>
  <c r="Q95" i="31"/>
  <c r="H96" i="31"/>
  <c r="I96" i="31"/>
  <c r="J96" i="31"/>
  <c r="K96" i="31"/>
  <c r="M96" i="31"/>
  <c r="N96" i="31"/>
  <c r="O96" i="31"/>
  <c r="P96" i="31"/>
  <c r="Q96" i="31"/>
  <c r="H97" i="31"/>
  <c r="I97" i="31"/>
  <c r="J97" i="31"/>
  <c r="K97" i="31"/>
  <c r="M97" i="31"/>
  <c r="N97" i="31"/>
  <c r="O97" i="31"/>
  <c r="P97" i="31"/>
  <c r="Q97" i="31"/>
  <c r="H98" i="31"/>
  <c r="I98" i="31"/>
  <c r="J98" i="31"/>
  <c r="K98" i="31"/>
  <c r="M98" i="31"/>
  <c r="N98" i="31"/>
  <c r="O98" i="31"/>
  <c r="P98" i="31"/>
  <c r="Q98" i="31"/>
  <c r="H99" i="31"/>
  <c r="I99" i="31"/>
  <c r="J99" i="31"/>
  <c r="K99" i="31"/>
  <c r="M99" i="31"/>
  <c r="N99" i="31"/>
  <c r="O99" i="31"/>
  <c r="P99" i="31"/>
  <c r="Q99" i="31"/>
  <c r="H100" i="31"/>
  <c r="I100" i="31"/>
  <c r="J100" i="31"/>
  <c r="K100" i="31"/>
  <c r="M100" i="31"/>
  <c r="N100" i="31"/>
  <c r="O100" i="31"/>
  <c r="P100" i="31"/>
  <c r="Q100" i="31"/>
  <c r="H101" i="31"/>
  <c r="I101" i="31"/>
  <c r="J101" i="31"/>
  <c r="K101" i="31"/>
  <c r="M101" i="31"/>
  <c r="N101" i="31"/>
  <c r="O101" i="31"/>
  <c r="P101" i="31"/>
  <c r="Q101" i="31"/>
  <c r="H102" i="31"/>
  <c r="I102" i="31"/>
  <c r="J102" i="31"/>
  <c r="K102" i="31"/>
  <c r="M102" i="31"/>
  <c r="N102" i="31"/>
  <c r="O102" i="31"/>
  <c r="P102" i="31"/>
  <c r="Q102" i="31"/>
  <c r="H103" i="31"/>
  <c r="I103" i="31"/>
  <c r="J103" i="31"/>
  <c r="K103" i="31"/>
  <c r="M103" i="31"/>
  <c r="N103" i="31"/>
  <c r="O103" i="31"/>
  <c r="P103" i="31"/>
  <c r="Q103" i="31"/>
  <c r="H104" i="31"/>
  <c r="I104" i="31"/>
  <c r="J104" i="31"/>
  <c r="K104" i="31"/>
  <c r="M104" i="31"/>
  <c r="N104" i="31"/>
  <c r="O104" i="31"/>
  <c r="P104" i="31"/>
  <c r="Q104" i="31"/>
  <c r="H105" i="31"/>
  <c r="I105" i="31"/>
  <c r="J105" i="31"/>
  <c r="K105" i="31"/>
  <c r="M105" i="31"/>
  <c r="N105" i="31"/>
  <c r="O105" i="31"/>
  <c r="P105" i="31"/>
  <c r="Q105" i="31"/>
  <c r="H106" i="31"/>
  <c r="I106" i="31"/>
  <c r="J106" i="31"/>
  <c r="K106" i="31"/>
  <c r="M106" i="31"/>
  <c r="N106" i="31"/>
  <c r="O106" i="31"/>
  <c r="P106" i="31"/>
  <c r="Q106" i="31"/>
  <c r="H107" i="31"/>
  <c r="I107" i="31"/>
  <c r="J107" i="31"/>
  <c r="K107" i="31"/>
  <c r="M107" i="31"/>
  <c r="N107" i="31"/>
  <c r="O107" i="31"/>
  <c r="P107" i="31"/>
  <c r="Q107" i="31"/>
  <c r="H108" i="31"/>
  <c r="I108" i="31"/>
  <c r="J108" i="31"/>
  <c r="K108" i="31"/>
  <c r="M108" i="31"/>
  <c r="N108" i="31"/>
  <c r="O108" i="31"/>
  <c r="P108" i="31"/>
  <c r="Q108" i="31"/>
  <c r="H109" i="31"/>
  <c r="I109" i="31"/>
  <c r="J109" i="31"/>
  <c r="K109" i="31"/>
  <c r="M109" i="31"/>
  <c r="N109" i="31"/>
  <c r="O109" i="31"/>
  <c r="P109" i="31"/>
  <c r="Q109" i="31"/>
  <c r="Q83" i="31"/>
  <c r="H83" i="31"/>
  <c r="I83" i="31"/>
  <c r="J83" i="31"/>
  <c r="K83" i="31"/>
  <c r="M83" i="31"/>
  <c r="N83" i="31"/>
  <c r="O83" i="31"/>
  <c r="P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H57" i="31"/>
  <c r="I57" i="31"/>
  <c r="J57" i="31"/>
  <c r="K57" i="31"/>
  <c r="M57" i="31"/>
  <c r="N57" i="31"/>
  <c r="O57" i="31"/>
  <c r="P57" i="31"/>
  <c r="Q57" i="31"/>
  <c r="H58" i="31"/>
  <c r="I58" i="31"/>
  <c r="J58" i="31"/>
  <c r="K58" i="31"/>
  <c r="M58" i="31"/>
  <c r="N58" i="31"/>
  <c r="O58" i="31"/>
  <c r="P58" i="31"/>
  <c r="Q58" i="31"/>
  <c r="H59" i="31"/>
  <c r="I59" i="31"/>
  <c r="J59" i="31"/>
  <c r="K59" i="31"/>
  <c r="M59" i="31"/>
  <c r="N59" i="31"/>
  <c r="O59" i="31"/>
  <c r="P59" i="31"/>
  <c r="Q59" i="31"/>
  <c r="H60" i="31"/>
  <c r="I60" i="31"/>
  <c r="J60" i="31"/>
  <c r="K60" i="31"/>
  <c r="M60" i="31"/>
  <c r="N60" i="31"/>
  <c r="O60" i="31"/>
  <c r="P60" i="31"/>
  <c r="Q60" i="31"/>
  <c r="H61" i="31"/>
  <c r="I61" i="31"/>
  <c r="J61" i="31"/>
  <c r="K61" i="31"/>
  <c r="M61" i="31"/>
  <c r="N61" i="31"/>
  <c r="O61" i="31"/>
  <c r="P61" i="31"/>
  <c r="Q61" i="31"/>
  <c r="H62" i="31"/>
  <c r="I62" i="31"/>
  <c r="J62" i="31"/>
  <c r="K62" i="31"/>
  <c r="M62" i="31"/>
  <c r="N62" i="31"/>
  <c r="O62" i="31"/>
  <c r="P62" i="31"/>
  <c r="Q62" i="31"/>
  <c r="H63" i="31"/>
  <c r="I63" i="31"/>
  <c r="J63" i="31"/>
  <c r="K63" i="31"/>
  <c r="M63" i="31"/>
  <c r="N63" i="31"/>
  <c r="O63" i="31"/>
  <c r="P63" i="31"/>
  <c r="Q63" i="31"/>
  <c r="H64" i="31"/>
  <c r="I64" i="31"/>
  <c r="J64" i="31"/>
  <c r="K64" i="31"/>
  <c r="M64" i="31"/>
  <c r="N64" i="31"/>
  <c r="O64" i="31"/>
  <c r="P64" i="31"/>
  <c r="Q64" i="31"/>
  <c r="H65" i="31"/>
  <c r="I65" i="31"/>
  <c r="J65" i="31"/>
  <c r="K65" i="31"/>
  <c r="M65" i="31"/>
  <c r="N65" i="31"/>
  <c r="O65" i="31"/>
  <c r="P65" i="31"/>
  <c r="Q65" i="31"/>
  <c r="H66" i="31"/>
  <c r="I66" i="31"/>
  <c r="J66" i="31"/>
  <c r="K66" i="31"/>
  <c r="M66" i="31"/>
  <c r="N66" i="31"/>
  <c r="O66" i="31"/>
  <c r="P66" i="31"/>
  <c r="Q66" i="31"/>
  <c r="H67" i="31"/>
  <c r="I67" i="31"/>
  <c r="J67" i="31"/>
  <c r="K67" i="31"/>
  <c r="M67" i="31"/>
  <c r="N67" i="31"/>
  <c r="O67" i="31"/>
  <c r="P67" i="31"/>
  <c r="Q67" i="31"/>
  <c r="H68" i="31"/>
  <c r="I68" i="31"/>
  <c r="J68" i="31"/>
  <c r="K68" i="31"/>
  <c r="M68" i="31"/>
  <c r="N68" i="31"/>
  <c r="O68" i="31"/>
  <c r="P68" i="31"/>
  <c r="Q68" i="31"/>
  <c r="H69" i="31"/>
  <c r="I69" i="31"/>
  <c r="J69" i="31"/>
  <c r="K69" i="31"/>
  <c r="M69" i="31"/>
  <c r="N69" i="31"/>
  <c r="O69" i="31"/>
  <c r="P69" i="31"/>
  <c r="Q69" i="31"/>
  <c r="H70" i="31"/>
  <c r="I70" i="31"/>
  <c r="J70" i="31"/>
  <c r="K70" i="31"/>
  <c r="M70" i="31"/>
  <c r="N70" i="31"/>
  <c r="O70" i="31"/>
  <c r="P70" i="31"/>
  <c r="Q70" i="31"/>
  <c r="H71" i="31"/>
  <c r="I71" i="31"/>
  <c r="J71" i="31"/>
  <c r="K71" i="31"/>
  <c r="M71" i="31"/>
  <c r="N71" i="31"/>
  <c r="O71" i="31"/>
  <c r="P71" i="31"/>
  <c r="Q71" i="31"/>
  <c r="H72" i="31"/>
  <c r="I72" i="31"/>
  <c r="J72" i="31"/>
  <c r="K72" i="31"/>
  <c r="M72" i="31"/>
  <c r="N72" i="31"/>
  <c r="O72" i="31"/>
  <c r="P72" i="31"/>
  <c r="Q72" i="31"/>
  <c r="H73" i="31"/>
  <c r="I73" i="31"/>
  <c r="J73" i="31"/>
  <c r="K73" i="31"/>
  <c r="M73" i="31"/>
  <c r="N73" i="31"/>
  <c r="O73" i="31"/>
  <c r="P73" i="31"/>
  <c r="Q73" i="31"/>
  <c r="H74" i="31"/>
  <c r="I74" i="31"/>
  <c r="J74" i="31"/>
  <c r="K74" i="31"/>
  <c r="M74" i="31"/>
  <c r="N74" i="31"/>
  <c r="O74" i="31"/>
  <c r="P74" i="31"/>
  <c r="Q74" i="31"/>
  <c r="H75" i="31"/>
  <c r="I75" i="31"/>
  <c r="J75" i="31"/>
  <c r="K75" i="31"/>
  <c r="M75" i="31"/>
  <c r="N75" i="31"/>
  <c r="O75" i="31"/>
  <c r="P75" i="31"/>
  <c r="Q75" i="31"/>
  <c r="H76" i="31"/>
  <c r="I76" i="31"/>
  <c r="J76" i="31"/>
  <c r="K76" i="31"/>
  <c r="M76" i="31"/>
  <c r="N76" i="31"/>
  <c r="O76" i="31"/>
  <c r="P76" i="31"/>
  <c r="Q76" i="31"/>
  <c r="H77" i="31"/>
  <c r="I77" i="31"/>
  <c r="J77" i="31"/>
  <c r="K77" i="31"/>
  <c r="M77" i="31"/>
  <c r="N77" i="31"/>
  <c r="O77" i="31"/>
  <c r="P77" i="31"/>
  <c r="Q77" i="31"/>
  <c r="H78" i="31"/>
  <c r="I78" i="31"/>
  <c r="J78" i="31"/>
  <c r="K78" i="31"/>
  <c r="M78" i="31"/>
  <c r="N78" i="31"/>
  <c r="O78" i="31"/>
  <c r="P78" i="31"/>
  <c r="Q78" i="31"/>
  <c r="H79" i="31"/>
  <c r="I79" i="31"/>
  <c r="J79" i="31"/>
  <c r="K79" i="31"/>
  <c r="M79" i="31"/>
  <c r="N79" i="31"/>
  <c r="O79" i="31"/>
  <c r="P79" i="31"/>
  <c r="Q79" i="31"/>
  <c r="H80" i="31"/>
  <c r="I80" i="31"/>
  <c r="J80" i="31"/>
  <c r="K80" i="31"/>
  <c r="M80" i="31"/>
  <c r="N80" i="31"/>
  <c r="O80" i="31"/>
  <c r="P80" i="31"/>
  <c r="Q80" i="31"/>
  <c r="H81" i="31"/>
  <c r="I81" i="31"/>
  <c r="J81" i="31"/>
  <c r="K81" i="31"/>
  <c r="M81" i="31"/>
  <c r="N81" i="31"/>
  <c r="O81" i="31"/>
  <c r="P81" i="31"/>
  <c r="Q81" i="31"/>
  <c r="H82" i="31"/>
  <c r="I82" i="31"/>
  <c r="J82" i="31"/>
  <c r="K82" i="31"/>
  <c r="M82" i="31"/>
  <c r="N82" i="31"/>
  <c r="O82" i="31"/>
  <c r="P82" i="31"/>
  <c r="Q82" i="31"/>
  <c r="Q56" i="31"/>
  <c r="H56" i="31"/>
  <c r="I56" i="31"/>
  <c r="J56" i="31"/>
  <c r="K56" i="31"/>
  <c r="M56" i="31"/>
  <c r="N56" i="31"/>
  <c r="O56" i="31"/>
  <c r="P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H30" i="31"/>
  <c r="I30" i="31"/>
  <c r="J30" i="31"/>
  <c r="K30" i="31"/>
  <c r="M30" i="31"/>
  <c r="N30" i="31"/>
  <c r="O30" i="31"/>
  <c r="P30" i="31"/>
  <c r="Q30" i="31"/>
  <c r="H31" i="31"/>
  <c r="I31" i="31"/>
  <c r="J31" i="31"/>
  <c r="K31" i="31"/>
  <c r="M31" i="31"/>
  <c r="N31" i="31"/>
  <c r="O31" i="31"/>
  <c r="P31" i="31"/>
  <c r="Q31" i="31"/>
  <c r="H32" i="31"/>
  <c r="I32" i="31"/>
  <c r="J32" i="31"/>
  <c r="K32" i="31"/>
  <c r="M32" i="31"/>
  <c r="N32" i="31"/>
  <c r="O32" i="31"/>
  <c r="P32" i="31"/>
  <c r="Q32" i="31"/>
  <c r="H33" i="31"/>
  <c r="I33" i="31"/>
  <c r="J33" i="31"/>
  <c r="K33" i="31"/>
  <c r="M33" i="31"/>
  <c r="N33" i="31"/>
  <c r="O33" i="31"/>
  <c r="P33" i="31"/>
  <c r="Q33" i="31"/>
  <c r="H34" i="31"/>
  <c r="I34" i="31"/>
  <c r="J34" i="31"/>
  <c r="K34" i="31"/>
  <c r="M34" i="31"/>
  <c r="N34" i="31"/>
  <c r="O34" i="31"/>
  <c r="P34" i="31"/>
  <c r="Q34" i="31"/>
  <c r="H35" i="31"/>
  <c r="I35" i="31"/>
  <c r="J35" i="31"/>
  <c r="K35" i="31"/>
  <c r="M35" i="31"/>
  <c r="N35" i="31"/>
  <c r="O35" i="31"/>
  <c r="P35" i="31"/>
  <c r="Q35" i="31"/>
  <c r="H36" i="31"/>
  <c r="I36" i="31"/>
  <c r="J36" i="31"/>
  <c r="K36" i="31"/>
  <c r="M36" i="31"/>
  <c r="N36" i="31"/>
  <c r="O36" i="31"/>
  <c r="P36" i="31"/>
  <c r="Q36" i="31"/>
  <c r="H37" i="31"/>
  <c r="I37" i="31"/>
  <c r="J37" i="31"/>
  <c r="K37" i="31"/>
  <c r="M37" i="31"/>
  <c r="N37" i="31"/>
  <c r="O37" i="31"/>
  <c r="P37" i="31"/>
  <c r="Q37" i="31"/>
  <c r="H38" i="31"/>
  <c r="I38" i="31"/>
  <c r="J38" i="31"/>
  <c r="K38" i="31"/>
  <c r="M38" i="31"/>
  <c r="N38" i="31"/>
  <c r="O38" i="31"/>
  <c r="P38" i="31"/>
  <c r="Q38" i="31"/>
  <c r="H39" i="31"/>
  <c r="I39" i="31"/>
  <c r="J39" i="31"/>
  <c r="K39" i="31"/>
  <c r="M39" i="31"/>
  <c r="N39" i="31"/>
  <c r="O39" i="31"/>
  <c r="P39" i="31"/>
  <c r="Q39" i="31"/>
  <c r="H40" i="31"/>
  <c r="I40" i="31"/>
  <c r="J40" i="31"/>
  <c r="K40" i="31"/>
  <c r="M40" i="31"/>
  <c r="N40" i="31"/>
  <c r="O40" i="31"/>
  <c r="P40" i="31"/>
  <c r="Q40" i="31"/>
  <c r="H41" i="31"/>
  <c r="I41" i="31"/>
  <c r="J41" i="31"/>
  <c r="K41" i="31"/>
  <c r="M41" i="31"/>
  <c r="N41" i="31"/>
  <c r="O41" i="31"/>
  <c r="P41" i="31"/>
  <c r="Q41" i="31"/>
  <c r="H42" i="31"/>
  <c r="I42" i="31"/>
  <c r="J42" i="31"/>
  <c r="K42" i="31"/>
  <c r="M42" i="31"/>
  <c r="N42" i="31"/>
  <c r="O42" i="31"/>
  <c r="P42" i="31"/>
  <c r="Q42" i="31"/>
  <c r="H43" i="31"/>
  <c r="I43" i="31"/>
  <c r="J43" i="31"/>
  <c r="K43" i="31"/>
  <c r="M43" i="31"/>
  <c r="N43" i="31"/>
  <c r="O43" i="31"/>
  <c r="P43" i="31"/>
  <c r="Q43" i="31"/>
  <c r="H44" i="31"/>
  <c r="I44" i="31"/>
  <c r="J44" i="31"/>
  <c r="K44" i="31"/>
  <c r="M44" i="31"/>
  <c r="N44" i="31"/>
  <c r="O44" i="31"/>
  <c r="P44" i="31"/>
  <c r="Q44" i="31"/>
  <c r="H45" i="31"/>
  <c r="I45" i="31"/>
  <c r="J45" i="31"/>
  <c r="K45" i="31"/>
  <c r="M45" i="31"/>
  <c r="N45" i="31"/>
  <c r="O45" i="31"/>
  <c r="P45" i="31"/>
  <c r="Q45" i="31"/>
  <c r="H46" i="31"/>
  <c r="I46" i="31"/>
  <c r="J46" i="31"/>
  <c r="K46" i="31"/>
  <c r="M46" i="31"/>
  <c r="N46" i="31"/>
  <c r="O46" i="31"/>
  <c r="P46" i="31"/>
  <c r="Q46" i="31"/>
  <c r="H47" i="31"/>
  <c r="I47" i="31"/>
  <c r="J47" i="31"/>
  <c r="K47" i="31"/>
  <c r="M47" i="31"/>
  <c r="N47" i="31"/>
  <c r="O47" i="31"/>
  <c r="P47" i="31"/>
  <c r="Q47" i="31"/>
  <c r="H48" i="31"/>
  <c r="I48" i="31"/>
  <c r="J48" i="31"/>
  <c r="K48" i="31"/>
  <c r="M48" i="31"/>
  <c r="N48" i="31"/>
  <c r="O48" i="31"/>
  <c r="P48" i="31"/>
  <c r="Q48" i="31"/>
  <c r="H49" i="31"/>
  <c r="I49" i="31"/>
  <c r="J49" i="31"/>
  <c r="K49" i="31"/>
  <c r="M49" i="31"/>
  <c r="N49" i="31"/>
  <c r="O49" i="31"/>
  <c r="P49" i="31"/>
  <c r="Q49" i="31"/>
  <c r="H50" i="31"/>
  <c r="I50" i="31"/>
  <c r="J50" i="31"/>
  <c r="K50" i="31"/>
  <c r="M50" i="31"/>
  <c r="N50" i="31"/>
  <c r="O50" i="31"/>
  <c r="P50" i="31"/>
  <c r="Q50" i="31"/>
  <c r="H51" i="31"/>
  <c r="I51" i="31"/>
  <c r="J51" i="31"/>
  <c r="K51" i="31"/>
  <c r="M51" i="31"/>
  <c r="N51" i="31"/>
  <c r="O51" i="31"/>
  <c r="P51" i="31"/>
  <c r="Q51" i="31"/>
  <c r="H52" i="31"/>
  <c r="I52" i="31"/>
  <c r="J52" i="31"/>
  <c r="K52" i="31"/>
  <c r="M52" i="31"/>
  <c r="N52" i="31"/>
  <c r="O52" i="31"/>
  <c r="P52" i="31"/>
  <c r="Q52" i="31"/>
  <c r="H53" i="31"/>
  <c r="I53" i="31"/>
  <c r="J53" i="31"/>
  <c r="K53" i="31"/>
  <c r="M53" i="31"/>
  <c r="N53" i="31"/>
  <c r="O53" i="31"/>
  <c r="P53" i="31"/>
  <c r="Q53" i="31"/>
  <c r="H54" i="31"/>
  <c r="I54" i="31"/>
  <c r="J54" i="31"/>
  <c r="K54" i="31"/>
  <c r="M54" i="31"/>
  <c r="N54" i="31"/>
  <c r="O54" i="31"/>
  <c r="P54" i="31"/>
  <c r="Q54" i="31"/>
  <c r="H55" i="31"/>
  <c r="I55" i="31"/>
  <c r="J55" i="31"/>
  <c r="K55" i="31"/>
  <c r="M55" i="31"/>
  <c r="N55" i="31"/>
  <c r="O55" i="31"/>
  <c r="P55" i="31"/>
  <c r="Q55" i="31"/>
  <c r="Q29" i="31"/>
  <c r="H29" i="31"/>
  <c r="I29" i="31"/>
  <c r="J29" i="31"/>
  <c r="K29" i="31"/>
  <c r="M29" i="31"/>
  <c r="N29" i="31"/>
  <c r="O29" i="31"/>
  <c r="P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G3" i="31"/>
  <c r="H3" i="31"/>
  <c r="I3" i="31"/>
  <c r="J3" i="31"/>
  <c r="K3" i="31"/>
  <c r="M3" i="31"/>
  <c r="N3" i="31"/>
  <c r="O3" i="31"/>
  <c r="P3" i="31"/>
  <c r="Q3" i="31"/>
  <c r="G4" i="31"/>
  <c r="H4" i="31"/>
  <c r="I4" i="31"/>
  <c r="J4" i="31"/>
  <c r="K4" i="31"/>
  <c r="M4" i="31"/>
  <c r="N4" i="31"/>
  <c r="O4" i="31"/>
  <c r="P4" i="31"/>
  <c r="Q4" i="31"/>
  <c r="G5" i="31"/>
  <c r="H5" i="31"/>
  <c r="I5" i="31"/>
  <c r="J5" i="31"/>
  <c r="K5" i="31"/>
  <c r="M5" i="31"/>
  <c r="N5" i="31"/>
  <c r="O5" i="31"/>
  <c r="P5" i="31"/>
  <c r="Q5" i="31"/>
  <c r="G6" i="31"/>
  <c r="H6" i="31"/>
  <c r="I6" i="31"/>
  <c r="J6" i="31"/>
  <c r="K6" i="31"/>
  <c r="M6" i="31"/>
  <c r="N6" i="31"/>
  <c r="O6" i="31"/>
  <c r="P6" i="31"/>
  <c r="Q6" i="31"/>
  <c r="G7" i="31"/>
  <c r="H7" i="31"/>
  <c r="I7" i="31"/>
  <c r="J7" i="31"/>
  <c r="K7" i="31"/>
  <c r="M7" i="31"/>
  <c r="N7" i="31"/>
  <c r="O7" i="31"/>
  <c r="P7" i="31"/>
  <c r="Q7" i="31"/>
  <c r="G8" i="31"/>
  <c r="H8" i="31"/>
  <c r="I8" i="31"/>
  <c r="J8" i="31"/>
  <c r="K8" i="31"/>
  <c r="M8" i="31"/>
  <c r="N8" i="31"/>
  <c r="O8" i="31"/>
  <c r="P8" i="31"/>
  <c r="Q8" i="31"/>
  <c r="G9" i="31"/>
  <c r="H9" i="31"/>
  <c r="I9" i="31"/>
  <c r="J9" i="31"/>
  <c r="K9" i="31"/>
  <c r="M9" i="31"/>
  <c r="N9" i="31"/>
  <c r="O9" i="31"/>
  <c r="P9" i="31"/>
  <c r="Q9" i="31"/>
  <c r="G10" i="31"/>
  <c r="H10" i="31"/>
  <c r="I10" i="31"/>
  <c r="J10" i="31"/>
  <c r="K10" i="31"/>
  <c r="M10" i="31"/>
  <c r="N10" i="31"/>
  <c r="O10" i="31"/>
  <c r="P10" i="31"/>
  <c r="Q10" i="31"/>
  <c r="G11" i="31"/>
  <c r="H11" i="31"/>
  <c r="I11" i="31"/>
  <c r="J11" i="31"/>
  <c r="K11" i="31"/>
  <c r="M11" i="31"/>
  <c r="N11" i="31"/>
  <c r="O11" i="31"/>
  <c r="P11" i="31"/>
  <c r="Q11" i="31"/>
  <c r="G12" i="31"/>
  <c r="H12" i="31"/>
  <c r="I12" i="31"/>
  <c r="J12" i="31"/>
  <c r="K12" i="31"/>
  <c r="M12" i="31"/>
  <c r="N12" i="31"/>
  <c r="O12" i="31"/>
  <c r="P12" i="31"/>
  <c r="Q12" i="31"/>
  <c r="G13" i="31"/>
  <c r="H13" i="31"/>
  <c r="I13" i="31"/>
  <c r="J13" i="31"/>
  <c r="K13" i="31"/>
  <c r="M13" i="31"/>
  <c r="N13" i="31"/>
  <c r="O13" i="31"/>
  <c r="P13" i="31"/>
  <c r="Q13" i="31"/>
  <c r="G14" i="31"/>
  <c r="H14" i="31"/>
  <c r="I14" i="31"/>
  <c r="J14" i="31"/>
  <c r="K14" i="31"/>
  <c r="M14" i="31"/>
  <c r="N14" i="31"/>
  <c r="O14" i="31"/>
  <c r="P14" i="31"/>
  <c r="Q14" i="31"/>
  <c r="G15" i="31"/>
  <c r="H15" i="31"/>
  <c r="I15" i="31"/>
  <c r="J15" i="31"/>
  <c r="K15" i="31"/>
  <c r="M15" i="31"/>
  <c r="N15" i="31"/>
  <c r="O15" i="31"/>
  <c r="P15" i="31"/>
  <c r="Q15" i="31"/>
  <c r="G16" i="31"/>
  <c r="H16" i="31"/>
  <c r="I16" i="31"/>
  <c r="J16" i="31"/>
  <c r="K16" i="31"/>
  <c r="M16" i="31"/>
  <c r="N16" i="31"/>
  <c r="O16" i="31"/>
  <c r="P16" i="31"/>
  <c r="Q16" i="31"/>
  <c r="G17" i="31"/>
  <c r="H17" i="31"/>
  <c r="I17" i="31"/>
  <c r="J17" i="31"/>
  <c r="K17" i="31"/>
  <c r="M17" i="31"/>
  <c r="N17" i="31"/>
  <c r="O17" i="31"/>
  <c r="P17" i="31"/>
  <c r="Q17" i="31"/>
  <c r="G18" i="31"/>
  <c r="H18" i="31"/>
  <c r="I18" i="31"/>
  <c r="J18" i="31"/>
  <c r="K18" i="31"/>
  <c r="M18" i="31"/>
  <c r="N18" i="31"/>
  <c r="O18" i="31"/>
  <c r="P18" i="31"/>
  <c r="Q18" i="31"/>
  <c r="G19" i="31"/>
  <c r="H19" i="31"/>
  <c r="I19" i="31"/>
  <c r="J19" i="31"/>
  <c r="K19" i="31"/>
  <c r="M19" i="31"/>
  <c r="N19" i="31"/>
  <c r="O19" i="31"/>
  <c r="P19" i="31"/>
  <c r="Q19" i="31"/>
  <c r="G20" i="31"/>
  <c r="H20" i="31"/>
  <c r="I20" i="31"/>
  <c r="J20" i="31"/>
  <c r="K20" i="31"/>
  <c r="M20" i="31"/>
  <c r="N20" i="31"/>
  <c r="O20" i="31"/>
  <c r="P20" i="31"/>
  <c r="Q20" i="31"/>
  <c r="G21" i="31"/>
  <c r="H21" i="31"/>
  <c r="I21" i="31"/>
  <c r="J21" i="31"/>
  <c r="K21" i="31"/>
  <c r="M21" i="31"/>
  <c r="N21" i="31"/>
  <c r="O21" i="31"/>
  <c r="P21" i="31"/>
  <c r="Q21" i="31"/>
  <c r="G22" i="31"/>
  <c r="H22" i="31"/>
  <c r="I22" i="31"/>
  <c r="J22" i="31"/>
  <c r="K22" i="31"/>
  <c r="M22" i="31"/>
  <c r="N22" i="31"/>
  <c r="O22" i="31"/>
  <c r="P22" i="31"/>
  <c r="Q22" i="31"/>
  <c r="G23" i="31"/>
  <c r="H23" i="31"/>
  <c r="I23" i="31"/>
  <c r="J23" i="31"/>
  <c r="K23" i="31"/>
  <c r="M23" i="31"/>
  <c r="N23" i="31"/>
  <c r="O23" i="31"/>
  <c r="P23" i="31"/>
  <c r="Q23" i="31"/>
  <c r="G24" i="31"/>
  <c r="H24" i="31"/>
  <c r="I24" i="31"/>
  <c r="J24" i="31"/>
  <c r="K24" i="31"/>
  <c r="M24" i="31"/>
  <c r="N24" i="31"/>
  <c r="O24" i="31"/>
  <c r="P24" i="31"/>
  <c r="Q24" i="31"/>
  <c r="G25" i="31"/>
  <c r="H25" i="31"/>
  <c r="I25" i="31"/>
  <c r="J25" i="31"/>
  <c r="K25" i="31"/>
  <c r="M25" i="31"/>
  <c r="N25" i="31"/>
  <c r="O25" i="31"/>
  <c r="P25" i="31"/>
  <c r="Q25" i="31"/>
  <c r="G26" i="31"/>
  <c r="H26" i="31"/>
  <c r="I26" i="31"/>
  <c r="J26" i="31"/>
  <c r="K26" i="31"/>
  <c r="M26" i="31"/>
  <c r="N26" i="31"/>
  <c r="O26" i="31"/>
  <c r="P26" i="31"/>
  <c r="Q26" i="31"/>
  <c r="G27" i="31"/>
  <c r="H27" i="31"/>
  <c r="I27" i="31"/>
  <c r="J27" i="31"/>
  <c r="K27" i="31"/>
  <c r="M27" i="31"/>
  <c r="N27" i="31"/>
  <c r="O27" i="31"/>
  <c r="P27" i="31"/>
  <c r="Q27" i="31"/>
  <c r="G28" i="31"/>
  <c r="H28" i="31"/>
  <c r="I28" i="31"/>
  <c r="J28" i="31"/>
  <c r="K28" i="31"/>
  <c r="M28" i="31"/>
  <c r="N28" i="31"/>
  <c r="O28" i="31"/>
  <c r="P28" i="31"/>
  <c r="Q28" i="31"/>
  <c r="Q2" i="31"/>
  <c r="H2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3" i="31"/>
  <c r="P2" i="31"/>
  <c r="O2" i="31"/>
  <c r="N2" i="31"/>
  <c r="M2" i="31"/>
  <c r="K2" i="31"/>
  <c r="J2" i="31"/>
  <c r="I2" i="31"/>
  <c r="P86" i="4"/>
  <c r="H86" i="4"/>
  <c r="I86" i="4"/>
  <c r="E86" i="4"/>
  <c r="J86" i="4"/>
  <c r="N86" i="4"/>
  <c r="P84" i="4"/>
  <c r="H84" i="4"/>
  <c r="I84" i="4"/>
  <c r="E84" i="4"/>
  <c r="J84" i="4"/>
  <c r="N84" i="4"/>
  <c r="P82" i="4"/>
  <c r="H82" i="4"/>
  <c r="I82" i="4"/>
  <c r="E82" i="4"/>
  <c r="J82" i="4"/>
  <c r="N82" i="4"/>
  <c r="P80" i="4"/>
  <c r="H80" i="4"/>
  <c r="I80" i="4"/>
  <c r="E80" i="4"/>
  <c r="J80" i="4"/>
  <c r="N80" i="4"/>
  <c r="P78" i="4"/>
  <c r="H78" i="4"/>
  <c r="I78" i="4"/>
  <c r="E78" i="4"/>
  <c r="J78" i="4"/>
  <c r="N78" i="4"/>
  <c r="P76" i="4"/>
  <c r="H76" i="4"/>
  <c r="I76" i="4"/>
  <c r="E76" i="4"/>
  <c r="J76" i="4"/>
  <c r="N76" i="4"/>
  <c r="P74" i="4"/>
  <c r="H74" i="4"/>
  <c r="I74" i="4"/>
  <c r="E74" i="4"/>
  <c r="J74" i="4"/>
  <c r="N74" i="4"/>
  <c r="P72" i="4"/>
  <c r="H72" i="4"/>
  <c r="I72" i="4"/>
  <c r="E72" i="4"/>
  <c r="J72" i="4"/>
  <c r="N72" i="4"/>
  <c r="P70" i="4"/>
  <c r="H70" i="4"/>
  <c r="I70" i="4"/>
  <c r="E70" i="4"/>
  <c r="J70" i="4"/>
  <c r="N70" i="4"/>
  <c r="P68" i="4"/>
  <c r="H68" i="4"/>
  <c r="I68" i="4"/>
  <c r="E68" i="4"/>
  <c r="J68" i="4"/>
  <c r="N68" i="4"/>
  <c r="P66" i="4"/>
  <c r="H66" i="4"/>
  <c r="I66" i="4"/>
  <c r="E66" i="4"/>
  <c r="J66" i="4"/>
  <c r="N66" i="4"/>
  <c r="P64" i="4"/>
  <c r="H64" i="4"/>
  <c r="I64" i="4"/>
  <c r="E64" i="4"/>
  <c r="J64" i="4"/>
  <c r="N64" i="4"/>
  <c r="P62" i="4"/>
  <c r="H62" i="4"/>
  <c r="I62" i="4"/>
  <c r="E62" i="4"/>
  <c r="J62" i="4"/>
  <c r="N62" i="4"/>
  <c r="P60" i="4"/>
  <c r="H60" i="4"/>
  <c r="I60" i="4"/>
  <c r="E60" i="4"/>
  <c r="J60" i="4"/>
  <c r="N60" i="4"/>
  <c r="P58" i="4"/>
  <c r="H58" i="4"/>
  <c r="I58" i="4"/>
  <c r="E58" i="4"/>
  <c r="J58" i="4"/>
  <c r="N58" i="4"/>
  <c r="P56" i="4"/>
  <c r="H56" i="4"/>
  <c r="I56" i="4"/>
  <c r="E56" i="4"/>
  <c r="J56" i="4"/>
  <c r="N56" i="4"/>
  <c r="P54" i="4"/>
  <c r="H54" i="4"/>
  <c r="I54" i="4"/>
  <c r="E54" i="4"/>
  <c r="J54" i="4"/>
  <c r="N54" i="4"/>
  <c r="P52" i="4"/>
  <c r="H52" i="4"/>
  <c r="I52" i="4"/>
  <c r="E52" i="4"/>
  <c r="J52" i="4"/>
  <c r="N52" i="4"/>
  <c r="P50" i="4"/>
  <c r="H50" i="4"/>
  <c r="I50" i="4"/>
  <c r="E50" i="4"/>
  <c r="J50" i="4"/>
  <c r="N50" i="4"/>
  <c r="P48" i="4"/>
  <c r="H48" i="4"/>
  <c r="I48" i="4"/>
  <c r="E48" i="4"/>
  <c r="J48" i="4"/>
  <c r="N48" i="4"/>
  <c r="P46" i="4"/>
  <c r="H46" i="4"/>
  <c r="I46" i="4"/>
  <c r="E46" i="4"/>
  <c r="J46" i="4"/>
  <c r="N46" i="4"/>
  <c r="P44" i="4"/>
  <c r="H44" i="4"/>
  <c r="I44" i="4"/>
  <c r="E44" i="4"/>
  <c r="J44" i="4"/>
  <c r="N44" i="4"/>
  <c r="P42" i="4"/>
  <c r="H42" i="4"/>
  <c r="I42" i="4"/>
  <c r="E42" i="4"/>
  <c r="J42" i="4"/>
  <c r="N42" i="4"/>
  <c r="P40" i="4"/>
  <c r="H40" i="4"/>
  <c r="I40" i="4"/>
  <c r="E40" i="4"/>
  <c r="J40" i="4"/>
  <c r="N40" i="4"/>
  <c r="P38" i="4"/>
  <c r="H38" i="4"/>
  <c r="I38" i="4"/>
  <c r="E38" i="4"/>
  <c r="J38" i="4"/>
  <c r="N38" i="4"/>
  <c r="P36" i="4"/>
  <c r="H36" i="4"/>
  <c r="I36" i="4"/>
  <c r="E36" i="4"/>
  <c r="J36" i="4"/>
  <c r="N36" i="4"/>
  <c r="P34" i="4"/>
  <c r="H34" i="4"/>
  <c r="I34" i="4"/>
  <c r="E34" i="4"/>
  <c r="J34" i="4"/>
  <c r="N34" i="4"/>
  <c r="Q48" i="4"/>
  <c r="Q42" i="4"/>
  <c r="Q64" i="4"/>
  <c r="Q40" i="4"/>
  <c r="Q58" i="4"/>
  <c r="Q74" i="4"/>
  <c r="Q82" i="4"/>
  <c r="Q34" i="4"/>
  <c r="Q50" i="4"/>
  <c r="Q56" i="4"/>
  <c r="R66" i="4"/>
  <c r="U66" i="4"/>
  <c r="Q72" i="4"/>
  <c r="Q80" i="4"/>
  <c r="R72" i="4"/>
  <c r="U72" i="4"/>
  <c r="R58" i="4"/>
  <c r="U58" i="4"/>
  <c r="R34" i="4"/>
  <c r="U34" i="4"/>
  <c r="R42" i="4"/>
  <c r="U42" i="4"/>
  <c r="R50" i="4"/>
  <c r="U50" i="4"/>
  <c r="Q66" i="4"/>
  <c r="Q44" i="4"/>
  <c r="R44" i="4"/>
  <c r="U44" i="4"/>
  <c r="R78" i="4"/>
  <c r="U78" i="4"/>
  <c r="Q78" i="4"/>
  <c r="Q38" i="4"/>
  <c r="R38" i="4"/>
  <c r="U38" i="4"/>
  <c r="R46" i="4"/>
  <c r="U46" i="4"/>
  <c r="Q46" i="4"/>
  <c r="R54" i="4"/>
  <c r="U54" i="4"/>
  <c r="Q54" i="4"/>
  <c r="R64" i="4"/>
  <c r="U64" i="4"/>
  <c r="R70" i="4"/>
  <c r="U70" i="4"/>
  <c r="Q70" i="4"/>
  <c r="R84" i="4"/>
  <c r="U84" i="4"/>
  <c r="Q84" i="4"/>
  <c r="R40" i="4"/>
  <c r="U40" i="4"/>
  <c r="R48" i="4"/>
  <c r="U48" i="4"/>
  <c r="R56" i="4"/>
  <c r="U56" i="4"/>
  <c r="R62" i="4"/>
  <c r="U62" i="4"/>
  <c r="Q62" i="4"/>
  <c r="R76" i="4"/>
  <c r="U76" i="4"/>
  <c r="Q76" i="4"/>
  <c r="R82" i="4"/>
  <c r="U82" i="4"/>
  <c r="R68" i="4"/>
  <c r="U68" i="4"/>
  <c r="Q68" i="4"/>
  <c r="R74" i="4"/>
  <c r="U74" i="4"/>
  <c r="R80" i="4"/>
  <c r="U80" i="4"/>
  <c r="R86" i="4"/>
  <c r="U86" i="4"/>
  <c r="Q86" i="4"/>
  <c r="Q36" i="4"/>
  <c r="R36" i="4"/>
  <c r="U36" i="4"/>
  <c r="R52" i="4"/>
  <c r="U52" i="4"/>
  <c r="Q52" i="4"/>
  <c r="R60" i="4"/>
  <c r="U60" i="4"/>
  <c r="Q60" i="4"/>
  <c r="M2" i="20"/>
  <c r="B18" i="30"/>
  <c r="I18" i="30"/>
  <c r="J18" i="30"/>
  <c r="M1" i="20"/>
  <c r="R44" i="30"/>
  <c r="L29" i="5"/>
  <c r="G29" i="5"/>
  <c r="H29" i="5"/>
  <c r="L44" i="30"/>
  <c r="I44" i="30"/>
  <c r="B44" i="30"/>
  <c r="J44" i="30"/>
  <c r="K44" i="30"/>
  <c r="R43" i="30"/>
  <c r="L28" i="5"/>
  <c r="G28" i="5"/>
  <c r="H28" i="5"/>
  <c r="L43" i="30"/>
  <c r="I43" i="30"/>
  <c r="B43" i="30"/>
  <c r="J43" i="30"/>
  <c r="K43" i="30"/>
  <c r="R42" i="30"/>
  <c r="L27" i="5"/>
  <c r="G27" i="5"/>
  <c r="H27" i="5"/>
  <c r="L42" i="30"/>
  <c r="I42" i="30"/>
  <c r="B42" i="30"/>
  <c r="J42" i="30"/>
  <c r="K42" i="30"/>
  <c r="R41" i="30"/>
  <c r="L26" i="5"/>
  <c r="G26" i="5"/>
  <c r="H26" i="5"/>
  <c r="L41" i="30"/>
  <c r="I41" i="30"/>
  <c r="B41" i="30"/>
  <c r="J41" i="30"/>
  <c r="K41" i="30"/>
  <c r="R40" i="30"/>
  <c r="L25" i="5"/>
  <c r="G25" i="5"/>
  <c r="H25" i="5"/>
  <c r="L40" i="30"/>
  <c r="I40" i="30"/>
  <c r="B40" i="30"/>
  <c r="J40" i="30"/>
  <c r="K40" i="30"/>
  <c r="R39" i="30"/>
  <c r="L24" i="5"/>
  <c r="G24" i="5"/>
  <c r="H24" i="5"/>
  <c r="L39" i="30"/>
  <c r="I39" i="30"/>
  <c r="B39" i="30"/>
  <c r="J39" i="30"/>
  <c r="K39" i="30"/>
  <c r="R38" i="30"/>
  <c r="L23" i="5"/>
  <c r="G23" i="5"/>
  <c r="H23" i="5"/>
  <c r="L38" i="30"/>
  <c r="I38" i="30"/>
  <c r="B38" i="30"/>
  <c r="J38" i="30"/>
  <c r="K38" i="30"/>
  <c r="R37" i="30"/>
  <c r="L22" i="5"/>
  <c r="G22" i="5"/>
  <c r="H22" i="5"/>
  <c r="L37" i="30"/>
  <c r="I37" i="30"/>
  <c r="B37" i="30"/>
  <c r="J37" i="30"/>
  <c r="K37" i="30"/>
  <c r="R36" i="30"/>
  <c r="L21" i="5"/>
  <c r="G21" i="5"/>
  <c r="H21" i="5"/>
  <c r="L36" i="30"/>
  <c r="I36" i="30"/>
  <c r="B36" i="30"/>
  <c r="J36" i="30"/>
  <c r="K36" i="30"/>
  <c r="R35" i="30"/>
  <c r="L20" i="5"/>
  <c r="G20" i="5"/>
  <c r="H20" i="5"/>
  <c r="L35" i="30"/>
  <c r="I35" i="30"/>
  <c r="B35" i="30"/>
  <c r="J35" i="30"/>
  <c r="K35" i="30"/>
  <c r="R34" i="30"/>
  <c r="L19" i="5"/>
  <c r="G19" i="5"/>
  <c r="H19" i="5"/>
  <c r="L34" i="30"/>
  <c r="I34" i="30"/>
  <c r="B34" i="30"/>
  <c r="J34" i="30"/>
  <c r="K34" i="30"/>
  <c r="R33" i="30"/>
  <c r="L18" i="5"/>
  <c r="G18" i="5"/>
  <c r="H18" i="5"/>
  <c r="L33" i="30"/>
  <c r="I33" i="30"/>
  <c r="B33" i="30"/>
  <c r="R32" i="30"/>
  <c r="L17" i="5"/>
  <c r="G17" i="5"/>
  <c r="H17" i="5"/>
  <c r="L32" i="30"/>
  <c r="I32" i="30"/>
  <c r="B32" i="30"/>
  <c r="R31" i="30"/>
  <c r="L16" i="5"/>
  <c r="G16" i="5"/>
  <c r="H16" i="5"/>
  <c r="L31" i="30"/>
  <c r="I31" i="30"/>
  <c r="B31" i="30"/>
  <c r="R30" i="30"/>
  <c r="L15" i="5"/>
  <c r="G15" i="5"/>
  <c r="H15" i="5"/>
  <c r="L30" i="30"/>
  <c r="I30" i="30"/>
  <c r="B30" i="30"/>
  <c r="J30" i="30"/>
  <c r="K30" i="30"/>
  <c r="R29" i="30"/>
  <c r="L14" i="5"/>
  <c r="G14" i="5"/>
  <c r="H14" i="5"/>
  <c r="L29" i="30"/>
  <c r="I29" i="30"/>
  <c r="B29" i="30"/>
  <c r="R28" i="30"/>
  <c r="L13" i="5"/>
  <c r="G13" i="5"/>
  <c r="H13" i="5"/>
  <c r="L28" i="30"/>
  <c r="I28" i="30"/>
  <c r="B28" i="30"/>
  <c r="R27" i="30"/>
  <c r="L12" i="5"/>
  <c r="G12" i="5"/>
  <c r="H12" i="5"/>
  <c r="L27" i="30"/>
  <c r="I27" i="30"/>
  <c r="B27" i="30"/>
  <c r="J27" i="30"/>
  <c r="K27" i="30"/>
  <c r="R26" i="30"/>
  <c r="L11" i="5"/>
  <c r="G11" i="5"/>
  <c r="H11" i="5"/>
  <c r="L26" i="30"/>
  <c r="I26" i="30"/>
  <c r="B26" i="30"/>
  <c r="J26" i="30"/>
  <c r="K26" i="30"/>
  <c r="R25" i="30"/>
  <c r="L10" i="5"/>
  <c r="G10" i="5"/>
  <c r="H10" i="5"/>
  <c r="L25" i="30"/>
  <c r="I25" i="30"/>
  <c r="B25" i="30"/>
  <c r="J25" i="30"/>
  <c r="K25" i="30"/>
  <c r="R24" i="30"/>
  <c r="L9" i="5"/>
  <c r="G9" i="5"/>
  <c r="H9" i="5"/>
  <c r="L24" i="30"/>
  <c r="I24" i="30"/>
  <c r="B24" i="30"/>
  <c r="J24" i="30"/>
  <c r="K24" i="30"/>
  <c r="R23" i="30"/>
  <c r="L8" i="5"/>
  <c r="G8" i="5"/>
  <c r="H8" i="5"/>
  <c r="L23" i="30"/>
  <c r="I23" i="30"/>
  <c r="B23" i="30"/>
  <c r="J23" i="30"/>
  <c r="K23" i="30"/>
  <c r="R22" i="30"/>
  <c r="L7" i="5"/>
  <c r="G7" i="5"/>
  <c r="H7" i="5"/>
  <c r="L22" i="30"/>
  <c r="I22" i="30"/>
  <c r="B22" i="30"/>
  <c r="J22" i="30"/>
  <c r="K22" i="30"/>
  <c r="R21" i="30"/>
  <c r="L6" i="5"/>
  <c r="G6" i="5"/>
  <c r="H6" i="5"/>
  <c r="L21" i="30"/>
  <c r="I21" i="30"/>
  <c r="B21" i="30"/>
  <c r="J21" i="30"/>
  <c r="K21" i="30"/>
  <c r="R20" i="30"/>
  <c r="L5" i="5"/>
  <c r="G5" i="5"/>
  <c r="H5" i="5"/>
  <c r="L20" i="30"/>
  <c r="I20" i="30"/>
  <c r="B20" i="30"/>
  <c r="J20" i="30"/>
  <c r="K20" i="30"/>
  <c r="R19" i="30"/>
  <c r="L4" i="5"/>
  <c r="G4" i="5"/>
  <c r="H4" i="5"/>
  <c r="L19" i="30"/>
  <c r="I19" i="30"/>
  <c r="B19" i="30"/>
  <c r="J19" i="30"/>
  <c r="K19" i="30"/>
  <c r="R18" i="30"/>
  <c r="L3" i="5"/>
  <c r="G3" i="5"/>
  <c r="H3" i="5"/>
  <c r="L18" i="30"/>
  <c r="K18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I12" i="30"/>
  <c r="I13" i="30"/>
  <c r="G24" i="30"/>
  <c r="I10" i="30"/>
  <c r="J32" i="30"/>
  <c r="K32" i="30"/>
  <c r="G41" i="30"/>
  <c r="J28" i="30"/>
  <c r="K28" i="30"/>
  <c r="J29" i="30"/>
  <c r="K29" i="30"/>
  <c r="J31" i="30"/>
  <c r="K31" i="30"/>
  <c r="J33" i="30"/>
  <c r="K33" i="30"/>
  <c r="B18" i="28"/>
  <c r="I18" i="28"/>
  <c r="J18" i="28"/>
  <c r="K1" i="20"/>
  <c r="K2" i="20"/>
  <c r="L2" i="20"/>
  <c r="R44" i="29"/>
  <c r="L44" i="29"/>
  <c r="I44" i="29"/>
  <c r="B44" i="29"/>
  <c r="J44" i="29"/>
  <c r="K44" i="29"/>
  <c r="R43" i="29"/>
  <c r="L43" i="29"/>
  <c r="I43" i="29"/>
  <c r="B43" i="29"/>
  <c r="J43" i="29"/>
  <c r="K43" i="29"/>
  <c r="R42" i="29"/>
  <c r="L42" i="29"/>
  <c r="I42" i="29"/>
  <c r="B42" i="29"/>
  <c r="J42" i="29"/>
  <c r="K42" i="29"/>
  <c r="R41" i="29"/>
  <c r="L41" i="29"/>
  <c r="I41" i="29"/>
  <c r="B41" i="29"/>
  <c r="J41" i="29"/>
  <c r="K41" i="29"/>
  <c r="R40" i="29"/>
  <c r="L40" i="29"/>
  <c r="I40" i="29"/>
  <c r="B40" i="29"/>
  <c r="J40" i="29"/>
  <c r="K40" i="29"/>
  <c r="R39" i="29"/>
  <c r="L39" i="29"/>
  <c r="I39" i="29"/>
  <c r="B39" i="29"/>
  <c r="J39" i="29"/>
  <c r="K39" i="29"/>
  <c r="R38" i="29"/>
  <c r="L38" i="29"/>
  <c r="I38" i="29"/>
  <c r="B38" i="29"/>
  <c r="J38" i="29"/>
  <c r="K38" i="29"/>
  <c r="R37" i="29"/>
  <c r="L37" i="29"/>
  <c r="I37" i="29"/>
  <c r="B37" i="29"/>
  <c r="J37" i="29"/>
  <c r="K37" i="29"/>
  <c r="R36" i="29"/>
  <c r="L36" i="29"/>
  <c r="I36" i="29"/>
  <c r="B36" i="29"/>
  <c r="J36" i="29"/>
  <c r="K36" i="29"/>
  <c r="R35" i="29"/>
  <c r="L35" i="29"/>
  <c r="I35" i="29"/>
  <c r="B35" i="29"/>
  <c r="J35" i="29"/>
  <c r="K35" i="29"/>
  <c r="R34" i="29"/>
  <c r="L34" i="29"/>
  <c r="I34" i="29"/>
  <c r="B34" i="29"/>
  <c r="J34" i="29"/>
  <c r="K34" i="29"/>
  <c r="R33" i="29"/>
  <c r="L33" i="29"/>
  <c r="I33" i="29"/>
  <c r="B33" i="29"/>
  <c r="J33" i="29"/>
  <c r="K33" i="29"/>
  <c r="R32" i="29"/>
  <c r="L32" i="29"/>
  <c r="I32" i="29"/>
  <c r="B32" i="29"/>
  <c r="J32" i="29"/>
  <c r="K32" i="29"/>
  <c r="R31" i="29"/>
  <c r="L31" i="29"/>
  <c r="I31" i="29"/>
  <c r="B31" i="29"/>
  <c r="J31" i="29"/>
  <c r="K31" i="29"/>
  <c r="R30" i="29"/>
  <c r="L30" i="29"/>
  <c r="I30" i="29"/>
  <c r="B30" i="29"/>
  <c r="J30" i="29"/>
  <c r="K30" i="29"/>
  <c r="R29" i="29"/>
  <c r="L29" i="29"/>
  <c r="I29" i="29"/>
  <c r="B29" i="29"/>
  <c r="J29" i="29"/>
  <c r="K29" i="29"/>
  <c r="R28" i="29"/>
  <c r="L28" i="29"/>
  <c r="I28" i="29"/>
  <c r="B28" i="29"/>
  <c r="J28" i="29"/>
  <c r="K28" i="29"/>
  <c r="R27" i="29"/>
  <c r="L27" i="29"/>
  <c r="I27" i="29"/>
  <c r="B27" i="29"/>
  <c r="J27" i="29"/>
  <c r="K27" i="29"/>
  <c r="R26" i="29"/>
  <c r="L26" i="29"/>
  <c r="I26" i="29"/>
  <c r="B26" i="29"/>
  <c r="J26" i="29"/>
  <c r="K26" i="29"/>
  <c r="R25" i="29"/>
  <c r="L25" i="29"/>
  <c r="I25" i="29"/>
  <c r="B25" i="29"/>
  <c r="J25" i="29"/>
  <c r="K25" i="29"/>
  <c r="R24" i="29"/>
  <c r="L24" i="29"/>
  <c r="I24" i="29"/>
  <c r="B24" i="29"/>
  <c r="J24" i="29"/>
  <c r="K24" i="29"/>
  <c r="R23" i="29"/>
  <c r="L23" i="29"/>
  <c r="I23" i="29"/>
  <c r="B23" i="29"/>
  <c r="J23" i="29"/>
  <c r="K23" i="29"/>
  <c r="R22" i="29"/>
  <c r="L22" i="29"/>
  <c r="I22" i="29"/>
  <c r="B22" i="29"/>
  <c r="J22" i="29"/>
  <c r="K22" i="29"/>
  <c r="R21" i="29"/>
  <c r="L21" i="29"/>
  <c r="I21" i="29"/>
  <c r="B21" i="29"/>
  <c r="J21" i="29"/>
  <c r="K21" i="29"/>
  <c r="R20" i="29"/>
  <c r="L20" i="29"/>
  <c r="I20" i="29"/>
  <c r="B20" i="29"/>
  <c r="J20" i="29"/>
  <c r="K20" i="29"/>
  <c r="R19" i="29"/>
  <c r="L19" i="29"/>
  <c r="I19" i="29"/>
  <c r="B19" i="29"/>
  <c r="J19" i="29"/>
  <c r="K19" i="29"/>
  <c r="R18" i="29"/>
  <c r="L18" i="29"/>
  <c r="I18" i="29"/>
  <c r="B18" i="29"/>
  <c r="J18" i="29"/>
  <c r="K18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I9" i="29"/>
  <c r="G34" i="30"/>
  <c r="G18" i="30"/>
  <c r="G39" i="30"/>
  <c r="G21" i="30"/>
  <c r="G42" i="30"/>
  <c r="G31" i="30"/>
  <c r="G25" i="30"/>
  <c r="G22" i="30"/>
  <c r="G35" i="30"/>
  <c r="G43" i="30"/>
  <c r="G27" i="30"/>
  <c r="G29" i="30"/>
  <c r="G38" i="30"/>
  <c r="G26" i="30"/>
  <c r="G19" i="30"/>
  <c r="G23" i="30"/>
  <c r="G32" i="30"/>
  <c r="G36" i="30"/>
  <c r="G40" i="30"/>
  <c r="G44" i="30"/>
  <c r="G30" i="30"/>
  <c r="G20" i="30"/>
  <c r="G28" i="30"/>
  <c r="G33" i="30"/>
  <c r="G37" i="30"/>
  <c r="L1" i="20"/>
  <c r="I12" i="29"/>
  <c r="I10" i="29"/>
  <c r="F43" i="29"/>
  <c r="I13" i="29"/>
  <c r="R44" i="28"/>
  <c r="L44" i="28"/>
  <c r="I44" i="28"/>
  <c r="B44" i="28"/>
  <c r="J44" i="28"/>
  <c r="K44" i="28"/>
  <c r="R43" i="28"/>
  <c r="L43" i="28"/>
  <c r="I43" i="28"/>
  <c r="B43" i="28"/>
  <c r="J43" i="28"/>
  <c r="K43" i="28"/>
  <c r="R42" i="28"/>
  <c r="L42" i="28"/>
  <c r="I42" i="28"/>
  <c r="B42" i="28"/>
  <c r="J42" i="28"/>
  <c r="K42" i="28"/>
  <c r="R41" i="28"/>
  <c r="L41" i="28"/>
  <c r="I41" i="28"/>
  <c r="B41" i="28"/>
  <c r="J41" i="28"/>
  <c r="K41" i="28"/>
  <c r="R40" i="28"/>
  <c r="L40" i="28"/>
  <c r="I40" i="28"/>
  <c r="B40" i="28"/>
  <c r="J40" i="28"/>
  <c r="K40" i="28"/>
  <c r="R39" i="28"/>
  <c r="L39" i="28"/>
  <c r="I39" i="28"/>
  <c r="B39" i="28"/>
  <c r="J39" i="28"/>
  <c r="K39" i="28"/>
  <c r="R38" i="28"/>
  <c r="L38" i="28"/>
  <c r="I38" i="28"/>
  <c r="B38" i="28"/>
  <c r="J38" i="28"/>
  <c r="K38" i="28"/>
  <c r="R37" i="28"/>
  <c r="L37" i="28"/>
  <c r="I37" i="28"/>
  <c r="B37" i="28"/>
  <c r="J37" i="28"/>
  <c r="K37" i="28"/>
  <c r="R36" i="28"/>
  <c r="L36" i="28"/>
  <c r="I36" i="28"/>
  <c r="B36" i="28"/>
  <c r="J36" i="28"/>
  <c r="K36" i="28"/>
  <c r="R35" i="28"/>
  <c r="L35" i="28"/>
  <c r="I35" i="28"/>
  <c r="B35" i="28"/>
  <c r="J35" i="28"/>
  <c r="K35" i="28"/>
  <c r="R34" i="28"/>
  <c r="L34" i="28"/>
  <c r="I34" i="28"/>
  <c r="B34" i="28"/>
  <c r="J34" i="28"/>
  <c r="K34" i="28"/>
  <c r="R33" i="28"/>
  <c r="L33" i="28"/>
  <c r="I33" i="28"/>
  <c r="B33" i="28"/>
  <c r="J33" i="28"/>
  <c r="K33" i="28"/>
  <c r="R32" i="28"/>
  <c r="L32" i="28"/>
  <c r="I32" i="28"/>
  <c r="B32" i="28"/>
  <c r="J32" i="28"/>
  <c r="K32" i="28"/>
  <c r="R31" i="28"/>
  <c r="L31" i="28"/>
  <c r="I31" i="28"/>
  <c r="B31" i="28"/>
  <c r="J31" i="28"/>
  <c r="K31" i="28"/>
  <c r="R30" i="28"/>
  <c r="L30" i="28"/>
  <c r="I30" i="28"/>
  <c r="B30" i="28"/>
  <c r="J30" i="28"/>
  <c r="K30" i="28"/>
  <c r="R29" i="28"/>
  <c r="L29" i="28"/>
  <c r="I29" i="28"/>
  <c r="B29" i="28"/>
  <c r="J29" i="28"/>
  <c r="K29" i="28"/>
  <c r="R28" i="28"/>
  <c r="L28" i="28"/>
  <c r="I28" i="28"/>
  <c r="B28" i="28"/>
  <c r="J28" i="28"/>
  <c r="K28" i="28"/>
  <c r="R27" i="28"/>
  <c r="L27" i="28"/>
  <c r="I27" i="28"/>
  <c r="B27" i="28"/>
  <c r="R26" i="28"/>
  <c r="L26" i="28"/>
  <c r="I26" i="28"/>
  <c r="B26" i="28"/>
  <c r="R25" i="28"/>
  <c r="L25" i="28"/>
  <c r="I25" i="28"/>
  <c r="B25" i="28"/>
  <c r="J25" i="28"/>
  <c r="K25" i="28"/>
  <c r="R24" i="28"/>
  <c r="L24" i="28"/>
  <c r="I24" i="28"/>
  <c r="B24" i="28"/>
  <c r="J24" i="28"/>
  <c r="K24" i="28"/>
  <c r="R23" i="28"/>
  <c r="L23" i="28"/>
  <c r="I23" i="28"/>
  <c r="B23" i="28"/>
  <c r="J23" i="28"/>
  <c r="K23" i="28"/>
  <c r="R22" i="28"/>
  <c r="L22" i="28"/>
  <c r="I22" i="28"/>
  <c r="B22" i="28"/>
  <c r="J22" i="28"/>
  <c r="K22" i="28"/>
  <c r="R21" i="28"/>
  <c r="L21" i="28"/>
  <c r="I21" i="28"/>
  <c r="B21" i="28"/>
  <c r="J21" i="28"/>
  <c r="K21" i="28"/>
  <c r="R20" i="28"/>
  <c r="L20" i="28"/>
  <c r="I20" i="28"/>
  <c r="B20" i="28"/>
  <c r="J20" i="28"/>
  <c r="K20" i="28"/>
  <c r="R19" i="28"/>
  <c r="L19" i="28"/>
  <c r="I19" i="28"/>
  <c r="B19" i="28"/>
  <c r="J19" i="28"/>
  <c r="K19" i="28"/>
  <c r="R18" i="28"/>
  <c r="L18" i="28"/>
  <c r="K18" i="28"/>
  <c r="F15" i="28"/>
  <c r="F14" i="28"/>
  <c r="F13" i="28"/>
  <c r="F3" i="28"/>
  <c r="F4" i="28"/>
  <c r="F5" i="28"/>
  <c r="F6" i="28"/>
  <c r="F7" i="28"/>
  <c r="F8" i="28"/>
  <c r="F9" i="28"/>
  <c r="F10" i="28"/>
  <c r="F11" i="28"/>
  <c r="F12" i="28"/>
  <c r="I12" i="28"/>
  <c r="I10" i="28"/>
  <c r="M43" i="29"/>
  <c r="T43" i="29"/>
  <c r="F19" i="29"/>
  <c r="F23" i="29"/>
  <c r="F31" i="29"/>
  <c r="F35" i="29"/>
  <c r="F39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3" i="29"/>
  <c r="G22" i="29"/>
  <c r="G21" i="29"/>
  <c r="G20" i="29"/>
  <c r="G19" i="29"/>
  <c r="G18" i="29"/>
  <c r="G25" i="29"/>
  <c r="G24" i="29"/>
  <c r="F20" i="29"/>
  <c r="F24" i="29"/>
  <c r="F28" i="29"/>
  <c r="F32" i="29"/>
  <c r="F36" i="29"/>
  <c r="F40" i="29"/>
  <c r="F44" i="29"/>
  <c r="F21" i="29"/>
  <c r="F25" i="29"/>
  <c r="F29" i="29"/>
  <c r="F33" i="29"/>
  <c r="F37" i="29"/>
  <c r="F41" i="29"/>
  <c r="F18" i="29"/>
  <c r="F22" i="29"/>
  <c r="F26" i="29"/>
  <c r="F30" i="29"/>
  <c r="F34" i="29"/>
  <c r="F38" i="29"/>
  <c r="F42" i="29"/>
  <c r="F27" i="29"/>
  <c r="I13" i="28"/>
  <c r="G27" i="28"/>
  <c r="J26" i="28"/>
  <c r="K26" i="28"/>
  <c r="J27" i="28"/>
  <c r="K27" i="28"/>
  <c r="J2" i="20"/>
  <c r="I2" i="20"/>
  <c r="H2" i="20"/>
  <c r="G2" i="20"/>
  <c r="F2" i="20"/>
  <c r="E2" i="20"/>
  <c r="D2" i="20"/>
  <c r="C2" i="20"/>
  <c r="B18" i="15"/>
  <c r="I18" i="15"/>
  <c r="J18" i="15"/>
  <c r="B1" i="20"/>
  <c r="B18" i="16"/>
  <c r="I18" i="16"/>
  <c r="J18" i="16"/>
  <c r="C1" i="20"/>
  <c r="B18" i="17"/>
  <c r="I18" i="17"/>
  <c r="J18" i="17"/>
  <c r="D1" i="20"/>
  <c r="B18" i="21"/>
  <c r="I18" i="21"/>
  <c r="J18" i="21"/>
  <c r="E1" i="20"/>
  <c r="B18" i="22"/>
  <c r="I18" i="22"/>
  <c r="J18" i="22"/>
  <c r="F1" i="20"/>
  <c r="B2" i="20"/>
  <c r="G24" i="28"/>
  <c r="G35" i="28"/>
  <c r="G43" i="28"/>
  <c r="G21" i="28"/>
  <c r="G38" i="28"/>
  <c r="G19" i="28"/>
  <c r="G30" i="28"/>
  <c r="G33" i="28"/>
  <c r="G39" i="28"/>
  <c r="G26" i="28"/>
  <c r="G28" i="28"/>
  <c r="G34" i="28"/>
  <c r="G41" i="28"/>
  <c r="G22" i="28"/>
  <c r="M27" i="29"/>
  <c r="T27" i="29"/>
  <c r="T25" i="29"/>
  <c r="M25" i="29"/>
  <c r="M42" i="29"/>
  <c r="T42" i="29"/>
  <c r="T21" i="29"/>
  <c r="M21" i="29"/>
  <c r="M35" i="29"/>
  <c r="T35" i="29"/>
  <c r="M38" i="29"/>
  <c r="T38" i="29"/>
  <c r="T22" i="29"/>
  <c r="M22" i="29"/>
  <c r="M33" i="29"/>
  <c r="T33" i="29"/>
  <c r="M28" i="29"/>
  <c r="T28" i="29"/>
  <c r="M31" i="29"/>
  <c r="T31" i="29"/>
  <c r="U43" i="29"/>
  <c r="N43" i="29"/>
  <c r="O43" i="29"/>
  <c r="L28" i="20"/>
  <c r="M34" i="29"/>
  <c r="T34" i="29"/>
  <c r="T18" i="29"/>
  <c r="M18" i="29"/>
  <c r="M29" i="29"/>
  <c r="T29" i="29"/>
  <c r="M40" i="29"/>
  <c r="T40" i="29"/>
  <c r="T24" i="29"/>
  <c r="M24" i="29"/>
  <c r="T23" i="29"/>
  <c r="M23" i="29"/>
  <c r="M30" i="29"/>
  <c r="T30" i="29"/>
  <c r="T20" i="29"/>
  <c r="M20" i="29"/>
  <c r="M39" i="29"/>
  <c r="T39" i="29"/>
  <c r="T19" i="29"/>
  <c r="M19" i="29"/>
  <c r="M41" i="29"/>
  <c r="T41" i="29"/>
  <c r="M26" i="29"/>
  <c r="T26" i="29"/>
  <c r="M32" i="29"/>
  <c r="T32" i="29"/>
  <c r="M36" i="29"/>
  <c r="T36" i="29"/>
  <c r="M37" i="29"/>
  <c r="T37" i="29"/>
  <c r="M44" i="29"/>
  <c r="T44" i="29"/>
  <c r="G31" i="28"/>
  <c r="G37" i="28"/>
  <c r="G42" i="28"/>
  <c r="G23" i="28"/>
  <c r="G18" i="28"/>
  <c r="G25" i="28"/>
  <c r="G32" i="28"/>
  <c r="G36" i="28"/>
  <c r="G40" i="28"/>
  <c r="G44" i="28"/>
  <c r="G20" i="28"/>
  <c r="G29" i="28"/>
  <c r="U19" i="29"/>
  <c r="N19" i="29"/>
  <c r="O19" i="29"/>
  <c r="L4" i="20"/>
  <c r="U20" i="29"/>
  <c r="N20" i="29"/>
  <c r="O20" i="29"/>
  <c r="L5" i="20"/>
  <c r="U23" i="29"/>
  <c r="N23" i="29"/>
  <c r="O23" i="29"/>
  <c r="L8" i="20"/>
  <c r="U18" i="29"/>
  <c r="N18" i="29"/>
  <c r="O18" i="29"/>
  <c r="L3" i="20"/>
  <c r="V43" i="29"/>
  <c r="P43" i="29"/>
  <c r="S43" i="29"/>
  <c r="U22" i="29"/>
  <c r="N22" i="29"/>
  <c r="O22" i="29"/>
  <c r="L7" i="20"/>
  <c r="U44" i="29"/>
  <c r="N44" i="29"/>
  <c r="O44" i="29"/>
  <c r="L29" i="20"/>
  <c r="U36" i="29"/>
  <c r="N36" i="29"/>
  <c r="O36" i="29"/>
  <c r="L21" i="20"/>
  <c r="U26" i="29"/>
  <c r="N26" i="29"/>
  <c r="O26" i="29"/>
  <c r="L11" i="20"/>
  <c r="U40" i="29"/>
  <c r="N40" i="29"/>
  <c r="O40" i="29"/>
  <c r="L25" i="20"/>
  <c r="U28" i="29"/>
  <c r="N28" i="29"/>
  <c r="O28" i="29"/>
  <c r="L13" i="20"/>
  <c r="U35" i="29"/>
  <c r="N35" i="29"/>
  <c r="O35" i="29"/>
  <c r="L20" i="20"/>
  <c r="U42" i="29"/>
  <c r="N42" i="29"/>
  <c r="O42" i="29"/>
  <c r="L27" i="20"/>
  <c r="U27" i="29"/>
  <c r="N27" i="29"/>
  <c r="O27" i="29"/>
  <c r="L12" i="20"/>
  <c r="N24" i="29"/>
  <c r="O24" i="29"/>
  <c r="L9" i="20"/>
  <c r="U24" i="29"/>
  <c r="U21" i="29"/>
  <c r="N21" i="29"/>
  <c r="O21" i="29"/>
  <c r="L6" i="20"/>
  <c r="U25" i="29"/>
  <c r="N25" i="29"/>
  <c r="O25" i="29"/>
  <c r="L10" i="20"/>
  <c r="U37" i="29"/>
  <c r="N37" i="29"/>
  <c r="O37" i="29"/>
  <c r="L22" i="20"/>
  <c r="U32" i="29"/>
  <c r="N32" i="29"/>
  <c r="O32" i="29"/>
  <c r="L17" i="20"/>
  <c r="U41" i="29"/>
  <c r="N41" i="29"/>
  <c r="O41" i="29"/>
  <c r="L26" i="20"/>
  <c r="U39" i="29"/>
  <c r="N39" i="29"/>
  <c r="O39" i="29"/>
  <c r="L24" i="20"/>
  <c r="U30" i="29"/>
  <c r="N30" i="29"/>
  <c r="O30" i="29"/>
  <c r="L15" i="20"/>
  <c r="U29" i="29"/>
  <c r="N29" i="29"/>
  <c r="O29" i="29"/>
  <c r="L14" i="20"/>
  <c r="U34" i="29"/>
  <c r="N34" i="29"/>
  <c r="O34" i="29"/>
  <c r="L19" i="20"/>
  <c r="U31" i="29"/>
  <c r="N31" i="29"/>
  <c r="O31" i="29"/>
  <c r="L16" i="20"/>
  <c r="U33" i="29"/>
  <c r="N33" i="29"/>
  <c r="O33" i="29"/>
  <c r="L18" i="20"/>
  <c r="U38" i="29"/>
  <c r="N38" i="29"/>
  <c r="O38" i="29"/>
  <c r="L23" i="20"/>
  <c r="V38" i="29"/>
  <c r="P38" i="29"/>
  <c r="S38" i="29"/>
  <c r="V31" i="29"/>
  <c r="P31" i="29"/>
  <c r="S31" i="29"/>
  <c r="V29" i="29"/>
  <c r="P29" i="29"/>
  <c r="S29" i="29"/>
  <c r="V39" i="29"/>
  <c r="P39" i="29"/>
  <c r="S39" i="29"/>
  <c r="V32" i="29"/>
  <c r="P32" i="29"/>
  <c r="S32" i="29"/>
  <c r="V25" i="29"/>
  <c r="P25" i="29"/>
  <c r="S25" i="29"/>
  <c r="V42" i="29"/>
  <c r="P42" i="29"/>
  <c r="S42" i="29"/>
  <c r="V28" i="29"/>
  <c r="P28" i="29"/>
  <c r="S28" i="29"/>
  <c r="V26" i="29"/>
  <c r="P26" i="29"/>
  <c r="S26" i="29"/>
  <c r="V44" i="29"/>
  <c r="P44" i="29"/>
  <c r="S44" i="29"/>
  <c r="P23" i="29"/>
  <c r="S23" i="29"/>
  <c r="V23" i="29"/>
  <c r="P19" i="29"/>
  <c r="V19" i="29"/>
  <c r="S19" i="29"/>
  <c r="V24" i="29"/>
  <c r="P24" i="29"/>
  <c r="S24" i="29"/>
  <c r="V33" i="29"/>
  <c r="P33" i="29"/>
  <c r="S33" i="29"/>
  <c r="V34" i="29"/>
  <c r="P34" i="29"/>
  <c r="S34" i="29"/>
  <c r="V30" i="29"/>
  <c r="P30" i="29"/>
  <c r="S30" i="29"/>
  <c r="V41" i="29"/>
  <c r="P41" i="29"/>
  <c r="S41" i="29"/>
  <c r="V37" i="29"/>
  <c r="P37" i="29"/>
  <c r="S37" i="29"/>
  <c r="P21" i="29"/>
  <c r="S21" i="29"/>
  <c r="V21" i="29"/>
  <c r="V27" i="29"/>
  <c r="P27" i="29"/>
  <c r="S27" i="29"/>
  <c r="V35" i="29"/>
  <c r="P35" i="29"/>
  <c r="S35" i="29"/>
  <c r="V40" i="29"/>
  <c r="P40" i="29"/>
  <c r="S40" i="29"/>
  <c r="V36" i="29"/>
  <c r="P36" i="29"/>
  <c r="S36" i="29"/>
  <c r="P22" i="29"/>
  <c r="V22" i="29"/>
  <c r="S22" i="29"/>
  <c r="P18" i="29"/>
  <c r="S18" i="29"/>
  <c r="V18" i="29"/>
  <c r="P20" i="29"/>
  <c r="V20" i="29"/>
  <c r="S20" i="2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R44" i="27"/>
  <c r="I44" i="27"/>
  <c r="B44" i="27"/>
  <c r="R43" i="27"/>
  <c r="I43" i="27"/>
  <c r="B43" i="27"/>
  <c r="R42" i="27"/>
  <c r="I42" i="27"/>
  <c r="B42" i="27"/>
  <c r="R41" i="27"/>
  <c r="I41" i="27"/>
  <c r="B41" i="27"/>
  <c r="R40" i="27"/>
  <c r="I40" i="27"/>
  <c r="B40" i="27"/>
  <c r="R39" i="27"/>
  <c r="I39" i="27"/>
  <c r="B39" i="27"/>
  <c r="R38" i="27"/>
  <c r="I38" i="27"/>
  <c r="B38" i="27"/>
  <c r="R37" i="27"/>
  <c r="I37" i="27"/>
  <c r="B37" i="27"/>
  <c r="R36" i="27"/>
  <c r="I36" i="27"/>
  <c r="B36" i="27"/>
  <c r="R35" i="27"/>
  <c r="I35" i="27"/>
  <c r="B35" i="27"/>
  <c r="R34" i="27"/>
  <c r="I34" i="27"/>
  <c r="B34" i="27"/>
  <c r="R33" i="27"/>
  <c r="I33" i="27"/>
  <c r="B33" i="27"/>
  <c r="R32" i="27"/>
  <c r="I32" i="27"/>
  <c r="B32" i="27"/>
  <c r="R31" i="27"/>
  <c r="I31" i="27"/>
  <c r="B31" i="27"/>
  <c r="R30" i="27"/>
  <c r="I30" i="27"/>
  <c r="B30" i="27"/>
  <c r="R29" i="27"/>
  <c r="I29" i="27"/>
  <c r="B29" i="27"/>
  <c r="R28" i="27"/>
  <c r="I28" i="27"/>
  <c r="B28" i="27"/>
  <c r="R27" i="27"/>
  <c r="I27" i="27"/>
  <c r="B27" i="27"/>
  <c r="R26" i="27"/>
  <c r="I26" i="27"/>
  <c r="B26" i="27"/>
  <c r="R25" i="27"/>
  <c r="I25" i="27"/>
  <c r="B25" i="27"/>
  <c r="R24" i="27"/>
  <c r="I24" i="27"/>
  <c r="B24" i="27"/>
  <c r="R23" i="27"/>
  <c r="I23" i="27"/>
  <c r="B23" i="27"/>
  <c r="R22" i="27"/>
  <c r="I22" i="27"/>
  <c r="B22" i="27"/>
  <c r="R21" i="27"/>
  <c r="I21" i="27"/>
  <c r="B21" i="27"/>
  <c r="R20" i="27"/>
  <c r="I20" i="27"/>
  <c r="B20" i="27"/>
  <c r="R19" i="27"/>
  <c r="I19" i="27"/>
  <c r="B19" i="27"/>
  <c r="R18" i="27"/>
  <c r="I18" i="27"/>
  <c r="B18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18" i="27"/>
  <c r="J19" i="27"/>
  <c r="K19" i="27"/>
  <c r="J20" i="27"/>
  <c r="K20" i="27"/>
  <c r="J21" i="27"/>
  <c r="K21" i="27"/>
  <c r="J22" i="27"/>
  <c r="K22" i="27"/>
  <c r="J23" i="27"/>
  <c r="K23" i="27"/>
  <c r="J24" i="27"/>
  <c r="K24" i="27"/>
  <c r="J25" i="27"/>
  <c r="K25" i="27"/>
  <c r="J27" i="27"/>
  <c r="K27" i="27"/>
  <c r="J28" i="27"/>
  <c r="K28" i="27"/>
  <c r="J29" i="27"/>
  <c r="K29" i="27"/>
  <c r="J33" i="27"/>
  <c r="K33" i="27"/>
  <c r="I13" i="27"/>
  <c r="J34" i="27"/>
  <c r="K34" i="27"/>
  <c r="J35" i="27"/>
  <c r="K35" i="27"/>
  <c r="J36" i="27"/>
  <c r="K36" i="27"/>
  <c r="J37" i="27"/>
  <c r="K37" i="27"/>
  <c r="J38" i="27"/>
  <c r="K38" i="27"/>
  <c r="J39" i="27"/>
  <c r="K39" i="27"/>
  <c r="J40" i="27"/>
  <c r="K40" i="27"/>
  <c r="J41" i="27"/>
  <c r="K41" i="27"/>
  <c r="J42" i="27"/>
  <c r="K42" i="27"/>
  <c r="J43" i="27"/>
  <c r="K43" i="27"/>
  <c r="J44" i="27"/>
  <c r="K44" i="27"/>
  <c r="J26" i="27"/>
  <c r="K26" i="27"/>
  <c r="J30" i="27"/>
  <c r="K30" i="27"/>
  <c r="J31" i="27"/>
  <c r="K31" i="27"/>
  <c r="J32" i="27"/>
  <c r="K32" i="27"/>
  <c r="I12" i="27"/>
  <c r="I10" i="27"/>
  <c r="I9" i="27"/>
  <c r="R44" i="26"/>
  <c r="I44" i="26"/>
  <c r="B44" i="26"/>
  <c r="J44" i="26"/>
  <c r="K44" i="26"/>
  <c r="R43" i="26"/>
  <c r="I43" i="26"/>
  <c r="B43" i="26"/>
  <c r="J43" i="26"/>
  <c r="K43" i="26"/>
  <c r="R42" i="26"/>
  <c r="I42" i="26"/>
  <c r="B42" i="26"/>
  <c r="J42" i="26"/>
  <c r="K42" i="26"/>
  <c r="R41" i="26"/>
  <c r="I41" i="26"/>
  <c r="B41" i="26"/>
  <c r="R40" i="26"/>
  <c r="I40" i="26"/>
  <c r="B40" i="26"/>
  <c r="J40" i="26"/>
  <c r="K40" i="26"/>
  <c r="R39" i="26"/>
  <c r="I39" i="26"/>
  <c r="B39" i="26"/>
  <c r="J39" i="26"/>
  <c r="K39" i="26"/>
  <c r="R38" i="26"/>
  <c r="I38" i="26"/>
  <c r="B38" i="26"/>
  <c r="J38" i="26"/>
  <c r="K38" i="26"/>
  <c r="R37" i="26"/>
  <c r="I37" i="26"/>
  <c r="B37" i="26"/>
  <c r="R36" i="26"/>
  <c r="I36" i="26"/>
  <c r="B36" i="26"/>
  <c r="J36" i="26"/>
  <c r="K36" i="26"/>
  <c r="R35" i="26"/>
  <c r="I35" i="26"/>
  <c r="B35" i="26"/>
  <c r="J35" i="26"/>
  <c r="K35" i="26"/>
  <c r="R34" i="26"/>
  <c r="I34" i="26"/>
  <c r="B34" i="26"/>
  <c r="J34" i="26"/>
  <c r="K34" i="26"/>
  <c r="R33" i="26"/>
  <c r="I33" i="26"/>
  <c r="B33" i="26"/>
  <c r="R32" i="26"/>
  <c r="I32" i="26"/>
  <c r="B32" i="26"/>
  <c r="J32" i="26"/>
  <c r="K32" i="26"/>
  <c r="R31" i="26"/>
  <c r="I31" i="26"/>
  <c r="B31" i="26"/>
  <c r="J31" i="26"/>
  <c r="K31" i="26"/>
  <c r="R30" i="26"/>
  <c r="I30" i="26"/>
  <c r="B30" i="26"/>
  <c r="J30" i="26"/>
  <c r="K30" i="26"/>
  <c r="R29" i="26"/>
  <c r="I29" i="26"/>
  <c r="B29" i="26"/>
  <c r="R28" i="26"/>
  <c r="I28" i="26"/>
  <c r="B28" i="26"/>
  <c r="J28" i="26"/>
  <c r="K28" i="26"/>
  <c r="R27" i="26"/>
  <c r="I27" i="26"/>
  <c r="B27" i="26"/>
  <c r="J27" i="26"/>
  <c r="K27" i="26"/>
  <c r="R26" i="26"/>
  <c r="I26" i="26"/>
  <c r="B26" i="26"/>
  <c r="J26" i="26"/>
  <c r="K26" i="26"/>
  <c r="R25" i="26"/>
  <c r="I25" i="26"/>
  <c r="B25" i="26"/>
  <c r="R24" i="26"/>
  <c r="I24" i="26"/>
  <c r="B24" i="26"/>
  <c r="R23" i="26"/>
  <c r="I23" i="26"/>
  <c r="B23" i="26"/>
  <c r="R22" i="26"/>
  <c r="I22" i="26"/>
  <c r="B22" i="26"/>
  <c r="R21" i="26"/>
  <c r="I21" i="26"/>
  <c r="B21" i="26"/>
  <c r="R20" i="26"/>
  <c r="I20" i="26"/>
  <c r="B20" i="26"/>
  <c r="J20" i="26"/>
  <c r="K20" i="26"/>
  <c r="R19" i="26"/>
  <c r="I19" i="26"/>
  <c r="B19" i="26"/>
  <c r="R18" i="26"/>
  <c r="I18" i="26"/>
  <c r="B18" i="26"/>
  <c r="F15" i="26"/>
  <c r="F14" i="26"/>
  <c r="F13" i="26"/>
  <c r="F12" i="26"/>
  <c r="F11" i="26"/>
  <c r="F3" i="26"/>
  <c r="F4" i="26"/>
  <c r="F5" i="26"/>
  <c r="F6" i="26"/>
  <c r="F7" i="26"/>
  <c r="F8" i="26"/>
  <c r="F9" i="26"/>
  <c r="F10" i="26"/>
  <c r="I10" i="26"/>
  <c r="I9" i="26"/>
  <c r="I13" i="26"/>
  <c r="K18" i="27"/>
  <c r="J1" i="20"/>
  <c r="J21" i="26"/>
  <c r="K21" i="26"/>
  <c r="J29" i="26"/>
  <c r="K29" i="26"/>
  <c r="J33" i="26"/>
  <c r="K33" i="26"/>
  <c r="J37" i="26"/>
  <c r="K37" i="26"/>
  <c r="J41" i="26"/>
  <c r="K41" i="26"/>
  <c r="J18" i="26"/>
  <c r="J19" i="26"/>
  <c r="K19" i="26"/>
  <c r="J22" i="26"/>
  <c r="K22" i="26"/>
  <c r="J23" i="26"/>
  <c r="K23" i="26"/>
  <c r="J24" i="26"/>
  <c r="K24" i="26"/>
  <c r="J25" i="26"/>
  <c r="K25" i="26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1" i="27"/>
  <c r="F24" i="27"/>
  <c r="F23" i="27"/>
  <c r="F22" i="27"/>
  <c r="F20" i="27"/>
  <c r="F19" i="27"/>
  <c r="F18" i="27"/>
  <c r="G44" i="27"/>
  <c r="G43" i="27"/>
  <c r="G42" i="27"/>
  <c r="G41" i="27"/>
  <c r="G40" i="27"/>
  <c r="G39" i="27"/>
  <c r="G38" i="27"/>
  <c r="G33" i="27"/>
  <c r="G27" i="27"/>
  <c r="G29" i="27"/>
  <c r="G35" i="27"/>
  <c r="G28" i="27"/>
  <c r="G24" i="27"/>
  <c r="G23" i="27"/>
  <c r="G22" i="27"/>
  <c r="G21" i="27"/>
  <c r="G20" i="27"/>
  <c r="G19" i="27"/>
  <c r="G18" i="27"/>
  <c r="G36" i="27"/>
  <c r="G37" i="27"/>
  <c r="G32" i="27"/>
  <c r="G31" i="27"/>
  <c r="G30" i="27"/>
  <c r="G26" i="27"/>
  <c r="G34" i="27"/>
  <c r="G25" i="27"/>
  <c r="F44" i="26"/>
  <c r="F43" i="26"/>
  <c r="F42" i="26"/>
  <c r="F41" i="26"/>
  <c r="F40" i="26"/>
  <c r="F39" i="26"/>
  <c r="F38" i="26"/>
  <c r="F37" i="26"/>
  <c r="F36" i="26"/>
  <c r="F35" i="26"/>
  <c r="F34" i="26"/>
  <c r="F24" i="26"/>
  <c r="F28" i="26"/>
  <c r="I12" i="26"/>
  <c r="F21" i="26"/>
  <c r="F25" i="26"/>
  <c r="F29" i="26"/>
  <c r="F22" i="26"/>
  <c r="F26" i="26"/>
  <c r="F30" i="26"/>
  <c r="F31" i="26"/>
  <c r="F32" i="26"/>
  <c r="F33" i="26"/>
  <c r="F18" i="26"/>
  <c r="F19" i="26"/>
  <c r="F20" i="26"/>
  <c r="F23" i="26"/>
  <c r="F27" i="26"/>
  <c r="R44" i="24"/>
  <c r="I44" i="24"/>
  <c r="B44" i="24"/>
  <c r="R43" i="24"/>
  <c r="I43" i="24"/>
  <c r="B43" i="24"/>
  <c r="J43" i="24"/>
  <c r="K43" i="24"/>
  <c r="R42" i="24"/>
  <c r="I42" i="24"/>
  <c r="B42" i="24"/>
  <c r="J42" i="24"/>
  <c r="K42" i="24"/>
  <c r="R41" i="24"/>
  <c r="I41" i="24"/>
  <c r="B41" i="24"/>
  <c r="J41" i="24"/>
  <c r="K41" i="24"/>
  <c r="R40" i="24"/>
  <c r="I40" i="24"/>
  <c r="B40" i="24"/>
  <c r="R39" i="24"/>
  <c r="I39" i="24"/>
  <c r="B39" i="24"/>
  <c r="J39" i="24"/>
  <c r="K39" i="24"/>
  <c r="R38" i="24"/>
  <c r="I38" i="24"/>
  <c r="B38" i="24"/>
  <c r="J38" i="24"/>
  <c r="K38" i="24"/>
  <c r="R37" i="24"/>
  <c r="I37" i="24"/>
  <c r="B37" i="24"/>
  <c r="J37" i="24"/>
  <c r="K37" i="24"/>
  <c r="R36" i="24"/>
  <c r="I36" i="24"/>
  <c r="B36" i="24"/>
  <c r="R35" i="24"/>
  <c r="I35" i="24"/>
  <c r="B35" i="24"/>
  <c r="J35" i="24"/>
  <c r="K35" i="24"/>
  <c r="R34" i="24"/>
  <c r="I34" i="24"/>
  <c r="B34" i="24"/>
  <c r="J34" i="24"/>
  <c r="K34" i="24"/>
  <c r="R33" i="24"/>
  <c r="I33" i="24"/>
  <c r="B33" i="24"/>
  <c r="J33" i="24"/>
  <c r="K33" i="24"/>
  <c r="R32" i="24"/>
  <c r="I32" i="24"/>
  <c r="B32" i="24"/>
  <c r="R31" i="24"/>
  <c r="I31" i="24"/>
  <c r="B31" i="24"/>
  <c r="J31" i="24"/>
  <c r="K31" i="24"/>
  <c r="R30" i="24"/>
  <c r="I30" i="24"/>
  <c r="B30" i="24"/>
  <c r="R29" i="24"/>
  <c r="I29" i="24"/>
  <c r="B29" i="24"/>
  <c r="J29" i="24"/>
  <c r="K29" i="24"/>
  <c r="R28" i="24"/>
  <c r="I28" i="24"/>
  <c r="B28" i="24"/>
  <c r="R27" i="24"/>
  <c r="I27" i="24"/>
  <c r="B27" i="24"/>
  <c r="R26" i="24"/>
  <c r="I26" i="24"/>
  <c r="B26" i="24"/>
  <c r="J26" i="24"/>
  <c r="K26" i="24"/>
  <c r="R25" i="24"/>
  <c r="I25" i="24"/>
  <c r="B25" i="24"/>
  <c r="J25" i="24"/>
  <c r="K25" i="24"/>
  <c r="R24" i="24"/>
  <c r="I24" i="24"/>
  <c r="B24" i="24"/>
  <c r="R23" i="24"/>
  <c r="I23" i="24"/>
  <c r="B23" i="24"/>
  <c r="J23" i="24"/>
  <c r="K23" i="24"/>
  <c r="R22" i="24"/>
  <c r="I22" i="24"/>
  <c r="B22" i="24"/>
  <c r="J22" i="24"/>
  <c r="K22" i="24"/>
  <c r="R21" i="24"/>
  <c r="I21" i="24"/>
  <c r="B21" i="24"/>
  <c r="J21" i="24"/>
  <c r="K21" i="24"/>
  <c r="R20" i="24"/>
  <c r="I20" i="24"/>
  <c r="B20" i="24"/>
  <c r="R19" i="24"/>
  <c r="I19" i="24"/>
  <c r="B19" i="24"/>
  <c r="J19" i="24"/>
  <c r="K19" i="24"/>
  <c r="R18" i="24"/>
  <c r="I18" i="24"/>
  <c r="B18" i="24"/>
  <c r="J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K18" i="26"/>
  <c r="I1" i="20"/>
  <c r="K18" i="24"/>
  <c r="H1" i="20"/>
  <c r="J20" i="24"/>
  <c r="K20" i="24"/>
  <c r="J24" i="24"/>
  <c r="K24" i="24"/>
  <c r="J28" i="24"/>
  <c r="K28" i="24"/>
  <c r="J36" i="24"/>
  <c r="K36" i="24"/>
  <c r="J40" i="24"/>
  <c r="K40" i="24"/>
  <c r="J44" i="24"/>
  <c r="K44" i="24"/>
  <c r="T22" i="27"/>
  <c r="J36" i="20"/>
  <c r="T25" i="27"/>
  <c r="J39" i="20"/>
  <c r="T29" i="27"/>
  <c r="J43" i="20"/>
  <c r="T33" i="27"/>
  <c r="J47" i="20"/>
  <c r="T37" i="27"/>
  <c r="J51" i="20"/>
  <c r="T41" i="27"/>
  <c r="J55" i="20"/>
  <c r="T18" i="27"/>
  <c r="J32" i="20"/>
  <c r="T23" i="27"/>
  <c r="J37" i="20"/>
  <c r="T26" i="27"/>
  <c r="J40" i="20"/>
  <c r="T30" i="27"/>
  <c r="J44" i="20"/>
  <c r="T34" i="27"/>
  <c r="J48" i="20"/>
  <c r="T38" i="27"/>
  <c r="J52" i="20"/>
  <c r="T42" i="27"/>
  <c r="J56" i="20"/>
  <c r="T24" i="27"/>
  <c r="J38" i="20"/>
  <c r="T27" i="27"/>
  <c r="J41" i="20"/>
  <c r="T31" i="27"/>
  <c r="J45" i="20"/>
  <c r="T35" i="27"/>
  <c r="J49" i="20"/>
  <c r="T39" i="27"/>
  <c r="J53" i="20"/>
  <c r="T43" i="27"/>
  <c r="J57" i="20"/>
  <c r="T19" i="27"/>
  <c r="J33" i="20"/>
  <c r="T20" i="27"/>
  <c r="J34" i="20"/>
  <c r="T21" i="27"/>
  <c r="J35" i="20"/>
  <c r="T28" i="27"/>
  <c r="J42" i="20"/>
  <c r="T32" i="27"/>
  <c r="J46" i="20"/>
  <c r="T36" i="27"/>
  <c r="J50" i="20"/>
  <c r="T40" i="27"/>
  <c r="J54" i="20"/>
  <c r="T44" i="27"/>
  <c r="J58" i="20"/>
  <c r="T31" i="26"/>
  <c r="I45" i="20"/>
  <c r="T24" i="26"/>
  <c r="I38" i="20"/>
  <c r="T36" i="26"/>
  <c r="I50" i="20"/>
  <c r="T40" i="26"/>
  <c r="I54" i="20"/>
  <c r="T44" i="26"/>
  <c r="I58" i="20"/>
  <c r="T23" i="26"/>
  <c r="I37" i="20"/>
  <c r="T18" i="26"/>
  <c r="I32" i="20"/>
  <c r="T30" i="26"/>
  <c r="I44" i="20"/>
  <c r="T22" i="26"/>
  <c r="I36" i="20"/>
  <c r="T25" i="26"/>
  <c r="I39" i="20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T37" i="26"/>
  <c r="I51" i="20"/>
  <c r="T41" i="26"/>
  <c r="I55" i="20"/>
  <c r="T33" i="26"/>
  <c r="I47" i="20"/>
  <c r="T28" i="26"/>
  <c r="I42" i="20"/>
  <c r="T38" i="26"/>
  <c r="I52" i="20"/>
  <c r="T42" i="26"/>
  <c r="I56" i="20"/>
  <c r="T34" i="26"/>
  <c r="I48" i="20"/>
  <c r="T27" i="26"/>
  <c r="I41" i="20"/>
  <c r="T20" i="26"/>
  <c r="I34" i="20"/>
  <c r="T32" i="26"/>
  <c r="I46" i="20"/>
  <c r="T26" i="26"/>
  <c r="I40" i="20"/>
  <c r="T29" i="26"/>
  <c r="I43" i="20"/>
  <c r="T21" i="26"/>
  <c r="I35" i="20"/>
  <c r="T35" i="26"/>
  <c r="I49" i="20"/>
  <c r="T39" i="26"/>
  <c r="I53" i="20"/>
  <c r="T43" i="26"/>
  <c r="I57" i="20"/>
  <c r="T19" i="26"/>
  <c r="I33" i="20"/>
  <c r="J27" i="24"/>
  <c r="K27" i="24"/>
  <c r="I12" i="24"/>
  <c r="I10" i="24"/>
  <c r="I9" i="24"/>
  <c r="J30" i="24"/>
  <c r="K30" i="24"/>
  <c r="J32" i="24"/>
  <c r="K32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7" i="24"/>
  <c r="G25" i="24"/>
  <c r="G28" i="24"/>
  <c r="G24" i="24"/>
  <c r="G23" i="24"/>
  <c r="G22" i="24"/>
  <c r="G21" i="24"/>
  <c r="G20" i="24"/>
  <c r="G19" i="24"/>
  <c r="G18" i="24"/>
  <c r="G26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3" i="24"/>
  <c r="F21" i="24"/>
  <c r="F19" i="24"/>
  <c r="F24" i="24"/>
  <c r="F22" i="24"/>
  <c r="F20" i="24"/>
  <c r="F18" i="24"/>
  <c r="R44" i="23"/>
  <c r="I44" i="23"/>
  <c r="B44" i="23"/>
  <c r="J44" i="23"/>
  <c r="K44" i="23"/>
  <c r="R43" i="23"/>
  <c r="I43" i="23"/>
  <c r="B43" i="23"/>
  <c r="R42" i="23"/>
  <c r="I42" i="23"/>
  <c r="B42" i="23"/>
  <c r="J42" i="23"/>
  <c r="K42" i="23"/>
  <c r="R41" i="23"/>
  <c r="I41" i="23"/>
  <c r="B41" i="23"/>
  <c r="J41" i="23"/>
  <c r="K41" i="23"/>
  <c r="R40" i="23"/>
  <c r="I40" i="23"/>
  <c r="B40" i="23"/>
  <c r="J40" i="23"/>
  <c r="K40" i="23"/>
  <c r="R39" i="23"/>
  <c r="I39" i="23"/>
  <c r="B39" i="23"/>
  <c r="R38" i="23"/>
  <c r="I38" i="23"/>
  <c r="B38" i="23"/>
  <c r="J38" i="23"/>
  <c r="K38" i="23"/>
  <c r="R37" i="23"/>
  <c r="I37" i="23"/>
  <c r="B37" i="23"/>
  <c r="J37" i="23"/>
  <c r="K37" i="23"/>
  <c r="R36" i="23"/>
  <c r="I36" i="23"/>
  <c r="B36" i="23"/>
  <c r="J36" i="23"/>
  <c r="K36" i="23"/>
  <c r="R35" i="23"/>
  <c r="I35" i="23"/>
  <c r="B35" i="23"/>
  <c r="R34" i="23"/>
  <c r="I34" i="23"/>
  <c r="B34" i="23"/>
  <c r="J34" i="23"/>
  <c r="K34" i="23"/>
  <c r="R33" i="23"/>
  <c r="I33" i="23"/>
  <c r="B33" i="23"/>
  <c r="J33" i="23"/>
  <c r="K33" i="23"/>
  <c r="R32" i="23"/>
  <c r="I32" i="23"/>
  <c r="B32" i="23"/>
  <c r="J32" i="23"/>
  <c r="K32" i="23"/>
  <c r="R31" i="23"/>
  <c r="I31" i="23"/>
  <c r="B31" i="23"/>
  <c r="R30" i="23"/>
  <c r="I30" i="23"/>
  <c r="B30" i="23"/>
  <c r="J30" i="23"/>
  <c r="K30" i="23"/>
  <c r="R29" i="23"/>
  <c r="I29" i="23"/>
  <c r="B29" i="23"/>
  <c r="J29" i="23"/>
  <c r="K29" i="23"/>
  <c r="R28" i="23"/>
  <c r="I28" i="23"/>
  <c r="B28" i="23"/>
  <c r="J28" i="23"/>
  <c r="K28" i="23"/>
  <c r="R27" i="23"/>
  <c r="I27" i="23"/>
  <c r="B27" i="23"/>
  <c r="R26" i="23"/>
  <c r="I26" i="23"/>
  <c r="B26" i="23"/>
  <c r="R25" i="23"/>
  <c r="I25" i="23"/>
  <c r="B25" i="23"/>
  <c r="R24" i="23"/>
  <c r="I24" i="23"/>
  <c r="B24" i="23"/>
  <c r="J24" i="23"/>
  <c r="K24" i="23"/>
  <c r="R23" i="23"/>
  <c r="I23" i="23"/>
  <c r="B23" i="23"/>
  <c r="R22" i="23"/>
  <c r="I22" i="23"/>
  <c r="B22" i="23"/>
  <c r="J22" i="23"/>
  <c r="K22" i="23"/>
  <c r="R21" i="23"/>
  <c r="I21" i="23"/>
  <c r="B21" i="23"/>
  <c r="J21" i="23"/>
  <c r="K21" i="23"/>
  <c r="R20" i="23"/>
  <c r="I20" i="23"/>
  <c r="B20" i="23"/>
  <c r="J20" i="23"/>
  <c r="K20" i="23"/>
  <c r="R19" i="23"/>
  <c r="I19" i="23"/>
  <c r="B19" i="23"/>
  <c r="R18" i="23"/>
  <c r="I18" i="23"/>
  <c r="B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J19" i="23"/>
  <c r="K19" i="23"/>
  <c r="J23" i="23"/>
  <c r="K23" i="23"/>
  <c r="J27" i="23"/>
  <c r="K27" i="23"/>
  <c r="J31" i="23"/>
  <c r="K31" i="23"/>
  <c r="J35" i="23"/>
  <c r="K35" i="23"/>
  <c r="J39" i="23"/>
  <c r="K39" i="23"/>
  <c r="J43" i="23"/>
  <c r="K43" i="23"/>
  <c r="J18" i="23"/>
  <c r="T24" i="24"/>
  <c r="H38" i="20"/>
  <c r="T25" i="24"/>
  <c r="H39" i="20"/>
  <c r="T33" i="24"/>
  <c r="H47" i="20"/>
  <c r="T37" i="24"/>
  <c r="H51" i="20"/>
  <c r="T18" i="24"/>
  <c r="H32" i="20"/>
  <c r="T19" i="24"/>
  <c r="H33" i="20"/>
  <c r="T26" i="24"/>
  <c r="H40" i="20"/>
  <c r="T30" i="24"/>
  <c r="H44" i="20"/>
  <c r="T34" i="24"/>
  <c r="H48" i="20"/>
  <c r="T38" i="24"/>
  <c r="H52" i="20"/>
  <c r="T42" i="24"/>
  <c r="H56" i="20"/>
  <c r="T20" i="24"/>
  <c r="H34" i="20"/>
  <c r="T21" i="24"/>
  <c r="H35" i="20"/>
  <c r="T27" i="24"/>
  <c r="H41" i="20"/>
  <c r="T31" i="24"/>
  <c r="H45" i="20"/>
  <c r="T35" i="24"/>
  <c r="H49" i="20"/>
  <c r="T39" i="24"/>
  <c r="H53" i="20"/>
  <c r="T43" i="24"/>
  <c r="H57" i="20"/>
  <c r="T22" i="24"/>
  <c r="H36" i="20"/>
  <c r="T23" i="24"/>
  <c r="H37" i="20"/>
  <c r="T28" i="24"/>
  <c r="H42" i="20"/>
  <c r="T32" i="24"/>
  <c r="H46" i="20"/>
  <c r="T36" i="24"/>
  <c r="H50" i="20"/>
  <c r="T40" i="24"/>
  <c r="H54" i="20"/>
  <c r="T44" i="24"/>
  <c r="H58" i="20"/>
  <c r="T29" i="24"/>
  <c r="H43" i="20"/>
  <c r="T41" i="24"/>
  <c r="H55" i="20"/>
  <c r="I10" i="23"/>
  <c r="J25" i="23"/>
  <c r="K25" i="23"/>
  <c r="I13" i="23"/>
  <c r="G41" i="23"/>
  <c r="I9" i="23"/>
  <c r="J26" i="23"/>
  <c r="K26" i="23"/>
  <c r="R44" i="22"/>
  <c r="I44" i="22"/>
  <c r="B44" i="22"/>
  <c r="R43" i="22"/>
  <c r="I43" i="22"/>
  <c r="B43" i="22"/>
  <c r="R42" i="22"/>
  <c r="I42" i="22"/>
  <c r="B42" i="22"/>
  <c r="R41" i="22"/>
  <c r="I41" i="22"/>
  <c r="B41" i="22"/>
  <c r="R40" i="22"/>
  <c r="I40" i="22"/>
  <c r="B40" i="22"/>
  <c r="R39" i="22"/>
  <c r="I39" i="22"/>
  <c r="B39" i="22"/>
  <c r="R38" i="22"/>
  <c r="I38" i="22"/>
  <c r="B38" i="22"/>
  <c r="R37" i="22"/>
  <c r="I37" i="22"/>
  <c r="B37" i="22"/>
  <c r="R36" i="22"/>
  <c r="I36" i="22"/>
  <c r="B36" i="22"/>
  <c r="R35" i="22"/>
  <c r="I35" i="22"/>
  <c r="B35" i="22"/>
  <c r="R34" i="22"/>
  <c r="I34" i="22"/>
  <c r="B34" i="22"/>
  <c r="R33" i="22"/>
  <c r="I33" i="22"/>
  <c r="B33" i="22"/>
  <c r="R32" i="22"/>
  <c r="I32" i="22"/>
  <c r="B32" i="22"/>
  <c r="R31" i="22"/>
  <c r="I31" i="22"/>
  <c r="B31" i="22"/>
  <c r="R30" i="22"/>
  <c r="I30" i="22"/>
  <c r="B30" i="22"/>
  <c r="R29" i="22"/>
  <c r="I29" i="22"/>
  <c r="B29" i="22"/>
  <c r="R28" i="22"/>
  <c r="I28" i="22"/>
  <c r="B28" i="22"/>
  <c r="R27" i="22"/>
  <c r="I27" i="22"/>
  <c r="B27" i="22"/>
  <c r="R26" i="22"/>
  <c r="I26" i="22"/>
  <c r="B26" i="22"/>
  <c r="R25" i="22"/>
  <c r="I25" i="22"/>
  <c r="B25" i="22"/>
  <c r="R24" i="22"/>
  <c r="I24" i="22"/>
  <c r="B24" i="22"/>
  <c r="R23" i="22"/>
  <c r="I23" i="22"/>
  <c r="B23" i="22"/>
  <c r="R22" i="22"/>
  <c r="I22" i="22"/>
  <c r="B22" i="22"/>
  <c r="R21" i="22"/>
  <c r="I21" i="22"/>
  <c r="B21" i="22"/>
  <c r="R20" i="22"/>
  <c r="I20" i="22"/>
  <c r="B20" i="22"/>
  <c r="R19" i="22"/>
  <c r="I19" i="22"/>
  <c r="B19" i="22"/>
  <c r="R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/>
  <c r="K18" i="23"/>
  <c r="G1" i="20"/>
  <c r="G26" i="23"/>
  <c r="K18" i="22"/>
  <c r="J19" i="22"/>
  <c r="K19" i="22"/>
  <c r="J20" i="22"/>
  <c r="K20" i="22"/>
  <c r="J21" i="22"/>
  <c r="K21" i="22"/>
  <c r="J22" i="22"/>
  <c r="K22" i="22"/>
  <c r="J23" i="22"/>
  <c r="K23" i="22"/>
  <c r="J24" i="22"/>
  <c r="K24" i="22"/>
  <c r="J25" i="22"/>
  <c r="K25" i="22"/>
  <c r="J26" i="22"/>
  <c r="K26" i="22"/>
  <c r="J27" i="22"/>
  <c r="K27" i="22"/>
  <c r="J28" i="22"/>
  <c r="K28" i="22"/>
  <c r="J29" i="22"/>
  <c r="K29" i="22"/>
  <c r="J30" i="22"/>
  <c r="K30" i="22"/>
  <c r="J31" i="22"/>
  <c r="K31" i="22"/>
  <c r="J32" i="22"/>
  <c r="K32" i="22"/>
  <c r="J33" i="22"/>
  <c r="K33" i="22"/>
  <c r="J34" i="22"/>
  <c r="K34" i="22"/>
  <c r="J35" i="22"/>
  <c r="K35" i="22"/>
  <c r="J36" i="22"/>
  <c r="K36" i="22"/>
  <c r="J37" i="22"/>
  <c r="K37" i="22"/>
  <c r="J38" i="22"/>
  <c r="K38" i="22"/>
  <c r="J39" i="22"/>
  <c r="K39" i="22"/>
  <c r="J40" i="22"/>
  <c r="K40" i="22"/>
  <c r="J41" i="22"/>
  <c r="K41" i="22"/>
  <c r="J42" i="22"/>
  <c r="K42" i="22"/>
  <c r="J43" i="22"/>
  <c r="K43" i="22"/>
  <c r="J44" i="22"/>
  <c r="K44" i="22"/>
  <c r="G34" i="23"/>
  <c r="G19" i="23"/>
  <c r="G38" i="23"/>
  <c r="G23" i="23"/>
  <c r="G42" i="23"/>
  <c r="G30" i="23"/>
  <c r="G28" i="23"/>
  <c r="G20" i="23"/>
  <c r="G24" i="23"/>
  <c r="G31" i="23"/>
  <c r="G35" i="23"/>
  <c r="G39" i="23"/>
  <c r="G43" i="23"/>
  <c r="G25" i="23"/>
  <c r="G21" i="23"/>
  <c r="G27" i="23"/>
  <c r="G32" i="23"/>
  <c r="G36" i="23"/>
  <c r="G40" i="23"/>
  <c r="G44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G18" i="23"/>
  <c r="G22" i="23"/>
  <c r="G29" i="23"/>
  <c r="G33" i="23"/>
  <c r="G37" i="23"/>
  <c r="I13" i="22"/>
  <c r="I9" i="22"/>
  <c r="I12" i="22"/>
  <c r="R44" i="21"/>
  <c r="I44" i="21"/>
  <c r="B44" i="21"/>
  <c r="R43" i="21"/>
  <c r="I43" i="21"/>
  <c r="B43" i="21"/>
  <c r="R42" i="21"/>
  <c r="B42" i="21"/>
  <c r="I42" i="21"/>
  <c r="J42" i="21"/>
  <c r="K42" i="21"/>
  <c r="R41" i="21"/>
  <c r="I41" i="21"/>
  <c r="B41" i="21"/>
  <c r="R40" i="21"/>
  <c r="I40" i="21"/>
  <c r="B40" i="21"/>
  <c r="R39" i="21"/>
  <c r="I39" i="21"/>
  <c r="B39" i="21"/>
  <c r="R38" i="21"/>
  <c r="B38" i="21"/>
  <c r="I38" i="21"/>
  <c r="J38" i="21"/>
  <c r="K38" i="21"/>
  <c r="R37" i="21"/>
  <c r="I37" i="21"/>
  <c r="B37" i="21"/>
  <c r="R36" i="21"/>
  <c r="I36" i="21"/>
  <c r="B36" i="21"/>
  <c r="R35" i="21"/>
  <c r="I35" i="21"/>
  <c r="B35" i="21"/>
  <c r="R34" i="21"/>
  <c r="I34" i="21"/>
  <c r="B34" i="21"/>
  <c r="J34" i="21"/>
  <c r="K34" i="21"/>
  <c r="R33" i="21"/>
  <c r="I33" i="21"/>
  <c r="B33" i="21"/>
  <c r="R32" i="21"/>
  <c r="I32" i="21"/>
  <c r="B32" i="21"/>
  <c r="R31" i="21"/>
  <c r="I31" i="21"/>
  <c r="B31" i="21"/>
  <c r="R30" i="21"/>
  <c r="I30" i="21"/>
  <c r="B30" i="21"/>
  <c r="J30" i="21"/>
  <c r="K30" i="21"/>
  <c r="R29" i="21"/>
  <c r="I29" i="21"/>
  <c r="B29" i="21"/>
  <c r="R28" i="21"/>
  <c r="I28" i="21"/>
  <c r="B28" i="21"/>
  <c r="R27" i="21"/>
  <c r="I27" i="21"/>
  <c r="B27" i="21"/>
  <c r="J27" i="21"/>
  <c r="K27" i="21"/>
  <c r="R26" i="21"/>
  <c r="I26" i="21"/>
  <c r="B26" i="21"/>
  <c r="J26" i="21"/>
  <c r="K26" i="21"/>
  <c r="R25" i="21"/>
  <c r="I25" i="21"/>
  <c r="B25" i="21"/>
  <c r="J25" i="21"/>
  <c r="K25" i="21"/>
  <c r="R24" i="21"/>
  <c r="I24" i="21"/>
  <c r="B24" i="21"/>
  <c r="R23" i="21"/>
  <c r="I23" i="21"/>
  <c r="B23" i="21"/>
  <c r="J23" i="21"/>
  <c r="K23" i="21"/>
  <c r="R22" i="21"/>
  <c r="I22" i="21"/>
  <c r="B22" i="21"/>
  <c r="J22" i="21"/>
  <c r="K22" i="21"/>
  <c r="R21" i="21"/>
  <c r="I21" i="21"/>
  <c r="B21" i="21"/>
  <c r="R20" i="21"/>
  <c r="I20" i="21"/>
  <c r="B20" i="21"/>
  <c r="R19" i="21"/>
  <c r="I19" i="21"/>
  <c r="B19" i="21"/>
  <c r="J19" i="21"/>
  <c r="K19" i="21"/>
  <c r="R18" i="21"/>
  <c r="K18" i="21"/>
  <c r="F15" i="21"/>
  <c r="F14" i="21"/>
  <c r="F13" i="21"/>
  <c r="F3" i="21"/>
  <c r="F4" i="21"/>
  <c r="F5" i="21"/>
  <c r="F6" i="21"/>
  <c r="F7" i="21"/>
  <c r="F8" i="21"/>
  <c r="F9" i="21"/>
  <c r="F10" i="21"/>
  <c r="F11" i="21"/>
  <c r="F12" i="21"/>
  <c r="I12" i="21"/>
  <c r="J39" i="21"/>
  <c r="K39" i="21"/>
  <c r="J21" i="21"/>
  <c r="K21" i="21"/>
  <c r="J33" i="21"/>
  <c r="K33" i="21"/>
  <c r="J37" i="21"/>
  <c r="K37" i="21"/>
  <c r="J20" i="21"/>
  <c r="K20" i="21"/>
  <c r="J24" i="21"/>
  <c r="K24" i="21"/>
  <c r="J28" i="21"/>
  <c r="K28" i="21"/>
  <c r="J32" i="21"/>
  <c r="K32" i="21"/>
  <c r="J36" i="21"/>
  <c r="K36" i="21"/>
  <c r="J40" i="21"/>
  <c r="K40" i="21"/>
  <c r="J41" i="21"/>
  <c r="K41" i="21"/>
  <c r="J44" i="21"/>
  <c r="K44" i="21"/>
  <c r="T20" i="23"/>
  <c r="G34" i="20"/>
  <c r="T24" i="23"/>
  <c r="G38" i="20"/>
  <c r="T28" i="23"/>
  <c r="G42" i="20"/>
  <c r="T32" i="23"/>
  <c r="G46" i="20"/>
  <c r="T36" i="23"/>
  <c r="G50" i="20"/>
  <c r="T40" i="23"/>
  <c r="G54" i="20"/>
  <c r="T44" i="23"/>
  <c r="G58" i="20"/>
  <c r="T21" i="23"/>
  <c r="G35" i="20"/>
  <c r="T25" i="23"/>
  <c r="G39" i="20"/>
  <c r="T29" i="23"/>
  <c r="G43" i="20"/>
  <c r="T33" i="23"/>
  <c r="G47" i="20"/>
  <c r="T37" i="23"/>
  <c r="G51" i="20"/>
  <c r="T41" i="23"/>
  <c r="G55" i="20"/>
  <c r="T18" i="23"/>
  <c r="G32" i="20"/>
  <c r="T22" i="23"/>
  <c r="G36" i="20"/>
  <c r="T26" i="23"/>
  <c r="G40" i="20"/>
  <c r="T30" i="23"/>
  <c r="G44" i="20"/>
  <c r="T34" i="23"/>
  <c r="G48" i="20"/>
  <c r="T38" i="23"/>
  <c r="G52" i="20"/>
  <c r="T42" i="23"/>
  <c r="G56" i="20"/>
  <c r="T19" i="23"/>
  <c r="G33" i="20"/>
  <c r="T23" i="23"/>
  <c r="G37" i="20"/>
  <c r="T27" i="23"/>
  <c r="G41" i="20"/>
  <c r="T31" i="23"/>
  <c r="G45" i="20"/>
  <c r="T35" i="23"/>
  <c r="G49" i="20"/>
  <c r="T39" i="23"/>
  <c r="G53" i="20"/>
  <c r="T43" i="23"/>
  <c r="G57" i="20"/>
  <c r="J29" i="21"/>
  <c r="K29" i="21"/>
  <c r="J31" i="21"/>
  <c r="K31" i="21"/>
  <c r="J35" i="21"/>
  <c r="K35" i="21"/>
  <c r="J43" i="21"/>
  <c r="K43" i="21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6" i="22"/>
  <c r="G24" i="22"/>
  <c r="G23" i="22"/>
  <c r="G22" i="22"/>
  <c r="G21" i="22"/>
  <c r="G20" i="22"/>
  <c r="G19" i="22"/>
  <c r="G18" i="22"/>
  <c r="G27" i="22"/>
  <c r="G2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I10" i="21"/>
  <c r="I13" i="21"/>
  <c r="G24" i="21"/>
  <c r="T21" i="22"/>
  <c r="F35" i="20"/>
  <c r="T25" i="22"/>
  <c r="F39" i="20"/>
  <c r="T29" i="22"/>
  <c r="F43" i="20"/>
  <c r="T33" i="22"/>
  <c r="F47" i="20"/>
  <c r="T37" i="22"/>
  <c r="F51" i="20"/>
  <c r="T41" i="22"/>
  <c r="F55" i="20"/>
  <c r="T18" i="22"/>
  <c r="F32" i="20"/>
  <c r="T22" i="22"/>
  <c r="F36" i="20"/>
  <c r="T26" i="22"/>
  <c r="F40" i="20"/>
  <c r="T30" i="22"/>
  <c r="F44" i="20"/>
  <c r="T34" i="22"/>
  <c r="F48" i="20"/>
  <c r="T38" i="22"/>
  <c r="F52" i="20"/>
  <c r="T42" i="22"/>
  <c r="F56" i="20"/>
  <c r="T19" i="22"/>
  <c r="F33" i="20"/>
  <c r="T23" i="22"/>
  <c r="F37" i="20"/>
  <c r="T27" i="22"/>
  <c r="F41" i="20"/>
  <c r="T31" i="22"/>
  <c r="F45" i="20"/>
  <c r="T35" i="22"/>
  <c r="F49" i="20"/>
  <c r="T39" i="22"/>
  <c r="F53" i="20"/>
  <c r="T43" i="22"/>
  <c r="F57" i="20"/>
  <c r="T20" i="22"/>
  <c r="F34" i="20"/>
  <c r="T24" i="22"/>
  <c r="F38" i="20"/>
  <c r="T28" i="22"/>
  <c r="F42" i="20"/>
  <c r="T32" i="22"/>
  <c r="F46" i="20"/>
  <c r="T36" i="22"/>
  <c r="F50" i="20"/>
  <c r="T40" i="22"/>
  <c r="F54" i="20"/>
  <c r="T44" i="22"/>
  <c r="F58" i="20"/>
  <c r="G21" i="21"/>
  <c r="G31" i="21"/>
  <c r="G20" i="21"/>
  <c r="G28" i="21"/>
  <c r="G32" i="21"/>
  <c r="G40" i="21"/>
  <c r="G23" i="21"/>
  <c r="G19" i="21"/>
  <c r="G26" i="21"/>
  <c r="G29" i="21"/>
  <c r="G33" i="21"/>
  <c r="G37" i="21"/>
  <c r="G41" i="21"/>
  <c r="G22" i="21"/>
  <c r="G18" i="21"/>
  <c r="G30" i="21"/>
  <c r="G34" i="21"/>
  <c r="G38" i="21"/>
  <c r="G42" i="21"/>
  <c r="G27" i="21"/>
  <c r="G39" i="21"/>
  <c r="G36" i="21"/>
  <c r="G44" i="21"/>
  <c r="G25" i="21"/>
  <c r="G35" i="21"/>
  <c r="G43" i="21"/>
  <c r="L59" i="5"/>
  <c r="G59" i="5"/>
  <c r="H59" i="5"/>
  <c r="L58" i="5"/>
  <c r="G58" i="5"/>
  <c r="H58" i="5"/>
  <c r="L57" i="5"/>
  <c r="G57" i="5"/>
  <c r="H57" i="5"/>
  <c r="L56" i="5"/>
  <c r="G56" i="5"/>
  <c r="H56" i="5"/>
  <c r="L55" i="5"/>
  <c r="G55" i="5"/>
  <c r="H55" i="5"/>
  <c r="L54" i="5"/>
  <c r="G54" i="5"/>
  <c r="H54" i="5"/>
  <c r="L53" i="5"/>
  <c r="G53" i="5"/>
  <c r="H53" i="5"/>
  <c r="L52" i="5"/>
  <c r="G52" i="5"/>
  <c r="H52" i="5"/>
  <c r="L51" i="5"/>
  <c r="G51" i="5"/>
  <c r="H51" i="5"/>
  <c r="L50" i="5"/>
  <c r="G50" i="5"/>
  <c r="H50" i="5"/>
  <c r="L49" i="5"/>
  <c r="G49" i="5"/>
  <c r="H49" i="5"/>
  <c r="L48" i="5"/>
  <c r="G48" i="5"/>
  <c r="H48" i="5"/>
  <c r="L47" i="5"/>
  <c r="G47" i="5"/>
  <c r="H47" i="5"/>
  <c r="L46" i="5"/>
  <c r="G46" i="5"/>
  <c r="H46" i="5"/>
  <c r="L45" i="5"/>
  <c r="G45" i="5"/>
  <c r="H45" i="5"/>
  <c r="L44" i="5"/>
  <c r="G44" i="5"/>
  <c r="H44" i="5"/>
  <c r="L43" i="5"/>
  <c r="G43" i="5"/>
  <c r="H43" i="5"/>
  <c r="L42" i="5"/>
  <c r="G42" i="5"/>
  <c r="H42" i="5"/>
  <c r="L41" i="5"/>
  <c r="G41" i="5"/>
  <c r="H41" i="5"/>
  <c r="L40" i="5"/>
  <c r="G40" i="5"/>
  <c r="H40" i="5"/>
  <c r="L39" i="5"/>
  <c r="G39" i="5"/>
  <c r="H39" i="5"/>
  <c r="L38" i="5"/>
  <c r="G38" i="5"/>
  <c r="H38" i="5"/>
  <c r="L37" i="5"/>
  <c r="G37" i="5"/>
  <c r="H37" i="5"/>
  <c r="L36" i="5"/>
  <c r="G36" i="5"/>
  <c r="H36" i="5"/>
  <c r="L35" i="5"/>
  <c r="G35" i="5"/>
  <c r="H35" i="5"/>
  <c r="L34" i="5"/>
  <c r="G34" i="5"/>
  <c r="H34" i="5"/>
  <c r="L33" i="5"/>
  <c r="G33" i="5"/>
  <c r="H33" i="5"/>
  <c r="R44" i="17"/>
  <c r="I44" i="17"/>
  <c r="B44" i="17"/>
  <c r="R43" i="17"/>
  <c r="I43" i="17"/>
  <c r="B43" i="17"/>
  <c r="R42" i="17"/>
  <c r="I42" i="17"/>
  <c r="B42" i="17"/>
  <c r="R41" i="17"/>
  <c r="I41" i="17"/>
  <c r="B41" i="17"/>
  <c r="R40" i="17"/>
  <c r="I40" i="17"/>
  <c r="B40" i="17"/>
  <c r="R39" i="17"/>
  <c r="I39" i="17"/>
  <c r="B39" i="17"/>
  <c r="R38" i="17"/>
  <c r="I38" i="17"/>
  <c r="B38" i="17"/>
  <c r="R37" i="17"/>
  <c r="I37" i="17"/>
  <c r="B37" i="17"/>
  <c r="R36" i="17"/>
  <c r="I36" i="17"/>
  <c r="B36" i="17"/>
  <c r="R35" i="17"/>
  <c r="I35" i="17"/>
  <c r="B35" i="17"/>
  <c r="R34" i="17"/>
  <c r="I34" i="17"/>
  <c r="B34" i="17"/>
  <c r="R33" i="17"/>
  <c r="I33" i="17"/>
  <c r="B33" i="17"/>
  <c r="R32" i="17"/>
  <c r="I32" i="17"/>
  <c r="B32" i="17"/>
  <c r="R31" i="17"/>
  <c r="I31" i="17"/>
  <c r="B31" i="17"/>
  <c r="R30" i="17"/>
  <c r="I30" i="17"/>
  <c r="B30" i="17"/>
  <c r="R29" i="17"/>
  <c r="I29" i="17"/>
  <c r="B29" i="17"/>
  <c r="R28" i="17"/>
  <c r="I28" i="17"/>
  <c r="B28" i="17"/>
  <c r="R27" i="17"/>
  <c r="I27" i="17"/>
  <c r="B27" i="17"/>
  <c r="R26" i="17"/>
  <c r="I26" i="17"/>
  <c r="B26" i="17"/>
  <c r="R25" i="17"/>
  <c r="I25" i="17"/>
  <c r="B25" i="17"/>
  <c r="R24" i="17"/>
  <c r="I24" i="17"/>
  <c r="B24" i="17"/>
  <c r="R23" i="17"/>
  <c r="I23" i="17"/>
  <c r="B23" i="17"/>
  <c r="R22" i="17"/>
  <c r="I22" i="17"/>
  <c r="B22" i="17"/>
  <c r="R21" i="17"/>
  <c r="I21" i="17"/>
  <c r="B21" i="17"/>
  <c r="R20" i="17"/>
  <c r="I20" i="17"/>
  <c r="B20" i="17"/>
  <c r="R19" i="17"/>
  <c r="I19" i="17"/>
  <c r="B19" i="17"/>
  <c r="R18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I10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K18" i="17"/>
  <c r="I13" i="17"/>
  <c r="I12" i="17"/>
  <c r="J26" i="17"/>
  <c r="K26" i="17"/>
  <c r="J25" i="17"/>
  <c r="K25" i="17"/>
  <c r="R44" i="16"/>
  <c r="I44" i="16"/>
  <c r="B44" i="16"/>
  <c r="R43" i="16"/>
  <c r="I43" i="16"/>
  <c r="B43" i="16"/>
  <c r="R42" i="16"/>
  <c r="I42" i="16"/>
  <c r="B42" i="16"/>
  <c r="R41" i="16"/>
  <c r="I41" i="16"/>
  <c r="B41" i="16"/>
  <c r="R40" i="16"/>
  <c r="I40" i="16"/>
  <c r="B40" i="16"/>
  <c r="R39" i="16"/>
  <c r="I39" i="16"/>
  <c r="B39" i="16"/>
  <c r="R38" i="16"/>
  <c r="I38" i="16"/>
  <c r="B38" i="16"/>
  <c r="R37" i="16"/>
  <c r="I37" i="16"/>
  <c r="B37" i="16"/>
  <c r="R36" i="16"/>
  <c r="I36" i="16"/>
  <c r="B36" i="16"/>
  <c r="R35" i="16"/>
  <c r="I35" i="16"/>
  <c r="B35" i="16"/>
  <c r="R34" i="16"/>
  <c r="I34" i="16"/>
  <c r="B34" i="16"/>
  <c r="R33" i="16"/>
  <c r="I33" i="16"/>
  <c r="B33" i="16"/>
  <c r="R32" i="16"/>
  <c r="I32" i="16"/>
  <c r="B32" i="16"/>
  <c r="R31" i="16"/>
  <c r="I31" i="16"/>
  <c r="B31" i="16"/>
  <c r="R30" i="16"/>
  <c r="I30" i="16"/>
  <c r="B30" i="16"/>
  <c r="J30" i="16"/>
  <c r="K30" i="16"/>
  <c r="R29" i="16"/>
  <c r="I29" i="16"/>
  <c r="B29" i="16"/>
  <c r="R28" i="16"/>
  <c r="I28" i="16"/>
  <c r="B28" i="16"/>
  <c r="R27" i="16"/>
  <c r="I27" i="16"/>
  <c r="B27" i="16"/>
  <c r="R26" i="16"/>
  <c r="I26" i="16"/>
  <c r="B26" i="16"/>
  <c r="R25" i="16"/>
  <c r="I25" i="16"/>
  <c r="B25" i="16"/>
  <c r="R24" i="16"/>
  <c r="I24" i="16"/>
  <c r="B24" i="16"/>
  <c r="R23" i="16"/>
  <c r="I23" i="16"/>
  <c r="B23" i="16"/>
  <c r="R22" i="16"/>
  <c r="I22" i="16"/>
  <c r="B22" i="16"/>
  <c r="R21" i="16"/>
  <c r="I21" i="16"/>
  <c r="B21" i="16"/>
  <c r="R20" i="16"/>
  <c r="I20" i="16"/>
  <c r="B20" i="16"/>
  <c r="R19" i="16"/>
  <c r="I19" i="16"/>
  <c r="B19" i="16"/>
  <c r="R18" i="16"/>
  <c r="K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I19" i="15"/>
  <c r="J19" i="15"/>
  <c r="K19" i="15"/>
  <c r="R19" i="15"/>
  <c r="I20" i="15"/>
  <c r="J20" i="15"/>
  <c r="K20" i="15"/>
  <c r="R20" i="15"/>
  <c r="I21" i="15"/>
  <c r="R21" i="15"/>
  <c r="I22" i="15"/>
  <c r="J22" i="15"/>
  <c r="K22" i="15"/>
  <c r="R22" i="15"/>
  <c r="I23" i="15"/>
  <c r="R23" i="15"/>
  <c r="I24" i="15"/>
  <c r="J24" i="15"/>
  <c r="K24" i="15"/>
  <c r="R24" i="15"/>
  <c r="I25" i="15"/>
  <c r="R25" i="15"/>
  <c r="I26" i="15"/>
  <c r="J26" i="15"/>
  <c r="K26" i="15"/>
  <c r="R26" i="15"/>
  <c r="I27" i="15"/>
  <c r="R27" i="15"/>
  <c r="I28" i="15"/>
  <c r="J28" i="15"/>
  <c r="K28" i="15"/>
  <c r="R28" i="15"/>
  <c r="I29" i="15"/>
  <c r="R29" i="15"/>
  <c r="I30" i="15"/>
  <c r="J30" i="15"/>
  <c r="K30" i="15"/>
  <c r="R30" i="15"/>
  <c r="I31" i="15"/>
  <c r="R31" i="15"/>
  <c r="I32" i="15"/>
  <c r="R32" i="15"/>
  <c r="I33" i="15"/>
  <c r="R33" i="15"/>
  <c r="I34" i="15"/>
  <c r="J34" i="15"/>
  <c r="K34" i="15"/>
  <c r="R34" i="15"/>
  <c r="I35" i="15"/>
  <c r="R35" i="15"/>
  <c r="I36" i="15"/>
  <c r="R36" i="15"/>
  <c r="I37" i="15"/>
  <c r="R37" i="15"/>
  <c r="I38" i="15"/>
  <c r="R38" i="15"/>
  <c r="I39" i="15"/>
  <c r="R39" i="15"/>
  <c r="I40" i="15"/>
  <c r="R40" i="15"/>
  <c r="I41" i="15"/>
  <c r="R41" i="15"/>
  <c r="I42" i="15"/>
  <c r="J42" i="15"/>
  <c r="K42" i="15"/>
  <c r="R42" i="15"/>
  <c r="I43" i="15"/>
  <c r="R43" i="15"/>
  <c r="I44" i="15"/>
  <c r="R44" i="15"/>
  <c r="L30" i="16"/>
  <c r="L31" i="15"/>
  <c r="L33" i="16"/>
  <c r="L34" i="16"/>
  <c r="L35" i="16"/>
  <c r="L37" i="16"/>
  <c r="L38" i="16"/>
  <c r="L39" i="16"/>
  <c r="L41" i="16"/>
  <c r="L42" i="16"/>
  <c r="L43" i="16"/>
  <c r="J39" i="15"/>
  <c r="K39" i="15"/>
  <c r="J23" i="15"/>
  <c r="K23" i="15"/>
  <c r="J26" i="16"/>
  <c r="K26" i="16"/>
  <c r="J25" i="16"/>
  <c r="K25" i="16"/>
  <c r="J29" i="16"/>
  <c r="K29" i="16"/>
  <c r="J28" i="16"/>
  <c r="K28" i="16"/>
  <c r="J27" i="16"/>
  <c r="K27" i="16"/>
  <c r="J37" i="15"/>
  <c r="K37" i="15"/>
  <c r="L32" i="27"/>
  <c r="M32" i="27"/>
  <c r="L32" i="26"/>
  <c r="M32" i="26"/>
  <c r="L32" i="24"/>
  <c r="M32" i="24"/>
  <c r="L32" i="23"/>
  <c r="M32" i="23"/>
  <c r="L32" i="22"/>
  <c r="M32" i="22"/>
  <c r="L32" i="21"/>
  <c r="L32" i="17"/>
  <c r="P47" i="5"/>
  <c r="L32" i="15"/>
  <c r="L32" i="16"/>
  <c r="L44" i="27"/>
  <c r="M44" i="27"/>
  <c r="L44" i="26"/>
  <c r="M44" i="26"/>
  <c r="L44" i="24"/>
  <c r="M44" i="24"/>
  <c r="L44" i="23"/>
  <c r="M44" i="23"/>
  <c r="L44" i="22"/>
  <c r="M44" i="22"/>
  <c r="L44" i="21"/>
  <c r="L44" i="17"/>
  <c r="P59" i="5"/>
  <c r="L40" i="27"/>
  <c r="M40" i="27"/>
  <c r="L40" i="26"/>
  <c r="M40" i="26"/>
  <c r="L40" i="24"/>
  <c r="M40" i="24"/>
  <c r="L40" i="23"/>
  <c r="M40" i="23"/>
  <c r="L40" i="22"/>
  <c r="M40" i="22"/>
  <c r="L40" i="21"/>
  <c r="L40" i="17"/>
  <c r="P55" i="5"/>
  <c r="L36" i="27"/>
  <c r="M36" i="27"/>
  <c r="L36" i="26"/>
  <c r="M36" i="26"/>
  <c r="L36" i="24"/>
  <c r="M36" i="24"/>
  <c r="L36" i="23"/>
  <c r="M36" i="23"/>
  <c r="L36" i="22"/>
  <c r="M36" i="22"/>
  <c r="L36" i="21"/>
  <c r="L36" i="17"/>
  <c r="P51" i="5"/>
  <c r="L43" i="15"/>
  <c r="L38" i="15"/>
  <c r="L34" i="15"/>
  <c r="L30" i="15"/>
  <c r="L31" i="16"/>
  <c r="L36" i="16"/>
  <c r="L40" i="16"/>
  <c r="L44" i="16"/>
  <c r="L43" i="27"/>
  <c r="M43" i="27"/>
  <c r="L43" i="26"/>
  <c r="M43" i="26"/>
  <c r="L43" i="24"/>
  <c r="M43" i="24"/>
  <c r="L43" i="23"/>
  <c r="M43" i="23"/>
  <c r="L43" i="22"/>
  <c r="M43" i="22"/>
  <c r="L43" i="21"/>
  <c r="L43" i="17"/>
  <c r="P58" i="5"/>
  <c r="L39" i="27"/>
  <c r="M39" i="27"/>
  <c r="L39" i="26"/>
  <c r="M39" i="26"/>
  <c r="L39" i="24"/>
  <c r="M39" i="24"/>
  <c r="L39" i="23"/>
  <c r="M39" i="23"/>
  <c r="L39" i="22"/>
  <c r="M39" i="22"/>
  <c r="L39" i="21"/>
  <c r="L39" i="17"/>
  <c r="P54" i="5"/>
  <c r="L35" i="27"/>
  <c r="M35" i="27"/>
  <c r="L35" i="26"/>
  <c r="M35" i="26"/>
  <c r="L35" i="24"/>
  <c r="M35" i="24"/>
  <c r="L35" i="23"/>
  <c r="M35" i="23"/>
  <c r="L35" i="22"/>
  <c r="M35" i="22"/>
  <c r="L35" i="21"/>
  <c r="L35" i="17"/>
  <c r="P50" i="5"/>
  <c r="L44" i="15"/>
  <c r="L39" i="15"/>
  <c r="L35" i="15"/>
  <c r="L42" i="27"/>
  <c r="M42" i="27"/>
  <c r="L42" i="26"/>
  <c r="M42" i="26"/>
  <c r="L42" i="24"/>
  <c r="M42" i="24"/>
  <c r="L42" i="23"/>
  <c r="M42" i="23"/>
  <c r="L42" i="22"/>
  <c r="M42" i="22"/>
  <c r="L42" i="21"/>
  <c r="P57" i="5"/>
  <c r="L42" i="17"/>
  <c r="L38" i="27"/>
  <c r="M38" i="27"/>
  <c r="L38" i="26"/>
  <c r="M38" i="26"/>
  <c r="L38" i="24"/>
  <c r="M38" i="24"/>
  <c r="L38" i="23"/>
  <c r="M38" i="23"/>
  <c r="L38" i="22"/>
  <c r="M38" i="22"/>
  <c r="L38" i="21"/>
  <c r="P53" i="5"/>
  <c r="L38" i="17"/>
  <c r="L34" i="27"/>
  <c r="M34" i="27"/>
  <c r="L34" i="26"/>
  <c r="M34" i="26"/>
  <c r="L34" i="24"/>
  <c r="M34" i="24"/>
  <c r="L34" i="23"/>
  <c r="M34" i="23"/>
  <c r="L34" i="22"/>
  <c r="M34" i="22"/>
  <c r="L34" i="21"/>
  <c r="P49" i="5"/>
  <c r="L34" i="17"/>
  <c r="L31" i="27"/>
  <c r="M31" i="27"/>
  <c r="L31" i="26"/>
  <c r="M31" i="26"/>
  <c r="L31" i="24"/>
  <c r="M31" i="24"/>
  <c r="L31" i="23"/>
  <c r="M31" i="23"/>
  <c r="L31" i="22"/>
  <c r="M31" i="22"/>
  <c r="L31" i="21"/>
  <c r="L31" i="17"/>
  <c r="P46" i="5"/>
  <c r="L40" i="15"/>
  <c r="L36" i="15"/>
  <c r="L41" i="27"/>
  <c r="M41" i="27"/>
  <c r="L41" i="26"/>
  <c r="M41" i="26"/>
  <c r="L41" i="24"/>
  <c r="M41" i="24"/>
  <c r="L41" i="23"/>
  <c r="M41" i="23"/>
  <c r="L41" i="22"/>
  <c r="M41" i="22"/>
  <c r="L41" i="21"/>
  <c r="L41" i="17"/>
  <c r="P56" i="5"/>
  <c r="L37" i="27"/>
  <c r="M37" i="27"/>
  <c r="L37" i="26"/>
  <c r="M37" i="26"/>
  <c r="L37" i="24"/>
  <c r="M37" i="24"/>
  <c r="L37" i="23"/>
  <c r="M37" i="23"/>
  <c r="L37" i="22"/>
  <c r="M37" i="22"/>
  <c r="L37" i="21"/>
  <c r="L37" i="17"/>
  <c r="P52" i="5"/>
  <c r="L33" i="27"/>
  <c r="M33" i="27"/>
  <c r="L33" i="26"/>
  <c r="M33" i="26"/>
  <c r="L33" i="24"/>
  <c r="M33" i="24"/>
  <c r="L33" i="23"/>
  <c r="M33" i="23"/>
  <c r="L33" i="22"/>
  <c r="M33" i="22"/>
  <c r="L33" i="21"/>
  <c r="L33" i="17"/>
  <c r="P48" i="5"/>
  <c r="L30" i="27"/>
  <c r="M30" i="27"/>
  <c r="L30" i="26"/>
  <c r="M30" i="26"/>
  <c r="L30" i="24"/>
  <c r="M30" i="24"/>
  <c r="L30" i="23"/>
  <c r="M30" i="23"/>
  <c r="L30" i="22"/>
  <c r="M30" i="22"/>
  <c r="L30" i="21"/>
  <c r="P45" i="5"/>
  <c r="L30" i="17"/>
  <c r="L42" i="15"/>
  <c r="L41" i="15"/>
  <c r="L37" i="15"/>
  <c r="L33" i="15"/>
  <c r="J19" i="16"/>
  <c r="K19" i="16"/>
  <c r="J20" i="16"/>
  <c r="K20" i="16"/>
  <c r="J21" i="16"/>
  <c r="K21" i="16"/>
  <c r="J22" i="16"/>
  <c r="K22" i="16"/>
  <c r="J23" i="16"/>
  <c r="K23" i="16"/>
  <c r="J24" i="16"/>
  <c r="K24" i="16"/>
  <c r="J35" i="15"/>
  <c r="K35" i="15"/>
  <c r="J31" i="15"/>
  <c r="K31" i="15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31" i="16"/>
  <c r="K31" i="16"/>
  <c r="J34" i="16"/>
  <c r="K34" i="16"/>
  <c r="J35" i="16"/>
  <c r="K35" i="16"/>
  <c r="J44" i="15"/>
  <c r="K44" i="15"/>
  <c r="J40" i="15"/>
  <c r="K40" i="15"/>
  <c r="J32" i="16"/>
  <c r="K32" i="16"/>
  <c r="J33" i="16"/>
  <c r="K33" i="16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25" i="17"/>
  <c r="I10" i="16"/>
  <c r="I13" i="16"/>
  <c r="G41" i="16"/>
  <c r="J43" i="15"/>
  <c r="K43" i="15"/>
  <c r="J27" i="15"/>
  <c r="K27" i="15"/>
  <c r="J41" i="15"/>
  <c r="K41" i="15"/>
  <c r="J29" i="15"/>
  <c r="K29" i="15"/>
  <c r="J21" i="15"/>
  <c r="K21" i="15"/>
  <c r="J25" i="15"/>
  <c r="K25" i="15"/>
  <c r="J36" i="15"/>
  <c r="K36" i="15"/>
  <c r="J32" i="15"/>
  <c r="K32" i="15"/>
  <c r="J38" i="15"/>
  <c r="K38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I20" i="4"/>
  <c r="M20" i="4"/>
  <c r="G20" i="4"/>
  <c r="H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I24" i="4"/>
  <c r="M24" i="4"/>
  <c r="G24" i="4"/>
  <c r="H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E29" i="2"/>
  <c r="I29" i="2"/>
  <c r="G29" i="2"/>
  <c r="H29" i="2"/>
  <c r="Q29" i="2"/>
  <c r="R29" i="2"/>
  <c r="L29" i="2"/>
  <c r="M29" i="2"/>
  <c r="Q30" i="4"/>
  <c r="T30" i="4"/>
  <c r="U30" i="24"/>
  <c r="N30" i="24"/>
  <c r="O30" i="24"/>
  <c r="U30" i="22"/>
  <c r="N30" i="22"/>
  <c r="O30" i="22"/>
  <c r="N30" i="27"/>
  <c r="O30" i="27"/>
  <c r="U30" i="27"/>
  <c r="U33" i="22"/>
  <c r="N33" i="22"/>
  <c r="O33" i="22"/>
  <c r="U33" i="27"/>
  <c r="N33" i="27"/>
  <c r="O33" i="27"/>
  <c r="U37" i="22"/>
  <c r="N37" i="22"/>
  <c r="O37" i="22"/>
  <c r="U37" i="27"/>
  <c r="N37" i="27"/>
  <c r="O37" i="27"/>
  <c r="U41" i="22"/>
  <c r="N41" i="22"/>
  <c r="O41" i="22"/>
  <c r="U41" i="27"/>
  <c r="N41" i="27"/>
  <c r="O41" i="27"/>
  <c r="U31" i="24"/>
  <c r="N31" i="24"/>
  <c r="O31" i="24"/>
  <c r="U34" i="24"/>
  <c r="N34" i="24"/>
  <c r="O34" i="24"/>
  <c r="U38" i="24"/>
  <c r="N38" i="24"/>
  <c r="O38" i="24"/>
  <c r="U42" i="24"/>
  <c r="N42" i="24"/>
  <c r="O42" i="24"/>
  <c r="U35" i="26"/>
  <c r="N35" i="26"/>
  <c r="O35" i="26"/>
  <c r="U39" i="26"/>
  <c r="N39" i="26"/>
  <c r="O39" i="26"/>
  <c r="N43" i="26"/>
  <c r="O43" i="26"/>
  <c r="U43" i="26"/>
  <c r="U36" i="26"/>
  <c r="N36" i="26"/>
  <c r="O36" i="26"/>
  <c r="U40" i="26"/>
  <c r="N40" i="26"/>
  <c r="O40" i="26"/>
  <c r="N44" i="26"/>
  <c r="O44" i="26"/>
  <c r="U44" i="26"/>
  <c r="U32" i="23"/>
  <c r="N32" i="23"/>
  <c r="O32" i="23"/>
  <c r="U30" i="23"/>
  <c r="N30" i="23"/>
  <c r="O30" i="23"/>
  <c r="U33" i="23"/>
  <c r="N33" i="23"/>
  <c r="O33" i="23"/>
  <c r="U37" i="23"/>
  <c r="N37" i="23"/>
  <c r="O37" i="23"/>
  <c r="U41" i="23"/>
  <c r="N41" i="23"/>
  <c r="O41" i="23"/>
  <c r="U31" i="26"/>
  <c r="N31" i="26"/>
  <c r="O31" i="26"/>
  <c r="U34" i="26"/>
  <c r="N34" i="26"/>
  <c r="O34" i="26"/>
  <c r="U38" i="26"/>
  <c r="N38" i="26"/>
  <c r="O38" i="26"/>
  <c r="U42" i="26"/>
  <c r="N42" i="26"/>
  <c r="O42" i="26"/>
  <c r="U35" i="22"/>
  <c r="N35" i="22"/>
  <c r="O35" i="22"/>
  <c r="N35" i="27"/>
  <c r="O35" i="27"/>
  <c r="U35" i="27"/>
  <c r="U39" i="22"/>
  <c r="N39" i="22"/>
  <c r="O39" i="22"/>
  <c r="U39" i="27"/>
  <c r="N39" i="27"/>
  <c r="O39" i="27"/>
  <c r="U43" i="22"/>
  <c r="N43" i="22"/>
  <c r="O43" i="22"/>
  <c r="U43" i="27"/>
  <c r="N43" i="27"/>
  <c r="O43" i="27"/>
  <c r="U36" i="22"/>
  <c r="N36" i="22"/>
  <c r="O36" i="22"/>
  <c r="N36" i="27"/>
  <c r="O36" i="27"/>
  <c r="U36" i="27"/>
  <c r="U40" i="22"/>
  <c r="N40" i="22"/>
  <c r="O40" i="22"/>
  <c r="U40" i="27"/>
  <c r="N40" i="27"/>
  <c r="O40" i="27"/>
  <c r="U44" i="22"/>
  <c r="N44" i="22"/>
  <c r="O44" i="22"/>
  <c r="U44" i="27"/>
  <c r="N44" i="27"/>
  <c r="O44" i="27"/>
  <c r="U32" i="24"/>
  <c r="N32" i="24"/>
  <c r="O32" i="24"/>
  <c r="U33" i="24"/>
  <c r="N33" i="24"/>
  <c r="O33" i="24"/>
  <c r="U37" i="24"/>
  <c r="N37" i="24"/>
  <c r="O37" i="24"/>
  <c r="U41" i="24"/>
  <c r="N41" i="24"/>
  <c r="O41" i="24"/>
  <c r="U31" i="22"/>
  <c r="N31" i="22"/>
  <c r="O31" i="22"/>
  <c r="N31" i="27"/>
  <c r="O31" i="27"/>
  <c r="U31" i="27"/>
  <c r="U34" i="22"/>
  <c r="N34" i="22"/>
  <c r="O34" i="22"/>
  <c r="N34" i="27"/>
  <c r="O34" i="27"/>
  <c r="U34" i="27"/>
  <c r="U38" i="22"/>
  <c r="N38" i="22"/>
  <c r="O38" i="22"/>
  <c r="U38" i="27"/>
  <c r="N38" i="27"/>
  <c r="O38" i="27"/>
  <c r="U42" i="22"/>
  <c r="N42" i="22"/>
  <c r="O42" i="22"/>
  <c r="U42" i="27"/>
  <c r="N42" i="27"/>
  <c r="O42" i="27"/>
  <c r="U35" i="23"/>
  <c r="N35" i="23"/>
  <c r="O35" i="23"/>
  <c r="U39" i="23"/>
  <c r="N39" i="23"/>
  <c r="O39" i="23"/>
  <c r="U43" i="23"/>
  <c r="N43" i="23"/>
  <c r="O43" i="23"/>
  <c r="U36" i="23"/>
  <c r="N36" i="23"/>
  <c r="O36" i="23"/>
  <c r="U40" i="23"/>
  <c r="N40" i="23"/>
  <c r="O40" i="23"/>
  <c r="U44" i="23"/>
  <c r="N44" i="23"/>
  <c r="O44" i="23"/>
  <c r="U32" i="26"/>
  <c r="N32" i="26"/>
  <c r="O32" i="26"/>
  <c r="N30" i="26"/>
  <c r="O30" i="26"/>
  <c r="U30" i="26"/>
  <c r="U33" i="26"/>
  <c r="N33" i="26"/>
  <c r="O33" i="26"/>
  <c r="N37" i="26"/>
  <c r="O37" i="26"/>
  <c r="U37" i="26"/>
  <c r="U41" i="26"/>
  <c r="N41" i="26"/>
  <c r="O41" i="26"/>
  <c r="U31" i="23"/>
  <c r="N31" i="23"/>
  <c r="O31" i="23"/>
  <c r="U34" i="23"/>
  <c r="N34" i="23"/>
  <c r="O34" i="23"/>
  <c r="U38" i="23"/>
  <c r="N38" i="23"/>
  <c r="O38" i="23"/>
  <c r="U42" i="23"/>
  <c r="N42" i="23"/>
  <c r="O42" i="23"/>
  <c r="U35" i="24"/>
  <c r="N35" i="24"/>
  <c r="O35" i="24"/>
  <c r="U39" i="24"/>
  <c r="N39" i="24"/>
  <c r="O39" i="24"/>
  <c r="U43" i="24"/>
  <c r="N43" i="24"/>
  <c r="O43" i="24"/>
  <c r="U36" i="24"/>
  <c r="N36" i="24"/>
  <c r="O36" i="24"/>
  <c r="U40" i="24"/>
  <c r="N40" i="24"/>
  <c r="O40" i="24"/>
  <c r="U44" i="24"/>
  <c r="N44" i="24"/>
  <c r="O44" i="24"/>
  <c r="U32" i="22"/>
  <c r="N32" i="22"/>
  <c r="O32" i="22"/>
  <c r="U32" i="27"/>
  <c r="N32" i="27"/>
  <c r="O32" i="27"/>
  <c r="G35" i="16"/>
  <c r="G19" i="16"/>
  <c r="G27" i="16"/>
  <c r="G34" i="16"/>
  <c r="G40" i="16"/>
  <c r="G22" i="16"/>
  <c r="G43" i="16"/>
  <c r="G23" i="16"/>
  <c r="G30" i="16"/>
  <c r="G38" i="16"/>
  <c r="G44" i="16"/>
  <c r="G28" i="16"/>
  <c r="G18" i="16"/>
  <c r="G24" i="16"/>
  <c r="G32" i="16"/>
  <c r="G39" i="16"/>
  <c r="G20" i="16"/>
  <c r="G26" i="16"/>
  <c r="G31" i="16"/>
  <c r="G36" i="16"/>
  <c r="G42" i="16"/>
  <c r="G21" i="16"/>
  <c r="G25" i="16"/>
  <c r="G29" i="16"/>
  <c r="G33" i="16"/>
  <c r="G37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N29" i="2"/>
  <c r="O29" i="2"/>
  <c r="S29" i="2"/>
  <c r="Q26" i="2"/>
  <c r="R26" i="2"/>
  <c r="S26" i="2"/>
  <c r="J17" i="20"/>
  <c r="V32" i="27"/>
  <c r="P32" i="27"/>
  <c r="S32" i="27"/>
  <c r="H29" i="20"/>
  <c r="P44" i="24"/>
  <c r="S44" i="24"/>
  <c r="V44" i="24"/>
  <c r="H21" i="20"/>
  <c r="P36" i="24"/>
  <c r="S36" i="24"/>
  <c r="V36" i="24"/>
  <c r="H24" i="20"/>
  <c r="V39" i="24"/>
  <c r="P39" i="24"/>
  <c r="S39" i="24"/>
  <c r="G27" i="20"/>
  <c r="V42" i="23"/>
  <c r="P42" i="23"/>
  <c r="S42" i="23"/>
  <c r="G19" i="20"/>
  <c r="V34" i="23"/>
  <c r="P34" i="23"/>
  <c r="S34" i="23"/>
  <c r="I26" i="20"/>
  <c r="V41" i="26"/>
  <c r="P41" i="26"/>
  <c r="S41" i="26"/>
  <c r="I18" i="20"/>
  <c r="V33" i="26"/>
  <c r="P33" i="26"/>
  <c r="S33" i="26"/>
  <c r="G25" i="20"/>
  <c r="V40" i="23"/>
  <c r="P40" i="23"/>
  <c r="S40" i="23"/>
  <c r="G28" i="20"/>
  <c r="V43" i="23"/>
  <c r="P43" i="23"/>
  <c r="S43" i="23"/>
  <c r="G20" i="20"/>
  <c r="V35" i="23"/>
  <c r="P35" i="23"/>
  <c r="S35" i="23"/>
  <c r="F27" i="20"/>
  <c r="V42" i="22"/>
  <c r="P42" i="22"/>
  <c r="S42" i="22"/>
  <c r="F23" i="20"/>
  <c r="V38" i="22"/>
  <c r="P38" i="22"/>
  <c r="S38" i="22"/>
  <c r="F19" i="20"/>
  <c r="V34" i="22"/>
  <c r="P34" i="22"/>
  <c r="S34" i="22"/>
  <c r="F16" i="20"/>
  <c r="V31" i="22"/>
  <c r="P31" i="22"/>
  <c r="S31" i="22"/>
  <c r="H22" i="20"/>
  <c r="V37" i="24"/>
  <c r="P37" i="24"/>
  <c r="S37" i="24"/>
  <c r="H17" i="20"/>
  <c r="P32" i="24"/>
  <c r="S32" i="24"/>
  <c r="V32" i="24"/>
  <c r="F29" i="20"/>
  <c r="V44" i="22"/>
  <c r="P44" i="22"/>
  <c r="S44" i="22"/>
  <c r="F25" i="20"/>
  <c r="V40" i="22"/>
  <c r="P40" i="22"/>
  <c r="S40" i="22"/>
  <c r="F21" i="20"/>
  <c r="V36" i="22"/>
  <c r="P36" i="22"/>
  <c r="S36" i="22"/>
  <c r="F28" i="20"/>
  <c r="V43" i="22"/>
  <c r="P43" i="22"/>
  <c r="S43" i="22"/>
  <c r="F24" i="20"/>
  <c r="V39" i="22"/>
  <c r="P39" i="22"/>
  <c r="S39" i="22"/>
  <c r="F20" i="20"/>
  <c r="V35" i="22"/>
  <c r="P35" i="22"/>
  <c r="S35" i="22"/>
  <c r="G22" i="20"/>
  <c r="V37" i="23"/>
  <c r="P37" i="23"/>
  <c r="S37" i="23"/>
  <c r="G15" i="20"/>
  <c r="V30" i="23"/>
  <c r="P30" i="23"/>
  <c r="S30" i="23"/>
  <c r="I25" i="20"/>
  <c r="V40" i="26"/>
  <c r="P40" i="26"/>
  <c r="S40" i="26"/>
  <c r="I21" i="20"/>
  <c r="V36" i="26"/>
  <c r="P36" i="26"/>
  <c r="S36" i="26"/>
  <c r="I24" i="20"/>
  <c r="V39" i="26"/>
  <c r="P39" i="26"/>
  <c r="S39" i="26"/>
  <c r="I20" i="20"/>
  <c r="V35" i="26"/>
  <c r="P35" i="26"/>
  <c r="S35" i="26"/>
  <c r="H27" i="20"/>
  <c r="P42" i="24"/>
  <c r="S42" i="24"/>
  <c r="V42" i="24"/>
  <c r="H19" i="20"/>
  <c r="V34" i="24"/>
  <c r="P34" i="24"/>
  <c r="S34" i="24"/>
  <c r="J26" i="20"/>
  <c r="S41" i="27"/>
  <c r="V41" i="27"/>
  <c r="P41" i="27"/>
  <c r="J22" i="20"/>
  <c r="V37" i="27"/>
  <c r="P37" i="27"/>
  <c r="S37" i="27"/>
  <c r="J18" i="20"/>
  <c r="V33" i="27"/>
  <c r="P33" i="27"/>
  <c r="S33" i="27"/>
  <c r="I22" i="20"/>
  <c r="V37" i="26"/>
  <c r="P37" i="26"/>
  <c r="S37" i="26"/>
  <c r="I29" i="20"/>
  <c r="V44" i="26"/>
  <c r="P44" i="26"/>
  <c r="S44" i="26"/>
  <c r="I28" i="20"/>
  <c r="V43" i="26"/>
  <c r="P43" i="26"/>
  <c r="S43" i="26"/>
  <c r="J15" i="20"/>
  <c r="V30" i="27"/>
  <c r="P30" i="27"/>
  <c r="S30" i="27"/>
  <c r="F17" i="20"/>
  <c r="V32" i="22"/>
  <c r="P32" i="22"/>
  <c r="S32" i="22"/>
  <c r="H25" i="20"/>
  <c r="P40" i="24"/>
  <c r="S40" i="24"/>
  <c r="V40" i="24"/>
  <c r="H28" i="20"/>
  <c r="V43" i="24"/>
  <c r="P43" i="24"/>
  <c r="S43" i="24"/>
  <c r="H20" i="20"/>
  <c r="V35" i="24"/>
  <c r="P35" i="24"/>
  <c r="S35" i="24"/>
  <c r="G23" i="20"/>
  <c r="V38" i="23"/>
  <c r="P38" i="23"/>
  <c r="S38" i="23"/>
  <c r="G16" i="20"/>
  <c r="V31" i="23"/>
  <c r="P31" i="23"/>
  <c r="S31" i="23"/>
  <c r="I17" i="20"/>
  <c r="V32" i="26"/>
  <c r="P32" i="26"/>
  <c r="S32" i="26"/>
  <c r="G29" i="20"/>
  <c r="V44" i="23"/>
  <c r="P44" i="23"/>
  <c r="S44" i="23"/>
  <c r="G21" i="20"/>
  <c r="V36" i="23"/>
  <c r="P36" i="23"/>
  <c r="S36" i="23"/>
  <c r="G24" i="20"/>
  <c r="V39" i="23"/>
  <c r="P39" i="23"/>
  <c r="S39" i="23"/>
  <c r="J27" i="20"/>
  <c r="V42" i="27"/>
  <c r="P42" i="27"/>
  <c r="S42" i="27"/>
  <c r="J23" i="20"/>
  <c r="V38" i="27"/>
  <c r="P38" i="27"/>
  <c r="S38" i="27"/>
  <c r="H26" i="20"/>
  <c r="V41" i="24"/>
  <c r="P41" i="24"/>
  <c r="S41" i="24"/>
  <c r="H18" i="20"/>
  <c r="V33" i="24"/>
  <c r="P33" i="24"/>
  <c r="S33" i="24"/>
  <c r="J29" i="20"/>
  <c r="S44" i="27"/>
  <c r="V44" i="27"/>
  <c r="P44" i="27"/>
  <c r="J25" i="20"/>
  <c r="S40" i="27"/>
  <c r="V40" i="27"/>
  <c r="P40" i="27"/>
  <c r="J28" i="20"/>
  <c r="V43" i="27"/>
  <c r="P43" i="27"/>
  <c r="S43" i="27"/>
  <c r="J24" i="20"/>
  <c r="V39" i="27"/>
  <c r="P39" i="27"/>
  <c r="S39" i="27"/>
  <c r="I27" i="20"/>
  <c r="V42" i="26"/>
  <c r="P42" i="26"/>
  <c r="S42" i="26"/>
  <c r="I23" i="20"/>
  <c r="V38" i="26"/>
  <c r="P38" i="26"/>
  <c r="S38" i="26"/>
  <c r="I19" i="20"/>
  <c r="V34" i="26"/>
  <c r="P34" i="26"/>
  <c r="S34" i="26"/>
  <c r="I16" i="20"/>
  <c r="V31" i="26"/>
  <c r="P31" i="26"/>
  <c r="S31" i="26"/>
  <c r="G26" i="20"/>
  <c r="V41" i="23"/>
  <c r="P41" i="23"/>
  <c r="S41" i="23"/>
  <c r="G18" i="20"/>
  <c r="V33" i="23"/>
  <c r="P33" i="23"/>
  <c r="S33" i="23"/>
  <c r="G17" i="20"/>
  <c r="V32" i="23"/>
  <c r="P32" i="23"/>
  <c r="S32" i="23"/>
  <c r="H23" i="20"/>
  <c r="P38" i="24"/>
  <c r="S38" i="24"/>
  <c r="V38" i="24"/>
  <c r="H16" i="20"/>
  <c r="V31" i="24"/>
  <c r="P31" i="24"/>
  <c r="S31" i="24"/>
  <c r="F26" i="20"/>
  <c r="V41" i="22"/>
  <c r="P41" i="22"/>
  <c r="S41" i="22"/>
  <c r="F22" i="20"/>
  <c r="V37" i="22"/>
  <c r="P37" i="22"/>
  <c r="S37" i="22"/>
  <c r="F18" i="20"/>
  <c r="V33" i="22"/>
  <c r="P33" i="22"/>
  <c r="S33" i="22"/>
  <c r="F15" i="20"/>
  <c r="V30" i="22"/>
  <c r="P30" i="22"/>
  <c r="S30" i="22"/>
  <c r="H15" i="20"/>
  <c r="V30" i="24"/>
  <c r="P30" i="24"/>
  <c r="S30" i="24"/>
  <c r="I15" i="20"/>
  <c r="V30" i="26"/>
  <c r="P30" i="26"/>
  <c r="S30" i="26"/>
  <c r="J19" i="20"/>
  <c r="V34" i="27"/>
  <c r="P34" i="27"/>
  <c r="S34" i="27"/>
  <c r="J16" i="20"/>
  <c r="V31" i="27"/>
  <c r="P31" i="27"/>
  <c r="S31" i="27"/>
  <c r="J21" i="20"/>
  <c r="V36" i="27"/>
  <c r="P36" i="27"/>
  <c r="S36" i="27"/>
  <c r="J20" i="20"/>
  <c r="V35" i="27"/>
  <c r="P35" i="27"/>
  <c r="S35" i="27"/>
  <c r="F15" i="15"/>
  <c r="J33" i="15"/>
  <c r="K33" i="15"/>
  <c r="R18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D5" i="4"/>
  <c r="I5" i="4"/>
  <c r="X4" i="4"/>
  <c r="G5" i="4"/>
  <c r="H5" i="4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O5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L18" i="27"/>
  <c r="M18" i="27"/>
  <c r="L18" i="26"/>
  <c r="M18" i="26"/>
  <c r="L18" i="24"/>
  <c r="M18" i="24"/>
  <c r="L18" i="23"/>
  <c r="M18" i="23"/>
  <c r="L18" i="22"/>
  <c r="M18" i="22"/>
  <c r="L18" i="21"/>
  <c r="P33" i="5"/>
  <c r="L18" i="17"/>
  <c r="L18" i="16"/>
  <c r="L22" i="27"/>
  <c r="M22" i="27"/>
  <c r="L22" i="26"/>
  <c r="M22" i="26"/>
  <c r="L22" i="24"/>
  <c r="M22" i="24"/>
  <c r="L22" i="23"/>
  <c r="M22" i="23"/>
  <c r="L22" i="22"/>
  <c r="M22" i="22"/>
  <c r="L22" i="21"/>
  <c r="P37" i="5"/>
  <c r="L22" i="17"/>
  <c r="L22" i="16"/>
  <c r="L22" i="15"/>
  <c r="L26" i="27"/>
  <c r="M26" i="27"/>
  <c r="L26" i="26"/>
  <c r="M26" i="26"/>
  <c r="L26" i="24"/>
  <c r="M26" i="24"/>
  <c r="L26" i="23"/>
  <c r="M26" i="23"/>
  <c r="L26" i="22"/>
  <c r="M26" i="22"/>
  <c r="L26" i="21"/>
  <c r="P41" i="5"/>
  <c r="L26" i="17"/>
  <c r="L26" i="16"/>
  <c r="L26" i="15"/>
  <c r="L29" i="27"/>
  <c r="M29" i="27"/>
  <c r="L29" i="26"/>
  <c r="M29" i="26"/>
  <c r="L29" i="24"/>
  <c r="M29" i="24"/>
  <c r="L29" i="23"/>
  <c r="M29" i="23"/>
  <c r="L29" i="22"/>
  <c r="M29" i="22"/>
  <c r="L29" i="21"/>
  <c r="P44" i="5"/>
  <c r="L29" i="17"/>
  <c r="L29" i="16"/>
  <c r="L29" i="15"/>
  <c r="L23" i="27"/>
  <c r="M23" i="27"/>
  <c r="L23" i="26"/>
  <c r="M23" i="26"/>
  <c r="L23" i="24"/>
  <c r="M23" i="24"/>
  <c r="L23" i="23"/>
  <c r="M23" i="23"/>
  <c r="L23" i="22"/>
  <c r="M23" i="22"/>
  <c r="L23" i="21"/>
  <c r="L23" i="17"/>
  <c r="P38" i="5"/>
  <c r="L23" i="16"/>
  <c r="L23" i="15"/>
  <c r="L20" i="27"/>
  <c r="M20" i="27"/>
  <c r="L20" i="26"/>
  <c r="M20" i="26"/>
  <c r="L20" i="24"/>
  <c r="M20" i="24"/>
  <c r="L20" i="23"/>
  <c r="M20" i="23"/>
  <c r="L20" i="22"/>
  <c r="M20" i="22"/>
  <c r="L20" i="21"/>
  <c r="P35" i="5"/>
  <c r="L20" i="17"/>
  <c r="L20" i="16"/>
  <c r="L20" i="15"/>
  <c r="L24" i="27"/>
  <c r="M24" i="27"/>
  <c r="L24" i="26"/>
  <c r="M24" i="26"/>
  <c r="L24" i="24"/>
  <c r="M24" i="24"/>
  <c r="L24" i="23"/>
  <c r="M24" i="23"/>
  <c r="L24" i="22"/>
  <c r="M24" i="22"/>
  <c r="L24" i="21"/>
  <c r="P39" i="5"/>
  <c r="L24" i="17"/>
  <c r="L24" i="16"/>
  <c r="L24" i="15"/>
  <c r="L28" i="27"/>
  <c r="M28" i="27"/>
  <c r="L28" i="26"/>
  <c r="M28" i="26"/>
  <c r="L28" i="24"/>
  <c r="M28" i="24"/>
  <c r="L28" i="23"/>
  <c r="M28" i="23"/>
  <c r="L28" i="22"/>
  <c r="M28" i="22"/>
  <c r="L28" i="21"/>
  <c r="P43" i="5"/>
  <c r="L28" i="17"/>
  <c r="L28" i="16"/>
  <c r="L28" i="15"/>
  <c r="L19" i="27"/>
  <c r="M19" i="27"/>
  <c r="L19" i="26"/>
  <c r="M19" i="26"/>
  <c r="L19" i="24"/>
  <c r="M19" i="24"/>
  <c r="L19" i="23"/>
  <c r="M19" i="23"/>
  <c r="L19" i="22"/>
  <c r="M19" i="22"/>
  <c r="L19" i="21"/>
  <c r="P34" i="5"/>
  <c r="L19" i="17"/>
  <c r="L19" i="16"/>
  <c r="L19" i="15"/>
  <c r="L21" i="27"/>
  <c r="M21" i="27"/>
  <c r="L21" i="26"/>
  <c r="M21" i="26"/>
  <c r="L21" i="24"/>
  <c r="M21" i="24"/>
  <c r="L21" i="23"/>
  <c r="M21" i="23"/>
  <c r="L21" i="22"/>
  <c r="M21" i="22"/>
  <c r="L21" i="21"/>
  <c r="P36" i="5"/>
  <c r="L21" i="17"/>
  <c r="L21" i="16"/>
  <c r="L21" i="15"/>
  <c r="L25" i="27"/>
  <c r="M25" i="27"/>
  <c r="L25" i="26"/>
  <c r="M25" i="26"/>
  <c r="L25" i="24"/>
  <c r="M25" i="24"/>
  <c r="L25" i="23"/>
  <c r="M25" i="23"/>
  <c r="L25" i="22"/>
  <c r="M25" i="22"/>
  <c r="L25" i="21"/>
  <c r="P40" i="5"/>
  <c r="L25" i="17"/>
  <c r="L25" i="16"/>
  <c r="L25" i="15"/>
  <c r="L27" i="27"/>
  <c r="M27" i="27"/>
  <c r="L27" i="26"/>
  <c r="M27" i="26"/>
  <c r="L27" i="24"/>
  <c r="M27" i="24"/>
  <c r="L27" i="23"/>
  <c r="M27" i="23"/>
  <c r="L27" i="22"/>
  <c r="M27" i="22"/>
  <c r="L27" i="21"/>
  <c r="P42" i="5"/>
  <c r="L27" i="17"/>
  <c r="L27" i="16"/>
  <c r="L27" i="15"/>
  <c r="I10" i="15"/>
  <c r="I13" i="15"/>
  <c r="I12" i="15"/>
  <c r="K18" i="15"/>
  <c r="X6" i="4"/>
  <c r="M7" i="4"/>
  <c r="M10" i="4"/>
  <c r="X9" i="4"/>
  <c r="M6" i="4"/>
  <c r="X5" i="4"/>
  <c r="M5" i="4"/>
  <c r="Q5" i="4"/>
  <c r="M9" i="4"/>
  <c r="X8" i="4"/>
  <c r="X7" i="4"/>
  <c r="M8" i="4"/>
  <c r="L18" i="15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N25" i="23"/>
  <c r="O25" i="23"/>
  <c r="U25" i="23"/>
  <c r="U19" i="23"/>
  <c r="N19" i="23"/>
  <c r="O19" i="23"/>
  <c r="U27" i="24"/>
  <c r="N27" i="24"/>
  <c r="O27" i="24"/>
  <c r="N25" i="22"/>
  <c r="O25" i="22"/>
  <c r="U25" i="22"/>
  <c r="U25" i="27"/>
  <c r="N25" i="27"/>
  <c r="O25" i="27"/>
  <c r="U21" i="24"/>
  <c r="N21" i="24"/>
  <c r="O21" i="24"/>
  <c r="N19" i="22"/>
  <c r="O19" i="22"/>
  <c r="U19" i="22"/>
  <c r="U19" i="27"/>
  <c r="N19" i="27"/>
  <c r="O19" i="27"/>
  <c r="U28" i="24"/>
  <c r="N28" i="24"/>
  <c r="O28" i="24"/>
  <c r="N24" i="22"/>
  <c r="O24" i="22"/>
  <c r="U24" i="22"/>
  <c r="U24" i="27"/>
  <c r="N24" i="27"/>
  <c r="O24" i="27"/>
  <c r="U20" i="24"/>
  <c r="N20" i="24"/>
  <c r="O20" i="24"/>
  <c r="N23" i="22"/>
  <c r="O23" i="22"/>
  <c r="U23" i="22"/>
  <c r="U23" i="27"/>
  <c r="N23" i="27"/>
  <c r="O23" i="27"/>
  <c r="U29" i="24"/>
  <c r="N29" i="24"/>
  <c r="O29" i="24"/>
  <c r="N26" i="22"/>
  <c r="O26" i="22"/>
  <c r="U26" i="22"/>
  <c r="U26" i="27"/>
  <c r="N26" i="27"/>
  <c r="O26" i="27"/>
  <c r="U22" i="24"/>
  <c r="N22" i="24"/>
  <c r="O22" i="24"/>
  <c r="U18" i="23"/>
  <c r="N18" i="23"/>
  <c r="O18" i="23"/>
  <c r="N21" i="26"/>
  <c r="O21" i="26"/>
  <c r="U21" i="26"/>
  <c r="N28" i="26"/>
  <c r="O28" i="26"/>
  <c r="U28" i="26"/>
  <c r="U24" i="23"/>
  <c r="N24" i="23"/>
  <c r="O24" i="23"/>
  <c r="N20" i="26"/>
  <c r="O20" i="26"/>
  <c r="U20" i="26"/>
  <c r="U23" i="23"/>
  <c r="N23" i="23"/>
  <c r="O23" i="23"/>
  <c r="U29" i="26"/>
  <c r="N29" i="26"/>
  <c r="O29" i="26"/>
  <c r="N26" i="23"/>
  <c r="O26" i="23"/>
  <c r="U26" i="23"/>
  <c r="U22" i="26"/>
  <c r="N22" i="26"/>
  <c r="O22" i="26"/>
  <c r="U18" i="24"/>
  <c r="N18" i="24"/>
  <c r="O18" i="24"/>
  <c r="U27" i="26"/>
  <c r="N27" i="26"/>
  <c r="O27" i="26"/>
  <c r="U27" i="22"/>
  <c r="N27" i="22"/>
  <c r="O27" i="22"/>
  <c r="U27" i="27"/>
  <c r="N27" i="27"/>
  <c r="O27" i="27"/>
  <c r="U25" i="24"/>
  <c r="N25" i="24"/>
  <c r="O25" i="24"/>
  <c r="N21" i="22"/>
  <c r="O21" i="22"/>
  <c r="U21" i="22"/>
  <c r="U21" i="27"/>
  <c r="N21" i="27"/>
  <c r="O21" i="27"/>
  <c r="U19" i="24"/>
  <c r="N19" i="24"/>
  <c r="O19" i="24"/>
  <c r="U28" i="22"/>
  <c r="N28" i="22"/>
  <c r="O28" i="22"/>
  <c r="U28" i="27"/>
  <c r="N28" i="27"/>
  <c r="O28" i="27"/>
  <c r="U24" i="24"/>
  <c r="N24" i="24"/>
  <c r="O24" i="24"/>
  <c r="N20" i="22"/>
  <c r="O20" i="22"/>
  <c r="U20" i="22"/>
  <c r="U20" i="27"/>
  <c r="N20" i="27"/>
  <c r="O20" i="27"/>
  <c r="U23" i="24"/>
  <c r="N23" i="24"/>
  <c r="O23" i="24"/>
  <c r="U29" i="22"/>
  <c r="N29" i="22"/>
  <c r="O29" i="22"/>
  <c r="U29" i="27"/>
  <c r="N29" i="27"/>
  <c r="O29" i="27"/>
  <c r="N26" i="24"/>
  <c r="O26" i="24"/>
  <c r="U26" i="24"/>
  <c r="N22" i="22"/>
  <c r="O22" i="22"/>
  <c r="U22" i="22"/>
  <c r="U22" i="27"/>
  <c r="N22" i="27"/>
  <c r="O22" i="27"/>
  <c r="N18" i="26"/>
  <c r="O18" i="26"/>
  <c r="U18" i="26"/>
  <c r="N27" i="23"/>
  <c r="O27" i="23"/>
  <c r="U27" i="23"/>
  <c r="U25" i="26"/>
  <c r="N25" i="26"/>
  <c r="O25" i="26"/>
  <c r="U21" i="23"/>
  <c r="N21" i="23"/>
  <c r="O21" i="23"/>
  <c r="N19" i="26"/>
  <c r="O19" i="26"/>
  <c r="U19" i="26"/>
  <c r="U28" i="23"/>
  <c r="N28" i="23"/>
  <c r="O28" i="23"/>
  <c r="U24" i="26"/>
  <c r="N24" i="26"/>
  <c r="O24" i="26"/>
  <c r="U20" i="23"/>
  <c r="N20" i="23"/>
  <c r="O20" i="23"/>
  <c r="U23" i="26"/>
  <c r="N23" i="26"/>
  <c r="O23" i="26"/>
  <c r="U29" i="23"/>
  <c r="N29" i="23"/>
  <c r="O29" i="23"/>
  <c r="U26" i="26"/>
  <c r="N26" i="26"/>
  <c r="O26" i="26"/>
  <c r="U22" i="23"/>
  <c r="N22" i="23"/>
  <c r="O22" i="23"/>
  <c r="N18" i="22"/>
  <c r="O18" i="22"/>
  <c r="U18" i="22"/>
  <c r="U18" i="27"/>
  <c r="N18" i="27"/>
  <c r="O18" i="27"/>
  <c r="G18" i="15"/>
  <c r="G37" i="15"/>
  <c r="G22" i="15"/>
  <c r="G26" i="15"/>
  <c r="G30" i="15"/>
  <c r="G19" i="15"/>
  <c r="G23" i="15"/>
  <c r="G27" i="15"/>
  <c r="G31" i="15"/>
  <c r="G41" i="15"/>
  <c r="G42" i="15"/>
  <c r="G43" i="15"/>
  <c r="G20" i="15"/>
  <c r="G24" i="15"/>
  <c r="G28" i="15"/>
  <c r="G39" i="15"/>
  <c r="G40" i="15"/>
  <c r="G21" i="15"/>
  <c r="G25" i="15"/>
  <c r="G29" i="15"/>
  <c r="G33" i="15"/>
  <c r="G34" i="15"/>
  <c r="G35" i="15"/>
  <c r="G36" i="15"/>
  <c r="G38" i="15"/>
  <c r="G32" i="15"/>
  <c r="G44" i="15"/>
  <c r="Q9" i="4"/>
  <c r="T9" i="4"/>
  <c r="P9" i="4"/>
  <c r="Q6" i="4"/>
  <c r="T6" i="4"/>
  <c r="P6" i="4"/>
  <c r="P8" i="4"/>
  <c r="Q8" i="4"/>
  <c r="T8" i="4"/>
  <c r="P5" i="4"/>
  <c r="T5" i="4"/>
  <c r="P10" i="4"/>
  <c r="Q10" i="4"/>
  <c r="T10" i="4"/>
  <c r="Q7" i="4"/>
  <c r="T7" i="4"/>
  <c r="P7" i="4"/>
  <c r="F14" i="20"/>
  <c r="V29" i="22"/>
  <c r="P29" i="22"/>
  <c r="S29" i="22"/>
  <c r="H8" i="20"/>
  <c r="P23" i="24"/>
  <c r="S23" i="24"/>
  <c r="V23" i="24"/>
  <c r="J5" i="20"/>
  <c r="S20" i="27"/>
  <c r="V20" i="27"/>
  <c r="P20" i="27"/>
  <c r="J13" i="20"/>
  <c r="V28" i="27"/>
  <c r="P28" i="27"/>
  <c r="S28" i="27"/>
  <c r="J6" i="20"/>
  <c r="V21" i="27"/>
  <c r="P21" i="27"/>
  <c r="S21" i="27"/>
  <c r="J12" i="20"/>
  <c r="P27" i="27"/>
  <c r="S27" i="27"/>
  <c r="V27" i="27"/>
  <c r="I12" i="20"/>
  <c r="V27" i="26"/>
  <c r="P27" i="26"/>
  <c r="S27" i="26"/>
  <c r="I7" i="20"/>
  <c r="V22" i="26"/>
  <c r="P22" i="26"/>
  <c r="S22" i="26"/>
  <c r="I14" i="20"/>
  <c r="V29" i="26"/>
  <c r="P29" i="26"/>
  <c r="S29" i="26"/>
  <c r="G8" i="20"/>
  <c r="V23" i="23"/>
  <c r="P23" i="23"/>
  <c r="S23" i="23"/>
  <c r="J11" i="20"/>
  <c r="V26" i="27"/>
  <c r="P26" i="27"/>
  <c r="S26" i="27"/>
  <c r="J8" i="20"/>
  <c r="V23" i="27"/>
  <c r="P23" i="27"/>
  <c r="S23" i="27"/>
  <c r="J9" i="20"/>
  <c r="V24" i="27"/>
  <c r="P24" i="27"/>
  <c r="S24" i="27"/>
  <c r="J4" i="20"/>
  <c r="S19" i="27"/>
  <c r="V19" i="27"/>
  <c r="P19" i="27"/>
  <c r="J10" i="20"/>
  <c r="V25" i="27"/>
  <c r="P25" i="27"/>
  <c r="S25" i="27"/>
  <c r="G4" i="20"/>
  <c r="V19" i="23"/>
  <c r="P19" i="23"/>
  <c r="S19" i="23"/>
  <c r="F7" i="20"/>
  <c r="V22" i="22"/>
  <c r="P22" i="22"/>
  <c r="S22" i="22"/>
  <c r="H11" i="20"/>
  <c r="V26" i="24"/>
  <c r="P26" i="24"/>
  <c r="S26" i="24"/>
  <c r="G11" i="20"/>
  <c r="V26" i="23"/>
  <c r="P26" i="23"/>
  <c r="S26" i="23"/>
  <c r="G7" i="20"/>
  <c r="V22" i="23"/>
  <c r="P22" i="23"/>
  <c r="S22" i="23"/>
  <c r="I11" i="20"/>
  <c r="V26" i="26"/>
  <c r="P26" i="26"/>
  <c r="S26" i="26"/>
  <c r="G14" i="20"/>
  <c r="V29" i="23"/>
  <c r="P29" i="23"/>
  <c r="S29" i="23"/>
  <c r="I8" i="20"/>
  <c r="V23" i="26"/>
  <c r="P23" i="26"/>
  <c r="S23" i="26"/>
  <c r="G5" i="20"/>
  <c r="V20" i="23"/>
  <c r="P20" i="23"/>
  <c r="S20" i="23"/>
  <c r="I9" i="20"/>
  <c r="V24" i="26"/>
  <c r="P24" i="26"/>
  <c r="S24" i="26"/>
  <c r="G13" i="20"/>
  <c r="V28" i="23"/>
  <c r="P28" i="23"/>
  <c r="S28" i="23"/>
  <c r="G6" i="20"/>
  <c r="V21" i="23"/>
  <c r="P21" i="23"/>
  <c r="S21" i="23"/>
  <c r="I10" i="20"/>
  <c r="V25" i="26"/>
  <c r="P25" i="26"/>
  <c r="S25" i="26"/>
  <c r="J7" i="20"/>
  <c r="S22" i="27"/>
  <c r="V22" i="27"/>
  <c r="P22" i="27"/>
  <c r="J14" i="20"/>
  <c r="V29" i="27"/>
  <c r="P29" i="27"/>
  <c r="S29" i="27"/>
  <c r="H9" i="20"/>
  <c r="P24" i="24"/>
  <c r="S24" i="24"/>
  <c r="V24" i="24"/>
  <c r="F13" i="20"/>
  <c r="V28" i="22"/>
  <c r="P28" i="22"/>
  <c r="S28" i="22"/>
  <c r="H4" i="20"/>
  <c r="V19" i="24"/>
  <c r="P19" i="24"/>
  <c r="S19" i="24"/>
  <c r="H10" i="20"/>
  <c r="P25" i="24"/>
  <c r="S25" i="24"/>
  <c r="V25" i="24"/>
  <c r="F12" i="20"/>
  <c r="V27" i="22"/>
  <c r="P27" i="22"/>
  <c r="S27" i="22"/>
  <c r="H3" i="20"/>
  <c r="V18" i="24"/>
  <c r="P18" i="24"/>
  <c r="S18" i="24"/>
  <c r="G9" i="20"/>
  <c r="V24" i="23"/>
  <c r="P24" i="23"/>
  <c r="S24" i="23"/>
  <c r="G3" i="20"/>
  <c r="V18" i="23"/>
  <c r="P18" i="23"/>
  <c r="S18" i="23"/>
  <c r="H7" i="20"/>
  <c r="V22" i="24"/>
  <c r="P22" i="24"/>
  <c r="S22" i="24"/>
  <c r="H14" i="20"/>
  <c r="V29" i="24"/>
  <c r="P29" i="24"/>
  <c r="S29" i="24"/>
  <c r="H5" i="20"/>
  <c r="P20" i="24"/>
  <c r="S20" i="24"/>
  <c r="V20" i="24"/>
  <c r="H13" i="20"/>
  <c r="P28" i="24"/>
  <c r="S28" i="24"/>
  <c r="V28" i="24"/>
  <c r="H6" i="20"/>
  <c r="P21" i="24"/>
  <c r="S21" i="24"/>
  <c r="V21" i="24"/>
  <c r="H12" i="20"/>
  <c r="P27" i="24"/>
  <c r="S27" i="24"/>
  <c r="V27" i="24"/>
  <c r="J3" i="20"/>
  <c r="V18" i="27"/>
  <c r="P18" i="27"/>
  <c r="S18" i="27"/>
  <c r="F3" i="20"/>
  <c r="V18" i="22"/>
  <c r="P18" i="22"/>
  <c r="S18" i="22"/>
  <c r="I4" i="20"/>
  <c r="V19" i="26"/>
  <c r="P19" i="26"/>
  <c r="S19" i="26"/>
  <c r="G12" i="20"/>
  <c r="V27" i="23"/>
  <c r="P27" i="23"/>
  <c r="S27" i="23"/>
  <c r="I3" i="20"/>
  <c r="V18" i="26"/>
  <c r="P18" i="26"/>
  <c r="S18" i="26"/>
  <c r="F5" i="20"/>
  <c r="V20" i="22"/>
  <c r="P20" i="22"/>
  <c r="S20" i="22"/>
  <c r="F6" i="20"/>
  <c r="V21" i="22"/>
  <c r="P21" i="22"/>
  <c r="S21" i="22"/>
  <c r="I5" i="20"/>
  <c r="V20" i="26"/>
  <c r="P20" i="26"/>
  <c r="S20" i="26"/>
  <c r="I13" i="20"/>
  <c r="V28" i="26"/>
  <c r="P28" i="26"/>
  <c r="S28" i="26"/>
  <c r="I6" i="20"/>
  <c r="V21" i="26"/>
  <c r="P21" i="26"/>
  <c r="S21" i="26"/>
  <c r="F11" i="20"/>
  <c r="V26" i="22"/>
  <c r="P26" i="22"/>
  <c r="S26" i="22"/>
  <c r="F8" i="20"/>
  <c r="V23" i="22"/>
  <c r="P23" i="22"/>
  <c r="S23" i="22"/>
  <c r="F9" i="20"/>
  <c r="V24" i="22"/>
  <c r="P24" i="22"/>
  <c r="S24" i="22"/>
  <c r="F4" i="20"/>
  <c r="V19" i="22"/>
  <c r="P19" i="22"/>
  <c r="S19" i="22"/>
  <c r="F10" i="20"/>
  <c r="V25" i="22"/>
  <c r="P25" i="22"/>
  <c r="S25" i="22"/>
  <c r="G10" i="20"/>
  <c r="P25" i="23"/>
  <c r="S25" i="23"/>
  <c r="V25" i="23"/>
  <c r="W20" i="26"/>
  <c r="Y20" i="26"/>
  <c r="X20" i="26"/>
  <c r="Z20" i="26"/>
  <c r="X18" i="26"/>
  <c r="Z18" i="26"/>
  <c r="W18" i="26"/>
  <c r="Y18" i="26"/>
  <c r="W24" i="22"/>
  <c r="Y24" i="22"/>
  <c r="X24" i="22"/>
  <c r="Z24" i="22"/>
  <c r="W28" i="26"/>
  <c r="Y28" i="26"/>
  <c r="X28" i="26"/>
  <c r="Z28" i="26"/>
  <c r="W20" i="22"/>
  <c r="Y20" i="22"/>
  <c r="X20" i="22"/>
  <c r="Z20" i="22"/>
  <c r="W18" i="22"/>
  <c r="Y18" i="22"/>
  <c r="X18" i="22"/>
  <c r="Z18" i="22"/>
  <c r="X20" i="24"/>
  <c r="Z20" i="24"/>
  <c r="W20" i="24"/>
  <c r="Y20" i="24"/>
  <c r="X29" i="24"/>
  <c r="Z29" i="24"/>
  <c r="W29" i="24"/>
  <c r="Y29" i="24"/>
  <c r="X28" i="23"/>
  <c r="Z28" i="23"/>
  <c r="W28" i="23"/>
  <c r="Y28" i="23"/>
  <c r="X29" i="23"/>
  <c r="Z29" i="23"/>
  <c r="W29" i="23"/>
  <c r="Y29" i="23"/>
  <c r="X19" i="23"/>
  <c r="Z19" i="23"/>
  <c r="W19" i="23"/>
  <c r="Y19" i="23"/>
  <c r="W19" i="22"/>
  <c r="Y19" i="22"/>
  <c r="X19" i="22"/>
  <c r="Z19" i="22"/>
  <c r="W21" i="26"/>
  <c r="Y21" i="26"/>
  <c r="X21" i="26"/>
  <c r="Z21" i="26"/>
  <c r="W21" i="22"/>
  <c r="Y21" i="22"/>
  <c r="X21" i="22"/>
  <c r="Z21" i="22"/>
  <c r="X19" i="26"/>
  <c r="Z19" i="26"/>
  <c r="W19" i="26"/>
  <c r="Y19" i="26"/>
  <c r="X28" i="24"/>
  <c r="Z28" i="24"/>
  <c r="W28" i="24"/>
  <c r="Y28" i="24"/>
  <c r="X24" i="23"/>
  <c r="Z24" i="23"/>
  <c r="W24" i="23"/>
  <c r="Y24" i="23"/>
  <c r="X18" i="24"/>
  <c r="Z18" i="24"/>
  <c r="W18" i="24"/>
  <c r="Y18" i="24"/>
  <c r="X28" i="22"/>
  <c r="Z28" i="22"/>
  <c r="W28" i="22"/>
  <c r="Y28" i="22"/>
  <c r="X21" i="23"/>
  <c r="Z21" i="23"/>
  <c r="W21" i="23"/>
  <c r="Y21" i="23"/>
  <c r="W23" i="26"/>
  <c r="Y23" i="26"/>
  <c r="X23" i="26"/>
  <c r="Z23" i="26"/>
  <c r="X22" i="22"/>
  <c r="Z22" i="22"/>
  <c r="W22" i="22"/>
  <c r="Y22" i="22"/>
  <c r="W22" i="26"/>
  <c r="Y22" i="26"/>
  <c r="X22" i="26"/>
  <c r="Z22" i="26"/>
  <c r="X25" i="23"/>
  <c r="Z25" i="23"/>
  <c r="W25" i="23"/>
  <c r="Y25" i="23"/>
  <c r="W25" i="22"/>
  <c r="Y25" i="22"/>
  <c r="X25" i="22"/>
  <c r="Z25" i="22"/>
  <c r="X26" i="22"/>
  <c r="Z26" i="22"/>
  <c r="W26" i="22"/>
  <c r="Y26" i="22"/>
  <c r="X27" i="23"/>
  <c r="Z27" i="23"/>
  <c r="W27" i="23"/>
  <c r="Y27" i="23"/>
  <c r="X21" i="24"/>
  <c r="Z21" i="24"/>
  <c r="W21" i="24"/>
  <c r="Y21" i="24"/>
  <c r="X18" i="23"/>
  <c r="Z18" i="23"/>
  <c r="W18" i="23"/>
  <c r="Y18" i="23"/>
  <c r="X25" i="24"/>
  <c r="Z25" i="24"/>
  <c r="W25" i="24"/>
  <c r="Y25" i="24"/>
  <c r="X19" i="24"/>
  <c r="Z19" i="24"/>
  <c r="W19" i="24"/>
  <c r="Y19" i="24"/>
  <c r="W25" i="26"/>
  <c r="Y25" i="26"/>
  <c r="X25" i="26"/>
  <c r="Z25" i="26"/>
  <c r="X20" i="23"/>
  <c r="Z20" i="23"/>
  <c r="W20" i="23"/>
  <c r="Y20" i="23"/>
  <c r="X22" i="23"/>
  <c r="Z22" i="23"/>
  <c r="W22" i="23"/>
  <c r="Y22" i="23"/>
  <c r="X26" i="24"/>
  <c r="Z26" i="24"/>
  <c r="W26" i="24"/>
  <c r="Y26" i="24"/>
  <c r="W29" i="26"/>
  <c r="Y29" i="26"/>
  <c r="X29" i="26"/>
  <c r="Z29" i="26"/>
  <c r="X27" i="24"/>
  <c r="Z27" i="24"/>
  <c r="W27" i="24"/>
  <c r="Y27" i="24"/>
  <c r="X22" i="24"/>
  <c r="Z22" i="24"/>
  <c r="W22" i="24"/>
  <c r="Y22" i="24"/>
  <c r="X24" i="24"/>
  <c r="Z24" i="24"/>
  <c r="W24" i="24"/>
  <c r="Y24" i="24"/>
  <c r="W24" i="26"/>
  <c r="Y24" i="26"/>
  <c r="X24" i="26"/>
  <c r="Z24" i="26"/>
  <c r="W26" i="26"/>
  <c r="Y26" i="26"/>
  <c r="X26" i="26"/>
  <c r="Z26" i="26"/>
  <c r="X26" i="23"/>
  <c r="Z26" i="23"/>
  <c r="W26" i="23"/>
  <c r="Y26" i="23"/>
  <c r="X23" i="23"/>
  <c r="Z23" i="23"/>
  <c r="W23" i="23"/>
  <c r="Y23" i="23"/>
  <c r="X23" i="24"/>
  <c r="Z23" i="24"/>
  <c r="W23" i="24"/>
  <c r="Y23" i="24"/>
  <c r="X29" i="22"/>
  <c r="Z29" i="22"/>
  <c r="W29" i="22"/>
  <c r="Y29" i="22"/>
  <c r="W23" i="22"/>
  <c r="Y23" i="22"/>
  <c r="X23" i="22"/>
  <c r="Z23" i="22"/>
  <c r="W27" i="22"/>
  <c r="Y27" i="22"/>
  <c r="X27" i="22"/>
  <c r="Z27" i="22"/>
  <c r="W27" i="26"/>
  <c r="Y27" i="26"/>
  <c r="X27" i="26"/>
  <c r="Z27" i="26"/>
  <c r="I9" i="15"/>
  <c r="F38" i="15"/>
  <c r="M38" i="15"/>
  <c r="N38" i="15"/>
  <c r="O38" i="15"/>
  <c r="V38" i="15"/>
  <c r="W38" i="15"/>
  <c r="Y38" i="15"/>
  <c r="X38" i="15"/>
  <c r="Z38" i="15"/>
  <c r="F41" i="15"/>
  <c r="M41" i="15"/>
  <c r="N41" i="15"/>
  <c r="O41" i="15"/>
  <c r="V41" i="15"/>
  <c r="X41" i="15"/>
  <c r="Z41" i="15"/>
  <c r="W41" i="15"/>
  <c r="Y41" i="15"/>
  <c r="F37" i="15"/>
  <c r="M37" i="15"/>
  <c r="N37" i="15"/>
  <c r="O37" i="15"/>
  <c r="V37" i="15"/>
  <c r="X37" i="15"/>
  <c r="Z37" i="15"/>
  <c r="W37" i="15"/>
  <c r="Y37" i="15"/>
  <c r="F36" i="15"/>
  <c r="M36" i="15"/>
  <c r="N36" i="15"/>
  <c r="O36" i="15"/>
  <c r="V36" i="15"/>
  <c r="W36" i="15"/>
  <c r="Y36" i="15"/>
  <c r="X36" i="15"/>
  <c r="Z36" i="15"/>
  <c r="F42" i="15"/>
  <c r="M42" i="15"/>
  <c r="N42" i="15"/>
  <c r="O42" i="15"/>
  <c r="V42" i="15"/>
  <c r="W42" i="15"/>
  <c r="Y42" i="15"/>
  <c r="X42" i="15"/>
  <c r="Z42" i="15"/>
  <c r="F27" i="15"/>
  <c r="M27" i="15"/>
  <c r="N27" i="15"/>
  <c r="O27" i="15"/>
  <c r="V27" i="15"/>
  <c r="X27" i="15"/>
  <c r="Z27" i="15"/>
  <c r="W27" i="15"/>
  <c r="Y27" i="15"/>
  <c r="F26" i="15"/>
  <c r="M26" i="15"/>
  <c r="N26" i="15"/>
  <c r="O26" i="15"/>
  <c r="V26" i="15"/>
  <c r="W26" i="15"/>
  <c r="Y26" i="15"/>
  <c r="X26" i="15"/>
  <c r="Z26" i="15"/>
  <c r="F33" i="15"/>
  <c r="M33" i="15"/>
  <c r="N33" i="15"/>
  <c r="O33" i="15"/>
  <c r="V33" i="15"/>
  <c r="X33" i="15"/>
  <c r="Z33" i="15"/>
  <c r="W33" i="15"/>
  <c r="Y33" i="15"/>
  <c r="F43" i="15"/>
  <c r="M43" i="15"/>
  <c r="N43" i="15"/>
  <c r="O43" i="15"/>
  <c r="V43" i="15"/>
  <c r="X43" i="15"/>
  <c r="Z43" i="15"/>
  <c r="W43" i="15"/>
  <c r="Y43" i="15"/>
  <c r="F30" i="15"/>
  <c r="M30" i="15"/>
  <c r="N30" i="15"/>
  <c r="O30" i="15"/>
  <c r="V30" i="15"/>
  <c r="W30" i="15"/>
  <c r="Y30" i="15"/>
  <c r="X30" i="15"/>
  <c r="Z30" i="15"/>
  <c r="F34" i="15"/>
  <c r="M34" i="15"/>
  <c r="N34" i="15"/>
  <c r="O34" i="15"/>
  <c r="V34" i="15"/>
  <c r="W34" i="15"/>
  <c r="Y34" i="15"/>
  <c r="X34" i="15"/>
  <c r="Z34" i="15"/>
  <c r="F44" i="15"/>
  <c r="M44" i="15"/>
  <c r="N44" i="15"/>
  <c r="O44" i="15"/>
  <c r="V44" i="15"/>
  <c r="W44" i="15"/>
  <c r="Y44" i="15"/>
  <c r="X44" i="15"/>
  <c r="Z44" i="15"/>
  <c r="F32" i="15"/>
  <c r="M32" i="15"/>
  <c r="N32" i="15"/>
  <c r="O32" i="15"/>
  <c r="V32" i="15"/>
  <c r="W32" i="15"/>
  <c r="Y32" i="15"/>
  <c r="X32" i="15"/>
  <c r="Z32" i="15"/>
  <c r="F40" i="15"/>
  <c r="M40" i="15"/>
  <c r="N40" i="15"/>
  <c r="O40" i="15"/>
  <c r="V40" i="15"/>
  <c r="W40" i="15"/>
  <c r="Y40" i="15"/>
  <c r="X40" i="15"/>
  <c r="Z40" i="15"/>
  <c r="F29" i="15"/>
  <c r="M29" i="15"/>
  <c r="N29" i="15"/>
  <c r="O29" i="15"/>
  <c r="V29" i="15"/>
  <c r="X29" i="15"/>
  <c r="Z29" i="15"/>
  <c r="W29" i="15"/>
  <c r="Y29" i="15"/>
  <c r="F19" i="15"/>
  <c r="M19" i="15"/>
  <c r="N19" i="15"/>
  <c r="O19" i="15"/>
  <c r="V19" i="15"/>
  <c r="X19" i="15"/>
  <c r="Z19" i="15"/>
  <c r="W19" i="15"/>
  <c r="Y19" i="15"/>
  <c r="F31" i="15"/>
  <c r="M31" i="15"/>
  <c r="N31" i="15"/>
  <c r="O31" i="15"/>
  <c r="V31" i="15"/>
  <c r="X31" i="15"/>
  <c r="Z31" i="15"/>
  <c r="W31" i="15"/>
  <c r="Y31" i="15"/>
  <c r="F39" i="15"/>
  <c r="M39" i="15"/>
  <c r="N39" i="15"/>
  <c r="O39" i="15"/>
  <c r="V39" i="15"/>
  <c r="X39" i="15"/>
  <c r="Z39" i="15"/>
  <c r="W39" i="15"/>
  <c r="Y39" i="15"/>
  <c r="F23" i="15"/>
  <c r="M23" i="15"/>
  <c r="N23" i="15"/>
  <c r="O23" i="15"/>
  <c r="V23" i="15"/>
  <c r="X23" i="15"/>
  <c r="Z23" i="15"/>
  <c r="W23" i="15"/>
  <c r="Y23" i="15"/>
  <c r="F28" i="15"/>
  <c r="M28" i="15"/>
  <c r="N28" i="15"/>
  <c r="O28" i="15"/>
  <c r="V28" i="15"/>
  <c r="W28" i="15"/>
  <c r="Y28" i="15"/>
  <c r="X28" i="15"/>
  <c r="Z28" i="15"/>
  <c r="F22" i="15"/>
  <c r="M22" i="15"/>
  <c r="N22" i="15"/>
  <c r="O22" i="15"/>
  <c r="V22" i="15"/>
  <c r="W22" i="15"/>
  <c r="Y22" i="15"/>
  <c r="X22" i="15"/>
  <c r="Z22" i="15"/>
  <c r="F20" i="15"/>
  <c r="M20" i="15"/>
  <c r="N20" i="15"/>
  <c r="O20" i="15"/>
  <c r="V20" i="15"/>
  <c r="W20" i="15"/>
  <c r="Y20" i="15"/>
  <c r="X20" i="15"/>
  <c r="Z20" i="15"/>
  <c r="F21" i="15"/>
  <c r="M21" i="15"/>
  <c r="N21" i="15"/>
  <c r="O21" i="15"/>
  <c r="V21" i="15"/>
  <c r="X21" i="15"/>
  <c r="Z21" i="15"/>
  <c r="W21" i="15"/>
  <c r="Y21" i="15"/>
  <c r="F25" i="15"/>
  <c r="M25" i="15"/>
  <c r="N25" i="15"/>
  <c r="O25" i="15"/>
  <c r="V25" i="15"/>
  <c r="X25" i="15"/>
  <c r="Z25" i="15"/>
  <c r="W25" i="15"/>
  <c r="Y25" i="15"/>
  <c r="F35" i="15"/>
  <c r="M35" i="15"/>
  <c r="N35" i="15"/>
  <c r="O35" i="15"/>
  <c r="V35" i="15"/>
  <c r="X35" i="15"/>
  <c r="Z35" i="15"/>
  <c r="W35" i="15"/>
  <c r="Y35" i="15"/>
  <c r="F24" i="15"/>
  <c r="M24" i="15"/>
  <c r="N24" i="15"/>
  <c r="O24" i="15"/>
  <c r="V24" i="15"/>
  <c r="W24" i="15"/>
  <c r="Y24" i="15"/>
  <c r="X24" i="15"/>
  <c r="Z24" i="15"/>
  <c r="P33" i="15"/>
  <c r="S33" i="15"/>
  <c r="P28" i="15"/>
  <c r="S28" i="15"/>
  <c r="P26" i="15"/>
  <c r="S26" i="15"/>
  <c r="P43" i="15"/>
  <c r="S43" i="15"/>
  <c r="P27" i="15"/>
  <c r="S27" i="15"/>
  <c r="P39" i="15"/>
  <c r="S39" i="15"/>
  <c r="P24" i="15"/>
  <c r="S24" i="15"/>
  <c r="P30" i="15"/>
  <c r="S30" i="15"/>
  <c r="P34" i="15"/>
  <c r="S34" i="15"/>
  <c r="P31" i="15"/>
  <c r="S31" i="15"/>
  <c r="P22" i="15"/>
  <c r="S22" i="15"/>
  <c r="P23" i="15"/>
  <c r="S23" i="15"/>
  <c r="P42" i="15"/>
  <c r="S42" i="15"/>
  <c r="P19" i="15"/>
  <c r="S19" i="15"/>
  <c r="P36" i="15"/>
  <c r="S36" i="15"/>
  <c r="P29" i="15"/>
  <c r="S29" i="15"/>
  <c r="P37" i="15"/>
  <c r="S37" i="15"/>
  <c r="P21" i="15"/>
  <c r="S21" i="15"/>
  <c r="P35" i="15"/>
  <c r="S35" i="15"/>
  <c r="P40" i="15"/>
  <c r="S40" i="15"/>
  <c r="P41" i="15"/>
  <c r="S41" i="15"/>
  <c r="P32" i="15"/>
  <c r="S32" i="15"/>
  <c r="P25" i="15"/>
  <c r="S25" i="15"/>
  <c r="P20" i="15"/>
  <c r="S20" i="15"/>
  <c r="P38" i="15"/>
  <c r="S38" i="15"/>
  <c r="P44" i="15"/>
  <c r="S44" i="15"/>
  <c r="F18" i="15"/>
  <c r="M18" i="15"/>
  <c r="N18" i="15"/>
  <c r="O18" i="15"/>
  <c r="V18" i="15"/>
  <c r="X18" i="15"/>
  <c r="Z18" i="15"/>
  <c r="P18" i="15"/>
  <c r="S18" i="15"/>
  <c r="B3" i="20"/>
  <c r="U44" i="15"/>
  <c r="B29" i="20"/>
  <c r="B20" i="20"/>
  <c r="U35" i="15"/>
  <c r="B24" i="20"/>
  <c r="U39" i="15"/>
  <c r="U42" i="15"/>
  <c r="B27" i="20"/>
  <c r="U38" i="15"/>
  <c r="B23" i="20"/>
  <c r="B6" i="20"/>
  <c r="U21" i="15"/>
  <c r="B12" i="20"/>
  <c r="U27" i="15"/>
  <c r="B22" i="20"/>
  <c r="U37" i="15"/>
  <c r="B28" i="20"/>
  <c r="U43" i="15"/>
  <c r="U23" i="15"/>
  <c r="B8" i="20"/>
  <c r="B11" i="20"/>
  <c r="U26" i="15"/>
  <c r="B14" i="20"/>
  <c r="U29" i="15"/>
  <c r="U20" i="15"/>
  <c r="B5" i="20"/>
  <c r="U22" i="15"/>
  <c r="B7" i="20"/>
  <c r="U25" i="15"/>
  <c r="B10" i="20"/>
  <c r="U31" i="15"/>
  <c r="B16" i="20"/>
  <c r="U32" i="15"/>
  <c r="B17" i="20"/>
  <c r="U34" i="15"/>
  <c r="B19" i="20"/>
  <c r="B13" i="20"/>
  <c r="U28" i="15"/>
  <c r="U30" i="15"/>
  <c r="B15" i="20"/>
  <c r="B18" i="20"/>
  <c r="U33" i="15"/>
  <c r="U24" i="15"/>
  <c r="B9" i="20"/>
  <c r="U41" i="15"/>
  <c r="B26" i="20"/>
  <c r="B21" i="20"/>
  <c r="U36" i="15"/>
  <c r="U40" i="15"/>
  <c r="B25" i="20"/>
  <c r="B4" i="20"/>
  <c r="U19" i="15"/>
  <c r="I9" i="17"/>
  <c r="F28" i="17"/>
  <c r="M28" i="17"/>
  <c r="N28" i="17"/>
  <c r="O28" i="17"/>
  <c r="V28" i="17"/>
  <c r="W28" i="17"/>
  <c r="Y28" i="17"/>
  <c r="X28" i="17"/>
  <c r="Z28" i="17"/>
  <c r="I9" i="21"/>
  <c r="F19" i="21"/>
  <c r="M19" i="21"/>
  <c r="N19" i="21"/>
  <c r="O19" i="21"/>
  <c r="V19" i="21"/>
  <c r="W19" i="21"/>
  <c r="Y19" i="21"/>
  <c r="X19" i="21"/>
  <c r="Z19" i="21"/>
  <c r="F27" i="21"/>
  <c r="M27" i="21"/>
  <c r="N27" i="21"/>
  <c r="O27" i="21"/>
  <c r="V27" i="21"/>
  <c r="W27" i="21"/>
  <c r="Y27" i="21"/>
  <c r="X27" i="21"/>
  <c r="Z27" i="21"/>
  <c r="I9" i="16"/>
  <c r="F26" i="16"/>
  <c r="M26" i="16"/>
  <c r="N26" i="16"/>
  <c r="O26" i="16"/>
  <c r="V26" i="16"/>
  <c r="X26" i="16"/>
  <c r="Z26" i="16"/>
  <c r="W26" i="16"/>
  <c r="Y26" i="16"/>
  <c r="F18" i="17"/>
  <c r="M18" i="17"/>
  <c r="N18" i="17"/>
  <c r="O18" i="17"/>
  <c r="V18" i="17"/>
  <c r="X18" i="17"/>
  <c r="Z18" i="17"/>
  <c r="W18" i="17"/>
  <c r="Y18" i="17"/>
  <c r="F22" i="16"/>
  <c r="M22" i="16"/>
  <c r="N22" i="16"/>
  <c r="O22" i="16"/>
  <c r="V22" i="16"/>
  <c r="X22" i="16"/>
  <c r="Z22" i="16"/>
  <c r="W22" i="16"/>
  <c r="Y22" i="16"/>
  <c r="F29" i="21"/>
  <c r="M29" i="21"/>
  <c r="N29" i="21"/>
  <c r="O29" i="21"/>
  <c r="V29" i="21"/>
  <c r="W29" i="21"/>
  <c r="Y29" i="21"/>
  <c r="X29" i="21"/>
  <c r="Z29" i="21"/>
  <c r="F18" i="16"/>
  <c r="M18" i="16"/>
  <c r="N18" i="16"/>
  <c r="O18" i="16"/>
  <c r="V18" i="16"/>
  <c r="W18" i="16"/>
  <c r="Y18" i="16"/>
  <c r="X18" i="16"/>
  <c r="Z18" i="16"/>
  <c r="F26" i="21"/>
  <c r="M26" i="21"/>
  <c r="N26" i="21"/>
  <c r="O26" i="21"/>
  <c r="V26" i="21"/>
  <c r="W26" i="21"/>
  <c r="Y26" i="21"/>
  <c r="X26" i="21"/>
  <c r="Z26" i="21"/>
  <c r="F25" i="21"/>
  <c r="M25" i="21"/>
  <c r="N25" i="21"/>
  <c r="O25" i="21"/>
  <c r="V25" i="21"/>
  <c r="W25" i="21"/>
  <c r="Y25" i="21"/>
  <c r="X25" i="21"/>
  <c r="Z25" i="21"/>
  <c r="F27" i="17"/>
  <c r="M27" i="17"/>
  <c r="N27" i="17"/>
  <c r="O27" i="17"/>
  <c r="V27" i="17"/>
  <c r="W27" i="17"/>
  <c r="Y27" i="17"/>
  <c r="X27" i="17"/>
  <c r="Z27" i="17"/>
  <c r="F28" i="16"/>
  <c r="M28" i="16"/>
  <c r="N28" i="16"/>
  <c r="O28" i="16"/>
  <c r="V28" i="16"/>
  <c r="X28" i="16"/>
  <c r="Z28" i="16"/>
  <c r="W28" i="16"/>
  <c r="Y28" i="16"/>
  <c r="F27" i="16"/>
  <c r="M27" i="16"/>
  <c r="N27" i="16"/>
  <c r="O27" i="16"/>
  <c r="V27" i="16"/>
  <c r="X27" i="16"/>
  <c r="Z27" i="16"/>
  <c r="W27" i="16"/>
  <c r="Y27" i="16"/>
  <c r="F24" i="17"/>
  <c r="M24" i="17"/>
  <c r="N24" i="17"/>
  <c r="O24" i="17"/>
  <c r="V24" i="17"/>
  <c r="W24" i="17"/>
  <c r="Y24" i="17"/>
  <c r="X24" i="17"/>
  <c r="Z24" i="17"/>
  <c r="F25" i="16"/>
  <c r="M25" i="16"/>
  <c r="N25" i="16"/>
  <c r="O25" i="16"/>
  <c r="V25" i="16"/>
  <c r="W25" i="16"/>
  <c r="Y25" i="16"/>
  <c r="X25" i="16"/>
  <c r="Z25" i="16"/>
  <c r="F20" i="21"/>
  <c r="M20" i="21"/>
  <c r="N20" i="21"/>
  <c r="O20" i="21"/>
  <c r="V20" i="21"/>
  <c r="X20" i="21"/>
  <c r="Z20" i="21"/>
  <c r="W20" i="21"/>
  <c r="Y20" i="21"/>
  <c r="F23" i="17"/>
  <c r="M23" i="17"/>
  <c r="N23" i="17"/>
  <c r="O23" i="17"/>
  <c r="V23" i="17"/>
  <c r="X23" i="17"/>
  <c r="Z23" i="17"/>
  <c r="W23" i="17"/>
  <c r="Y23" i="17"/>
  <c r="F26" i="17"/>
  <c r="M26" i="17"/>
  <c r="N26" i="17"/>
  <c r="O26" i="17"/>
  <c r="V26" i="17"/>
  <c r="W26" i="17"/>
  <c r="Y26" i="17"/>
  <c r="X26" i="17"/>
  <c r="Z26" i="17"/>
  <c r="F23" i="21"/>
  <c r="M23" i="21"/>
  <c r="N23" i="21"/>
  <c r="O23" i="21"/>
  <c r="V23" i="21"/>
  <c r="W23" i="21"/>
  <c r="Y23" i="21"/>
  <c r="X23" i="21"/>
  <c r="Z23" i="21"/>
  <c r="F24" i="21"/>
  <c r="M24" i="21"/>
  <c r="N24" i="21"/>
  <c r="O24" i="21"/>
  <c r="V24" i="21"/>
  <c r="W24" i="21"/>
  <c r="Y24" i="21"/>
  <c r="X24" i="21"/>
  <c r="Z24" i="21"/>
  <c r="F25" i="17"/>
  <c r="M25" i="17"/>
  <c r="N25" i="17"/>
  <c r="O25" i="17"/>
  <c r="V25" i="17"/>
  <c r="W25" i="17"/>
  <c r="Y25" i="17"/>
  <c r="X25" i="17"/>
  <c r="Z25" i="17"/>
  <c r="F21" i="21"/>
  <c r="M21" i="21"/>
  <c r="N21" i="21"/>
  <c r="O21" i="21"/>
  <c r="V21" i="21"/>
  <c r="X21" i="21"/>
  <c r="Z21" i="21"/>
  <c r="W21" i="21"/>
  <c r="Y21" i="21"/>
  <c r="F22" i="17"/>
  <c r="M22" i="17"/>
  <c r="N22" i="17"/>
  <c r="O22" i="17"/>
  <c r="V22" i="17"/>
  <c r="X22" i="17"/>
  <c r="Z22" i="17"/>
  <c r="W22" i="17"/>
  <c r="Y22" i="17"/>
  <c r="F20" i="17"/>
  <c r="M20" i="17"/>
  <c r="N20" i="17"/>
  <c r="O20" i="17"/>
  <c r="V20" i="17"/>
  <c r="X20" i="17"/>
  <c r="Z20" i="17"/>
  <c r="W20" i="17"/>
  <c r="Y20" i="17"/>
  <c r="F19" i="17"/>
  <c r="M19" i="17"/>
  <c r="N19" i="17"/>
  <c r="O19" i="17"/>
  <c r="V19" i="17"/>
  <c r="X19" i="17"/>
  <c r="Z19" i="17"/>
  <c r="W19" i="17"/>
  <c r="Y19" i="17"/>
  <c r="F29" i="17"/>
  <c r="M29" i="17"/>
  <c r="N29" i="17"/>
  <c r="O29" i="17"/>
  <c r="V29" i="17"/>
  <c r="W29" i="17"/>
  <c r="Y29" i="17"/>
  <c r="X29" i="17"/>
  <c r="Z29" i="17"/>
  <c r="F21" i="17"/>
  <c r="M21" i="17"/>
  <c r="N21" i="17"/>
  <c r="O21" i="17"/>
  <c r="V21" i="17"/>
  <c r="X21" i="17"/>
  <c r="Z21" i="17"/>
  <c r="W21" i="17"/>
  <c r="Y21" i="17"/>
  <c r="F18" i="21"/>
  <c r="M18" i="21"/>
  <c r="N18" i="21"/>
  <c r="O18" i="21"/>
  <c r="V18" i="21"/>
  <c r="X18" i="21"/>
  <c r="Z18" i="21"/>
  <c r="W18" i="21"/>
  <c r="Y18" i="21"/>
  <c r="F20" i="16"/>
  <c r="M20" i="16"/>
  <c r="N20" i="16"/>
  <c r="O20" i="16"/>
  <c r="V20" i="16"/>
  <c r="X20" i="16"/>
  <c r="Z20" i="16"/>
  <c r="W20" i="16"/>
  <c r="Y20" i="16"/>
  <c r="F21" i="16"/>
  <c r="M21" i="16"/>
  <c r="N21" i="16"/>
  <c r="O21" i="16"/>
  <c r="V21" i="16"/>
  <c r="X21" i="16"/>
  <c r="Z21" i="16"/>
  <c r="W21" i="16"/>
  <c r="Y21" i="16"/>
  <c r="F23" i="16"/>
  <c r="M23" i="16"/>
  <c r="N23" i="16"/>
  <c r="O23" i="16"/>
  <c r="V23" i="16"/>
  <c r="X23" i="16"/>
  <c r="Z23" i="16"/>
  <c r="W23" i="16"/>
  <c r="Y23" i="16"/>
  <c r="F29" i="16"/>
  <c r="M29" i="16"/>
  <c r="N29" i="16"/>
  <c r="O29" i="16"/>
  <c r="V29" i="16"/>
  <c r="X29" i="16"/>
  <c r="Z29" i="16"/>
  <c r="W29" i="16"/>
  <c r="Y29" i="16"/>
  <c r="F22" i="21"/>
  <c r="M22" i="21"/>
  <c r="N22" i="21"/>
  <c r="O22" i="21"/>
  <c r="V22" i="21"/>
  <c r="W22" i="21"/>
  <c r="Y22" i="21"/>
  <c r="X22" i="21"/>
  <c r="Z22" i="21"/>
  <c r="F28" i="21"/>
  <c r="M28" i="21"/>
  <c r="N28" i="21"/>
  <c r="O28" i="21"/>
  <c r="V28" i="21"/>
  <c r="W28" i="21"/>
  <c r="Y28" i="21"/>
  <c r="X28" i="21"/>
  <c r="Z28" i="21"/>
  <c r="F24" i="16"/>
  <c r="M24" i="16"/>
  <c r="N24" i="16"/>
  <c r="O24" i="16"/>
  <c r="V24" i="16"/>
  <c r="X24" i="16"/>
  <c r="Z24" i="16"/>
  <c r="W24" i="16"/>
  <c r="Y24" i="16"/>
  <c r="F19" i="16"/>
  <c r="M19" i="16"/>
  <c r="N19" i="16"/>
  <c r="O19" i="16"/>
  <c r="V19" i="16"/>
  <c r="W19" i="16"/>
  <c r="Y19" i="16"/>
  <c r="X19" i="16"/>
  <c r="Z19" i="16"/>
  <c r="W18" i="15"/>
  <c r="Y18" i="15"/>
  <c r="U18" i="15"/>
  <c r="P19" i="17"/>
  <c r="S19" i="17"/>
  <c r="D4" i="20"/>
  <c r="P20" i="17"/>
  <c r="S20" i="17"/>
  <c r="D5" i="20"/>
  <c r="P22" i="17"/>
  <c r="S22" i="17"/>
  <c r="D7" i="20"/>
  <c r="P29" i="21"/>
  <c r="S29" i="21"/>
  <c r="E14" i="20"/>
  <c r="P26" i="17"/>
  <c r="S26" i="17"/>
  <c r="D11" i="20"/>
  <c r="P22" i="21"/>
  <c r="S22" i="21"/>
  <c r="E7" i="20"/>
  <c r="P23" i="17"/>
  <c r="S23" i="17"/>
  <c r="D8" i="20"/>
  <c r="P29" i="16"/>
  <c r="S29" i="16"/>
  <c r="C14" i="20"/>
  <c r="P22" i="16"/>
  <c r="S22" i="16"/>
  <c r="C7" i="20"/>
  <c r="P21" i="21"/>
  <c r="S21" i="21"/>
  <c r="E6" i="20"/>
  <c r="P18" i="17"/>
  <c r="S18" i="17"/>
  <c r="D3" i="20"/>
  <c r="P20" i="21"/>
  <c r="S20" i="21"/>
  <c r="E5" i="20"/>
  <c r="P25" i="16"/>
  <c r="S25" i="16"/>
  <c r="C10" i="20"/>
  <c r="P19" i="16"/>
  <c r="S19" i="16"/>
  <c r="C4" i="20"/>
  <c r="P24" i="16"/>
  <c r="S24" i="16"/>
  <c r="C9" i="20"/>
  <c r="P23" i="16"/>
  <c r="S23" i="16"/>
  <c r="C8" i="20"/>
  <c r="P26" i="16"/>
  <c r="S26" i="16"/>
  <c r="C11" i="20"/>
  <c r="P25" i="17"/>
  <c r="S25" i="17"/>
  <c r="D10" i="20"/>
  <c r="E13" i="20"/>
  <c r="P28" i="21"/>
  <c r="S28" i="21"/>
  <c r="P24" i="17"/>
  <c r="S24" i="17"/>
  <c r="D9" i="20"/>
  <c r="P27" i="16"/>
  <c r="S27" i="16"/>
  <c r="C12" i="20"/>
  <c r="P21" i="16"/>
  <c r="S21" i="16"/>
  <c r="C6" i="20"/>
  <c r="P28" i="16"/>
  <c r="S28" i="16"/>
  <c r="C13" i="20"/>
  <c r="P20" i="16"/>
  <c r="S20" i="16"/>
  <c r="C5" i="20"/>
  <c r="P18" i="21"/>
  <c r="S18" i="21"/>
  <c r="E3" i="20"/>
  <c r="P27" i="21"/>
  <c r="S27" i="21"/>
  <c r="E12" i="20"/>
  <c r="P27" i="17"/>
  <c r="S27" i="17"/>
  <c r="D12" i="20"/>
  <c r="P25" i="21"/>
  <c r="S25" i="21"/>
  <c r="E10" i="20"/>
  <c r="P21" i="17"/>
  <c r="S21" i="17"/>
  <c r="D6" i="20"/>
  <c r="P19" i="21"/>
  <c r="S19" i="21"/>
  <c r="E4" i="20"/>
  <c r="P28" i="17"/>
  <c r="S28" i="17"/>
  <c r="D13" i="20"/>
  <c r="P24" i="21"/>
  <c r="S24" i="21"/>
  <c r="E9" i="20"/>
  <c r="P23" i="21"/>
  <c r="S23" i="21"/>
  <c r="E8" i="20"/>
  <c r="P29" i="17"/>
  <c r="S29" i="17"/>
  <c r="D14" i="20"/>
  <c r="P26" i="21"/>
  <c r="S26" i="21"/>
  <c r="E11" i="20"/>
  <c r="P18" i="16"/>
  <c r="S18" i="16"/>
  <c r="C3" i="20"/>
  <c r="U18" i="16"/>
  <c r="U22" i="17"/>
  <c r="U26" i="21"/>
  <c r="U29" i="17"/>
  <c r="U23" i="21"/>
  <c r="U20" i="17"/>
  <c r="U24" i="21"/>
  <c r="U28" i="17"/>
  <c r="U19" i="21"/>
  <c r="U21" i="17"/>
  <c r="U25" i="21"/>
  <c r="U27" i="17"/>
  <c r="U21" i="21"/>
  <c r="U27" i="21"/>
  <c r="U18" i="21"/>
  <c r="U22" i="16"/>
  <c r="U29" i="16"/>
  <c r="U23" i="17"/>
  <c r="U20" i="16"/>
  <c r="U28" i="16"/>
  <c r="U21" i="16"/>
  <c r="U27" i="16"/>
  <c r="U19" i="17"/>
  <c r="U22" i="21"/>
  <c r="U26" i="17"/>
  <c r="U29" i="21"/>
  <c r="U20" i="21"/>
  <c r="U24" i="17"/>
  <c r="U28" i="21"/>
  <c r="U25" i="17"/>
  <c r="U18" i="17"/>
  <c r="U26" i="16"/>
  <c r="U23" i="16"/>
  <c r="U24" i="16"/>
  <c r="U19" i="16"/>
  <c r="U25" i="16"/>
  <c r="F32" i="16"/>
  <c r="M32" i="16"/>
  <c r="N32" i="16"/>
  <c r="O32" i="16"/>
  <c r="V32" i="16"/>
  <c r="X32" i="16"/>
  <c r="Z32" i="16"/>
  <c r="W32" i="16"/>
  <c r="Y32" i="16"/>
  <c r="F37" i="16"/>
  <c r="M37" i="16"/>
  <c r="N37" i="16"/>
  <c r="O37" i="16"/>
  <c r="V37" i="16"/>
  <c r="W37" i="16"/>
  <c r="Y37" i="16"/>
  <c r="X37" i="16"/>
  <c r="Z37" i="16"/>
  <c r="F31" i="16"/>
  <c r="M31" i="16"/>
  <c r="N31" i="16"/>
  <c r="O31" i="16"/>
  <c r="V31" i="16"/>
  <c r="X31" i="16"/>
  <c r="Z31" i="16"/>
  <c r="W31" i="16"/>
  <c r="Y31" i="16"/>
  <c r="F36" i="16"/>
  <c r="M36" i="16"/>
  <c r="N36" i="16"/>
  <c r="O36" i="16"/>
  <c r="V36" i="16"/>
  <c r="X36" i="16"/>
  <c r="Z36" i="16"/>
  <c r="W36" i="16"/>
  <c r="Y36" i="16"/>
  <c r="F30" i="16"/>
  <c r="M30" i="16"/>
  <c r="N30" i="16"/>
  <c r="O30" i="16"/>
  <c r="V30" i="16"/>
  <c r="X30" i="16"/>
  <c r="Z30" i="16"/>
  <c r="W30" i="16"/>
  <c r="Y30" i="16"/>
  <c r="F35" i="16"/>
  <c r="M35" i="16"/>
  <c r="N35" i="16"/>
  <c r="O35" i="16"/>
  <c r="V35" i="16"/>
  <c r="W35" i="16"/>
  <c r="Y35" i="16"/>
  <c r="X35" i="16"/>
  <c r="Z35" i="16"/>
  <c r="F44" i="16"/>
  <c r="M44" i="16"/>
  <c r="N44" i="16"/>
  <c r="O44" i="16"/>
  <c r="V44" i="16"/>
  <c r="X44" i="16"/>
  <c r="Z44" i="16"/>
  <c r="W44" i="16"/>
  <c r="Y44" i="16"/>
  <c r="F34" i="16"/>
  <c r="M34" i="16"/>
  <c r="N34" i="16"/>
  <c r="O34" i="16"/>
  <c r="V34" i="16"/>
  <c r="W34" i="16"/>
  <c r="Y34" i="16"/>
  <c r="X34" i="16"/>
  <c r="Z34" i="16"/>
  <c r="F39" i="16"/>
  <c r="M39" i="16"/>
  <c r="N39" i="16"/>
  <c r="O39" i="16"/>
  <c r="V39" i="16"/>
  <c r="X39" i="16"/>
  <c r="Z39" i="16"/>
  <c r="W39" i="16"/>
  <c r="Y39" i="16"/>
  <c r="F38" i="16"/>
  <c r="M38" i="16"/>
  <c r="N38" i="16"/>
  <c r="O38" i="16"/>
  <c r="V38" i="16"/>
  <c r="W38" i="16"/>
  <c r="Y38" i="16"/>
  <c r="X38" i="16"/>
  <c r="Z38" i="16"/>
  <c r="F43" i="16"/>
  <c r="M43" i="16"/>
  <c r="N43" i="16"/>
  <c r="O43" i="16"/>
  <c r="V43" i="16"/>
  <c r="X43" i="16"/>
  <c r="Z43" i="16"/>
  <c r="W43" i="16"/>
  <c r="Y43" i="16"/>
  <c r="F33" i="16"/>
  <c r="M33" i="16"/>
  <c r="N33" i="16"/>
  <c r="O33" i="16"/>
  <c r="V33" i="16"/>
  <c r="X33" i="16"/>
  <c r="Z33" i="16"/>
  <c r="W33" i="16"/>
  <c r="Y33" i="16"/>
  <c r="F42" i="16"/>
  <c r="M42" i="16"/>
  <c r="N42" i="16"/>
  <c r="O42" i="16"/>
  <c r="V42" i="16"/>
  <c r="W42" i="16"/>
  <c r="Y42" i="16"/>
  <c r="X42" i="16"/>
  <c r="Z42" i="16"/>
  <c r="F41" i="16"/>
  <c r="M41" i="16"/>
  <c r="N41" i="16"/>
  <c r="O41" i="16"/>
  <c r="V41" i="16"/>
  <c r="W41" i="16"/>
  <c r="Y41" i="16"/>
  <c r="X41" i="16"/>
  <c r="Z41" i="16"/>
  <c r="F40" i="16"/>
  <c r="M40" i="16"/>
  <c r="N40" i="16"/>
  <c r="O40" i="16"/>
  <c r="V40" i="16"/>
  <c r="X40" i="16"/>
  <c r="Z40" i="16"/>
  <c r="W40" i="16"/>
  <c r="Y40" i="16"/>
  <c r="P39" i="16"/>
  <c r="S39" i="16"/>
  <c r="P34" i="16"/>
  <c r="S34" i="16"/>
  <c r="P44" i="16"/>
  <c r="S44" i="16"/>
  <c r="P40" i="16"/>
  <c r="S40" i="16"/>
  <c r="P35" i="16"/>
  <c r="S35" i="16"/>
  <c r="P30" i="16"/>
  <c r="S30" i="16"/>
  <c r="P41" i="16"/>
  <c r="S41" i="16"/>
  <c r="P36" i="16"/>
  <c r="S36" i="16"/>
  <c r="P31" i="16"/>
  <c r="S31" i="16"/>
  <c r="P42" i="16"/>
  <c r="S42" i="16"/>
  <c r="P33" i="16"/>
  <c r="S33" i="16"/>
  <c r="P37" i="16"/>
  <c r="S37" i="16"/>
  <c r="P32" i="16"/>
  <c r="S32" i="16"/>
  <c r="P43" i="16"/>
  <c r="S43" i="16"/>
  <c r="P38" i="16"/>
  <c r="S38" i="16"/>
  <c r="C15" i="20"/>
  <c r="U30" i="16"/>
  <c r="C23" i="20"/>
  <c r="U38" i="16"/>
  <c r="C20" i="20"/>
  <c r="U35" i="16"/>
  <c r="C28" i="20"/>
  <c r="U43" i="16"/>
  <c r="C17" i="20"/>
  <c r="U32" i="16"/>
  <c r="C25" i="20"/>
  <c r="U40" i="16"/>
  <c r="C22" i="20"/>
  <c r="U37" i="16"/>
  <c r="C29" i="20"/>
  <c r="U44" i="16"/>
  <c r="C18" i="20"/>
  <c r="U33" i="16"/>
  <c r="C19" i="20"/>
  <c r="U34" i="16"/>
  <c r="C27" i="20"/>
  <c r="U42" i="16"/>
  <c r="C16" i="20"/>
  <c r="U31" i="16"/>
  <c r="C24" i="20"/>
  <c r="U39" i="16"/>
  <c r="C21" i="20"/>
  <c r="U36" i="16"/>
  <c r="C26" i="20"/>
  <c r="U41" i="16"/>
  <c r="F42" i="17"/>
  <c r="M42" i="17"/>
  <c r="N42" i="17"/>
  <c r="O42" i="17"/>
  <c r="P42" i="17"/>
  <c r="S42" i="17"/>
  <c r="V42" i="17"/>
  <c r="F44" i="17"/>
  <c r="M44" i="17"/>
  <c r="N44" i="17"/>
  <c r="O44" i="17"/>
  <c r="P44" i="17"/>
  <c r="S44" i="17"/>
  <c r="V44" i="17"/>
  <c r="F43" i="17"/>
  <c r="M43" i="17"/>
  <c r="N43" i="17"/>
  <c r="O43" i="17"/>
  <c r="P43" i="17"/>
  <c r="S43" i="17"/>
  <c r="V43" i="17"/>
  <c r="F38" i="17"/>
  <c r="M38" i="17"/>
  <c r="N38" i="17"/>
  <c r="O38" i="17"/>
  <c r="P38" i="17"/>
  <c r="S38" i="17"/>
  <c r="V38" i="17"/>
  <c r="F33" i="17"/>
  <c r="M33" i="17"/>
  <c r="N33" i="17"/>
  <c r="O33" i="17"/>
  <c r="P33" i="17"/>
  <c r="S33" i="17"/>
  <c r="V33" i="17"/>
  <c r="F40" i="17"/>
  <c r="M40" i="17"/>
  <c r="N40" i="17"/>
  <c r="O40" i="17"/>
  <c r="P40" i="17"/>
  <c r="S40" i="17"/>
  <c r="V40" i="17"/>
  <c r="F34" i="17"/>
  <c r="M34" i="17"/>
  <c r="N34" i="17"/>
  <c r="O34" i="17"/>
  <c r="P34" i="17"/>
  <c r="S34" i="17"/>
  <c r="V34" i="17"/>
  <c r="F37" i="17"/>
  <c r="M37" i="17"/>
  <c r="N37" i="17"/>
  <c r="O37" i="17"/>
  <c r="P37" i="17"/>
  <c r="S37" i="17"/>
  <c r="V37" i="17"/>
  <c r="F32" i="17"/>
  <c r="M32" i="17"/>
  <c r="N32" i="17"/>
  <c r="O32" i="17"/>
  <c r="P32" i="17"/>
  <c r="S32" i="17"/>
  <c r="V32" i="17"/>
  <c r="F35" i="17"/>
  <c r="M35" i="17"/>
  <c r="N35" i="17"/>
  <c r="O35" i="17"/>
  <c r="P35" i="17"/>
  <c r="S35" i="17"/>
  <c r="V35" i="17"/>
  <c r="F30" i="17"/>
  <c r="M30" i="17"/>
  <c r="N30" i="17"/>
  <c r="O30" i="17"/>
  <c r="P30" i="17"/>
  <c r="S30" i="17"/>
  <c r="V30" i="17"/>
  <c r="F41" i="17"/>
  <c r="M41" i="17"/>
  <c r="N41" i="17"/>
  <c r="O41" i="17"/>
  <c r="P41" i="17"/>
  <c r="S41" i="17"/>
  <c r="V41" i="17"/>
  <c r="F36" i="17"/>
  <c r="M36" i="17"/>
  <c r="N36" i="17"/>
  <c r="O36" i="17"/>
  <c r="P36" i="17"/>
  <c r="S36" i="17"/>
  <c r="V36" i="17"/>
  <c r="F39" i="17"/>
  <c r="M39" i="17"/>
  <c r="N39" i="17"/>
  <c r="O39" i="17"/>
  <c r="P39" i="17"/>
  <c r="S39" i="17"/>
  <c r="V39" i="17"/>
  <c r="F31" i="17"/>
  <c r="M31" i="17"/>
  <c r="N31" i="17"/>
  <c r="O31" i="17"/>
  <c r="P31" i="17"/>
  <c r="S31" i="17"/>
  <c r="V31" i="17"/>
  <c r="F43" i="21"/>
  <c r="M43" i="21"/>
  <c r="N43" i="21"/>
  <c r="O43" i="21"/>
  <c r="P43" i="21"/>
  <c r="S43" i="21"/>
  <c r="V43" i="21"/>
  <c r="E28" i="20"/>
  <c r="F35" i="21"/>
  <c r="M35" i="21"/>
  <c r="N35" i="21"/>
  <c r="O35" i="21"/>
  <c r="V35" i="21"/>
  <c r="P35" i="21"/>
  <c r="S35" i="21"/>
  <c r="E20" i="20"/>
  <c r="F39" i="21"/>
  <c r="M39" i="21"/>
  <c r="N39" i="21"/>
  <c r="O39" i="21"/>
  <c r="P39" i="21"/>
  <c r="S39" i="21"/>
  <c r="V39" i="21"/>
  <c r="E24" i="20"/>
  <c r="F36" i="21"/>
  <c r="M36" i="21"/>
  <c r="N36" i="21"/>
  <c r="O36" i="21"/>
  <c r="V36" i="21"/>
  <c r="P36" i="21"/>
  <c r="S36" i="21"/>
  <c r="E21" i="20"/>
  <c r="F40" i="21"/>
  <c r="M40" i="21"/>
  <c r="N40" i="21"/>
  <c r="O40" i="21"/>
  <c r="V40" i="21"/>
  <c r="P40" i="21"/>
  <c r="S40" i="21"/>
  <c r="E25" i="20"/>
  <c r="F44" i="21"/>
  <c r="M44" i="21"/>
  <c r="N44" i="21"/>
  <c r="O44" i="21"/>
  <c r="P44" i="21"/>
  <c r="S44" i="21"/>
  <c r="V44" i="21"/>
  <c r="E29" i="20"/>
  <c r="F37" i="21"/>
  <c r="M37" i="21"/>
  <c r="N37" i="21"/>
  <c r="O37" i="21"/>
  <c r="P37" i="21"/>
  <c r="S37" i="21"/>
  <c r="V37" i="21"/>
  <c r="E22" i="20"/>
  <c r="F41" i="21"/>
  <c r="M41" i="21"/>
  <c r="N41" i="21"/>
  <c r="O41" i="21"/>
  <c r="P41" i="21"/>
  <c r="S41" i="21"/>
  <c r="V41" i="21"/>
  <c r="E26" i="20"/>
  <c r="F42" i="21"/>
  <c r="M42" i="21"/>
  <c r="N42" i="21"/>
  <c r="O42" i="21"/>
  <c r="V42" i="21"/>
  <c r="P42" i="21"/>
  <c r="S42" i="21"/>
  <c r="E27" i="20"/>
  <c r="F30" i="21"/>
  <c r="M30" i="21"/>
  <c r="N30" i="21"/>
  <c r="O30" i="21"/>
  <c r="V30" i="21"/>
  <c r="P30" i="21"/>
  <c r="S30" i="21"/>
  <c r="E15" i="20"/>
  <c r="F33" i="21"/>
  <c r="M33" i="21"/>
  <c r="N33" i="21"/>
  <c r="O33" i="21"/>
  <c r="V33" i="21"/>
  <c r="P33" i="21"/>
  <c r="S33" i="21"/>
  <c r="E18" i="20"/>
  <c r="F31" i="21"/>
  <c r="M31" i="21"/>
  <c r="N31" i="21"/>
  <c r="O31" i="21"/>
  <c r="V31" i="21"/>
  <c r="P31" i="21"/>
  <c r="S31" i="21"/>
  <c r="E16" i="20"/>
  <c r="F34" i="21"/>
  <c r="M34" i="21"/>
  <c r="N34" i="21"/>
  <c r="O34" i="21"/>
  <c r="V34" i="21"/>
  <c r="P34" i="21"/>
  <c r="S34" i="21"/>
  <c r="E19" i="20"/>
  <c r="F38" i="21"/>
  <c r="M38" i="21"/>
  <c r="N38" i="21"/>
  <c r="O38" i="21"/>
  <c r="V38" i="21"/>
  <c r="P38" i="21"/>
  <c r="S38" i="21"/>
  <c r="E23" i="20"/>
  <c r="F32" i="21"/>
  <c r="M32" i="21"/>
  <c r="N32" i="21"/>
  <c r="O32" i="21"/>
  <c r="V32" i="21"/>
  <c r="P32" i="21"/>
  <c r="S32" i="21"/>
  <c r="E17" i="20"/>
  <c r="D16" i="20"/>
  <c r="U31" i="17"/>
  <c r="D24" i="20"/>
  <c r="U39" i="17"/>
  <c r="D21" i="20"/>
  <c r="U36" i="17"/>
  <c r="D18" i="20"/>
  <c r="U33" i="17"/>
  <c r="D26" i="20"/>
  <c r="U41" i="17"/>
  <c r="D15" i="20"/>
  <c r="U30" i="17"/>
  <c r="D23" i="20"/>
  <c r="U38" i="17"/>
  <c r="D20" i="20"/>
  <c r="U35" i="17"/>
  <c r="D28" i="20"/>
  <c r="U43" i="17"/>
  <c r="D17" i="20"/>
  <c r="U32" i="17"/>
  <c r="D29" i="20"/>
  <c r="U44" i="17"/>
  <c r="D22" i="20"/>
  <c r="U37" i="17"/>
  <c r="D19" i="20"/>
  <c r="U34" i="17"/>
  <c r="D27" i="20"/>
  <c r="U42" i="17"/>
  <c r="D25" i="20"/>
  <c r="U40" i="17"/>
  <c r="U41" i="21"/>
  <c r="U37" i="21"/>
  <c r="U30" i="21"/>
  <c r="U32" i="21"/>
  <c r="U42" i="21"/>
  <c r="U38" i="21"/>
  <c r="U34" i="21"/>
  <c r="U31" i="21"/>
  <c r="U44" i="21"/>
  <c r="U40" i="21"/>
  <c r="U36" i="21"/>
  <c r="U43" i="21"/>
  <c r="U39" i="21"/>
  <c r="U35" i="21"/>
  <c r="U33" i="21"/>
  <c r="I9" i="28"/>
  <c r="F30" i="28"/>
  <c r="M30" i="28"/>
  <c r="N30" i="28"/>
  <c r="O30" i="28"/>
  <c r="P30" i="28"/>
  <c r="S30" i="28"/>
  <c r="V30" i="28"/>
  <c r="F35" i="28"/>
  <c r="M35" i="28"/>
  <c r="N35" i="28"/>
  <c r="O35" i="28"/>
  <c r="P35" i="28"/>
  <c r="S35" i="28"/>
  <c r="V35" i="28"/>
  <c r="F33" i="28"/>
  <c r="M33" i="28"/>
  <c r="N33" i="28"/>
  <c r="O33" i="28"/>
  <c r="P33" i="28"/>
  <c r="S33" i="28"/>
  <c r="V33" i="28"/>
  <c r="F36" i="28"/>
  <c r="M36" i="28"/>
  <c r="N36" i="28"/>
  <c r="O36" i="28"/>
  <c r="P36" i="28"/>
  <c r="S36" i="28"/>
  <c r="V36" i="28"/>
  <c r="F39" i="28"/>
  <c r="M39" i="28"/>
  <c r="N39" i="28"/>
  <c r="O39" i="28"/>
  <c r="P39" i="28"/>
  <c r="S39" i="28"/>
  <c r="V39" i="28"/>
  <c r="F42" i="28"/>
  <c r="M42" i="28"/>
  <c r="N42" i="28"/>
  <c r="O42" i="28"/>
  <c r="P42" i="28"/>
  <c r="S42" i="28"/>
  <c r="V42" i="28"/>
  <c r="F29" i="28"/>
  <c r="M29" i="28"/>
  <c r="N29" i="28"/>
  <c r="O29" i="28"/>
  <c r="P29" i="28"/>
  <c r="S29" i="28"/>
  <c r="V29" i="28"/>
  <c r="F40" i="28"/>
  <c r="M40" i="28"/>
  <c r="N40" i="28"/>
  <c r="O40" i="28"/>
  <c r="S40" i="28"/>
  <c r="P40" i="28"/>
  <c r="V40" i="28"/>
  <c r="F43" i="28"/>
  <c r="M43" i="28"/>
  <c r="N43" i="28"/>
  <c r="O43" i="28"/>
  <c r="P43" i="28"/>
  <c r="S43" i="28"/>
  <c r="V43" i="28"/>
  <c r="F22" i="28"/>
  <c r="M22" i="28"/>
  <c r="N22" i="28"/>
  <c r="O22" i="28"/>
  <c r="S22" i="28"/>
  <c r="P22" i="28"/>
  <c r="V22" i="28"/>
  <c r="F20" i="28"/>
  <c r="M20" i="28"/>
  <c r="N20" i="28"/>
  <c r="O20" i="28"/>
  <c r="S20" i="28"/>
  <c r="V20" i="28"/>
  <c r="P20" i="28"/>
  <c r="F26" i="28"/>
  <c r="M26" i="28"/>
  <c r="N26" i="28"/>
  <c r="O26" i="28"/>
  <c r="V26" i="28"/>
  <c r="P26" i="28"/>
  <c r="S26" i="28"/>
  <c r="F21" i="28"/>
  <c r="M21" i="28"/>
  <c r="N21" i="28"/>
  <c r="O21" i="28"/>
  <c r="P21" i="28"/>
  <c r="S21" i="28"/>
  <c r="V21" i="28"/>
  <c r="F25" i="28"/>
  <c r="M25" i="28"/>
  <c r="N25" i="28"/>
  <c r="O25" i="28"/>
  <c r="P25" i="28"/>
  <c r="S25" i="28"/>
  <c r="V25" i="28"/>
  <c r="F27" i="28"/>
  <c r="M27" i="28"/>
  <c r="N27" i="28"/>
  <c r="O27" i="28"/>
  <c r="V27" i="28"/>
  <c r="P27" i="28"/>
  <c r="S27" i="28"/>
  <c r="F38" i="28"/>
  <c r="M38" i="28"/>
  <c r="N38" i="28"/>
  <c r="O38" i="28"/>
  <c r="P38" i="28"/>
  <c r="S38" i="28"/>
  <c r="V38" i="28"/>
  <c r="F41" i="28"/>
  <c r="M41" i="28"/>
  <c r="N41" i="28"/>
  <c r="O41" i="28"/>
  <c r="S41" i="28"/>
  <c r="P41" i="28"/>
  <c r="V41" i="28"/>
  <c r="F44" i="28"/>
  <c r="M44" i="28"/>
  <c r="N44" i="28"/>
  <c r="O44" i="28"/>
  <c r="S44" i="28"/>
  <c r="P44" i="28"/>
  <c r="V44" i="28"/>
  <c r="F24" i="28"/>
  <c r="M24" i="28"/>
  <c r="N24" i="28"/>
  <c r="O24" i="28"/>
  <c r="P24" i="28"/>
  <c r="S24" i="28"/>
  <c r="V24" i="28"/>
  <c r="F34" i="28"/>
  <c r="M34" i="28"/>
  <c r="N34" i="28"/>
  <c r="O34" i="28"/>
  <c r="P34" i="28"/>
  <c r="S34" i="28"/>
  <c r="V34" i="28"/>
  <c r="F37" i="28"/>
  <c r="M37" i="28"/>
  <c r="N37" i="28"/>
  <c r="O37" i="28"/>
  <c r="P37" i="28"/>
  <c r="S37" i="28"/>
  <c r="V37" i="28"/>
  <c r="F32" i="28"/>
  <c r="M32" i="28"/>
  <c r="N32" i="28"/>
  <c r="O32" i="28"/>
  <c r="P32" i="28"/>
  <c r="S32" i="28"/>
  <c r="V32" i="28"/>
  <c r="F31" i="28"/>
  <c r="M31" i="28"/>
  <c r="N31" i="28"/>
  <c r="O31" i="28"/>
  <c r="P31" i="28"/>
  <c r="S31" i="28"/>
  <c r="V31" i="28"/>
  <c r="F23" i="28"/>
  <c r="M23" i="28"/>
  <c r="N23" i="28"/>
  <c r="O23" i="28"/>
  <c r="P23" i="28"/>
  <c r="S23" i="28"/>
  <c r="V23" i="28"/>
  <c r="F18" i="28"/>
  <c r="M18" i="28"/>
  <c r="N18" i="28"/>
  <c r="O18" i="28"/>
  <c r="P18" i="28"/>
  <c r="S18" i="28"/>
  <c r="V18" i="28"/>
  <c r="F19" i="28"/>
  <c r="M19" i="28"/>
  <c r="N19" i="28"/>
  <c r="O19" i="28"/>
  <c r="S19" i="28"/>
  <c r="P19" i="28"/>
  <c r="V19" i="28"/>
  <c r="F28" i="28"/>
  <c r="M28" i="28"/>
  <c r="N28" i="28"/>
  <c r="O28" i="28"/>
  <c r="V28" i="28"/>
  <c r="P28" i="28"/>
  <c r="S28" i="28"/>
  <c r="U27" i="28"/>
  <c r="U28" i="28"/>
  <c r="U25" i="28"/>
  <c r="U19" i="28"/>
  <c r="U31" i="28"/>
  <c r="U43" i="28"/>
  <c r="U32" i="28"/>
  <c r="U40" i="28"/>
  <c r="U21" i="28"/>
  <c r="U29" i="28"/>
  <c r="U37" i="28"/>
  <c r="U18" i="28"/>
  <c r="U34" i="28"/>
  <c r="U42" i="28"/>
  <c r="U24" i="28"/>
  <c r="U23" i="28"/>
  <c r="U26" i="28"/>
  <c r="U39" i="28"/>
  <c r="U20" i="28"/>
  <c r="U36" i="28"/>
  <c r="U44" i="28"/>
  <c r="U33" i="28"/>
  <c r="U41" i="28"/>
  <c r="U35" i="28"/>
  <c r="U22" i="28"/>
  <c r="U30" i="28"/>
  <c r="U38" i="28"/>
  <c r="T42" i="28"/>
  <c r="T38" i="28"/>
  <c r="T34" i="28"/>
  <c r="T30" i="28"/>
  <c r="T26" i="28"/>
  <c r="T22" i="28"/>
  <c r="T18" i="28"/>
  <c r="T35" i="28"/>
  <c r="T23" i="28"/>
  <c r="T41" i="28"/>
  <c r="T37" i="28"/>
  <c r="T33" i="28"/>
  <c r="T29" i="28"/>
  <c r="T25" i="28"/>
  <c r="T21" i="28"/>
  <c r="T44" i="28"/>
  <c r="T40" i="28"/>
  <c r="T36" i="28"/>
  <c r="T32" i="28"/>
  <c r="T28" i="28"/>
  <c r="T24" i="28"/>
  <c r="T20" i="28"/>
  <c r="T43" i="28"/>
  <c r="T39" i="28"/>
  <c r="T31" i="28"/>
  <c r="T27" i="28"/>
  <c r="T19" i="28"/>
  <c r="I9" i="30"/>
  <c r="F26" i="30"/>
  <c r="M26" i="30"/>
  <c r="N26" i="30"/>
  <c r="O26" i="30"/>
  <c r="P26" i="30"/>
  <c r="S26" i="30"/>
  <c r="V26" i="30"/>
  <c r="F21" i="30"/>
  <c r="M21" i="30"/>
  <c r="N21" i="30"/>
  <c r="O21" i="30"/>
  <c r="P21" i="30"/>
  <c r="S21" i="30"/>
  <c r="V21" i="30"/>
  <c r="F43" i="30"/>
  <c r="M43" i="30"/>
  <c r="N43" i="30"/>
  <c r="O43" i="30"/>
  <c r="P43" i="30"/>
  <c r="S43" i="30"/>
  <c r="V43" i="30"/>
  <c r="F19" i="30"/>
  <c r="M19" i="30"/>
  <c r="N19" i="30"/>
  <c r="O19" i="30"/>
  <c r="S19" i="30"/>
  <c r="P19" i="30"/>
  <c r="V19" i="30"/>
  <c r="F22" i="30"/>
  <c r="M22" i="30"/>
  <c r="N22" i="30"/>
  <c r="O22" i="30"/>
  <c r="S22" i="30"/>
  <c r="P22" i="30"/>
  <c r="V22" i="30"/>
  <c r="F25" i="30"/>
  <c r="M25" i="30"/>
  <c r="N25" i="30"/>
  <c r="O25" i="30"/>
  <c r="P25" i="30"/>
  <c r="S25" i="30"/>
  <c r="V25" i="30"/>
  <c r="F31" i="30"/>
  <c r="M31" i="30"/>
  <c r="N31" i="30"/>
  <c r="O31" i="30"/>
  <c r="V31" i="30"/>
  <c r="P31" i="30"/>
  <c r="S31" i="30"/>
  <c r="F44" i="30"/>
  <c r="M44" i="30"/>
  <c r="N44" i="30"/>
  <c r="O44" i="30"/>
  <c r="S44" i="30"/>
  <c r="P44" i="30"/>
  <c r="V44" i="30"/>
  <c r="F20" i="30"/>
  <c r="M20" i="30"/>
  <c r="N20" i="30"/>
  <c r="O20" i="30"/>
  <c r="S20" i="30"/>
  <c r="P20" i="30"/>
  <c r="V20" i="30"/>
  <c r="F42" i="30"/>
  <c r="M42" i="30"/>
  <c r="N42" i="30"/>
  <c r="O42" i="30"/>
  <c r="P42" i="30"/>
  <c r="S42" i="30"/>
  <c r="V42" i="30"/>
  <c r="F18" i="30"/>
  <c r="M18" i="30"/>
  <c r="N18" i="30"/>
  <c r="O18" i="30"/>
  <c r="P18" i="30"/>
  <c r="S18" i="30"/>
  <c r="V18" i="30"/>
  <c r="F32" i="30"/>
  <c r="M32" i="30"/>
  <c r="N32" i="30"/>
  <c r="O32" i="30"/>
  <c r="V32" i="30"/>
  <c r="P32" i="30"/>
  <c r="S32" i="30"/>
  <c r="F28" i="30"/>
  <c r="M28" i="30"/>
  <c r="N28" i="30"/>
  <c r="O28" i="30"/>
  <c r="V28" i="30"/>
  <c r="P28" i="30"/>
  <c r="S28" i="30"/>
  <c r="F29" i="30"/>
  <c r="M29" i="30"/>
  <c r="N29" i="30"/>
  <c r="O29" i="30"/>
  <c r="V29" i="30"/>
  <c r="P29" i="30"/>
  <c r="S29" i="30"/>
  <c r="F37" i="30"/>
  <c r="M37" i="30"/>
  <c r="N37" i="30"/>
  <c r="O37" i="30"/>
  <c r="P37" i="30"/>
  <c r="S37" i="30"/>
  <c r="V37" i="30"/>
  <c r="F40" i="30"/>
  <c r="M40" i="30"/>
  <c r="N40" i="30"/>
  <c r="O40" i="30"/>
  <c r="S40" i="30"/>
  <c r="P40" i="30"/>
  <c r="V40" i="30"/>
  <c r="F35" i="30"/>
  <c r="M35" i="30"/>
  <c r="N35" i="30"/>
  <c r="O35" i="30"/>
  <c r="P35" i="30"/>
  <c r="S35" i="30"/>
  <c r="V35" i="30"/>
  <c r="F38" i="30"/>
  <c r="M38" i="30"/>
  <c r="N38" i="30"/>
  <c r="O38" i="30"/>
  <c r="P38" i="30"/>
  <c r="S38" i="30"/>
  <c r="V38" i="30"/>
  <c r="F33" i="30"/>
  <c r="M33" i="30"/>
  <c r="N33" i="30"/>
  <c r="O33" i="30"/>
  <c r="V33" i="30"/>
  <c r="P33" i="30"/>
  <c r="S33" i="30"/>
  <c r="F23" i="30"/>
  <c r="M23" i="30"/>
  <c r="N23" i="30"/>
  <c r="O23" i="30"/>
  <c r="P23" i="30"/>
  <c r="S23" i="30"/>
  <c r="V23" i="30"/>
  <c r="F41" i="30"/>
  <c r="M41" i="30"/>
  <c r="N41" i="30"/>
  <c r="O41" i="30"/>
  <c r="S41" i="30"/>
  <c r="P41" i="30"/>
  <c r="V41" i="30"/>
  <c r="F36" i="30"/>
  <c r="M36" i="30"/>
  <c r="N36" i="30"/>
  <c r="O36" i="30"/>
  <c r="P36" i="30"/>
  <c r="S36" i="30"/>
  <c r="V36" i="30"/>
  <c r="F39" i="30"/>
  <c r="M39" i="30"/>
  <c r="N39" i="30"/>
  <c r="O39" i="30"/>
  <c r="P39" i="30"/>
  <c r="S39" i="30"/>
  <c r="V39" i="30"/>
  <c r="F34" i="30"/>
  <c r="M34" i="30"/>
  <c r="N34" i="30"/>
  <c r="O34" i="30"/>
  <c r="P34" i="30"/>
  <c r="S34" i="30"/>
  <c r="V34" i="30"/>
  <c r="F24" i="30"/>
  <c r="M24" i="30"/>
  <c r="N24" i="30"/>
  <c r="O24" i="30"/>
  <c r="P24" i="30"/>
  <c r="S24" i="30"/>
  <c r="V24" i="30"/>
  <c r="F30" i="30"/>
  <c r="M30" i="30"/>
  <c r="N30" i="30"/>
  <c r="O30" i="30"/>
  <c r="V30" i="30"/>
  <c r="P30" i="30"/>
  <c r="S30" i="30"/>
  <c r="F27" i="30"/>
  <c r="M27" i="30"/>
  <c r="N27" i="30"/>
  <c r="O27" i="30"/>
  <c r="V27" i="30"/>
  <c r="P27" i="30"/>
  <c r="S27" i="30"/>
  <c r="T44" i="21"/>
  <c r="E58" i="20"/>
  <c r="T44" i="17"/>
  <c r="D58" i="20"/>
  <c r="T44" i="16"/>
  <c r="C58" i="20"/>
  <c r="T44" i="15"/>
  <c r="B58" i="20"/>
  <c r="T43" i="21"/>
  <c r="E57" i="20"/>
  <c r="T43" i="17"/>
  <c r="D57" i="20"/>
  <c r="T43" i="16"/>
  <c r="C57" i="20"/>
  <c r="T43" i="15"/>
  <c r="B57" i="20"/>
  <c r="T42" i="21"/>
  <c r="E56" i="20"/>
  <c r="T42" i="17"/>
  <c r="D56" i="20"/>
  <c r="T42" i="16"/>
  <c r="C56" i="20"/>
  <c r="T42" i="15"/>
  <c r="B56" i="20"/>
  <c r="T41" i="21"/>
  <c r="E55" i="20"/>
  <c r="T41" i="17"/>
  <c r="D55" i="20"/>
  <c r="T41" i="16"/>
  <c r="C55" i="20"/>
  <c r="T41" i="15"/>
  <c r="B55" i="20"/>
  <c r="T40" i="21"/>
  <c r="E54" i="20"/>
  <c r="T40" i="17"/>
  <c r="D54" i="20"/>
  <c r="T40" i="16"/>
  <c r="C54" i="20"/>
  <c r="T40" i="15"/>
  <c r="B54" i="20"/>
  <c r="T39" i="21"/>
  <c r="E53" i="20"/>
  <c r="T39" i="17"/>
  <c r="D53" i="20"/>
  <c r="T39" i="16"/>
  <c r="C53" i="20"/>
  <c r="T39" i="15"/>
  <c r="B53" i="20"/>
  <c r="T38" i="21"/>
  <c r="E52" i="20"/>
  <c r="T38" i="17"/>
  <c r="D52" i="20"/>
  <c r="T38" i="16"/>
  <c r="C52" i="20"/>
  <c r="T38" i="15"/>
  <c r="B52" i="20"/>
  <c r="T37" i="21"/>
  <c r="E51" i="20"/>
  <c r="T37" i="17"/>
  <c r="D51" i="20"/>
  <c r="T37" i="16"/>
  <c r="C51" i="20"/>
  <c r="T37" i="15"/>
  <c r="B51" i="20"/>
  <c r="T36" i="21"/>
  <c r="E50" i="20"/>
  <c r="T36" i="17"/>
  <c r="D50" i="20"/>
  <c r="T36" i="16"/>
  <c r="C50" i="20"/>
  <c r="T36" i="15"/>
  <c r="B50" i="20"/>
  <c r="T35" i="21"/>
  <c r="E49" i="20"/>
  <c r="T35" i="17"/>
  <c r="D49" i="20"/>
  <c r="T35" i="16"/>
  <c r="C49" i="20"/>
  <c r="T35" i="15"/>
  <c r="B49" i="20"/>
  <c r="T34" i="21"/>
  <c r="E48" i="20"/>
  <c r="T34" i="17"/>
  <c r="D48" i="20"/>
  <c r="T34" i="16"/>
  <c r="C48" i="20"/>
  <c r="T34" i="15"/>
  <c r="B48" i="20"/>
  <c r="T33" i="21"/>
  <c r="E47" i="20"/>
  <c r="T33" i="17"/>
  <c r="D47" i="20"/>
  <c r="T33" i="16"/>
  <c r="C47" i="20"/>
  <c r="T33" i="15"/>
  <c r="B47" i="20"/>
  <c r="T32" i="21"/>
  <c r="E46" i="20"/>
  <c r="T32" i="17"/>
  <c r="D46" i="20"/>
  <c r="T32" i="16"/>
  <c r="C46" i="20"/>
  <c r="T32" i="15"/>
  <c r="B46" i="20"/>
  <c r="T31" i="21"/>
  <c r="E45" i="20"/>
  <c r="T31" i="17"/>
  <c r="D45" i="20"/>
  <c r="T31" i="16"/>
  <c r="C45" i="20"/>
  <c r="T31" i="15"/>
  <c r="B45" i="20"/>
  <c r="T30" i="21"/>
  <c r="E44" i="20"/>
  <c r="T30" i="17"/>
  <c r="D44" i="20"/>
  <c r="T30" i="16"/>
  <c r="C44" i="20"/>
  <c r="T30" i="15"/>
  <c r="B44" i="20"/>
  <c r="T29" i="21"/>
  <c r="E43" i="20"/>
  <c r="T29" i="17"/>
  <c r="D43" i="20"/>
  <c r="T29" i="16"/>
  <c r="C43" i="20"/>
  <c r="T29" i="15"/>
  <c r="B43" i="20"/>
  <c r="T28" i="21"/>
  <c r="E42" i="20"/>
  <c r="T28" i="17"/>
  <c r="D42" i="20"/>
  <c r="T28" i="16"/>
  <c r="C42" i="20"/>
  <c r="T28" i="15"/>
  <c r="B42" i="20"/>
  <c r="T27" i="21"/>
  <c r="E41" i="20"/>
  <c r="T27" i="17"/>
  <c r="D41" i="20"/>
  <c r="T27" i="16"/>
  <c r="C41" i="20"/>
  <c r="T27" i="15"/>
  <c r="B41" i="20"/>
  <c r="T26" i="21"/>
  <c r="E40" i="20"/>
  <c r="T26" i="17"/>
  <c r="D40" i="20"/>
  <c r="T26" i="16"/>
  <c r="C40" i="20"/>
  <c r="T26" i="15"/>
  <c r="B40" i="20"/>
  <c r="T25" i="21"/>
  <c r="E39" i="20"/>
  <c r="T25" i="17"/>
  <c r="D39" i="20"/>
  <c r="T25" i="16"/>
  <c r="C39" i="20"/>
  <c r="T25" i="15"/>
  <c r="B39" i="20"/>
  <c r="T24" i="21"/>
  <c r="E38" i="20"/>
  <c r="T24" i="17"/>
  <c r="D38" i="20"/>
  <c r="T24" i="16"/>
  <c r="C38" i="20"/>
  <c r="T24" i="15"/>
  <c r="B38" i="20"/>
  <c r="T23" i="21"/>
  <c r="E37" i="20"/>
  <c r="T23" i="17"/>
  <c r="D37" i="20"/>
  <c r="T23" i="16"/>
  <c r="C37" i="20"/>
  <c r="T23" i="15"/>
  <c r="B37" i="20"/>
  <c r="T22" i="21"/>
  <c r="E36" i="20"/>
  <c r="T22" i="17"/>
  <c r="D36" i="20"/>
  <c r="T22" i="16"/>
  <c r="C36" i="20"/>
  <c r="T22" i="15"/>
  <c r="B36" i="20"/>
  <c r="T21" i="21"/>
  <c r="E35" i="20"/>
  <c r="T21" i="17"/>
  <c r="D35" i="20"/>
  <c r="T21" i="16"/>
  <c r="C35" i="20"/>
  <c r="T21" i="15"/>
  <c r="B35" i="20"/>
  <c r="T20" i="21"/>
  <c r="E34" i="20"/>
  <c r="T20" i="17"/>
  <c r="D34" i="20"/>
  <c r="T20" i="16"/>
  <c r="C34" i="20"/>
  <c r="T20" i="15"/>
  <c r="B34" i="20"/>
  <c r="T19" i="21"/>
  <c r="E33" i="20"/>
  <c r="T19" i="17"/>
  <c r="D33" i="20"/>
  <c r="T19" i="16"/>
  <c r="C33" i="20"/>
  <c r="T19" i="15"/>
  <c r="B33" i="20"/>
  <c r="T18" i="21"/>
  <c r="E32" i="20"/>
  <c r="T18" i="17"/>
  <c r="D32" i="20"/>
  <c r="T18" i="16"/>
  <c r="C32" i="20"/>
  <c r="T18" i="15"/>
  <c r="B32" i="20"/>
  <c r="U30" i="30"/>
  <c r="U27" i="30"/>
  <c r="U24" i="30"/>
  <c r="U32" i="30"/>
  <c r="U29" i="30"/>
  <c r="M3" i="20"/>
  <c r="U18" i="30"/>
  <c r="U34" i="30"/>
  <c r="U42" i="30"/>
  <c r="U39" i="30"/>
  <c r="U20" i="30"/>
  <c r="U36" i="30"/>
  <c r="U44" i="30"/>
  <c r="U41" i="30"/>
  <c r="U26" i="30"/>
  <c r="U23" i="30"/>
  <c r="U31" i="30"/>
  <c r="U28" i="30"/>
  <c r="U25" i="30"/>
  <c r="U33" i="30"/>
  <c r="U22" i="30"/>
  <c r="U38" i="30"/>
  <c r="U19" i="30"/>
  <c r="U35" i="30"/>
  <c r="U43" i="30"/>
  <c r="U40" i="30"/>
  <c r="U21" i="30"/>
  <c r="U37" i="30"/>
  <c r="T41" i="30"/>
  <c r="T37" i="30"/>
  <c r="T33" i="30"/>
  <c r="T29" i="30"/>
  <c r="T25" i="30"/>
  <c r="T21" i="30"/>
  <c r="T44" i="30"/>
  <c r="T40" i="30"/>
  <c r="T36" i="30"/>
  <c r="T32" i="30"/>
  <c r="T28" i="30"/>
  <c r="T24" i="30"/>
  <c r="T20" i="30"/>
  <c r="T43" i="30"/>
  <c r="T39" i="30"/>
  <c r="T35" i="30"/>
  <c r="T31" i="30"/>
  <c r="T27" i="30"/>
  <c r="T23" i="30"/>
  <c r="T19" i="30"/>
  <c r="T42" i="30"/>
  <c r="T38" i="30"/>
  <c r="T34" i="30"/>
  <c r="T30" i="30"/>
  <c r="T26" i="30"/>
  <c r="T22" i="30"/>
  <c r="T18" i="30"/>
  <c r="K3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</calcChain>
</file>

<file path=xl/sharedStrings.xml><?xml version="1.0" encoding="utf-8"?>
<sst xmlns="http://schemas.openxmlformats.org/spreadsheetml/2006/main" count="2291" uniqueCount="334">
  <si>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</si>
  <si>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</si>
  <si>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</si>
  <si>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</si>
  <si>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</si>
  <si>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</si>
  <si>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</si>
  <si>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</si>
  <si>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</si>
  <si>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</si>
  <si>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</si>
  <si>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</si>
  <si>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</si>
  <si>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</si>
  <si>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</si>
  <si>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</si>
  <si>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</si>
  <si>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</si>
  <si>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</si>
  <si>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</si>
  <si>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</si>
  <si>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</si>
  <si>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</si>
  <si>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</si>
  <si>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</si>
  <si>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</si>
  <si>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</si>
  <si>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</si>
  <si>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</si>
  <si>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</si>
  <si>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</si>
  <si>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</si>
  <si>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</si>
  <si>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</si>
  <si>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</si>
  <si>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</si>
  <si>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</si>
  <si>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</si>
  <si>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</si>
  <si>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</si>
  <si>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</si>
  <si>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</si>
  <si>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</si>
  <si>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</si>
  <si>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</si>
  <si>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</si>
  <si>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</si>
  <si>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</si>
  <si>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</si>
  <si>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</si>
  <si>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</si>
  <si>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</si>
  <si>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</si>
  <si>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</si>
  <si>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</si>
  <si>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</si>
  <si>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</si>
  <si>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</si>
  <si>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</si>
  <si>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</si>
  <si>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</si>
  <si>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</si>
  <si>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</si>
  <si>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</si>
  <si>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</si>
  <si>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</si>
  <si>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</si>
  <si>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</si>
  <si>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</si>
  <si>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</si>
  <si>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</si>
  <si>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</si>
  <si>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</si>
  <si>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</si>
  <si>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</si>
  <si>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</si>
  <si>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</si>
  <si>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</si>
  <si>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</si>
  <si>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</si>
  <si>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</si>
  <si>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</si>
  <si>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</si>
  <si>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</si>
  <si>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</si>
  <si>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</si>
  <si>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</si>
  <si>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</si>
  <si>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</si>
  <si>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</si>
  <si>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</si>
  <si>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</si>
  <si>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</si>
  <si>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</si>
  <si>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</si>
  <si>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</si>
  <si>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</si>
  <si>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</si>
  <si>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</si>
  <si>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</si>
  <si>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</si>
  <si>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</si>
  <si>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</si>
  <si>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</si>
  <si>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</si>
  <si>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</si>
  <si>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</si>
  <si>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</si>
  <si>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</si>
  <si>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</si>
  <si>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</si>
  <si>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</si>
  <si>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</si>
  <si>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</si>
  <si>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</si>
  <si>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</si>
  <si>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</si>
  <si>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</si>
  <si>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</si>
  <si>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</si>
  <si>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</si>
  <si>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</si>
  <si>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</si>
  <si>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</si>
  <si>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</si>
  <si>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</si>
  <si>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</si>
  <si>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</si>
  <si>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</si>
  <si>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GRrf_comp_0-10</t>
  </si>
  <si>
    <t>GRrf_comp_10-20</t>
  </si>
  <si>
    <t>GRrf_comp_20-30</t>
  </si>
  <si>
    <t>GRwf_comp_0-10</t>
  </si>
  <si>
    <t>GRwf_comp_10-20</t>
  </si>
  <si>
    <t>GRwf_comp_20-30</t>
  </si>
  <si>
    <t>GRpp_comp_0-10</t>
  </si>
  <si>
    <t>GRpp_comp_10-20</t>
  </si>
  <si>
    <t>GRpp_comp_20-30</t>
  </si>
  <si>
    <t>ANrf_comp_0-10</t>
  </si>
  <si>
    <t>ANrf_comp_10-20</t>
  </si>
  <si>
    <t>ANrf_comp_20-30</t>
  </si>
  <si>
    <t>ANwf_comp_0-10</t>
  </si>
  <si>
    <t>ANwf_comp_10-20</t>
  </si>
  <si>
    <t>ANwf_comp_20-30</t>
  </si>
  <si>
    <t>ANpp_comp_0-10</t>
  </si>
  <si>
    <t>ANpp_comp_10-20</t>
  </si>
  <si>
    <t>ANpp_comp_20-30</t>
  </si>
  <si>
    <t>BSrf_comp_0-10</t>
  </si>
  <si>
    <t>BSrf_comp_10-20</t>
  </si>
  <si>
    <t>BSrf_comp_20-30</t>
  </si>
  <si>
    <t>BSwf_comp_0-10</t>
  </si>
  <si>
    <t>BSwf_comp_10-20</t>
  </si>
  <si>
    <t>BSwf_comp_20-30</t>
  </si>
  <si>
    <t>BSpp_comp_0-10</t>
  </si>
  <si>
    <t>BSpp_comp_10-20</t>
  </si>
  <si>
    <t>BSpp_comp_20-30</t>
  </si>
  <si>
    <t>No.</t>
  </si>
  <si>
    <t>H2O added</t>
  </si>
  <si>
    <t>1_GRrf_comp_0-10</t>
  </si>
  <si>
    <t>2_GRrf_comp_10-20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</si>
  <si>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</si>
  <si>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</si>
  <si>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</si>
  <si>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</si>
  <si>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</si>
  <si>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</si>
  <si>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</si>
  <si>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</si>
  <si>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</si>
  <si>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</si>
  <si>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</si>
  <si>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</si>
  <si>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</si>
  <si>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</si>
  <si>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</si>
  <si>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</si>
  <si>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</si>
  <si>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</si>
  <si>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</si>
  <si>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</si>
  <si>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</si>
  <si>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</si>
  <si>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</si>
  <si>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</si>
  <si>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>27_BSpp_comp_20-30</t>
  </si>
  <si>
    <t>Diff. Volume</t>
  </si>
  <si>
    <t xml:space="preserve">Expected CO2 </t>
  </si>
  <si>
    <t>extrahiert 27.02.2020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</si>
  <si>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</si>
  <si>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</si>
  <si>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</si>
  <si>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</si>
  <si>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</si>
  <si>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</si>
  <si>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</si>
  <si>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</si>
  <si>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</si>
  <si>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</si>
  <si>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</si>
  <si>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7_GRpp_comp_Inc_0-10</t>
  </si>
  <si>
    <t>16_ANpp_comp_Inc_0-10</t>
  </si>
  <si>
    <t>25_BSpp_comp_Inc_0-10</t>
  </si>
  <si>
    <t>_2019_rep</t>
  </si>
  <si>
    <t>1_GRrf_comp_0-10_2019_rep</t>
  </si>
  <si>
    <t>2_GRrf_comp_10-20_2019_rep</t>
  </si>
  <si>
    <t>3_GRrf_comp_20-30_2019_rep</t>
  </si>
  <si>
    <t>4_GRwf_comp_0-10_2019_rep</t>
  </si>
  <si>
    <t>5_GRwf_comp_10-20_2019_rep</t>
  </si>
  <si>
    <t>6_GRwf_comp_20-30_2019_rep</t>
  </si>
  <si>
    <t>7_GRpp_comp_0-10_2019_rep</t>
  </si>
  <si>
    <t>8_GRpp_comp_10-20_2019_rep</t>
  </si>
  <si>
    <t>9_GRpp_comp_20-30_2019_rep</t>
  </si>
  <si>
    <t>10_ANrf_comp_0-10_2019_rep</t>
  </si>
  <si>
    <t>11_ANrf_comp_10-20_2019_rep</t>
  </si>
  <si>
    <t>12_ANrf_comp_20-30_2019_rep</t>
  </si>
  <si>
    <t>13_ANwf_comp_0-10_2019_rep</t>
  </si>
  <si>
    <t>14_ANwf_comp_10-20_2019_rep</t>
  </si>
  <si>
    <t>15_ANwf_comp_20-30_2019_rep</t>
  </si>
  <si>
    <t>16_ANpp_comp_0-10_2019_rep</t>
  </si>
  <si>
    <t>17_ANpp_comp_10-20_2019_rep</t>
  </si>
  <si>
    <t>18_ANpp_comp_20-30_2019_rep</t>
  </si>
  <si>
    <t>19_BSrf_comp_0-10_2019_rep</t>
  </si>
  <si>
    <t>20_BSrf_comp_10-20_2019_rep</t>
  </si>
  <si>
    <t>21_BSrf_comp_20-30_2019_rep</t>
  </si>
  <si>
    <t>22_BSwf_comp_0-10_2019_rep</t>
  </si>
  <si>
    <t>23_BSwf_comp_10-20_2019_rep</t>
  </si>
  <si>
    <t>24_BSwf_comp_20-30_2019_rep</t>
  </si>
  <si>
    <t>25_BSpp_comp_0-10_2019_rep</t>
  </si>
  <si>
    <t>26_BSpp_comp_10-20_2019_rep</t>
  </si>
  <si>
    <t>27_BSpp_comp_20-30_2019_rep</t>
  </si>
  <si>
    <t>Sierra Nevada 2019_rep</t>
  </si>
  <si>
    <t>C/jar</t>
  </si>
  <si>
    <t>extracted</t>
  </si>
  <si>
    <t>Container</t>
  </si>
  <si>
    <t>P0074</t>
  </si>
  <si>
    <t>P0085</t>
  </si>
  <si>
    <t>P0060</t>
  </si>
  <si>
    <t>P0081</t>
  </si>
  <si>
    <t>P0065</t>
  </si>
  <si>
    <t>P0080</t>
  </si>
  <si>
    <t>P0082</t>
  </si>
  <si>
    <t>P0068</t>
  </si>
  <si>
    <t>P0076</t>
  </si>
  <si>
    <t>leakage</t>
  </si>
  <si>
    <t>P0064</t>
  </si>
  <si>
    <t>12_ANrf_comp_20-30_2001_a</t>
  </si>
  <si>
    <t>12_ANrf_comp_20-30_2001_b</t>
  </si>
  <si>
    <t>22_BSwf_comp_0-10_2001_a</t>
  </si>
  <si>
    <t>22_BSwf_comp_0-10_2001_b</t>
  </si>
  <si>
    <t>27_BSpp_comp_20-30_2001_a</t>
  </si>
  <si>
    <t>27_BSpp_comp_20-30_2001_b</t>
  </si>
  <si>
    <t>1_GRrf_comp_0-3_2001_a</t>
  </si>
  <si>
    <t>1_GRrf_comp_0-3_2001_b</t>
  </si>
  <si>
    <t>2_GRrf_comp_3-8_2001_a</t>
  </si>
  <si>
    <t>2_GRrf_comp_3-8_2001_b</t>
  </si>
  <si>
    <t>3_GRrf_comp_8-27_2001_a</t>
  </si>
  <si>
    <t>3_GRrf_comp_8-27_2001_b</t>
  </si>
  <si>
    <t>4_GRwf_comp_0-4_2001_a</t>
  </si>
  <si>
    <t>4_GRwf_comp_0-4_2001_b</t>
  </si>
  <si>
    <t>5_GRwf_comp_4-13_2001_a</t>
  </si>
  <si>
    <t>5_GRwf_comp_4-13_2001_b</t>
  </si>
  <si>
    <t>6_GRwf_comp_13-28_2001_a</t>
  </si>
  <si>
    <t>6_GRwf_comp_13-28_2001_b</t>
  </si>
  <si>
    <t>7_GRpp_comp_0-7_2001_a</t>
  </si>
  <si>
    <t>7_GRpp_comp_0-7_2001_b</t>
  </si>
  <si>
    <t>8_GRpp_comp_7-15_2001_a</t>
  </si>
  <si>
    <t>8_GRpp_comp_7-15_2001_b</t>
  </si>
  <si>
    <t>9_GRpp_comp_15-27_2001_a</t>
  </si>
  <si>
    <t>9_GRpp_comp_15-27_2001_b</t>
  </si>
  <si>
    <t>10_ANrf_comp_0-11_2001_a</t>
  </si>
  <si>
    <t>10_ANrf_comp_0-11_2001_b</t>
  </si>
  <si>
    <t>11_ANrf_comp_11-32_2001_a</t>
  </si>
  <si>
    <t>11_ANrf_comp_11-32_2001_b</t>
  </si>
  <si>
    <t>10-20</t>
  </si>
  <si>
    <t>20-30</t>
  </si>
  <si>
    <t>16_ANpp_comp_0-6_2001_a</t>
  </si>
  <si>
    <t>16_ANpp_comp_0-6_2001_b</t>
  </si>
  <si>
    <t>13_ANwf_comp_0-11_2001_a</t>
  </si>
  <si>
    <t>13_ANwf_comp_0-11_2001_b</t>
  </si>
  <si>
    <t>14_ANwf_comp_11-35_2001_a</t>
  </si>
  <si>
    <t>14_ANwf_comp_11-35_2001_b</t>
  </si>
  <si>
    <t>15_ANwf_comp_20-30_2019_a</t>
  </si>
  <si>
    <t>15_ANwf_comp_20-30_2019_b</t>
  </si>
  <si>
    <t>17_ANpp_comp_6-13_2001_a</t>
  </si>
  <si>
    <t>17_ANpp_comp_6-13_2001_b</t>
  </si>
  <si>
    <t>18_ANpp_comp_13-33_2001_a</t>
  </si>
  <si>
    <t>18_ANpp_comp_13-33_2001_b</t>
  </si>
  <si>
    <t>19_BSrf_comp_0-8_2001_a</t>
  </si>
  <si>
    <t>19_BSrf_comp_0-8_2001_b</t>
  </si>
  <si>
    <t>20_BSrf_comp_8-15_2001_a</t>
  </si>
  <si>
    <t>20_BSrf_comp_8-15_2001_b</t>
  </si>
  <si>
    <t>21_BSrf_comp_15-30_2001_a</t>
  </si>
  <si>
    <t>21_BSrf_comp_15-30_2001_b</t>
  </si>
  <si>
    <t>23_BSwf_comp_10-19_2001_a</t>
  </si>
  <si>
    <t>23_BSwf_comp_10-19_2001_b</t>
  </si>
  <si>
    <t>24_BSwf_comp_19-28_2001_a</t>
  </si>
  <si>
    <t>24_BSwf_comp_19-28_2001_b</t>
  </si>
  <si>
    <t>25_BSpp_comp_0-7_2001_a</t>
  </si>
  <si>
    <t>25_BSpp_comp_0-7_2001_b</t>
  </si>
  <si>
    <t>26_BSpp_comp_7-18_2001_a</t>
  </si>
  <si>
    <t>26_BSpp_comp_7-18_2001_b</t>
  </si>
  <si>
    <t>MV 3,3 ?</t>
  </si>
  <si>
    <t>1,8?</t>
  </si>
  <si>
    <t>2GRrf_comp_0-8_2001_a</t>
  </si>
  <si>
    <t>2GRrf_comp_0-8_2001_b</t>
  </si>
  <si>
    <t>SampleName</t>
  </si>
  <si>
    <t>PMeco</t>
  </si>
  <si>
    <t>ID</t>
  </si>
  <si>
    <t>timepoint_cmtv</t>
  </si>
  <si>
    <t>sheet_name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</si>
  <si>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</si>
  <si>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</si>
  <si>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</si>
  <si>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</si>
  <si>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</si>
  <si>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</si>
  <si>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</si>
  <si>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</si>
  <si>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</si>
  <si>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time_d</t>
  </si>
  <si>
    <t>mgCO2_jar</t>
  </si>
  <si>
    <t>2019_IncRep_09.07.20</t>
  </si>
  <si>
    <t>2019_IncRep_10.07.20</t>
  </si>
  <si>
    <t>2019_IncRep_13.07.20</t>
  </si>
  <si>
    <t>2019_IncRep_15.07.20</t>
  </si>
  <si>
    <t>2019_IncRep_17.07.20</t>
  </si>
  <si>
    <t>2019_IncRep_20.07.20</t>
  </si>
  <si>
    <t>2019_IncRep_22.07.20</t>
  </si>
  <si>
    <t>2019_IncRep_24.07.20</t>
  </si>
  <si>
    <t>2019_IncRep_27.07.20</t>
  </si>
  <si>
    <t>2019_IncRep_29.07.20</t>
  </si>
  <si>
    <t>2019_IncRep_10.08.20</t>
  </si>
  <si>
    <t>2019_IncRep_02.09.20</t>
  </si>
  <si>
    <t>dw_g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</si>
</sst>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3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9">
    <xf numFmtId="0" fontId="0" fillId="0" borderId="0"/>
    <xf numFmtId="0" fontId="2" fillId="0" borderId="0"/>
    <xf numFmtId="0" fontId="16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0" fontId="4" fillId="13" borderId="19" xfId="1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2" fontId="0" fillId="17" borderId="0" xfId="0" applyNumberFormat="1" applyFill="1"/>
    <xf numFmtId="0" fontId="29" fillId="0" borderId="1" xfId="0" applyFont="1" applyBorder="1" applyAlignment="1">
      <alignment horizontal="center" vertical="center" wrapText="1"/>
    </xf>
    <xf numFmtId="167" fontId="0" fillId="0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18" borderId="0" xfId="0" applyNumberFormat="1" applyFill="1"/>
    <xf numFmtId="0" fontId="3" fillId="12" borderId="0" xfId="1" applyFont="1" applyFill="1" applyBorder="1" applyAlignment="1">
      <alignment horizontal="center"/>
    </xf>
    <xf numFmtId="2" fontId="0" fillId="7" borderId="0" xfId="0" applyNumberFormat="1" applyFill="1"/>
    <xf numFmtId="2" fontId="0" fillId="8" borderId="0" xfId="0" applyNumberFormat="1" applyFill="1"/>
    <xf numFmtId="0" fontId="4" fillId="8" borderId="0" xfId="1" applyFont="1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19" borderId="0" xfId="0" applyFill="1"/>
    <xf numFmtId="0" fontId="0" fillId="17" borderId="0" xfId="0" applyFill="1"/>
    <xf numFmtId="0" fontId="0" fillId="20" borderId="17" xfId="0" applyFill="1" applyBorder="1" applyAlignment="1">
      <alignment horizontal="left"/>
    </xf>
    <xf numFmtId="0" fontId="0" fillId="21" borderId="17" xfId="0" applyFill="1" applyBorder="1" applyAlignment="1">
      <alignment horizontal="left"/>
    </xf>
    <xf numFmtId="49" fontId="0" fillId="0" borderId="17" xfId="0" applyNumberFormat="1" applyBorder="1" applyAlignment="1">
      <alignment horizontal="center"/>
    </xf>
    <xf numFmtId="0" fontId="0" fillId="22" borderId="17" xfId="0" applyFill="1" applyBorder="1" applyAlignment="1">
      <alignment horizontal="left"/>
    </xf>
    <xf numFmtId="0" fontId="0" fillId="22" borderId="17" xfId="0" applyFill="1" applyBorder="1"/>
    <xf numFmtId="0" fontId="0" fillId="0" borderId="17" xfId="0" applyFill="1" applyBorder="1"/>
    <xf numFmtId="167" fontId="1" fillId="17" borderId="0" xfId="0" applyNumberFormat="1" applyFont="1" applyFill="1" applyBorder="1" applyAlignment="1">
      <alignment horizontal="center" wrapText="1"/>
    </xf>
    <xf numFmtId="0" fontId="0" fillId="17" borderId="1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Standard 3" xfId="1"/>
    <cellStyle name="Standard_Au_Dataimport2003" xfId="2"/>
  </cellStyles>
  <dxfs count="3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'2019_IncRep_09.07.20'!$D$3:$D$15</c:f>
              <c:numCache>
                <c:formatCode>0.00</c:formatCode>
                <c:ptCount val="13"/>
                <c:pt idx="0">
                  <c:v>1596.3</c:v>
                </c:pt>
                <c:pt idx="1">
                  <c:v>1429.3</c:v>
                </c:pt>
                <c:pt idx="2">
                  <c:v>1335.6</c:v>
                </c:pt>
                <c:pt idx="3">
                  <c:v>1179.3</c:v>
                </c:pt>
                <c:pt idx="4">
                  <c:v>1032.6</c:v>
                </c:pt>
                <c:pt idx="5">
                  <c:v>811.97</c:v>
                </c:pt>
                <c:pt idx="6">
                  <c:v>697.47</c:v>
                </c:pt>
                <c:pt idx="7">
                  <c:v>519.59</c:v>
                </c:pt>
                <c:pt idx="8">
                  <c:v>378.59</c:v>
                </c:pt>
                <c:pt idx="9" formatCode="General">
                  <c:v>141.3</c:v>
                </c:pt>
                <c:pt idx="10" formatCode="General">
                  <c:v>59.98</c:v>
                </c:pt>
                <c:pt idx="11" formatCode="General">
                  <c:v>25.242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'2019_IncRep_09.07.20'!$F$3:$F$15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62744"/>
        <c:axId val="-2082274984"/>
      </c:scatterChart>
      <c:valAx>
        <c:axId val="-206086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2274984"/>
        <c:crosses val="autoZero"/>
        <c:crossBetween val="midCat"/>
      </c:valAx>
      <c:valAx>
        <c:axId val="-208227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862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75416"/>
        <c:axId val="-2124614072"/>
      </c:scatterChart>
      <c:valAx>
        <c:axId val="18705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614072"/>
        <c:crosses val="autoZero"/>
        <c:crossBetween val="midCat"/>
      </c:valAx>
      <c:valAx>
        <c:axId val="-2124614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'2019_IncRep_13.07.20'!$D$3:$D$15</c:f>
              <c:numCache>
                <c:formatCode>0.00</c:formatCode>
                <c:ptCount val="13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'2019_IncRep_13.07.20'!$F$3:$F$15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514200"/>
        <c:axId val="-2124725784"/>
      </c:scatterChart>
      <c:valAx>
        <c:axId val="-208451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725784"/>
        <c:crosses val="autoZero"/>
        <c:crossBetween val="midCat"/>
      </c:valAx>
      <c:valAx>
        <c:axId val="-212472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51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'2019_IncRep_13.07.20'!$E$3:$E$15</c:f>
              <c:numCache>
                <c:formatCode>0.00</c:formatCode>
                <c:ptCount val="13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'2019_IncRep_13.07.20'!$F$3:$F$15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19512"/>
        <c:axId val="1870401672"/>
      </c:scatterChart>
      <c:valAx>
        <c:axId val="18702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401672"/>
        <c:crosses val="autoZero"/>
        <c:crossBetween val="midCat"/>
      </c:valAx>
      <c:valAx>
        <c:axId val="187040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1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30232"/>
        <c:axId val="1855641832"/>
      </c:scatterChart>
      <c:valAx>
        <c:axId val="18558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55641832"/>
        <c:crosses val="autoZero"/>
        <c:crossBetween val="midCat"/>
      </c:valAx>
      <c:valAx>
        <c:axId val="185564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5583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47304"/>
        <c:axId val="1864252760"/>
      </c:scatterChart>
      <c:valAx>
        <c:axId val="186424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4252760"/>
        <c:crosses val="autoZero"/>
        <c:crossBetween val="midCat"/>
      </c:valAx>
      <c:valAx>
        <c:axId val="186425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424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38104"/>
        <c:axId val="1865443512"/>
      </c:scatterChart>
      <c:valAx>
        <c:axId val="186543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443512"/>
        <c:crosses val="autoZero"/>
        <c:crossBetween val="midCat"/>
      </c:valAx>
      <c:valAx>
        <c:axId val="186544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438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76152"/>
        <c:axId val="1865481656"/>
      </c:scatterChart>
      <c:valAx>
        <c:axId val="186547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481656"/>
        <c:crosses val="autoZero"/>
        <c:crossBetween val="midCat"/>
      </c:valAx>
      <c:valAx>
        <c:axId val="186548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47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'2019_IncRep_15.07.20'!$D$3:$D$15</c:f>
              <c:numCache>
                <c:formatCode>0.00</c:formatCode>
                <c:ptCount val="13"/>
                <c:pt idx="0">
                  <c:v>1505.2</c:v>
                </c:pt>
                <c:pt idx="1">
                  <c:v>1352.8</c:v>
                </c:pt>
                <c:pt idx="2">
                  <c:v>1256.6</c:v>
                </c:pt>
                <c:pt idx="3">
                  <c:v>1074.0</c:v>
                </c:pt>
                <c:pt idx="4">
                  <c:v>952.28</c:v>
                </c:pt>
                <c:pt idx="5">
                  <c:v>764.92</c:v>
                </c:pt>
                <c:pt idx="6">
                  <c:v>645.34</c:v>
                </c:pt>
                <c:pt idx="7">
                  <c:v>478.91</c:v>
                </c:pt>
                <c:pt idx="8">
                  <c:v>347.72</c:v>
                </c:pt>
                <c:pt idx="9" formatCode="General">
                  <c:v>122.24</c:v>
                </c:pt>
                <c:pt idx="10" formatCode="General">
                  <c:v>50.777</c:v>
                </c:pt>
                <c:pt idx="11" formatCode="General">
                  <c:v>24.338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'2019_IncRep_15.07.20'!$F$3:$F$15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16408"/>
        <c:axId val="1865521832"/>
      </c:scatterChart>
      <c:valAx>
        <c:axId val="186551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521832"/>
        <c:crosses val="autoZero"/>
        <c:crossBetween val="midCat"/>
      </c:valAx>
      <c:valAx>
        <c:axId val="186552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51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'2019_IncRep_15.07.20'!$E$3:$E$15</c:f>
              <c:numCache>
                <c:formatCode>0.00</c:formatCode>
                <c:ptCount val="13"/>
                <c:pt idx="0">
                  <c:v>285.02</c:v>
                </c:pt>
                <c:pt idx="1">
                  <c:v>272.38</c:v>
                </c:pt>
                <c:pt idx="2">
                  <c:v>248.6</c:v>
                </c:pt>
                <c:pt idx="3">
                  <c:v>220.1</c:v>
                </c:pt>
                <c:pt idx="4">
                  <c:v>184.54</c:v>
                </c:pt>
                <c:pt idx="5">
                  <c:v>158.07</c:v>
                </c:pt>
                <c:pt idx="6">
                  <c:v>132.61</c:v>
                </c:pt>
                <c:pt idx="7">
                  <c:v>95.478</c:v>
                </c:pt>
                <c:pt idx="8">
                  <c:v>72.328</c:v>
                </c:pt>
                <c:pt idx="9" formatCode="General">
                  <c:v>29.501</c:v>
                </c:pt>
                <c:pt idx="10" formatCode="General">
                  <c:v>14.065</c:v>
                </c:pt>
                <c:pt idx="11" formatCode="General">
                  <c:v>7.577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'2019_IncRep_15.07.20'!$F$3:$F$15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54184"/>
        <c:axId val="1865559688"/>
      </c:scatterChart>
      <c:valAx>
        <c:axId val="186555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559688"/>
        <c:crosses val="autoZero"/>
        <c:crossBetween val="midCat"/>
      </c:valAx>
      <c:valAx>
        <c:axId val="186555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554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25896"/>
        <c:axId val="1874688168"/>
      </c:scatterChart>
      <c:valAx>
        <c:axId val="18742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688168"/>
        <c:crosses val="autoZero"/>
        <c:crossBetween val="midCat"/>
      </c:valAx>
      <c:valAx>
        <c:axId val="18746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22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'2019_IncRep_09.07.20'!$E$3:$E$15</c:f>
              <c:numCache>
                <c:formatCode>0.00</c:formatCode>
                <c:ptCount val="13"/>
                <c:pt idx="0">
                  <c:v>406.37</c:v>
                </c:pt>
                <c:pt idx="1">
                  <c:v>384.38</c:v>
                </c:pt>
                <c:pt idx="2">
                  <c:v>343.32</c:v>
                </c:pt>
                <c:pt idx="3">
                  <c:v>307.99</c:v>
                </c:pt>
                <c:pt idx="4">
                  <c:v>265.79</c:v>
                </c:pt>
                <c:pt idx="5">
                  <c:v>228.77</c:v>
                </c:pt>
                <c:pt idx="6">
                  <c:v>201.31</c:v>
                </c:pt>
                <c:pt idx="7">
                  <c:v>134.72</c:v>
                </c:pt>
                <c:pt idx="8">
                  <c:v>105.91</c:v>
                </c:pt>
                <c:pt idx="9" formatCode="General">
                  <c:v>41.708</c:v>
                </c:pt>
                <c:pt idx="10" formatCode="General">
                  <c:v>21.881</c:v>
                </c:pt>
                <c:pt idx="11" formatCode="General">
                  <c:v>11.093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'2019_IncRep_09.07.20'!$F$3:$F$15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07896"/>
        <c:axId val="-2060606488"/>
      </c:scatterChart>
      <c:valAx>
        <c:axId val="-206070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606488"/>
        <c:crosses val="autoZero"/>
        <c:crossBetween val="midCat"/>
      </c:valAx>
      <c:valAx>
        <c:axId val="-206060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70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72856"/>
        <c:axId val="1874023720"/>
      </c:scatterChart>
      <c:valAx>
        <c:axId val="187477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023720"/>
        <c:crosses val="autoZero"/>
        <c:crossBetween val="midCat"/>
      </c:valAx>
      <c:valAx>
        <c:axId val="187402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77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78808"/>
        <c:axId val="1874123688"/>
      </c:scatterChart>
      <c:valAx>
        <c:axId val="187417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123688"/>
        <c:crosses val="autoZero"/>
        <c:crossBetween val="midCat"/>
      </c:valAx>
      <c:valAx>
        <c:axId val="187412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17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81400"/>
        <c:axId val="1874241112"/>
      </c:scatterChart>
      <c:valAx>
        <c:axId val="187468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241112"/>
        <c:crosses val="autoZero"/>
        <c:crossBetween val="midCat"/>
      </c:valAx>
      <c:valAx>
        <c:axId val="187424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68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'2019_IncRep_17.07.20'!$D$3:$D$15</c:f>
              <c:numCache>
                <c:formatCode>0.00</c:formatCode>
                <c:ptCount val="13"/>
                <c:pt idx="0">
                  <c:v>1545.5</c:v>
                </c:pt>
                <c:pt idx="1">
                  <c:v>1338.0</c:v>
                </c:pt>
                <c:pt idx="2">
                  <c:v>1241.0</c:v>
                </c:pt>
                <c:pt idx="3">
                  <c:v>1078.8</c:v>
                </c:pt>
                <c:pt idx="4">
                  <c:v>937.29</c:v>
                </c:pt>
                <c:pt idx="5">
                  <c:v>780.72</c:v>
                </c:pt>
                <c:pt idx="6">
                  <c:v>661.46</c:v>
                </c:pt>
                <c:pt idx="7">
                  <c:v>471.48</c:v>
                </c:pt>
                <c:pt idx="8">
                  <c:v>321.35</c:v>
                </c:pt>
                <c:pt idx="9" formatCode="General">
                  <c:v>114.72</c:v>
                </c:pt>
                <c:pt idx="10" formatCode="General">
                  <c:v>53.838</c:v>
                </c:pt>
                <c:pt idx="11" formatCode="General">
                  <c:v>22.286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47992"/>
        <c:axId val="1873953400"/>
      </c:scatterChart>
      <c:valAx>
        <c:axId val="187394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3953400"/>
        <c:crosses val="autoZero"/>
        <c:crossBetween val="midCat"/>
      </c:valAx>
      <c:valAx>
        <c:axId val="187395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394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'2019_IncRep_17.07.20'!$E$3:$E$15</c:f>
              <c:numCache>
                <c:formatCode>0.00</c:formatCode>
                <c:ptCount val="13"/>
                <c:pt idx="0">
                  <c:v>277.8</c:v>
                </c:pt>
                <c:pt idx="1">
                  <c:v>247.53</c:v>
                </c:pt>
                <c:pt idx="2">
                  <c:v>243.12</c:v>
                </c:pt>
                <c:pt idx="3">
                  <c:v>203.18</c:v>
                </c:pt>
                <c:pt idx="4">
                  <c:v>187.01</c:v>
                </c:pt>
                <c:pt idx="5">
                  <c:v>151.66</c:v>
                </c:pt>
                <c:pt idx="6">
                  <c:v>128.44</c:v>
                </c:pt>
                <c:pt idx="7">
                  <c:v>94.232</c:v>
                </c:pt>
                <c:pt idx="8">
                  <c:v>69.397</c:v>
                </c:pt>
                <c:pt idx="9" formatCode="General">
                  <c:v>27.168</c:v>
                </c:pt>
                <c:pt idx="10" formatCode="General">
                  <c:v>13.759</c:v>
                </c:pt>
                <c:pt idx="11" formatCode="General">
                  <c:v>6.94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71912"/>
        <c:axId val="-2084882360"/>
      </c:scatterChart>
      <c:valAx>
        <c:axId val="18739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882360"/>
        <c:crosses val="autoZero"/>
        <c:crossBetween val="midCat"/>
      </c:valAx>
      <c:valAx>
        <c:axId val="-208488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397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29384"/>
        <c:axId val="-2059104840"/>
      </c:scatterChart>
      <c:valAx>
        <c:axId val="-20592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104840"/>
        <c:crosses val="autoZero"/>
        <c:crossBetween val="midCat"/>
      </c:valAx>
      <c:valAx>
        <c:axId val="-205910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22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15528"/>
        <c:axId val="-2059113000"/>
      </c:scatterChart>
      <c:valAx>
        <c:axId val="-205911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113000"/>
        <c:crosses val="autoZero"/>
        <c:crossBetween val="midCat"/>
      </c:valAx>
      <c:valAx>
        <c:axId val="-205911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11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402600"/>
        <c:axId val="-2059507512"/>
      </c:scatterChart>
      <c:valAx>
        <c:axId val="-20604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507512"/>
        <c:crosses val="autoZero"/>
        <c:crossBetween val="midCat"/>
      </c:valAx>
      <c:valAx>
        <c:axId val="-205950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402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24008"/>
        <c:axId val="1873855832"/>
      </c:scatterChart>
      <c:valAx>
        <c:axId val="-21111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3855832"/>
        <c:crosses val="autoZero"/>
        <c:crossBetween val="midCat"/>
      </c:valAx>
      <c:valAx>
        <c:axId val="187385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112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'2019_IncRep_20.07.20'!$D$3:$D$15</c:f>
              <c:numCache>
                <c:formatCode>0.00</c:formatCode>
                <c:ptCount val="13"/>
                <c:pt idx="0">
                  <c:v>1475.2</c:v>
                </c:pt>
                <c:pt idx="1">
                  <c:v>1320.6</c:v>
                </c:pt>
                <c:pt idx="2">
                  <c:v>1191.8</c:v>
                </c:pt>
                <c:pt idx="3">
                  <c:v>1024.6</c:v>
                </c:pt>
                <c:pt idx="4">
                  <c:v>933.27</c:v>
                </c:pt>
                <c:pt idx="5">
                  <c:v>737.0</c:v>
                </c:pt>
                <c:pt idx="6">
                  <c:v>618.77</c:v>
                </c:pt>
                <c:pt idx="7">
                  <c:v>445.15</c:v>
                </c:pt>
                <c:pt idx="8">
                  <c:v>311.73</c:v>
                </c:pt>
                <c:pt idx="9" formatCode="General">
                  <c:v>118.02</c:v>
                </c:pt>
                <c:pt idx="10" formatCode="General">
                  <c:v>40.334</c:v>
                </c:pt>
                <c:pt idx="11" formatCode="General">
                  <c:v>19.424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88792"/>
        <c:axId val="-2059015208"/>
      </c:scatterChart>
      <c:valAx>
        <c:axId val="-205898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015208"/>
        <c:crosses val="autoZero"/>
        <c:crossBetween val="midCat"/>
      </c:valAx>
      <c:valAx>
        <c:axId val="-205901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98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12824"/>
        <c:axId val="-2060838904"/>
      </c:scatterChart>
      <c:valAx>
        <c:axId val="-206071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838904"/>
        <c:crosses val="autoZero"/>
        <c:crossBetween val="midCat"/>
      </c:valAx>
      <c:valAx>
        <c:axId val="-206083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71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'2019_IncRep_20.07.20'!$E$3:$E$15</c:f>
              <c:numCache>
                <c:formatCode>0.00</c:formatCode>
                <c:ptCount val="13"/>
                <c:pt idx="0">
                  <c:v>272.52</c:v>
                </c:pt>
                <c:pt idx="1">
                  <c:v>253.26</c:v>
                </c:pt>
                <c:pt idx="2">
                  <c:v>233.45</c:v>
                </c:pt>
                <c:pt idx="3">
                  <c:v>206.49</c:v>
                </c:pt>
                <c:pt idx="4">
                  <c:v>175.24</c:v>
                </c:pt>
                <c:pt idx="5">
                  <c:v>143.11</c:v>
                </c:pt>
                <c:pt idx="6">
                  <c:v>127.9</c:v>
                </c:pt>
                <c:pt idx="7">
                  <c:v>90.715</c:v>
                </c:pt>
                <c:pt idx="8">
                  <c:v>67.28</c:v>
                </c:pt>
                <c:pt idx="9" formatCode="General">
                  <c:v>27.08</c:v>
                </c:pt>
                <c:pt idx="10" formatCode="General">
                  <c:v>10.833</c:v>
                </c:pt>
                <c:pt idx="11" formatCode="General">
                  <c:v>6.142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64936"/>
        <c:axId val="1874789720"/>
      </c:scatterChart>
      <c:valAx>
        <c:axId val="-20592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789720"/>
        <c:crosses val="autoZero"/>
        <c:crossBetween val="midCat"/>
      </c:valAx>
      <c:valAx>
        <c:axId val="187478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26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27176"/>
        <c:axId val="2072521400"/>
      </c:scatterChart>
      <c:valAx>
        <c:axId val="187412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2521400"/>
        <c:crosses val="autoZero"/>
        <c:crossBetween val="midCat"/>
      </c:valAx>
      <c:valAx>
        <c:axId val="207252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12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22792"/>
        <c:axId val="1870508632"/>
      </c:scatterChart>
      <c:valAx>
        <c:axId val="186962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08632"/>
        <c:crosses val="autoZero"/>
        <c:crossBetween val="midCat"/>
      </c:valAx>
      <c:valAx>
        <c:axId val="187050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2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59048"/>
        <c:axId val="1870383912"/>
      </c:scatterChart>
      <c:valAx>
        <c:axId val="187025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383912"/>
        <c:crosses val="autoZero"/>
        <c:crossBetween val="midCat"/>
      </c:valAx>
      <c:valAx>
        <c:axId val="187038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5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99048"/>
        <c:axId val="1870398856"/>
      </c:scatterChart>
      <c:valAx>
        <c:axId val="-20811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398856"/>
        <c:crosses val="autoZero"/>
        <c:crossBetween val="midCat"/>
      </c:valAx>
      <c:valAx>
        <c:axId val="187039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19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'2019_IncRep_22.07.20'!$D$3:$D$15</c:f>
              <c:numCache>
                <c:formatCode>0.00</c:formatCode>
                <c:ptCount val="13"/>
                <c:pt idx="0">
                  <c:v>1518.7</c:v>
                </c:pt>
                <c:pt idx="1">
                  <c:v>1366.1</c:v>
                </c:pt>
                <c:pt idx="2">
                  <c:v>1221.6</c:v>
                </c:pt>
                <c:pt idx="3">
                  <c:v>1080.3</c:v>
                </c:pt>
                <c:pt idx="4">
                  <c:v>925.45</c:v>
                </c:pt>
                <c:pt idx="5">
                  <c:v>760.84</c:v>
                </c:pt>
                <c:pt idx="6">
                  <c:v>649.78</c:v>
                </c:pt>
                <c:pt idx="7">
                  <c:v>458.45</c:v>
                </c:pt>
                <c:pt idx="8">
                  <c:v>342.07</c:v>
                </c:pt>
                <c:pt idx="9" formatCode="General">
                  <c:v>116.04</c:v>
                </c:pt>
                <c:pt idx="10" formatCode="General">
                  <c:v>52.231</c:v>
                </c:pt>
                <c:pt idx="11" formatCode="General">
                  <c:v>19.711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'2019_IncRep_22.07.20'!$F$3:$F$15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23480"/>
        <c:axId val="-2082388488"/>
      </c:scatterChart>
      <c:valAx>
        <c:axId val="18706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2388488"/>
        <c:crosses val="autoZero"/>
        <c:crossBetween val="midCat"/>
      </c:valAx>
      <c:valAx>
        <c:axId val="-208238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62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'2019_IncRep_22.07.20'!$E$3:$E$15</c:f>
              <c:numCache>
                <c:formatCode>0.00</c:formatCode>
                <c:ptCount val="13"/>
                <c:pt idx="0">
                  <c:v>268.76</c:v>
                </c:pt>
                <c:pt idx="1">
                  <c:v>250.04</c:v>
                </c:pt>
                <c:pt idx="2">
                  <c:v>238.8</c:v>
                </c:pt>
                <c:pt idx="3">
                  <c:v>196.84</c:v>
                </c:pt>
                <c:pt idx="4">
                  <c:v>182.48</c:v>
                </c:pt>
                <c:pt idx="5">
                  <c:v>144.85</c:v>
                </c:pt>
                <c:pt idx="6">
                  <c:v>126.76</c:v>
                </c:pt>
                <c:pt idx="7">
                  <c:v>95.08</c:v>
                </c:pt>
                <c:pt idx="8">
                  <c:v>69.60899999999999</c:v>
                </c:pt>
                <c:pt idx="9" formatCode="General">
                  <c:v>26.926</c:v>
                </c:pt>
                <c:pt idx="10" formatCode="General">
                  <c:v>13.96</c:v>
                </c:pt>
                <c:pt idx="11" formatCode="General">
                  <c:v>6.204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'2019_IncRep_22.07.20'!$F$3:$F$15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51144"/>
        <c:axId val="-2082251032"/>
      </c:scatterChart>
      <c:valAx>
        <c:axId val="18698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2251032"/>
        <c:crosses val="autoZero"/>
        <c:crossBetween val="midCat"/>
      </c:valAx>
      <c:valAx>
        <c:axId val="-208225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85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122168"/>
        <c:axId val="-2061333032"/>
      </c:scatterChart>
      <c:valAx>
        <c:axId val="-206112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333032"/>
        <c:crosses val="autoZero"/>
        <c:crossBetween val="midCat"/>
      </c:valAx>
      <c:valAx>
        <c:axId val="-206133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12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106840"/>
        <c:axId val="-2061115368"/>
      </c:scatterChart>
      <c:valAx>
        <c:axId val="-20611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115368"/>
        <c:crosses val="autoZero"/>
        <c:crossBetween val="midCat"/>
      </c:valAx>
      <c:valAx>
        <c:axId val="-206111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10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00152"/>
        <c:axId val="1869631800"/>
      </c:scatterChart>
      <c:valAx>
        <c:axId val="-208410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31800"/>
        <c:crosses val="autoZero"/>
        <c:crossBetween val="midCat"/>
      </c:valAx>
      <c:valAx>
        <c:axId val="186963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10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85576"/>
        <c:axId val="-2061199608"/>
      </c:scatterChart>
      <c:valAx>
        <c:axId val="186998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199608"/>
        <c:crosses val="autoZero"/>
        <c:crossBetween val="midCat"/>
      </c:valAx>
      <c:valAx>
        <c:axId val="-206119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98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59896"/>
        <c:axId val="-2060883048"/>
      </c:scatterChart>
      <c:valAx>
        <c:axId val="-208125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883048"/>
        <c:crosses val="autoZero"/>
        <c:crossBetween val="midCat"/>
      </c:valAx>
      <c:valAx>
        <c:axId val="-206088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25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'2019_IncRep_24.07.20'!$D$3:$D$15</c:f>
              <c:numCache>
                <c:formatCode>0.00</c:formatCode>
                <c:ptCount val="13"/>
                <c:pt idx="0">
                  <c:v>1467.1</c:v>
                </c:pt>
                <c:pt idx="1">
                  <c:v>1330.7</c:v>
                </c:pt>
                <c:pt idx="2">
                  <c:v>1215.2</c:v>
                </c:pt>
                <c:pt idx="3">
                  <c:v>1046.7</c:v>
                </c:pt>
                <c:pt idx="4">
                  <c:v>938.51</c:v>
                </c:pt>
                <c:pt idx="5">
                  <c:v>770.9299999999999</c:v>
                </c:pt>
                <c:pt idx="6">
                  <c:v>649.07</c:v>
                </c:pt>
                <c:pt idx="7">
                  <c:v>426.22</c:v>
                </c:pt>
                <c:pt idx="8">
                  <c:v>333.78</c:v>
                </c:pt>
                <c:pt idx="9" formatCode="General">
                  <c:v>102.4</c:v>
                </c:pt>
                <c:pt idx="10" formatCode="General">
                  <c:v>49.927</c:v>
                </c:pt>
                <c:pt idx="11" formatCode="General">
                  <c:v>23.289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'2019_IncRep_24.07.20'!$F$3:$F$15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91704"/>
        <c:axId val="-2081616904"/>
      </c:scatterChart>
      <c:valAx>
        <c:axId val="-208169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616904"/>
        <c:crosses val="autoZero"/>
        <c:crossBetween val="midCat"/>
      </c:valAx>
      <c:valAx>
        <c:axId val="-208161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69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'2019_IncRep_24.07.20'!$E$3:$E$15</c:f>
              <c:numCache>
                <c:formatCode>0.00</c:formatCode>
                <c:ptCount val="13"/>
                <c:pt idx="0">
                  <c:v>279.32</c:v>
                </c:pt>
                <c:pt idx="1">
                  <c:v>252.08</c:v>
                </c:pt>
                <c:pt idx="2">
                  <c:v>235.85</c:v>
                </c:pt>
                <c:pt idx="3">
                  <c:v>194.17</c:v>
                </c:pt>
                <c:pt idx="4">
                  <c:v>178.18</c:v>
                </c:pt>
                <c:pt idx="5">
                  <c:v>142.49</c:v>
                </c:pt>
                <c:pt idx="6">
                  <c:v>128.45</c:v>
                </c:pt>
                <c:pt idx="7">
                  <c:v>92.324</c:v>
                </c:pt>
                <c:pt idx="8">
                  <c:v>67.134</c:v>
                </c:pt>
                <c:pt idx="9" formatCode="General">
                  <c:v>23.847</c:v>
                </c:pt>
                <c:pt idx="10" formatCode="General">
                  <c:v>12.765</c:v>
                </c:pt>
                <c:pt idx="11" formatCode="General">
                  <c:v>6.917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'2019_IncRep_24.07.20'!$F$3:$F$15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290312"/>
        <c:axId val="-2061199096"/>
      </c:scatterChart>
      <c:valAx>
        <c:axId val="-206129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199096"/>
        <c:crosses val="autoZero"/>
        <c:crossBetween val="midCat"/>
      </c:valAx>
      <c:valAx>
        <c:axId val="-206119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290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09416"/>
        <c:axId val="1869689976"/>
      </c:scatterChart>
      <c:valAx>
        <c:axId val="186970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89976"/>
        <c:crosses val="autoZero"/>
        <c:crossBetween val="midCat"/>
      </c:valAx>
      <c:valAx>
        <c:axId val="186968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709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01864"/>
        <c:axId val="-2060602104"/>
      </c:scatterChart>
      <c:valAx>
        <c:axId val="-206070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602104"/>
        <c:crosses val="autoZero"/>
        <c:crossBetween val="midCat"/>
      </c:valAx>
      <c:valAx>
        <c:axId val="-206060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70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92872"/>
        <c:axId val="-2084456664"/>
      </c:scatterChart>
      <c:valAx>
        <c:axId val="187059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456664"/>
        <c:crosses val="autoZero"/>
        <c:crossBetween val="midCat"/>
      </c:valAx>
      <c:valAx>
        <c:axId val="-208445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92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91960"/>
        <c:axId val="1870047832"/>
      </c:scatterChart>
      <c:valAx>
        <c:axId val="18700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047832"/>
        <c:crosses val="autoZero"/>
        <c:crossBetween val="midCat"/>
      </c:valAx>
      <c:valAx>
        <c:axId val="187004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09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'2019_IncRep_27.07.20'!$D$3:$D$15</c:f>
              <c:numCache>
                <c:formatCode>0.00</c:formatCode>
                <c:ptCount val="13"/>
                <c:pt idx="0">
                  <c:v>1512.9</c:v>
                </c:pt>
                <c:pt idx="1">
                  <c:v>1343.8</c:v>
                </c:pt>
                <c:pt idx="2">
                  <c:v>1205.7</c:v>
                </c:pt>
                <c:pt idx="3">
                  <c:v>1020.8</c:v>
                </c:pt>
                <c:pt idx="4">
                  <c:v>903.32</c:v>
                </c:pt>
                <c:pt idx="5">
                  <c:v>727.4</c:v>
                </c:pt>
                <c:pt idx="6">
                  <c:v>650.11</c:v>
                </c:pt>
                <c:pt idx="7">
                  <c:v>460.56</c:v>
                </c:pt>
                <c:pt idx="8">
                  <c:v>333.32</c:v>
                </c:pt>
                <c:pt idx="9" formatCode="General">
                  <c:v>115.54</c:v>
                </c:pt>
                <c:pt idx="10" formatCode="General">
                  <c:v>51.662</c:v>
                </c:pt>
                <c:pt idx="11" formatCode="General">
                  <c:v>20.673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501128"/>
        <c:axId val="1870213912"/>
      </c:scatterChart>
      <c:valAx>
        <c:axId val="-208450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13912"/>
        <c:crosses val="autoZero"/>
        <c:crossBetween val="midCat"/>
      </c:valAx>
      <c:valAx>
        <c:axId val="187021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501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'2019_IncRep_27.07.20'!$E$3:$E$15</c:f>
              <c:numCache>
                <c:formatCode>0.00</c:formatCode>
                <c:ptCount val="13"/>
                <c:pt idx="0">
                  <c:v>275.79</c:v>
                </c:pt>
                <c:pt idx="1">
                  <c:v>251.78</c:v>
                </c:pt>
                <c:pt idx="2">
                  <c:v>235.63</c:v>
                </c:pt>
                <c:pt idx="3">
                  <c:v>200.55</c:v>
                </c:pt>
                <c:pt idx="4">
                  <c:v>182.39</c:v>
                </c:pt>
                <c:pt idx="5">
                  <c:v>144.21</c:v>
                </c:pt>
                <c:pt idx="6">
                  <c:v>124.79</c:v>
                </c:pt>
                <c:pt idx="7">
                  <c:v>89.88500000000001</c:v>
                </c:pt>
                <c:pt idx="8">
                  <c:v>67.47</c:v>
                </c:pt>
                <c:pt idx="9" formatCode="General">
                  <c:v>25.651</c:v>
                </c:pt>
                <c:pt idx="10" formatCode="General">
                  <c:v>13.443</c:v>
                </c:pt>
                <c:pt idx="11" formatCode="General">
                  <c:v>6.462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75592"/>
        <c:axId val="1870165880"/>
      </c:scatterChart>
      <c:valAx>
        <c:axId val="186967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165880"/>
        <c:crosses val="autoZero"/>
        <c:crossBetween val="midCat"/>
      </c:valAx>
      <c:valAx>
        <c:axId val="187016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7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20600"/>
        <c:axId val="1866796920"/>
      </c:scatterChart>
      <c:valAx>
        <c:axId val="186712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796920"/>
        <c:crosses val="autoZero"/>
        <c:crossBetween val="midCat"/>
      </c:valAx>
      <c:valAx>
        <c:axId val="186679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12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'2019_IncRep_10.07.20'!$D$3:$D$15</c:f>
              <c:numCache>
                <c:formatCode>0.00</c:formatCode>
                <c:ptCount val="13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78232"/>
        <c:axId val="1870128312"/>
      </c:scatterChart>
      <c:valAx>
        <c:axId val="186977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128312"/>
        <c:crosses val="autoZero"/>
        <c:crossBetween val="midCat"/>
      </c:valAx>
      <c:valAx>
        <c:axId val="187012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77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90824"/>
        <c:axId val="1867496280"/>
      </c:scatterChart>
      <c:valAx>
        <c:axId val="186749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96280"/>
        <c:crosses val="autoZero"/>
        <c:crossBetween val="midCat"/>
      </c:valAx>
      <c:valAx>
        <c:axId val="186749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9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53176"/>
        <c:axId val="1867441880"/>
      </c:scatterChart>
      <c:valAx>
        <c:axId val="186745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41880"/>
        <c:crosses val="autoZero"/>
        <c:crossBetween val="midCat"/>
      </c:valAx>
      <c:valAx>
        <c:axId val="186744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5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20968"/>
        <c:axId val="1867409656"/>
      </c:scatterChart>
      <c:valAx>
        <c:axId val="186742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09656"/>
        <c:crosses val="autoZero"/>
        <c:crossBetween val="midCat"/>
      </c:valAx>
      <c:valAx>
        <c:axId val="186740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42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'2019_IncRep_29.07.20'!$D$3:$D$15</c:f>
              <c:numCache>
                <c:formatCode>0.00</c:formatCode>
                <c:ptCount val="13"/>
                <c:pt idx="0">
                  <c:v>1521.5</c:v>
                </c:pt>
                <c:pt idx="1">
                  <c:v>1364.8</c:v>
                </c:pt>
                <c:pt idx="2">
                  <c:v>1223.5</c:v>
                </c:pt>
                <c:pt idx="3">
                  <c:v>1064.6</c:v>
                </c:pt>
                <c:pt idx="4">
                  <c:v>929.29</c:v>
                </c:pt>
                <c:pt idx="5">
                  <c:v>747.96</c:v>
                </c:pt>
                <c:pt idx="6">
                  <c:v>632.46</c:v>
                </c:pt>
                <c:pt idx="7">
                  <c:v>440.63</c:v>
                </c:pt>
                <c:pt idx="8">
                  <c:v>326.06</c:v>
                </c:pt>
                <c:pt idx="9" formatCode="General">
                  <c:v>105.82</c:v>
                </c:pt>
                <c:pt idx="10" formatCode="General">
                  <c:v>47.171</c:v>
                </c:pt>
                <c:pt idx="11" formatCode="General">
                  <c:v>20.681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75416"/>
        <c:axId val="1867345816"/>
      </c:scatterChart>
      <c:valAx>
        <c:axId val="18673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345816"/>
        <c:crosses val="autoZero"/>
        <c:crossBetween val="midCat"/>
      </c:valAx>
      <c:valAx>
        <c:axId val="186734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3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'2019_IncRep_29.07.20'!$E$3:$E$15</c:f>
              <c:numCache>
                <c:formatCode>0.00</c:formatCode>
                <c:ptCount val="13"/>
                <c:pt idx="0">
                  <c:v>266.5</c:v>
                </c:pt>
                <c:pt idx="1">
                  <c:v>241.84</c:v>
                </c:pt>
                <c:pt idx="2">
                  <c:v>231.22</c:v>
                </c:pt>
                <c:pt idx="3">
                  <c:v>198.99</c:v>
                </c:pt>
                <c:pt idx="4">
                  <c:v>182.19</c:v>
                </c:pt>
                <c:pt idx="5">
                  <c:v>138.99</c:v>
                </c:pt>
                <c:pt idx="6">
                  <c:v>117.91</c:v>
                </c:pt>
                <c:pt idx="7">
                  <c:v>86.704</c:v>
                </c:pt>
                <c:pt idx="8">
                  <c:v>59.651</c:v>
                </c:pt>
                <c:pt idx="9" formatCode="General">
                  <c:v>25.874</c:v>
                </c:pt>
                <c:pt idx="10" formatCode="General">
                  <c:v>13.002</c:v>
                </c:pt>
                <c:pt idx="11" formatCode="General">
                  <c:v>6.105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'2019_IncRep_29.07.20'!$F$3:$F$15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42408"/>
        <c:axId val="1867299016"/>
      </c:scatterChart>
      <c:valAx>
        <c:axId val="186734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299016"/>
        <c:crosses val="autoZero"/>
        <c:crossBetween val="midCat"/>
      </c:valAx>
      <c:valAx>
        <c:axId val="186729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34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65928"/>
        <c:axId val="1867246760"/>
      </c:scatterChart>
      <c:valAx>
        <c:axId val="18672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246760"/>
        <c:crosses val="autoZero"/>
        <c:crossBetween val="midCat"/>
      </c:valAx>
      <c:valAx>
        <c:axId val="186724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26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13976"/>
        <c:axId val="1867208136"/>
      </c:scatterChart>
      <c:valAx>
        <c:axId val="18672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208136"/>
        <c:crosses val="autoZero"/>
        <c:crossBetween val="midCat"/>
      </c:valAx>
      <c:valAx>
        <c:axId val="186720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21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55496"/>
        <c:axId val="1867145432"/>
      </c:scatterChart>
      <c:valAx>
        <c:axId val="186715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145432"/>
        <c:crosses val="autoZero"/>
        <c:crossBetween val="midCat"/>
      </c:valAx>
      <c:valAx>
        <c:axId val="186714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15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84616"/>
        <c:axId val="1867075240"/>
      </c:scatterChart>
      <c:valAx>
        <c:axId val="186708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075240"/>
        <c:crosses val="autoZero"/>
        <c:crossBetween val="midCat"/>
      </c:valAx>
      <c:valAx>
        <c:axId val="186707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08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"/>
                  <c:y val="-0.201268304487981"/>
                </c:manualLayout>
              </c:layout>
              <c:numFmt formatCode="General" sourceLinked="0"/>
            </c:trendlineLbl>
          </c:trendline>
          <c:xVal>
            <c:numRef>
              <c:f>'2019_IncRep_10.08.20'!$D$3:$D$15</c:f>
              <c:numCache>
                <c:formatCode>0.00</c:formatCode>
                <c:ptCount val="13"/>
                <c:pt idx="0">
                  <c:v>1461.8</c:v>
                </c:pt>
                <c:pt idx="1">
                  <c:v>1341.9</c:v>
                </c:pt>
                <c:pt idx="2">
                  <c:v>1226.7</c:v>
                </c:pt>
                <c:pt idx="3">
                  <c:v>1061.1</c:v>
                </c:pt>
                <c:pt idx="4">
                  <c:v>931.3</c:v>
                </c:pt>
                <c:pt idx="5">
                  <c:v>767.25</c:v>
                </c:pt>
                <c:pt idx="6">
                  <c:v>640.26</c:v>
                </c:pt>
                <c:pt idx="7">
                  <c:v>453.61</c:v>
                </c:pt>
                <c:pt idx="8">
                  <c:v>318.82</c:v>
                </c:pt>
                <c:pt idx="9" formatCode="General">
                  <c:v>113.96</c:v>
                </c:pt>
                <c:pt idx="10" formatCode="General">
                  <c:v>54.389</c:v>
                </c:pt>
                <c:pt idx="11" formatCode="General">
                  <c:v>20.312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'2019_IncRep_10.08.20'!$F$3:$F$15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52184"/>
        <c:axId val="1867033256"/>
      </c:scatterChart>
      <c:valAx>
        <c:axId val="186705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033256"/>
        <c:crosses val="autoZero"/>
        <c:crossBetween val="midCat"/>
      </c:valAx>
      <c:valAx>
        <c:axId val="186703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05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'2019_IncRep_10.07.20'!$E$3:$E$15</c:f>
              <c:numCache>
                <c:formatCode>0.00</c:formatCode>
                <c:ptCount val="13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13768"/>
        <c:axId val="1869989560"/>
      </c:scatterChart>
      <c:valAx>
        <c:axId val="18705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989560"/>
        <c:crosses val="autoZero"/>
        <c:crossBetween val="midCat"/>
      </c:valAx>
      <c:valAx>
        <c:axId val="1869989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1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8"/>
                  <c:y val="-0.250636458546771"/>
                </c:manualLayout>
              </c:layout>
              <c:numFmt formatCode="General" sourceLinked="0"/>
            </c:trendlineLbl>
          </c:trendline>
          <c:xVal>
            <c:numRef>
              <c:f>'2019_IncRep_10.08.20'!$E$3:$E$15</c:f>
              <c:numCache>
                <c:formatCode>0.00</c:formatCode>
                <c:ptCount val="13"/>
                <c:pt idx="0">
                  <c:v>270.1</c:v>
                </c:pt>
                <c:pt idx="1">
                  <c:v>238.64</c:v>
                </c:pt>
                <c:pt idx="2">
                  <c:v>225.77</c:v>
                </c:pt>
                <c:pt idx="3">
                  <c:v>196.85</c:v>
                </c:pt>
                <c:pt idx="4">
                  <c:v>176.5</c:v>
                </c:pt>
                <c:pt idx="5">
                  <c:v>140.17</c:v>
                </c:pt>
                <c:pt idx="6">
                  <c:v>123.02</c:v>
                </c:pt>
                <c:pt idx="7">
                  <c:v>86.395</c:v>
                </c:pt>
                <c:pt idx="8">
                  <c:v>63.435</c:v>
                </c:pt>
                <c:pt idx="9" formatCode="General">
                  <c:v>26.073</c:v>
                </c:pt>
                <c:pt idx="10" formatCode="General">
                  <c:v>13.15</c:v>
                </c:pt>
                <c:pt idx="11" formatCode="General">
                  <c:v>6.796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'2019_IncRep_10.08.20'!$F$3:$F$15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6056"/>
        <c:axId val="1866998040"/>
      </c:scatterChart>
      <c:valAx>
        <c:axId val="18670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998040"/>
        <c:crosses val="autoZero"/>
        <c:crossBetween val="midCat"/>
      </c:valAx>
      <c:valAx>
        <c:axId val="186699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700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36104"/>
        <c:axId val="1866932840"/>
      </c:scatterChart>
      <c:valAx>
        <c:axId val="186693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932840"/>
        <c:crosses val="autoZero"/>
        <c:crossBetween val="midCat"/>
      </c:valAx>
      <c:valAx>
        <c:axId val="186693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93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86040"/>
        <c:axId val="1866891528"/>
      </c:scatterChart>
      <c:valAx>
        <c:axId val="186688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891528"/>
        <c:crosses val="autoZero"/>
        <c:crossBetween val="midCat"/>
      </c:valAx>
      <c:valAx>
        <c:axId val="1866891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88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41400"/>
        <c:axId val="1866834808"/>
      </c:scatterChart>
      <c:valAx>
        <c:axId val="186684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834808"/>
        <c:crosses val="autoZero"/>
        <c:crossBetween val="midCat"/>
      </c:valAx>
      <c:valAx>
        <c:axId val="186683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84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</c:v>
                </c:pt>
                <c:pt idx="2">
                  <c:v>289.61</c:v>
                </c:pt>
                <c:pt idx="3">
                  <c:v>251.51</c:v>
                </c:pt>
                <c:pt idx="4">
                  <c:v>323.03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35.485</c:v>
                </c:pt>
                <c:pt idx="10" formatCode="General">
                  <c:v>19.299</c:v>
                </c:pt>
                <c:pt idx="11" formatCode="General">
                  <c:v>8.652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99384"/>
        <c:axId val="1866791272"/>
      </c:scatterChart>
      <c:valAx>
        <c:axId val="1866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791272"/>
        <c:crosses val="autoZero"/>
        <c:crossBetween val="midCat"/>
      </c:valAx>
      <c:valAx>
        <c:axId val="186679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79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"/>
                  <c:y val="-0.201268304487981"/>
                </c:manualLayout>
              </c:layout>
              <c:numFmt formatCode="General" sourceLinked="0"/>
            </c:trendlineLbl>
          </c:trendline>
          <c:xVal>
            <c:numRef>
              <c:f>'2019_IncRep_02.09.20'!$D$3:$D$15</c:f>
              <c:numCache>
                <c:formatCode>0.00</c:formatCode>
                <c:ptCount val="13"/>
                <c:pt idx="0">
                  <c:v>1476.1</c:v>
                </c:pt>
                <c:pt idx="1">
                  <c:v>1260.4</c:v>
                </c:pt>
                <c:pt idx="2">
                  <c:v>1191.8</c:v>
                </c:pt>
                <c:pt idx="3">
                  <c:v>1015.9</c:v>
                </c:pt>
                <c:pt idx="4">
                  <c:v>887.51</c:v>
                </c:pt>
                <c:pt idx="5">
                  <c:v>708.5</c:v>
                </c:pt>
                <c:pt idx="6">
                  <c:v>601.88</c:v>
                </c:pt>
                <c:pt idx="7">
                  <c:v>399.68</c:v>
                </c:pt>
                <c:pt idx="8">
                  <c:v>305.6</c:v>
                </c:pt>
                <c:pt idx="9" formatCode="General">
                  <c:v>93.201</c:v>
                </c:pt>
                <c:pt idx="10" formatCode="General">
                  <c:v>35.067</c:v>
                </c:pt>
                <c:pt idx="11" formatCode="General">
                  <c:v>5.578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'2019_IncRep_02.09.20'!$F$3:$F$15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44168"/>
        <c:axId val="1866739064"/>
      </c:scatterChart>
      <c:valAx>
        <c:axId val="186674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739064"/>
        <c:crosses val="autoZero"/>
        <c:crossBetween val="midCat"/>
      </c:valAx>
      <c:valAx>
        <c:axId val="186673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74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8"/>
                  <c:y val="-0.250636458546771"/>
                </c:manualLayout>
              </c:layout>
              <c:numFmt formatCode="General" sourceLinked="0"/>
            </c:trendlineLbl>
          </c:trendline>
          <c:xVal>
            <c:numRef>
              <c:f>'2019_IncRep_02.09.20'!$E$3:$E$15</c:f>
              <c:numCache>
                <c:formatCode>0.00</c:formatCode>
                <c:ptCount val="13"/>
                <c:pt idx="0">
                  <c:v>250.44</c:v>
                </c:pt>
                <c:pt idx="1">
                  <c:v>211.12</c:v>
                </c:pt>
                <c:pt idx="2">
                  <c:v>203.89</c:v>
                </c:pt>
                <c:pt idx="3">
                  <c:v>167.99</c:v>
                </c:pt>
                <c:pt idx="4">
                  <c:v>160.5</c:v>
                </c:pt>
                <c:pt idx="5">
                  <c:v>124.73</c:v>
                </c:pt>
                <c:pt idx="6">
                  <c:v>100.65</c:v>
                </c:pt>
                <c:pt idx="7">
                  <c:v>73.191</c:v>
                </c:pt>
                <c:pt idx="8">
                  <c:v>54.31</c:v>
                </c:pt>
                <c:pt idx="9" formatCode="General">
                  <c:v>22.222</c:v>
                </c:pt>
                <c:pt idx="10" formatCode="General">
                  <c:v>8.158</c:v>
                </c:pt>
                <c:pt idx="11" formatCode="General">
                  <c:v>2.105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'2019_IncRep_02.09.20'!$F$3:$F$15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65608"/>
        <c:axId val="1866656552"/>
      </c:scatterChart>
      <c:valAx>
        <c:axId val="186666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656552"/>
        <c:crosses val="autoZero"/>
        <c:crossBetween val="midCat"/>
      </c:valAx>
      <c:valAx>
        <c:axId val="186665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66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</c:v>
                </c:pt>
                <c:pt idx="3">
                  <c:v>1073.6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</c:v>
                </c:pt>
                <c:pt idx="11" formatCode="General">
                  <c:v>25.376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64088"/>
        <c:axId val="1870581960"/>
      </c:scatterChart>
      <c:valAx>
        <c:axId val="-208446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81960"/>
        <c:crosses val="autoZero"/>
        <c:crossBetween val="midCat"/>
      </c:valAx>
      <c:valAx>
        <c:axId val="187058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46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302.21</c:v>
                </c:pt>
                <c:pt idx="1">
                  <c:v>266.22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07864"/>
        <c:axId val="-2083574168"/>
      </c:scatterChart>
      <c:valAx>
        <c:axId val="187020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3574168"/>
        <c:crosses val="autoZero"/>
        <c:crossBetween val="midCat"/>
      </c:valAx>
      <c:valAx>
        <c:axId val="-208357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0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1106.0</c:v>
                </c:pt>
                <c:pt idx="4">
                  <c:v>1023.4</c:v>
                </c:pt>
                <c:pt idx="5">
                  <c:v>821.8099999999999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25000"/>
        <c:axId val="1869835576"/>
      </c:scatterChart>
      <c:valAx>
        <c:axId val="186962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835576"/>
        <c:crosses val="autoZero"/>
        <c:crossBetween val="midCat"/>
      </c:valAx>
      <c:valAx>
        <c:axId val="186983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2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15" workbookViewId="0">
      <selection activeCell="A18" sqref="A18:A44"/>
    </sheetView>
  </sheetViews>
  <sheetFormatPr baseColWidth="10" defaultRowHeight="14" x14ac:dyDescent="0"/>
  <cols>
    <col min="1" max="1" width="18.5" bestFit="1" customWidth="1"/>
  </cols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44025</v>
      </c>
      <c r="C3" s="54">
        <v>2992</v>
      </c>
      <c r="D3" s="43">
        <v>1497.8</v>
      </c>
      <c r="E3" s="55">
        <v>302.20999999999998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44025</v>
      </c>
      <c r="C4" s="54">
        <v>2992</v>
      </c>
      <c r="D4" s="55">
        <v>1373.5</v>
      </c>
      <c r="E4" s="55">
        <v>266.22000000000003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44025</v>
      </c>
      <c r="C5" s="54">
        <v>2992</v>
      </c>
      <c r="D5" s="43">
        <v>1268.9000000000001</v>
      </c>
      <c r="E5" s="55">
        <v>248.83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44025</v>
      </c>
      <c r="C6" s="54">
        <v>2992</v>
      </c>
      <c r="D6" s="55">
        <v>1073.5999999999999</v>
      </c>
      <c r="E6" s="55">
        <v>217.58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44025</v>
      </c>
      <c r="C7" s="54">
        <v>2992</v>
      </c>
      <c r="D7" s="43">
        <v>942.67</v>
      </c>
      <c r="E7" s="55">
        <v>197.17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44025</v>
      </c>
      <c r="C8" s="54">
        <v>2992</v>
      </c>
      <c r="D8" s="55">
        <v>787.67</v>
      </c>
      <c r="E8" s="55">
        <v>155.04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44025</v>
      </c>
      <c r="C9" s="54">
        <v>2992</v>
      </c>
      <c r="D9" s="43">
        <v>657.2</v>
      </c>
      <c r="E9" s="55">
        <v>128.72</v>
      </c>
      <c r="F9" s="56">
        <f t="shared" si="0"/>
        <v>5.984</v>
      </c>
      <c r="G9" s="59" t="s">
        <v>70</v>
      </c>
      <c r="H9" s="59"/>
      <c r="I9" s="60">
        <f>SLOPE(F3:F15,D3:D15)</f>
        <v>9.6675864339048692E-3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44025</v>
      </c>
      <c r="C10" s="54">
        <v>2992</v>
      </c>
      <c r="D10" s="43">
        <v>455.34</v>
      </c>
      <c r="E10" s="55">
        <v>101.44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-0.10894493895583324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44025</v>
      </c>
      <c r="C11" s="54">
        <v>2992</v>
      </c>
      <c r="D11" s="43">
        <v>339.44</v>
      </c>
      <c r="E11" s="55">
        <v>69.41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>
      <c r="A12" s="61">
        <v>0.4</v>
      </c>
      <c r="B12" s="53">
        <v>44025</v>
      </c>
      <c r="C12" s="54">
        <v>2992</v>
      </c>
      <c r="D12" s="61">
        <v>117.19</v>
      </c>
      <c r="E12" s="61">
        <v>29.69</v>
      </c>
      <c r="F12" s="56">
        <f t="shared" si="0"/>
        <v>1.1968000000000001</v>
      </c>
      <c r="G12" s="62" t="s">
        <v>72</v>
      </c>
      <c r="H12" s="62"/>
      <c r="I12" s="63">
        <f>SLOPE(F3:F15,E3:E15)</f>
        <v>4.9220007735252029E-2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44025</v>
      </c>
      <c r="C13" s="54">
        <v>2992</v>
      </c>
      <c r="D13" s="61">
        <v>56.829000000000001</v>
      </c>
      <c r="E13" s="61">
        <v>14.919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-0.30159272253634395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>
      <c r="A14" s="61">
        <v>0.1</v>
      </c>
      <c r="B14" s="53">
        <v>44025</v>
      </c>
      <c r="C14" s="54">
        <v>2992</v>
      </c>
      <c r="D14" s="61">
        <v>25.376000000000001</v>
      </c>
      <c r="E14" s="61">
        <v>7.9480000000000004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27" t="s">
        <v>121</v>
      </c>
      <c r="X14" s="127" t="s">
        <v>122</v>
      </c>
      <c r="Y14" s="127" t="s">
        <v>121</v>
      </c>
      <c r="Z14" s="127" t="s">
        <v>122</v>
      </c>
    </row>
    <row r="15" spans="1:26">
      <c r="A15" s="61">
        <v>0</v>
      </c>
      <c r="B15" s="53">
        <v>44025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27"/>
      <c r="X15" s="127"/>
      <c r="Y15" s="127"/>
      <c r="Z15" s="127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>
      <c r="A18" s="29" t="s">
        <v>158</v>
      </c>
      <c r="B18" s="72">
        <f>$B$3+H18</f>
        <v>44025.479166666664</v>
      </c>
      <c r="C18" s="45">
        <v>3</v>
      </c>
      <c r="D18" s="73">
        <v>637.6</v>
      </c>
      <c r="E18" s="74">
        <v>137.37</v>
      </c>
      <c r="F18" s="75">
        <f>((I$9*D18)+I$10)/C18/1000</f>
        <v>2.0183693904339706E-3</v>
      </c>
      <c r="G18" s="75">
        <f>((I$12*E18)+I$13)/C18/1000</f>
        <v>2.153253246685076E-3</v>
      </c>
      <c r="H18" s="99">
        <v>0.47916666666666669</v>
      </c>
      <c r="I18" s="76">
        <f>jar_information!M3</f>
        <v>44020.5</v>
      </c>
      <c r="J18" s="77">
        <f t="shared" ref="J18:J44" si="1">B18-I18</f>
        <v>4.9791666666642413</v>
      </c>
      <c r="K18" s="77">
        <f>J18*24</f>
        <v>119.49999999994179</v>
      </c>
      <c r="L18" s="78">
        <f>jar_information!H3</f>
        <v>1189.984962406015</v>
      </c>
      <c r="M18" s="77">
        <f>F18*L18</f>
        <v>2.4018292231970202</v>
      </c>
      <c r="N18" s="77">
        <f>M18*1.83</f>
        <v>4.3953474784505469</v>
      </c>
      <c r="O18" s="79">
        <f t="shared" ref="O18:O44" si="2">N18*(12/(12+(16*2)))</f>
        <v>1.1987311304865127</v>
      </c>
      <c r="P18" s="80">
        <f>O18*(400/(400+L18))</f>
        <v>0.30157043213101969</v>
      </c>
      <c r="Q18" s="81"/>
      <c r="R18" s="81">
        <f>Q18/314.7</f>
        <v>0</v>
      </c>
      <c r="S18" s="81">
        <f>R18/P18*100</f>
        <v>0</v>
      </c>
      <c r="T18" s="82">
        <f>F18*1000000</f>
        <v>2018.3693904339707</v>
      </c>
      <c r="U18" s="7">
        <f>M18/L18*100</f>
        <v>0.20183693904339706</v>
      </c>
      <c r="V18" s="93">
        <f>O18/K18</f>
        <v>1.0031222849264406E-2</v>
      </c>
      <c r="W18" s="100">
        <f t="shared" ref="W18:W23" si="3">V18*24*5</f>
        <v>1.2037467419117287</v>
      </c>
      <c r="X18" s="100">
        <f t="shared" ref="X18:X23" si="4">V18*24*7</f>
        <v>1.6852454386764202</v>
      </c>
      <c r="Y18" s="101">
        <f t="shared" ref="Y18:Y23" si="5">W18*(400/(400+L18))</f>
        <v>0.30283223310242668</v>
      </c>
      <c r="Z18" s="101">
        <f t="shared" ref="Z18:Z29" si="6">X18*(400/(400+L18))</f>
        <v>0.42396512634339734</v>
      </c>
    </row>
    <row r="19" spans="1:26">
      <c r="A19" s="29" t="s">
        <v>159</v>
      </c>
      <c r="B19" s="72">
        <f t="shared" ref="B19:B44" si="7">$B$3+H19</f>
        <v>44025.479166666664</v>
      </c>
      <c r="C19" s="45">
        <v>3</v>
      </c>
      <c r="D19" s="83">
        <v>341.89</v>
      </c>
      <c r="E19" s="84">
        <v>75.153999999999996</v>
      </c>
      <c r="F19" s="75">
        <f t="shared" ref="F19:F44" si="8">((I$9*D19)+I$10)/C19/1000</f>
        <v>1.0654353956439675E-3</v>
      </c>
      <c r="G19" s="75">
        <f t="shared" ref="G19:G44" si="9">((I$12*E19)+I$13)/C19/1000</f>
        <v>1.132495912932929E-3</v>
      </c>
      <c r="H19" s="99">
        <v>0.47916666666666669</v>
      </c>
      <c r="I19" s="76">
        <f>jar_information!M4</f>
        <v>44020.5</v>
      </c>
      <c r="J19" s="77">
        <f t="shared" si="1"/>
        <v>4.9791666666642413</v>
      </c>
      <c r="K19" s="77">
        <f t="shared" ref="K19:K44" si="10">J19*24</f>
        <v>119.49999999994179</v>
      </c>
      <c r="L19" s="78">
        <f>jar_information!H4</f>
        <v>1184.5645645645645</v>
      </c>
      <c r="M19" s="77">
        <f t="shared" ref="M19:M44" si="11">F19*L19</f>
        <v>1.2620770155126708</v>
      </c>
      <c r="N19" s="77">
        <f t="shared" ref="N19:N44" si="12">M19*1.83</f>
        <v>2.3096009383881877</v>
      </c>
      <c r="O19" s="79">
        <f t="shared" si="2"/>
        <v>0.62989116501496023</v>
      </c>
      <c r="P19" s="80">
        <f t="shared" ref="P19:P44" si="13">O19*(400/(400+L19))</f>
        <v>0.15900675279534685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1065.4353956439675</v>
      </c>
      <c r="U19" s="7">
        <f t="shared" ref="U19:U44" si="17">M19/L19*100</f>
        <v>0.10654353956439674</v>
      </c>
      <c r="V19" s="93">
        <f t="shared" ref="V19:V44" si="18">O19/K19</f>
        <v>5.271055774186335E-3</v>
      </c>
      <c r="W19" s="100">
        <f t="shared" si="3"/>
        <v>0.63252669290236008</v>
      </c>
      <c r="X19" s="100">
        <f t="shared" si="4"/>
        <v>0.88553737006330424</v>
      </c>
      <c r="Y19" s="101">
        <f t="shared" si="5"/>
        <v>0.15967205301632562</v>
      </c>
      <c r="Z19" s="101">
        <f t="shared" si="6"/>
        <v>0.22354087422285587</v>
      </c>
    </row>
    <row r="20" spans="1:26">
      <c r="A20" s="29" t="s">
        <v>160</v>
      </c>
      <c r="B20" s="72">
        <f t="shared" si="7"/>
        <v>44025.479166666664</v>
      </c>
      <c r="C20" s="45">
        <v>5</v>
      </c>
      <c r="D20" s="83">
        <v>387.57</v>
      </c>
      <c r="E20" s="84">
        <v>82.894000000000005</v>
      </c>
      <c r="F20" s="75">
        <f t="shared" si="8"/>
        <v>7.2758430704653531E-4</v>
      </c>
      <c r="G20" s="75">
        <f t="shared" si="9"/>
        <v>7.5569011973392758E-4</v>
      </c>
      <c r="H20" s="99">
        <v>0.47916666666666669</v>
      </c>
      <c r="I20" s="76">
        <f>jar_information!M5</f>
        <v>44020.5</v>
      </c>
      <c r="J20" s="77">
        <f t="shared" si="1"/>
        <v>4.9791666666642413</v>
      </c>
      <c r="K20" s="77">
        <f t="shared" si="10"/>
        <v>119.49999999994179</v>
      </c>
      <c r="L20" s="78">
        <f>jar_information!H5</f>
        <v>1189.984962406015</v>
      </c>
      <c r="M20" s="77">
        <f t="shared" si="11"/>
        <v>0.86581438426797785</v>
      </c>
      <c r="N20" s="77">
        <f t="shared" si="12"/>
        <v>1.5844403232103996</v>
      </c>
      <c r="O20" s="79">
        <f t="shared" si="2"/>
        <v>0.43212008814829078</v>
      </c>
      <c r="P20" s="80">
        <f t="shared" si="13"/>
        <v>0.10871048427889358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727.58430704653529</v>
      </c>
      <c r="U20" s="7">
        <f t="shared" si="17"/>
        <v>7.2758430704653529E-2</v>
      </c>
      <c r="V20" s="93">
        <f t="shared" si="18"/>
        <v>3.6160676832510566E-3</v>
      </c>
      <c r="W20" s="100">
        <f t="shared" si="3"/>
        <v>0.43392812199012676</v>
      </c>
      <c r="X20" s="100">
        <f t="shared" si="4"/>
        <v>0.60749937078617744</v>
      </c>
      <c r="Y20" s="101">
        <f t="shared" si="5"/>
        <v>0.10916533986170363</v>
      </c>
      <c r="Z20" s="101">
        <f t="shared" si="6"/>
        <v>0.15283147580638506</v>
      </c>
    </row>
    <row r="21" spans="1:26">
      <c r="A21" s="29" t="s">
        <v>161</v>
      </c>
      <c r="B21" s="72">
        <f t="shared" si="7"/>
        <v>44025.479166666664</v>
      </c>
      <c r="C21" s="45">
        <v>2</v>
      </c>
      <c r="D21" s="83">
        <v>561</v>
      </c>
      <c r="E21" s="84">
        <v>115.2</v>
      </c>
      <c r="F21" s="75">
        <f t="shared" si="8"/>
        <v>2.6572855252323994E-3</v>
      </c>
      <c r="G21" s="75">
        <f t="shared" si="9"/>
        <v>2.6842760842823448E-3</v>
      </c>
      <c r="H21" s="99">
        <v>0.47916666666666669</v>
      </c>
      <c r="I21" s="76">
        <f>jar_information!M6</f>
        <v>44020.5</v>
      </c>
      <c r="J21" s="77">
        <f t="shared" si="1"/>
        <v>4.9791666666642413</v>
      </c>
      <c r="K21" s="77">
        <f t="shared" si="10"/>
        <v>119.49999999994179</v>
      </c>
      <c r="L21" s="78">
        <f>jar_information!H6</f>
        <v>1184.5645645645645</v>
      </c>
      <c r="M21" s="77">
        <f t="shared" si="11"/>
        <v>3.1477262711206375</v>
      </c>
      <c r="N21" s="77">
        <f t="shared" si="12"/>
        <v>5.7603390761507667</v>
      </c>
      <c r="O21" s="79">
        <f t="shared" si="2"/>
        <v>1.5710015662229362</v>
      </c>
      <c r="P21" s="80">
        <f t="shared" si="13"/>
        <v>0.39657622071200227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2657.2855252323993</v>
      </c>
      <c r="U21" s="7">
        <f t="shared" si="17"/>
        <v>0.26572855252323996</v>
      </c>
      <c r="V21" s="93">
        <f t="shared" si="18"/>
        <v>1.3146456621118839E-2</v>
      </c>
      <c r="W21" s="100">
        <f t="shared" si="3"/>
        <v>1.5775747945342609</v>
      </c>
      <c r="X21" s="100">
        <f t="shared" si="4"/>
        <v>2.2086047123479653</v>
      </c>
      <c r="Y21" s="101">
        <f t="shared" si="5"/>
        <v>0.39823553544320883</v>
      </c>
      <c r="Z21" s="101">
        <f t="shared" si="6"/>
        <v>0.5575297496204924</v>
      </c>
    </row>
    <row r="22" spans="1:26">
      <c r="A22" s="29" t="s">
        <v>162</v>
      </c>
      <c r="B22" s="72">
        <f t="shared" si="7"/>
        <v>44025.479166666664</v>
      </c>
      <c r="C22" s="45">
        <v>2</v>
      </c>
      <c r="D22" s="83">
        <v>371.29</v>
      </c>
      <c r="E22" s="84">
        <v>81.177999999999997</v>
      </c>
      <c r="F22" s="75">
        <f t="shared" si="8"/>
        <v>1.740266614044353E-3</v>
      </c>
      <c r="G22" s="75">
        <f t="shared" si="9"/>
        <v>1.8469945326979726E-3</v>
      </c>
      <c r="H22" s="99">
        <v>0.47916666666666669</v>
      </c>
      <c r="I22" s="76">
        <f>jar_information!M7</f>
        <v>44020.5</v>
      </c>
      <c r="J22" s="77">
        <f t="shared" si="1"/>
        <v>4.9791666666642413</v>
      </c>
      <c r="K22" s="77">
        <f t="shared" si="10"/>
        <v>119.49999999994179</v>
      </c>
      <c r="L22" s="78">
        <f>jar_information!H7</f>
        <v>1184.5645645645645</v>
      </c>
      <c r="M22" s="77">
        <f t="shared" si="11"/>
        <v>2.061458163891698</v>
      </c>
      <c r="N22" s="77">
        <f t="shared" si="12"/>
        <v>3.7724684399218074</v>
      </c>
      <c r="O22" s="79">
        <f t="shared" si="2"/>
        <v>1.0288550290695837</v>
      </c>
      <c r="P22" s="80">
        <f t="shared" si="13"/>
        <v>0.2597193076452044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1740.266614044353</v>
      </c>
      <c r="U22" s="7">
        <f t="shared" si="17"/>
        <v>0.17402666140443529</v>
      </c>
      <c r="V22" s="93">
        <f t="shared" si="18"/>
        <v>8.6096655152308361E-3</v>
      </c>
      <c r="W22" s="100">
        <f t="shared" si="3"/>
        <v>1.0331598618277003</v>
      </c>
      <c r="X22" s="100">
        <f t="shared" si="4"/>
        <v>1.4464238065587804</v>
      </c>
      <c r="Y22" s="101">
        <f t="shared" si="5"/>
        <v>0.26080599930911891</v>
      </c>
      <c r="Z22" s="101">
        <f t="shared" si="6"/>
        <v>0.3651283990327665</v>
      </c>
    </row>
    <row r="23" spans="1:26">
      <c r="A23" s="29" t="s">
        <v>163</v>
      </c>
      <c r="B23" s="72">
        <f t="shared" si="7"/>
        <v>44025.479166666664</v>
      </c>
      <c r="C23" s="45">
        <v>5</v>
      </c>
      <c r="D23" s="83">
        <v>711.84</v>
      </c>
      <c r="E23" s="84">
        <v>141.24</v>
      </c>
      <c r="F23" s="75">
        <f t="shared" si="8"/>
        <v>1.3545659576310019E-3</v>
      </c>
      <c r="G23" s="75">
        <f t="shared" si="9"/>
        <v>1.3300482339981305E-3</v>
      </c>
      <c r="H23" s="99">
        <v>0.47916666666666669</v>
      </c>
      <c r="I23" s="76">
        <f>jar_information!M8</f>
        <v>44020.5</v>
      </c>
      <c r="J23" s="77">
        <f t="shared" si="1"/>
        <v>4.9791666666642413</v>
      </c>
      <c r="K23" s="77">
        <f t="shared" si="10"/>
        <v>119.49999999994179</v>
      </c>
      <c r="L23" s="78">
        <f>jar_information!H8</f>
        <v>1189.984962406015</v>
      </c>
      <c r="M23" s="77">
        <f t="shared" si="11"/>
        <v>1.6119131201679955</v>
      </c>
      <c r="N23" s="77">
        <f t="shared" si="12"/>
        <v>2.9498010099074317</v>
      </c>
      <c r="O23" s="79">
        <f t="shared" si="2"/>
        <v>0.80449118452020862</v>
      </c>
      <c r="P23" s="80">
        <f t="shared" si="13"/>
        <v>0.20238963349762185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1354.565957631002</v>
      </c>
      <c r="U23" s="7">
        <f t="shared" si="17"/>
        <v>0.13545659576310018</v>
      </c>
      <c r="V23" s="93">
        <f t="shared" si="18"/>
        <v>6.7321438035196695E-3</v>
      </c>
      <c r="W23" s="100">
        <f t="shared" si="3"/>
        <v>0.80785725642236028</v>
      </c>
      <c r="X23" s="100">
        <f t="shared" si="4"/>
        <v>1.1310001589913043</v>
      </c>
      <c r="Y23" s="101">
        <f t="shared" si="5"/>
        <v>0.2032364520479201</v>
      </c>
      <c r="Z23" s="101">
        <f t="shared" si="6"/>
        <v>0.28453103286708814</v>
      </c>
    </row>
    <row r="24" spans="1:26">
      <c r="A24" s="29" t="s">
        <v>164</v>
      </c>
      <c r="B24" s="72">
        <f t="shared" si="7"/>
        <v>44025.479166666664</v>
      </c>
      <c r="C24" s="45">
        <v>2</v>
      </c>
      <c r="D24" s="83">
        <v>1239.2</v>
      </c>
      <c r="E24" s="84">
        <v>249.32</v>
      </c>
      <c r="F24" s="75">
        <f t="shared" si="8"/>
        <v>5.93556408496954E-3</v>
      </c>
      <c r="G24" s="75">
        <f t="shared" si="9"/>
        <v>5.9849698030083453E-3</v>
      </c>
      <c r="H24" s="99">
        <v>0.47916666666666669</v>
      </c>
      <c r="I24" s="76">
        <f>jar_information!M9</f>
        <v>44020.5</v>
      </c>
      <c r="J24" s="77">
        <f t="shared" si="1"/>
        <v>4.9791666666642413</v>
      </c>
      <c r="K24" s="77">
        <f t="shared" si="10"/>
        <v>119.49999999994179</v>
      </c>
      <c r="L24" s="78">
        <f>jar_information!H9</f>
        <v>1152.3809523809523</v>
      </c>
      <c r="M24" s="77">
        <f t="shared" si="11"/>
        <v>6.8400309931553744</v>
      </c>
      <c r="N24" s="77">
        <f t="shared" si="12"/>
        <v>12.517256717474336</v>
      </c>
      <c r="O24" s="79">
        <f t="shared" si="2"/>
        <v>3.4137972865839097</v>
      </c>
      <c r="P24" s="80">
        <f t="shared" si="13"/>
        <v>0.87962874869033258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5935.5640849695401</v>
      </c>
      <c r="U24" s="7">
        <f t="shared" si="17"/>
        <v>0.59355640849695401</v>
      </c>
      <c r="V24" s="93">
        <f t="shared" si="18"/>
        <v>2.8567341310339518E-2</v>
      </c>
      <c r="W24" s="100">
        <f>V24*24*5</f>
        <v>3.4280809572407422</v>
      </c>
      <c r="X24" s="100">
        <f>V24*24*7</f>
        <v>4.7993133401370391</v>
      </c>
      <c r="Y24" s="101">
        <f>W24*(400/(400+L24))</f>
        <v>0.88330920370620358</v>
      </c>
      <c r="Z24" s="101">
        <f t="shared" si="6"/>
        <v>1.236632885188685</v>
      </c>
    </row>
    <row r="25" spans="1:26">
      <c r="A25" s="29" t="s">
        <v>165</v>
      </c>
      <c r="B25" s="72">
        <f t="shared" si="7"/>
        <v>44025.479166666664</v>
      </c>
      <c r="C25" s="45">
        <v>3</v>
      </c>
      <c r="D25" s="83">
        <v>1564.3</v>
      </c>
      <c r="E25" s="84">
        <v>307.31</v>
      </c>
      <c r="F25" s="75">
        <f t="shared" si="8"/>
        <v>5.004686839867184E-3</v>
      </c>
      <c r="G25" s="75">
        <f t="shared" si="9"/>
        <v>4.9414026181946518E-3</v>
      </c>
      <c r="H25" s="99">
        <v>0.47916666666666669</v>
      </c>
      <c r="I25" s="76">
        <f>jar_information!M10</f>
        <v>44020.5</v>
      </c>
      <c r="J25" s="77">
        <f t="shared" si="1"/>
        <v>4.9791666666642413</v>
      </c>
      <c r="K25" s="77">
        <f t="shared" si="10"/>
        <v>119.49999999994179</v>
      </c>
      <c r="L25" s="78">
        <f>jar_information!H10</f>
        <v>1189.984962406015</v>
      </c>
      <c r="M25" s="77">
        <f t="shared" si="11"/>
        <v>5.9555020809932291</v>
      </c>
      <c r="N25" s="77">
        <f t="shared" si="12"/>
        <v>10.898568808217609</v>
      </c>
      <c r="O25" s="79">
        <f t="shared" si="2"/>
        <v>2.9723369476957116</v>
      </c>
      <c r="P25" s="80">
        <f t="shared" si="13"/>
        <v>0.74776479475576374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5004.6868398671841</v>
      </c>
      <c r="U25" s="7">
        <f t="shared" si="17"/>
        <v>0.5004686839867184</v>
      </c>
      <c r="V25" s="93">
        <f t="shared" si="18"/>
        <v>2.4873112533030622E-2</v>
      </c>
      <c r="W25" s="100">
        <f t="shared" ref="W25:W29" si="19">V25*24*5</f>
        <v>2.9847735039636749</v>
      </c>
      <c r="X25" s="100">
        <f t="shared" ref="X25:X29" si="20">V25*24*7</f>
        <v>4.1786829055491443</v>
      </c>
      <c r="Y25" s="101">
        <f t="shared" ref="Y25:Y29" si="21">W25*(400/(400+L25))</f>
        <v>0.75089351774673951</v>
      </c>
      <c r="Z25" s="101">
        <f t="shared" si="6"/>
        <v>1.0512509248454351</v>
      </c>
    </row>
    <row r="26" spans="1:26">
      <c r="A26" s="29" t="s">
        <v>166</v>
      </c>
      <c r="B26" s="72">
        <f t="shared" si="7"/>
        <v>44025.479166666664</v>
      </c>
      <c r="C26" s="45">
        <v>5</v>
      </c>
      <c r="D26" s="83">
        <v>1064.8</v>
      </c>
      <c r="E26" s="84">
        <v>206.47</v>
      </c>
      <c r="F26" s="75">
        <f t="shared" si="8"/>
        <v>2.0370202191732144E-3</v>
      </c>
      <c r="G26" s="75">
        <f t="shared" si="9"/>
        <v>1.9721724549122284E-3</v>
      </c>
      <c r="H26" s="99">
        <v>0.47916666666666669</v>
      </c>
      <c r="I26" s="76">
        <f>jar_information!M11</f>
        <v>44020.5</v>
      </c>
      <c r="J26" s="77">
        <f t="shared" si="1"/>
        <v>4.9791666666642413</v>
      </c>
      <c r="K26" s="77">
        <f t="shared" si="10"/>
        <v>119.49999999994179</v>
      </c>
      <c r="L26" s="78">
        <f>jar_information!H11</f>
        <v>1184.5645645645645</v>
      </c>
      <c r="M26" s="77">
        <f t="shared" si="11"/>
        <v>2.4129819689341323</v>
      </c>
      <c r="N26" s="77">
        <f t="shared" si="12"/>
        <v>4.4157570031494622</v>
      </c>
      <c r="O26" s="79">
        <f t="shared" si="2"/>
        <v>1.2042973644953079</v>
      </c>
      <c r="P26" s="80">
        <f t="shared" si="13"/>
        <v>0.30400714276385365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2037.0202191732144</v>
      </c>
      <c r="U26" s="7">
        <f t="shared" si="17"/>
        <v>0.20370202191732142</v>
      </c>
      <c r="V26" s="93">
        <f t="shared" si="18"/>
        <v>1.0077802213354766E-2</v>
      </c>
      <c r="W26" s="100">
        <f t="shared" si="19"/>
        <v>1.2093362656025719</v>
      </c>
      <c r="X26" s="100">
        <f t="shared" si="20"/>
        <v>1.6930707718436007</v>
      </c>
      <c r="Y26" s="101">
        <f t="shared" si="21"/>
        <v>0.30527913917724026</v>
      </c>
      <c r="Z26" s="101">
        <f t="shared" si="6"/>
        <v>0.42739079484813636</v>
      </c>
    </row>
    <row r="27" spans="1:26">
      <c r="A27" s="29" t="s">
        <v>167</v>
      </c>
      <c r="B27" s="72">
        <f t="shared" si="7"/>
        <v>44025.479166666664</v>
      </c>
      <c r="C27" s="45">
        <v>3</v>
      </c>
      <c r="D27" s="83">
        <v>929.41</v>
      </c>
      <c r="E27" s="84">
        <v>197.52</v>
      </c>
      <c r="F27" s="75">
        <f t="shared" si="8"/>
        <v>2.958735522859897E-3</v>
      </c>
      <c r="G27" s="75">
        <f t="shared" si="9"/>
        <v>3.1401144017768794E-3</v>
      </c>
      <c r="H27" s="99">
        <v>0.47916666666666669</v>
      </c>
      <c r="I27" s="76">
        <f>jar_information!M12</f>
        <v>44020.5</v>
      </c>
      <c r="J27" s="77">
        <f t="shared" si="1"/>
        <v>4.9791666666642413</v>
      </c>
      <c r="K27" s="77">
        <f t="shared" si="10"/>
        <v>119.49999999994179</v>
      </c>
      <c r="L27" s="78">
        <f>jar_information!H12</f>
        <v>1184.5645645645645</v>
      </c>
      <c r="M27" s="77">
        <f t="shared" si="11"/>
        <v>3.504813256298243</v>
      </c>
      <c r="N27" s="77">
        <f t="shared" si="12"/>
        <v>6.4138082590257852</v>
      </c>
      <c r="O27" s="79">
        <f t="shared" si="2"/>
        <v>1.7492204342797595</v>
      </c>
      <c r="P27" s="80">
        <f t="shared" si="13"/>
        <v>0.44156495062362883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2958.7355228598972</v>
      </c>
      <c r="U27" s="7">
        <f t="shared" si="17"/>
        <v>0.29587355228598972</v>
      </c>
      <c r="V27" s="93">
        <f t="shared" si="18"/>
        <v>1.4637827901929804E-2</v>
      </c>
      <c r="W27" s="100">
        <f t="shared" si="19"/>
        <v>1.7565393482315765</v>
      </c>
      <c r="X27" s="100">
        <f t="shared" si="20"/>
        <v>2.4591550875242074</v>
      </c>
      <c r="Y27" s="101">
        <f t="shared" si="21"/>
        <v>0.44341250271850435</v>
      </c>
      <c r="Z27" s="101">
        <f t="shared" si="6"/>
        <v>0.62077750380590613</v>
      </c>
    </row>
    <row r="28" spans="1:26">
      <c r="A28" s="29" t="s">
        <v>168</v>
      </c>
      <c r="B28" s="72">
        <f t="shared" si="7"/>
        <v>44025.479166666664</v>
      </c>
      <c r="C28" s="45">
        <v>3</v>
      </c>
      <c r="D28" s="83">
        <v>717</v>
      </c>
      <c r="E28" s="84">
        <v>144.94999999999999</v>
      </c>
      <c r="F28" s="75">
        <f t="shared" si="8"/>
        <v>2.2742381780513194E-3</v>
      </c>
      <c r="G28" s="75">
        <f t="shared" si="9"/>
        <v>2.2776157995628124E-3</v>
      </c>
      <c r="H28" s="99">
        <v>0.47916666666666669</v>
      </c>
      <c r="I28" s="76">
        <f>jar_information!M13</f>
        <v>44020.5</v>
      </c>
      <c r="J28" s="77">
        <f t="shared" si="1"/>
        <v>4.9791666666642413</v>
      </c>
      <c r="K28" s="77">
        <f t="shared" si="10"/>
        <v>119.49999999994179</v>
      </c>
      <c r="L28" s="78">
        <f>jar_information!H13</f>
        <v>1173.7724550898204</v>
      </c>
      <c r="M28" s="77">
        <f t="shared" si="11"/>
        <v>2.6694381297102971</v>
      </c>
      <c r="N28" s="77">
        <f t="shared" si="12"/>
        <v>4.885071777369844</v>
      </c>
      <c r="O28" s="79">
        <f t="shared" si="2"/>
        <v>1.3322923029190483</v>
      </c>
      <c r="P28" s="80">
        <f t="shared" si="13"/>
        <v>0.33862387122362236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2274.2381780513192</v>
      </c>
      <c r="U28" s="7">
        <f t="shared" si="17"/>
        <v>0.22742381780513193</v>
      </c>
      <c r="V28" s="93">
        <f t="shared" si="18"/>
        <v>1.1148889564181566E-2</v>
      </c>
      <c r="W28" s="100">
        <f t="shared" si="19"/>
        <v>1.337866747701788</v>
      </c>
      <c r="X28" s="100">
        <f t="shared" si="20"/>
        <v>1.8730134467825033</v>
      </c>
      <c r="Y28" s="101">
        <f t="shared" si="21"/>
        <v>0.34004070750505838</v>
      </c>
      <c r="Z28" s="101">
        <f t="shared" si="6"/>
        <v>0.47605699050708172</v>
      </c>
    </row>
    <row r="29" spans="1:26">
      <c r="A29" s="29" t="s">
        <v>169</v>
      </c>
      <c r="B29" s="72">
        <f t="shared" si="7"/>
        <v>44025.479166666664</v>
      </c>
      <c r="C29" s="45">
        <v>5</v>
      </c>
      <c r="D29" s="83">
        <v>924.94</v>
      </c>
      <c r="E29" s="84">
        <v>192.18</v>
      </c>
      <c r="F29" s="75">
        <f t="shared" si="8"/>
        <v>1.7665984914440273E-3</v>
      </c>
      <c r="G29" s="75">
        <f t="shared" si="9"/>
        <v>1.8315016728048784E-3</v>
      </c>
      <c r="H29" s="99">
        <v>0.47916666666666669</v>
      </c>
      <c r="I29" s="76">
        <f>jar_information!M14</f>
        <v>44020.5</v>
      </c>
      <c r="J29" s="77">
        <f t="shared" si="1"/>
        <v>4.9791666666642413</v>
      </c>
      <c r="K29" s="77">
        <f t="shared" si="10"/>
        <v>119.49999999994179</v>
      </c>
      <c r="L29" s="78">
        <f>jar_information!H14</f>
        <v>1173.7724550898204</v>
      </c>
      <c r="M29" s="77">
        <f t="shared" si="11"/>
        <v>2.0735846484602289</v>
      </c>
      <c r="N29" s="77">
        <f t="shared" si="12"/>
        <v>3.7946599066822193</v>
      </c>
      <c r="O29" s="79">
        <f t="shared" si="2"/>
        <v>1.0349072472769689</v>
      </c>
      <c r="P29" s="80">
        <f t="shared" si="13"/>
        <v>0.26303859720760037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1766.5984914440273</v>
      </c>
      <c r="U29" s="7">
        <f t="shared" si="17"/>
        <v>0.17665984914440272</v>
      </c>
      <c r="V29" s="93">
        <f t="shared" si="18"/>
        <v>8.6603116926985187E-3</v>
      </c>
      <c r="W29" s="100">
        <f t="shared" si="19"/>
        <v>1.0392374031238223</v>
      </c>
      <c r="X29" s="100">
        <f t="shared" si="20"/>
        <v>1.4549323643733509</v>
      </c>
      <c r="Y29" s="101">
        <f t="shared" si="21"/>
        <v>0.26413917711236334</v>
      </c>
      <c r="Z29" s="101">
        <f t="shared" si="6"/>
        <v>0.3697948479573086</v>
      </c>
    </row>
    <row r="30" spans="1:26">
      <c r="A30" t="s">
        <v>170</v>
      </c>
      <c r="B30" s="72">
        <f t="shared" si="7"/>
        <v>44025.479166666664</v>
      </c>
      <c r="C30" s="45">
        <v>3</v>
      </c>
      <c r="D30" s="83">
        <v>791.39</v>
      </c>
      <c r="E30" s="84">
        <v>168.8</v>
      </c>
      <c r="F30" s="75">
        <f t="shared" si="8"/>
        <v>2.5139620963240471E-3</v>
      </c>
      <c r="G30" s="75">
        <f t="shared" si="9"/>
        <v>2.6689148610580665E-3</v>
      </c>
      <c r="H30" s="99">
        <v>0.47916666666666669</v>
      </c>
      <c r="I30" s="76">
        <f>jar_information!M15</f>
        <v>44020.5</v>
      </c>
      <c r="J30" s="77">
        <f t="shared" si="1"/>
        <v>4.9791666666642413</v>
      </c>
      <c r="K30" s="77">
        <f t="shared" si="10"/>
        <v>119.49999999994179</v>
      </c>
      <c r="L30" s="78">
        <f>jar_information!H15</f>
        <v>1168.4005979073243</v>
      </c>
      <c r="M30" s="77">
        <f t="shared" si="11"/>
        <v>2.9373148164613667</v>
      </c>
      <c r="N30" s="77">
        <f t="shared" si="12"/>
        <v>5.3752861141243011</v>
      </c>
      <c r="O30" s="79">
        <f t="shared" si="2"/>
        <v>1.4659871220339002</v>
      </c>
      <c r="P30" s="80">
        <f t="shared" si="13"/>
        <v>0.37388078632204763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2513.9620963240473</v>
      </c>
      <c r="U30" s="7">
        <f t="shared" si="17"/>
        <v>0.25139620963240472</v>
      </c>
      <c r="V30" s="93">
        <f t="shared" si="18"/>
        <v>1.2267674661377525E-2</v>
      </c>
    </row>
    <row r="31" spans="1:26">
      <c r="A31" t="s">
        <v>171</v>
      </c>
      <c r="B31" s="72">
        <f t="shared" si="7"/>
        <v>44025.479166666664</v>
      </c>
      <c r="C31" s="45">
        <v>3</v>
      </c>
      <c r="D31" s="83">
        <v>914</v>
      </c>
      <c r="E31" s="84">
        <v>180.94</v>
      </c>
      <c r="F31" s="75">
        <f t="shared" si="8"/>
        <v>2.9090763538777388E-3</v>
      </c>
      <c r="G31" s="75">
        <f t="shared" si="9"/>
        <v>2.8680918256933858E-3</v>
      </c>
      <c r="H31" s="99">
        <v>0.47916666666666669</v>
      </c>
      <c r="I31" s="76">
        <f>jar_information!M16</f>
        <v>44020.5</v>
      </c>
      <c r="J31" s="77">
        <f t="shared" si="1"/>
        <v>4.9791666666642413</v>
      </c>
      <c r="K31" s="77">
        <f t="shared" si="10"/>
        <v>119.49999999994179</v>
      </c>
      <c r="L31" s="78">
        <f>jar_information!H16</f>
        <v>1179.1604197901049</v>
      </c>
      <c r="M31" s="77">
        <f t="shared" si="11"/>
        <v>3.4302676946399422</v>
      </c>
      <c r="N31" s="77">
        <f t="shared" si="12"/>
        <v>6.2773898811910946</v>
      </c>
      <c r="O31" s="79">
        <f t="shared" si="2"/>
        <v>1.7120154221430257</v>
      </c>
      <c r="P31" s="80">
        <f t="shared" si="13"/>
        <v>0.43365205983837396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2909.0763538777387</v>
      </c>
      <c r="U31" s="7">
        <f t="shared" si="17"/>
        <v>0.29090763538777387</v>
      </c>
      <c r="V31" s="93">
        <f t="shared" si="18"/>
        <v>1.4326488888233135E-2</v>
      </c>
    </row>
    <row r="32" spans="1:26">
      <c r="A32" t="s">
        <v>172</v>
      </c>
      <c r="B32" s="72">
        <f t="shared" si="7"/>
        <v>44025.479166666664</v>
      </c>
      <c r="C32" s="45">
        <v>5</v>
      </c>
      <c r="D32" s="83">
        <v>1467.4</v>
      </c>
      <c r="E32" s="84">
        <v>283.63</v>
      </c>
      <c r="F32" s="75">
        <f t="shared" si="8"/>
        <v>2.8154542788312344E-3</v>
      </c>
      <c r="G32" s="75">
        <f t="shared" si="9"/>
        <v>2.7317356142826377E-3</v>
      </c>
      <c r="H32" s="99">
        <v>0.47916666666666669</v>
      </c>
      <c r="I32" s="76">
        <f>jar_information!M17</f>
        <v>44020.5</v>
      </c>
      <c r="J32" s="77">
        <f t="shared" si="1"/>
        <v>4.9791666666642413</v>
      </c>
      <c r="K32" s="77">
        <f t="shared" si="10"/>
        <v>119.49999999994179</v>
      </c>
      <c r="L32" s="78">
        <f>jar_information!H17</f>
        <v>1173.7724550898204</v>
      </c>
      <c r="M32" s="77">
        <f t="shared" si="11"/>
        <v>3.3047026810568778</v>
      </c>
      <c r="N32" s="77">
        <f t="shared" si="12"/>
        <v>6.0476059063340868</v>
      </c>
      <c r="O32" s="79">
        <f t="shared" si="2"/>
        <v>1.6493470653638418</v>
      </c>
      <c r="P32" s="80">
        <f t="shared" si="13"/>
        <v>0.41920852281525239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2815.4542788312342</v>
      </c>
      <c r="U32" s="7">
        <f t="shared" si="17"/>
        <v>0.28154542788312342</v>
      </c>
      <c r="V32" s="93">
        <f t="shared" si="18"/>
        <v>1.3802067492591172E-2</v>
      </c>
    </row>
    <row r="33" spans="1:22">
      <c r="A33" t="s">
        <v>173</v>
      </c>
      <c r="B33" s="72">
        <f t="shared" si="7"/>
        <v>44025.479166666664</v>
      </c>
      <c r="C33" s="45">
        <v>3</v>
      </c>
      <c r="D33" s="83">
        <v>1183.2</v>
      </c>
      <c r="E33" s="84">
        <v>250.67</v>
      </c>
      <c r="F33" s="75">
        <f t="shared" si="8"/>
        <v>3.776581109880136E-3</v>
      </c>
      <c r="G33" s="75">
        <f t="shared" si="9"/>
        <v>4.0121288721530948E-3</v>
      </c>
      <c r="H33" s="99">
        <v>0.47916666666666669</v>
      </c>
      <c r="I33" s="76">
        <f>jar_information!M18</f>
        <v>44020.5</v>
      </c>
      <c r="J33" s="77">
        <f t="shared" si="1"/>
        <v>4.9791666666642413</v>
      </c>
      <c r="K33" s="77">
        <f t="shared" si="10"/>
        <v>119.49999999994179</v>
      </c>
      <c r="L33" s="78">
        <f>jar_information!H18</f>
        <v>1200.8748114630469</v>
      </c>
      <c r="M33" s="77">
        <f t="shared" si="11"/>
        <v>4.5352011283022122</v>
      </c>
      <c r="N33" s="77">
        <f t="shared" si="12"/>
        <v>8.2994180647930484</v>
      </c>
      <c r="O33" s="79">
        <f t="shared" si="2"/>
        <v>2.2634776540344674</v>
      </c>
      <c r="P33" s="80">
        <f t="shared" si="13"/>
        <v>0.5655601894231479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3776.581109880136</v>
      </c>
      <c r="U33" s="7">
        <f t="shared" si="17"/>
        <v>0.37765811098801355</v>
      </c>
      <c r="V33" s="93">
        <f t="shared" si="18"/>
        <v>1.8941235598624016E-2</v>
      </c>
    </row>
    <row r="34" spans="1:22">
      <c r="A34" t="s">
        <v>174</v>
      </c>
      <c r="B34" s="72">
        <f t="shared" si="7"/>
        <v>44025.479166666664</v>
      </c>
      <c r="C34" s="45">
        <v>5</v>
      </c>
      <c r="D34" s="83">
        <v>1117.3</v>
      </c>
      <c r="E34" s="84">
        <v>232.15</v>
      </c>
      <c r="F34" s="75">
        <f t="shared" si="8"/>
        <v>2.138529876729215E-3</v>
      </c>
      <c r="G34" s="75">
        <f t="shared" si="9"/>
        <v>2.2249664146404831E-3</v>
      </c>
      <c r="H34" s="99">
        <v>0.47916666666666669</v>
      </c>
      <c r="I34" s="76">
        <f>jar_information!M19</f>
        <v>44020.5</v>
      </c>
      <c r="J34" s="77">
        <f t="shared" si="1"/>
        <v>4.9791666666642413</v>
      </c>
      <c r="K34" s="77">
        <f t="shared" si="10"/>
        <v>119.49999999994179</v>
      </c>
      <c r="L34" s="78">
        <f>jar_information!H19</f>
        <v>1184.5645645645645</v>
      </c>
      <c r="M34" s="77">
        <f t="shared" si="11"/>
        <v>2.5332267122360546</v>
      </c>
      <c r="N34" s="77">
        <f t="shared" si="12"/>
        <v>4.6358048833919803</v>
      </c>
      <c r="O34" s="79">
        <f t="shared" si="2"/>
        <v>1.2643104227432673</v>
      </c>
      <c r="P34" s="80">
        <f t="shared" si="13"/>
        <v>0.31915655594398518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2138.5298767292152</v>
      </c>
      <c r="U34" s="7">
        <f t="shared" si="17"/>
        <v>0.21385298767292149</v>
      </c>
      <c r="V34" s="93">
        <f t="shared" si="18"/>
        <v>1.0580003537605716E-2</v>
      </c>
    </row>
    <row r="35" spans="1:22">
      <c r="A35" t="s">
        <v>175</v>
      </c>
      <c r="B35" s="72">
        <f t="shared" si="7"/>
        <v>44025.479166666664</v>
      </c>
      <c r="C35" s="45">
        <v>5</v>
      </c>
      <c r="D35" s="83">
        <v>1233.0999999999999</v>
      </c>
      <c r="E35" s="84">
        <v>254.08</v>
      </c>
      <c r="F35" s="75">
        <f t="shared" si="8"/>
        <v>2.3624311785384522E-3</v>
      </c>
      <c r="G35" s="75">
        <f t="shared" si="9"/>
        <v>2.4408453685672979E-3</v>
      </c>
      <c r="H35" s="99">
        <v>0.47916666666666669</v>
      </c>
      <c r="I35" s="76">
        <f>jar_information!M20</f>
        <v>44020.5</v>
      </c>
      <c r="J35" s="77">
        <f t="shared" si="1"/>
        <v>4.9791666666642413</v>
      </c>
      <c r="K35" s="77">
        <f t="shared" si="10"/>
        <v>119.49999999994179</v>
      </c>
      <c r="L35" s="78">
        <f>jar_information!H20</f>
        <v>1184.5645645645645</v>
      </c>
      <c r="M35" s="77">
        <f t="shared" si="11"/>
        <v>2.7984522603191526</v>
      </c>
      <c r="N35" s="77">
        <f t="shared" si="12"/>
        <v>5.1211676363840493</v>
      </c>
      <c r="O35" s="79">
        <f t="shared" si="2"/>
        <v>1.3966820826501951</v>
      </c>
      <c r="P35" s="80">
        <f t="shared" si="13"/>
        <v>0.35257183301558959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2362.4311785384521</v>
      </c>
      <c r="U35" s="7">
        <f t="shared" si="17"/>
        <v>0.23624311785384522</v>
      </c>
      <c r="V35" s="93">
        <f t="shared" si="18"/>
        <v>1.1687716172810673E-2</v>
      </c>
    </row>
    <row r="36" spans="1:22">
      <c r="A36" t="s">
        <v>176</v>
      </c>
      <c r="B36" s="72">
        <f t="shared" si="7"/>
        <v>44025.479166666664</v>
      </c>
      <c r="C36" s="45">
        <v>5</v>
      </c>
      <c r="D36" s="83">
        <v>1020</v>
      </c>
      <c r="E36" s="84">
        <v>212.61</v>
      </c>
      <c r="F36" s="75">
        <f t="shared" si="8"/>
        <v>1.9503986447254266E-3</v>
      </c>
      <c r="G36" s="75">
        <f t="shared" si="9"/>
        <v>2.0326146244111182E-3</v>
      </c>
      <c r="H36" s="99">
        <v>0.47916666666666669</v>
      </c>
      <c r="I36" s="76">
        <f>jar_information!M21</f>
        <v>44020.5</v>
      </c>
      <c r="J36" s="77">
        <f t="shared" si="1"/>
        <v>4.9791666666642413</v>
      </c>
      <c r="K36" s="77">
        <f t="shared" si="10"/>
        <v>119.49999999994179</v>
      </c>
      <c r="L36" s="78">
        <f>jar_information!H21</f>
        <v>1168.4005979073243</v>
      </c>
      <c r="M36" s="77">
        <f t="shared" si="11"/>
        <v>2.2788469426548232</v>
      </c>
      <c r="N36" s="77">
        <f t="shared" si="12"/>
        <v>4.1702899050583264</v>
      </c>
      <c r="O36" s="79">
        <f t="shared" si="2"/>
        <v>1.1373517922886345</v>
      </c>
      <c r="P36" s="80">
        <f t="shared" si="13"/>
        <v>0.29006665613521776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1950.3986447254265</v>
      </c>
      <c r="U36" s="7">
        <f t="shared" si="17"/>
        <v>0.19503986447254265</v>
      </c>
      <c r="V36" s="93">
        <f t="shared" si="18"/>
        <v>9.5175882199932098E-3</v>
      </c>
    </row>
    <row r="37" spans="1:22">
      <c r="A37" t="s">
        <v>177</v>
      </c>
      <c r="B37" s="72">
        <f t="shared" si="7"/>
        <v>44025.479166666664</v>
      </c>
      <c r="C37" s="45">
        <v>5</v>
      </c>
      <c r="D37" s="83">
        <v>960.87</v>
      </c>
      <c r="E37" s="84">
        <v>205.55</v>
      </c>
      <c r="F37" s="75">
        <f t="shared" si="8"/>
        <v>1.8360697675580677E-3</v>
      </c>
      <c r="G37" s="75">
        <f t="shared" si="9"/>
        <v>1.9631159734889423E-3</v>
      </c>
      <c r="H37" s="99">
        <v>0.47916666666666669</v>
      </c>
      <c r="I37" s="76">
        <f>jar_information!M22</f>
        <v>44020.5</v>
      </c>
      <c r="J37" s="77">
        <f t="shared" si="1"/>
        <v>4.9791666666642413</v>
      </c>
      <c r="K37" s="77">
        <f t="shared" si="10"/>
        <v>119.49999999994179</v>
      </c>
      <c r="L37" s="78">
        <f>jar_information!H22</f>
        <v>1189.984962406015</v>
      </c>
      <c r="M37" s="77">
        <f t="shared" si="11"/>
        <v>2.1848954133224079</v>
      </c>
      <c r="N37" s="77">
        <f t="shared" si="12"/>
        <v>3.9983586063800067</v>
      </c>
      <c r="O37" s="79">
        <f t="shared" si="2"/>
        <v>1.0904614381036382</v>
      </c>
      <c r="P37" s="80">
        <f t="shared" si="13"/>
        <v>0.27433251606443315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1836.0697675580677</v>
      </c>
      <c r="U37" s="7">
        <f t="shared" si="17"/>
        <v>0.18360697675580678</v>
      </c>
      <c r="V37" s="93">
        <f t="shared" si="18"/>
        <v>9.125200318863342E-3</v>
      </c>
    </row>
    <row r="38" spans="1:22">
      <c r="A38" t="s">
        <v>178</v>
      </c>
      <c r="B38" s="72">
        <f t="shared" si="7"/>
        <v>44025.479166666664</v>
      </c>
      <c r="C38" s="45">
        <v>5</v>
      </c>
      <c r="D38" s="83">
        <v>752.46</v>
      </c>
      <c r="E38" s="84">
        <v>152.88</v>
      </c>
      <c r="F38" s="75">
        <f t="shared" si="8"/>
        <v>1.4331054298200451E-3</v>
      </c>
      <c r="G38" s="75">
        <f t="shared" si="9"/>
        <v>1.4446324120057973E-3</v>
      </c>
      <c r="H38" s="99">
        <v>0.47916666666666669</v>
      </c>
      <c r="I38" s="76">
        <f>jar_information!M23</f>
        <v>44020.5</v>
      </c>
      <c r="J38" s="77">
        <f t="shared" si="1"/>
        <v>4.9791666666642413</v>
      </c>
      <c r="K38" s="77">
        <f t="shared" si="10"/>
        <v>119.49999999994179</v>
      </c>
      <c r="L38" s="78">
        <f>jar_information!H23</f>
        <v>1168.4005979073243</v>
      </c>
      <c r="M38" s="77">
        <f t="shared" si="11"/>
        <v>1.6744412410659735</v>
      </c>
      <c r="N38" s="77">
        <f t="shared" si="12"/>
        <v>3.0642274711507316</v>
      </c>
      <c r="O38" s="79">
        <f t="shared" si="2"/>
        <v>0.83569840122292671</v>
      </c>
      <c r="P38" s="80">
        <f t="shared" si="13"/>
        <v>0.21313391549020758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1433.1054298200452</v>
      </c>
      <c r="U38" s="7">
        <f t="shared" si="17"/>
        <v>0.14331054298200452</v>
      </c>
      <c r="V38" s="93">
        <f t="shared" si="18"/>
        <v>6.9932920604463076E-3</v>
      </c>
    </row>
    <row r="39" spans="1:22">
      <c r="A39" t="s">
        <v>179</v>
      </c>
      <c r="B39" s="72">
        <f t="shared" si="7"/>
        <v>44025.479166666664</v>
      </c>
      <c r="C39" s="45">
        <v>5</v>
      </c>
      <c r="D39" s="83">
        <v>971.11</v>
      </c>
      <c r="E39" s="84">
        <v>191.98</v>
      </c>
      <c r="F39" s="75">
        <f t="shared" si="8"/>
        <v>1.8558689845747049E-3</v>
      </c>
      <c r="G39" s="75">
        <f t="shared" si="9"/>
        <v>1.8295328724954678E-3</v>
      </c>
      <c r="H39" s="99">
        <v>0.47916666666666669</v>
      </c>
      <c r="I39" s="76">
        <f>jar_information!M24</f>
        <v>44020.5</v>
      </c>
      <c r="J39" s="77">
        <f t="shared" si="1"/>
        <v>4.9791666666642413</v>
      </c>
      <c r="K39" s="77">
        <f t="shared" si="10"/>
        <v>119.49999999994179</v>
      </c>
      <c r="L39" s="78">
        <f>jar_information!H24</f>
        <v>1147.072808320951</v>
      </c>
      <c r="M39" s="77">
        <f t="shared" si="11"/>
        <v>2.1288168480118586</v>
      </c>
      <c r="N39" s="77">
        <f t="shared" si="12"/>
        <v>3.8957348318617013</v>
      </c>
      <c r="O39" s="79">
        <f t="shared" si="2"/>
        <v>1.0624731359622821</v>
      </c>
      <c r="P39" s="80">
        <f t="shared" si="13"/>
        <v>0.27470539983580777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1855.8689845747049</v>
      </c>
      <c r="U39" s="7">
        <f t="shared" si="17"/>
        <v>0.18558689845747048</v>
      </c>
      <c r="V39" s="93">
        <f t="shared" si="18"/>
        <v>8.8909885854627588E-3</v>
      </c>
    </row>
    <row r="40" spans="1:22">
      <c r="A40" t="s">
        <v>180</v>
      </c>
      <c r="B40" s="72">
        <f t="shared" si="7"/>
        <v>44025.479166666664</v>
      </c>
      <c r="C40" s="45">
        <v>5</v>
      </c>
      <c r="D40" s="83">
        <v>971.82</v>
      </c>
      <c r="E40" s="84">
        <v>192.33</v>
      </c>
      <c r="F40" s="75">
        <f t="shared" si="8"/>
        <v>1.8572417818483195E-3</v>
      </c>
      <c r="G40" s="75">
        <f t="shared" si="9"/>
        <v>1.832978273036936E-3</v>
      </c>
      <c r="H40" s="99">
        <v>0.47916666666666669</v>
      </c>
      <c r="I40" s="76">
        <f>jar_information!M25</f>
        <v>44020.5</v>
      </c>
      <c r="J40" s="77">
        <f t="shared" si="1"/>
        <v>4.9791666666642413</v>
      </c>
      <c r="K40" s="77">
        <f t="shared" si="10"/>
        <v>119.49999999994179</v>
      </c>
      <c r="L40" s="78">
        <f>jar_information!H25</f>
        <v>1179.1604197901049</v>
      </c>
      <c r="M40" s="77">
        <f t="shared" si="11"/>
        <v>2.1899859991359869</v>
      </c>
      <c r="N40" s="77">
        <f t="shared" si="12"/>
        <v>4.007674378418856</v>
      </c>
      <c r="O40" s="79">
        <f t="shared" si="2"/>
        <v>1.0930021032051425</v>
      </c>
      <c r="P40" s="80">
        <f t="shared" si="13"/>
        <v>0.27685650919503657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1857.2417818483195</v>
      </c>
      <c r="U40" s="7">
        <f t="shared" si="17"/>
        <v>0.18572417818483195</v>
      </c>
      <c r="V40" s="93">
        <f t="shared" si="18"/>
        <v>9.1464611146918392E-3</v>
      </c>
    </row>
    <row r="41" spans="1:22">
      <c r="A41" t="s">
        <v>181</v>
      </c>
      <c r="B41" s="72">
        <f t="shared" si="7"/>
        <v>44025.479166666664</v>
      </c>
      <c r="C41" s="45">
        <v>5</v>
      </c>
      <c r="D41" s="83">
        <v>555.42999999999995</v>
      </c>
      <c r="E41" s="84">
        <v>112.94</v>
      </c>
      <c r="F41" s="75">
        <f t="shared" si="8"/>
        <v>1.0521445188055895E-3</v>
      </c>
      <c r="G41" s="75">
        <f t="shared" si="9"/>
        <v>1.0514629902166042E-3</v>
      </c>
      <c r="H41" s="99">
        <v>0.47916666666666669</v>
      </c>
      <c r="I41" s="76">
        <f>jar_information!M26</f>
        <v>44020.5</v>
      </c>
      <c r="J41" s="77">
        <f t="shared" si="1"/>
        <v>4.9791666666642413</v>
      </c>
      <c r="K41" s="77">
        <f t="shared" si="10"/>
        <v>119.49999999994179</v>
      </c>
      <c r="L41" s="78">
        <f>jar_information!H26</f>
        <v>1179.1604197901049</v>
      </c>
      <c r="M41" s="77">
        <f t="shared" si="11"/>
        <v>1.2406471724746568</v>
      </c>
      <c r="N41" s="77">
        <f t="shared" si="12"/>
        <v>2.2703843256286222</v>
      </c>
      <c r="O41" s="79">
        <f t="shared" si="2"/>
        <v>0.61919572517144239</v>
      </c>
      <c r="P41" s="80">
        <f t="shared" si="13"/>
        <v>0.15684175398817132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1052.1445188055895</v>
      </c>
      <c r="U41" s="7">
        <f t="shared" si="17"/>
        <v>0.10521445188055895</v>
      </c>
      <c r="V41" s="93">
        <f t="shared" si="18"/>
        <v>5.1815541855376067E-3</v>
      </c>
    </row>
    <row r="42" spans="1:22">
      <c r="A42" t="s">
        <v>182</v>
      </c>
      <c r="B42" s="72">
        <f t="shared" si="7"/>
        <v>44025.479166666664</v>
      </c>
      <c r="C42" s="45">
        <v>3</v>
      </c>
      <c r="D42" s="83">
        <v>1050</v>
      </c>
      <c r="E42" s="84">
        <v>223.06</v>
      </c>
      <c r="F42" s="75">
        <f t="shared" si="8"/>
        <v>3.3473402722147601E-3</v>
      </c>
      <c r="G42" s="75">
        <f t="shared" si="9"/>
        <v>3.5591407342963244E-3</v>
      </c>
      <c r="H42" s="99">
        <v>0.47916666666666669</v>
      </c>
      <c r="I42" s="76">
        <f>jar_information!M27</f>
        <v>44020.5</v>
      </c>
      <c r="J42" s="77">
        <f t="shared" si="1"/>
        <v>4.9791666666642413</v>
      </c>
      <c r="K42" s="77">
        <f t="shared" si="10"/>
        <v>119.49999999994179</v>
      </c>
      <c r="L42" s="78">
        <f>jar_information!H27</f>
        <v>1173.7724550898204</v>
      </c>
      <c r="M42" s="77">
        <f t="shared" si="11"/>
        <v>3.9290158093385465</v>
      </c>
      <c r="N42" s="77">
        <f t="shared" si="12"/>
        <v>7.1900989310895405</v>
      </c>
      <c r="O42" s="79">
        <f t="shared" si="2"/>
        <v>1.9609360721153291</v>
      </c>
      <c r="P42" s="80">
        <f t="shared" si="13"/>
        <v>0.49840396323454828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3347.3402722147603</v>
      </c>
      <c r="U42" s="7">
        <f t="shared" si="17"/>
        <v>0.33473402722147599</v>
      </c>
      <c r="V42" s="93">
        <f t="shared" si="18"/>
        <v>1.6409506879634179E-2</v>
      </c>
    </row>
    <row r="43" spans="1:22">
      <c r="A43" t="s">
        <v>183</v>
      </c>
      <c r="B43" s="72">
        <f t="shared" si="7"/>
        <v>44025.479166666664</v>
      </c>
      <c r="C43" s="45">
        <v>5</v>
      </c>
      <c r="D43" s="83">
        <v>1435.2</v>
      </c>
      <c r="E43" s="84">
        <v>279.69</v>
      </c>
      <c r="F43" s="75">
        <f t="shared" si="8"/>
        <v>2.7531950221968866E-3</v>
      </c>
      <c r="G43" s="75">
        <f t="shared" si="9"/>
        <v>2.6929502481872589E-3</v>
      </c>
      <c r="H43" s="99">
        <v>0.47916666666666669</v>
      </c>
      <c r="I43" s="76">
        <f>jar_information!M28</f>
        <v>44020.5</v>
      </c>
      <c r="J43" s="77">
        <f t="shared" si="1"/>
        <v>4.9791666666642413</v>
      </c>
      <c r="K43" s="77">
        <f t="shared" si="10"/>
        <v>119.49999999994179</v>
      </c>
      <c r="L43" s="78">
        <f>jar_information!H28</f>
        <v>1173.7724550898204</v>
      </c>
      <c r="M43" s="77">
        <f t="shared" si="11"/>
        <v>3.2316244805451122</v>
      </c>
      <c r="N43" s="77">
        <f t="shared" si="12"/>
        <v>5.9138727993975557</v>
      </c>
      <c r="O43" s="79">
        <f t="shared" si="2"/>
        <v>1.6128743998356969</v>
      </c>
      <c r="P43" s="80">
        <f t="shared" si="13"/>
        <v>0.40993839855804182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2753.1950221968868</v>
      </c>
      <c r="U43" s="7">
        <f t="shared" si="17"/>
        <v>0.27531950221968865</v>
      </c>
      <c r="V43" s="93">
        <f t="shared" si="18"/>
        <v>1.3496856902397344E-2</v>
      </c>
    </row>
    <row r="44" spans="1:22" ht="15" thickBot="1">
      <c r="A44" t="s">
        <v>184</v>
      </c>
      <c r="B44" s="72">
        <f t="shared" si="7"/>
        <v>44025.479166666664</v>
      </c>
      <c r="C44" s="45">
        <v>5</v>
      </c>
      <c r="D44" s="129">
        <v>855.56</v>
      </c>
      <c r="E44" s="130">
        <v>173.22</v>
      </c>
      <c r="F44" s="75">
        <f t="shared" si="8"/>
        <v>1.6324510620871631E-3</v>
      </c>
      <c r="G44" s="75">
        <f t="shared" si="9"/>
        <v>1.6448594034728025E-3</v>
      </c>
      <c r="H44" s="99">
        <v>0.47916666666666669</v>
      </c>
      <c r="I44" s="76">
        <f>jar_information!M29</f>
        <v>44020.5</v>
      </c>
      <c r="J44" s="77">
        <f t="shared" si="1"/>
        <v>4.9791666666642413</v>
      </c>
      <c r="K44" s="77">
        <f t="shared" si="10"/>
        <v>119.49999999994179</v>
      </c>
      <c r="L44" s="78">
        <f>jar_information!H29</f>
        <v>1173.7724550898204</v>
      </c>
      <c r="M44" s="77">
        <f t="shared" si="11"/>
        <v>1.9161260909600342</v>
      </c>
      <c r="N44" s="77">
        <f t="shared" si="12"/>
        <v>3.5065107464568626</v>
      </c>
      <c r="O44" s="79">
        <f t="shared" si="2"/>
        <v>0.95632111267005337</v>
      </c>
      <c r="P44" s="80">
        <f t="shared" si="13"/>
        <v>0.24306464624594615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1632.4510620871631</v>
      </c>
      <c r="U44" s="7">
        <f t="shared" si="17"/>
        <v>0.16324510620871632</v>
      </c>
      <c r="V44" s="93">
        <f t="shared" si="18"/>
        <v>8.0026871353181522E-3</v>
      </c>
    </row>
    <row r="45" spans="1:22">
      <c r="B45" s="29"/>
    </row>
    <row r="46" spans="1:22">
      <c r="B46" s="29"/>
    </row>
    <row r="47" spans="1:22">
      <c r="B47" s="29"/>
    </row>
    <row r="48" spans="1:2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</sheetData>
  <conditionalFormatting sqref="O18:O44">
    <cfRule type="cellIs" dxfId="25" priority="1" operator="greaterThan">
      <formula>4</formula>
    </cfRule>
    <cfRule type="cellIs" dxfId="24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4" workbookViewId="0">
      <selection activeCell="O23" sqref="O23"/>
    </sheetView>
  </sheetViews>
  <sheetFormatPr baseColWidth="10" defaultRowHeight="14" x14ac:dyDescent="0"/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44027</v>
      </c>
      <c r="C3" s="54">
        <v>2992</v>
      </c>
      <c r="D3" s="43">
        <v>1505.2</v>
      </c>
      <c r="E3" s="55">
        <v>285.02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44027</v>
      </c>
      <c r="C4" s="54">
        <v>2992</v>
      </c>
      <c r="D4" s="55">
        <v>1352.8</v>
      </c>
      <c r="E4" s="55">
        <v>272.38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44027</v>
      </c>
      <c r="C5" s="54">
        <v>2992</v>
      </c>
      <c r="D5" s="43">
        <v>1256.5999999999999</v>
      </c>
      <c r="E5" s="55">
        <v>248.6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44027</v>
      </c>
      <c r="C6" s="54">
        <v>2992</v>
      </c>
      <c r="D6" s="55">
        <v>1074</v>
      </c>
      <c r="E6" s="55">
        <v>220.1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44027</v>
      </c>
      <c r="C7" s="54">
        <v>2992</v>
      </c>
      <c r="D7" s="43">
        <v>952.28</v>
      </c>
      <c r="E7" s="55">
        <v>184.54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44027</v>
      </c>
      <c r="C8" s="54">
        <v>2992</v>
      </c>
      <c r="D8" s="55">
        <v>764.92</v>
      </c>
      <c r="E8" s="55">
        <v>158.07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44027</v>
      </c>
      <c r="C9" s="54">
        <v>2992</v>
      </c>
      <c r="D9" s="43">
        <v>645.34</v>
      </c>
      <c r="E9" s="55">
        <v>132.61000000000001</v>
      </c>
      <c r="F9" s="56">
        <f t="shared" si="0"/>
        <v>5.984</v>
      </c>
      <c r="G9" s="59" t="s">
        <v>70</v>
      </c>
      <c r="H9" s="59"/>
      <c r="I9" s="60">
        <f>SLOPE(F3:F15,D3:D15)</f>
        <v>9.7270560646691376E-3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44027</v>
      </c>
      <c r="C10" s="54">
        <v>2992</v>
      </c>
      <c r="D10" s="43">
        <v>478.91</v>
      </c>
      <c r="E10" s="55">
        <v>95.477999999999994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-0.13300935665738134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44027</v>
      </c>
      <c r="C11" s="54">
        <v>2992</v>
      </c>
      <c r="D11" s="43">
        <v>347.72</v>
      </c>
      <c r="E11" s="55">
        <v>72.328000000000003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>
      <c r="A12" s="61">
        <v>0.4</v>
      </c>
      <c r="B12" s="53">
        <v>44027</v>
      </c>
      <c r="C12" s="54">
        <v>2992</v>
      </c>
      <c r="D12" s="61">
        <v>122.24</v>
      </c>
      <c r="E12" s="61">
        <v>29.501000000000001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4.9969021720790485E-2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44027</v>
      </c>
      <c r="C13" s="54">
        <v>2992</v>
      </c>
      <c r="D13" s="61">
        <v>50.777000000000001</v>
      </c>
      <c r="E13" s="61">
        <v>14.065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-0.32911992512327171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>
      <c r="A14" s="61">
        <v>0.1</v>
      </c>
      <c r="B14" s="53">
        <v>44027</v>
      </c>
      <c r="C14" s="54">
        <v>2992</v>
      </c>
      <c r="D14" s="61">
        <v>24.338000000000001</v>
      </c>
      <c r="E14" s="61">
        <v>7.577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7" t="s">
        <v>121</v>
      </c>
      <c r="X14" s="137" t="s">
        <v>122</v>
      </c>
      <c r="Y14" s="137" t="s">
        <v>121</v>
      </c>
      <c r="Z14" s="137" t="s">
        <v>122</v>
      </c>
    </row>
    <row r="15" spans="1:26">
      <c r="A15" s="61">
        <v>0</v>
      </c>
      <c r="B15" s="53">
        <v>44027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7"/>
      <c r="X15" s="137"/>
      <c r="Y15" s="137"/>
      <c r="Z15" s="137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>
      <c r="A18" s="29" t="s">
        <v>158</v>
      </c>
      <c r="B18" s="72">
        <f>$B$3+H18</f>
        <v>44027.479166666664</v>
      </c>
      <c r="C18" s="45">
        <v>3</v>
      </c>
      <c r="D18" s="73">
        <v>803.22</v>
      </c>
      <c r="E18" s="74">
        <v>154.72</v>
      </c>
      <c r="F18" s="75">
        <f>((I$9*D18)+I$10)/C18/1000</f>
        <v>2.559985538535388E-3</v>
      </c>
      <c r="G18" s="75">
        <f>((I$12*E18)+I$13)/C18/1000</f>
        <v>2.467362371839144E-3</v>
      </c>
      <c r="H18" s="99">
        <v>0.47916666666666669</v>
      </c>
      <c r="I18" s="76">
        <f>jar_information!M3</f>
        <v>44020.5</v>
      </c>
      <c r="J18" s="77">
        <f t="shared" ref="J18:J44" si="1">B18-I18</f>
        <v>6.9791666666642413</v>
      </c>
      <c r="K18" s="77">
        <f>J18*24</f>
        <v>167.49999999994179</v>
      </c>
      <c r="L18" s="78">
        <f>jar_information!H3</f>
        <v>1189.984962406015</v>
      </c>
      <c r="M18" s="77">
        <f>F18*L18</f>
        <v>3.0463442948339758</v>
      </c>
      <c r="N18" s="77">
        <f>M18*1.83</f>
        <v>5.5748100595461763</v>
      </c>
      <c r="O18" s="79">
        <f t="shared" ref="O18:O44" si="2">N18*(12/(12+(16*2)))</f>
        <v>1.5204027435125933</v>
      </c>
      <c r="P18" s="80">
        <f>O18*(400/(400+L18))</f>
        <v>0.38249487371550289</v>
      </c>
      <c r="Q18" s="81"/>
      <c r="R18" s="81">
        <f>Q18/314.7</f>
        <v>0</v>
      </c>
      <c r="S18" s="81">
        <f>R18/P18*100</f>
        <v>0</v>
      </c>
      <c r="T18" s="82">
        <f>F18*1000000</f>
        <v>2559.9855385353881</v>
      </c>
      <c r="U18" s="7">
        <f>M18/L18*100</f>
        <v>0.25599855385353881</v>
      </c>
      <c r="V18" s="93">
        <f>O18/K18</f>
        <v>9.0770313045559509E-3</v>
      </c>
      <c r="W18" s="100">
        <f t="shared" ref="W18:W23" si="3">V18*24*5</f>
        <v>1.0892437565467141</v>
      </c>
      <c r="X18" s="100">
        <f t="shared" ref="X18:X23" si="4">V18*24*7</f>
        <v>1.5249412591653999</v>
      </c>
      <c r="Y18" s="101">
        <f t="shared" ref="Y18:Y23" si="5">W18*(400/(400+L18))</f>
        <v>0.27402617818433611</v>
      </c>
      <c r="Z18" s="101">
        <f t="shared" ref="Z18:Z29" si="6">X18*(400/(400+L18))</f>
        <v>0.38363664945807058</v>
      </c>
    </row>
    <row r="19" spans="1:26">
      <c r="A19" s="29" t="s">
        <v>159</v>
      </c>
      <c r="B19" s="72">
        <f t="shared" ref="B19:B44" si="7">$B$3+H19</f>
        <v>44027.479166666664</v>
      </c>
      <c r="C19" s="45">
        <v>3</v>
      </c>
      <c r="D19" s="83">
        <v>413.45</v>
      </c>
      <c r="E19" s="84">
        <v>87.668000000000006</v>
      </c>
      <c r="F19" s="75">
        <f t="shared" ref="F19:F44" si="8">((I$9*D19)+I$10)/C19/1000</f>
        <v>1.2962139910933576E-3</v>
      </c>
      <c r="G19" s="75">
        <f t="shared" ref="G19:G44" si="9">((I$12*E19)+I$13)/C19/1000</f>
        <v>1.3505214236983296E-3</v>
      </c>
      <c r="H19" s="99">
        <v>0.47916666666666669</v>
      </c>
      <c r="I19" s="76">
        <f>jar_information!M4</f>
        <v>44020.5</v>
      </c>
      <c r="J19" s="77">
        <f t="shared" si="1"/>
        <v>6.9791666666642413</v>
      </c>
      <c r="K19" s="77">
        <f t="shared" ref="K19:K44" si="10">J19*24</f>
        <v>167.49999999994179</v>
      </c>
      <c r="L19" s="78">
        <f>jar_information!H4</f>
        <v>1184.5645645645645</v>
      </c>
      <c r="M19" s="77">
        <f t="shared" ref="M19:M44" si="11">F19*L19</f>
        <v>1.5354491619419994</v>
      </c>
      <c r="N19" s="77">
        <f t="shared" ref="N19:N44" si="12">M19*1.83</f>
        <v>2.8098719663538589</v>
      </c>
      <c r="O19" s="79">
        <f t="shared" si="2"/>
        <v>0.76632871809650693</v>
      </c>
      <c r="P19" s="80">
        <f t="shared" ref="P19:P44" si="13">O19*(400/(400+L19))</f>
        <v>0.19344840475013214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1296.2139910933577</v>
      </c>
      <c r="U19" s="7">
        <f t="shared" ref="U19:U44" si="17">M19/L19*100</f>
        <v>0.12962139910933576</v>
      </c>
      <c r="V19" s="93">
        <f t="shared" ref="V19:V44" si="18">O19/K19</f>
        <v>4.5750968244583478E-3</v>
      </c>
      <c r="W19" s="100">
        <f t="shared" si="3"/>
        <v>0.54901161893500172</v>
      </c>
      <c r="X19" s="100">
        <f t="shared" si="4"/>
        <v>0.76861626650900239</v>
      </c>
      <c r="Y19" s="101">
        <f t="shared" si="5"/>
        <v>0.13858990191059059</v>
      </c>
      <c r="Z19" s="101">
        <f t="shared" si="6"/>
        <v>0.19402586267482683</v>
      </c>
    </row>
    <row r="20" spans="1:26">
      <c r="A20" s="29" t="s">
        <v>160</v>
      </c>
      <c r="B20" s="72">
        <f t="shared" si="7"/>
        <v>44027.479166666664</v>
      </c>
      <c r="C20" s="45">
        <v>5</v>
      </c>
      <c r="D20" s="83">
        <v>497.68</v>
      </c>
      <c r="E20" s="84">
        <v>101.05</v>
      </c>
      <c r="F20" s="75">
        <f t="shared" si="8"/>
        <v>9.4159038112143103E-4</v>
      </c>
      <c r="G20" s="75">
        <f t="shared" si="9"/>
        <v>9.4404994395252137E-4</v>
      </c>
      <c r="H20" s="99">
        <v>0.47916666666666669</v>
      </c>
      <c r="I20" s="76">
        <f>jar_information!M5</f>
        <v>44020.5</v>
      </c>
      <c r="J20" s="77">
        <f t="shared" si="1"/>
        <v>6.9791666666642413</v>
      </c>
      <c r="K20" s="77">
        <f t="shared" si="10"/>
        <v>167.49999999994179</v>
      </c>
      <c r="L20" s="78">
        <f>jar_information!H5</f>
        <v>1189.984962406015</v>
      </c>
      <c r="M20" s="77">
        <f t="shared" si="11"/>
        <v>1.1204783942806515</v>
      </c>
      <c r="N20" s="77">
        <f t="shared" si="12"/>
        <v>2.0504754615335923</v>
      </c>
      <c r="O20" s="79">
        <f t="shared" si="2"/>
        <v>0.5592205804182524</v>
      </c>
      <c r="P20" s="80">
        <f t="shared" si="13"/>
        <v>0.14068575329719402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941.59038112143105</v>
      </c>
      <c r="U20" s="7">
        <f t="shared" si="17"/>
        <v>9.4159038112143115E-2</v>
      </c>
      <c r="V20" s="93">
        <f t="shared" si="18"/>
        <v>3.3386303308563983E-3</v>
      </c>
      <c r="W20" s="100">
        <f t="shared" si="3"/>
        <v>0.40063563970276778</v>
      </c>
      <c r="X20" s="100">
        <f t="shared" si="4"/>
        <v>0.56088989558387492</v>
      </c>
      <c r="Y20" s="101">
        <f t="shared" si="5"/>
        <v>0.10078979340697999</v>
      </c>
      <c r="Z20" s="101">
        <f t="shared" si="6"/>
        <v>0.14110571076977199</v>
      </c>
    </row>
    <row r="21" spans="1:26">
      <c r="A21" s="29" t="s">
        <v>161</v>
      </c>
      <c r="B21" s="72">
        <f t="shared" si="7"/>
        <v>44027.479166666664</v>
      </c>
      <c r="C21" s="45">
        <v>2</v>
      </c>
      <c r="D21" s="83">
        <v>723.52</v>
      </c>
      <c r="E21" s="84">
        <v>145.25</v>
      </c>
      <c r="F21" s="75">
        <f t="shared" si="8"/>
        <v>3.4523551236260164E-3</v>
      </c>
      <c r="G21" s="75">
        <f t="shared" si="9"/>
        <v>3.4644402399107732E-3</v>
      </c>
      <c r="H21" s="99">
        <v>0.47916666666666669</v>
      </c>
      <c r="I21" s="76">
        <f>jar_information!M6</f>
        <v>44020.5</v>
      </c>
      <c r="J21" s="77">
        <f t="shared" si="1"/>
        <v>6.9791666666642413</v>
      </c>
      <c r="K21" s="77">
        <f t="shared" si="10"/>
        <v>167.49999999994179</v>
      </c>
      <c r="L21" s="78">
        <f>jar_information!H6</f>
        <v>1184.5645645645645</v>
      </c>
      <c r="M21" s="77">
        <f t="shared" si="11"/>
        <v>4.0895375437402954</v>
      </c>
      <c r="N21" s="77">
        <f t="shared" si="12"/>
        <v>7.4838537050447407</v>
      </c>
      <c r="O21" s="79">
        <f t="shared" si="2"/>
        <v>2.0410510104667474</v>
      </c>
      <c r="P21" s="80">
        <f t="shared" si="13"/>
        <v>0.51523328392178824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3452.3551236260164</v>
      </c>
      <c r="U21" s="7">
        <f t="shared" si="17"/>
        <v>0.34523551236260164</v>
      </c>
      <c r="V21" s="93">
        <f t="shared" si="18"/>
        <v>1.2185379166969891E-2</v>
      </c>
      <c r="W21" s="100">
        <f t="shared" si="3"/>
        <v>1.4622455000363868</v>
      </c>
      <c r="X21" s="100">
        <f t="shared" si="4"/>
        <v>2.0471437000509414</v>
      </c>
      <c r="Y21" s="101">
        <f t="shared" si="5"/>
        <v>0.36912235266051385</v>
      </c>
      <c r="Z21" s="101">
        <f t="shared" si="6"/>
        <v>0.51677129372471931</v>
      </c>
    </row>
    <row r="22" spans="1:26">
      <c r="A22" s="29" t="s">
        <v>162</v>
      </c>
      <c r="B22" s="72">
        <f t="shared" si="7"/>
        <v>44027.479166666664</v>
      </c>
      <c r="C22" s="45">
        <v>2</v>
      </c>
      <c r="D22" s="83">
        <v>474.53</v>
      </c>
      <c r="E22" s="84">
        <v>95.358000000000004</v>
      </c>
      <c r="F22" s="75">
        <f t="shared" si="8"/>
        <v>2.2413852788550322E-3</v>
      </c>
      <c r="G22" s="75">
        <f t="shared" si="9"/>
        <v>2.2179130240639337E-3</v>
      </c>
      <c r="H22" s="99">
        <v>0.47916666666666669</v>
      </c>
      <c r="I22" s="76">
        <f>jar_information!M7</f>
        <v>44020.5</v>
      </c>
      <c r="J22" s="77">
        <f t="shared" si="1"/>
        <v>6.9791666666642413</v>
      </c>
      <c r="K22" s="77">
        <f t="shared" si="10"/>
        <v>167.49999999994179</v>
      </c>
      <c r="L22" s="78">
        <f>jar_information!H7</f>
        <v>1184.5645645645645</v>
      </c>
      <c r="M22" s="77">
        <f t="shared" si="11"/>
        <v>2.6550655768683362</v>
      </c>
      <c r="N22" s="77">
        <f t="shared" si="12"/>
        <v>4.8587700056690553</v>
      </c>
      <c r="O22" s="79">
        <f t="shared" si="2"/>
        <v>1.3251190924551968</v>
      </c>
      <c r="P22" s="80">
        <f t="shared" si="13"/>
        <v>0.33450680952702921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2241.3852788550321</v>
      </c>
      <c r="U22" s="7">
        <f t="shared" si="17"/>
        <v>0.22413852788550323</v>
      </c>
      <c r="V22" s="93">
        <f t="shared" si="18"/>
        <v>7.9111587609292967E-3</v>
      </c>
      <c r="W22" s="100">
        <f t="shared" si="3"/>
        <v>0.94933905131151564</v>
      </c>
      <c r="X22" s="100">
        <f t="shared" si="4"/>
        <v>1.3290746718361219</v>
      </c>
      <c r="Y22" s="101">
        <f t="shared" si="5"/>
        <v>0.23964666951198479</v>
      </c>
      <c r="Z22" s="101">
        <f t="shared" si="6"/>
        <v>0.33550533731677873</v>
      </c>
    </row>
    <row r="23" spans="1:26">
      <c r="A23" s="29" t="s">
        <v>163</v>
      </c>
      <c r="B23" s="72">
        <f t="shared" si="7"/>
        <v>44027.479166666664</v>
      </c>
      <c r="C23" s="45">
        <v>5</v>
      </c>
      <c r="D23" s="83">
        <v>882.73</v>
      </c>
      <c r="E23" s="84">
        <v>170.53</v>
      </c>
      <c r="F23" s="75">
        <f t="shared" si="8"/>
        <v>1.690670968661601E-3</v>
      </c>
      <c r="G23" s="75">
        <f t="shared" si="9"/>
        <v>1.6384194697846262E-3</v>
      </c>
      <c r="H23" s="99">
        <v>0.47916666666666669</v>
      </c>
      <c r="I23" s="76">
        <f>jar_information!M8</f>
        <v>44020.5</v>
      </c>
      <c r="J23" s="77">
        <f t="shared" si="1"/>
        <v>6.9791666666642413</v>
      </c>
      <c r="K23" s="77">
        <f t="shared" si="10"/>
        <v>167.49999999994179</v>
      </c>
      <c r="L23" s="78">
        <f>jar_information!H8</f>
        <v>1189.984962406015</v>
      </c>
      <c r="M23" s="77">
        <f t="shared" si="11"/>
        <v>2.0118730290837163</v>
      </c>
      <c r="N23" s="77">
        <f t="shared" si="12"/>
        <v>3.6817276432232009</v>
      </c>
      <c r="O23" s="79">
        <f t="shared" si="2"/>
        <v>1.0041075390608729</v>
      </c>
      <c r="P23" s="80">
        <f t="shared" si="13"/>
        <v>0.25260805927156088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1690.6709686616011</v>
      </c>
      <c r="U23" s="7">
        <f t="shared" si="17"/>
        <v>0.16906709686616012</v>
      </c>
      <c r="V23" s="93">
        <f t="shared" si="18"/>
        <v>5.9946718749923694E-3</v>
      </c>
      <c r="W23" s="100">
        <f t="shared" si="3"/>
        <v>0.71936062499908426</v>
      </c>
      <c r="X23" s="100">
        <f t="shared" si="4"/>
        <v>1.0071048749987179</v>
      </c>
      <c r="Y23" s="101">
        <f t="shared" si="5"/>
        <v>0.18097293798565875</v>
      </c>
      <c r="Z23" s="101">
        <f t="shared" si="6"/>
        <v>0.25336211317992224</v>
      </c>
    </row>
    <row r="24" spans="1:26">
      <c r="A24" s="29" t="s">
        <v>164</v>
      </c>
      <c r="B24" s="72">
        <f t="shared" si="7"/>
        <v>44027.479166666664</v>
      </c>
      <c r="C24" s="45">
        <v>1</v>
      </c>
      <c r="D24" s="83">
        <v>883.37</v>
      </c>
      <c r="E24" s="84">
        <v>173.42</v>
      </c>
      <c r="F24" s="75">
        <f t="shared" si="8"/>
        <v>8.4595801591893938E-3</v>
      </c>
      <c r="G24" s="75">
        <f t="shared" si="9"/>
        <v>8.3365078216962128E-3</v>
      </c>
      <c r="H24" s="99">
        <v>0.47916666666666669</v>
      </c>
      <c r="I24" s="76">
        <f>jar_information!M9</f>
        <v>44020.5</v>
      </c>
      <c r="J24" s="77">
        <f t="shared" si="1"/>
        <v>6.9791666666642413</v>
      </c>
      <c r="K24" s="77">
        <f t="shared" si="10"/>
        <v>167.49999999994179</v>
      </c>
      <c r="L24" s="78">
        <f>jar_information!H9</f>
        <v>1152.3809523809523</v>
      </c>
      <c r="M24" s="77">
        <f t="shared" si="11"/>
        <v>9.7486590405896809</v>
      </c>
      <c r="N24" s="77">
        <f t="shared" si="12"/>
        <v>17.840046044279116</v>
      </c>
      <c r="O24" s="79">
        <f t="shared" si="2"/>
        <v>4.865467102985213</v>
      </c>
      <c r="P24" s="80">
        <f t="shared" si="13"/>
        <v>1.2536786400329998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8459.5801591893942</v>
      </c>
      <c r="U24" s="7">
        <f t="shared" si="17"/>
        <v>0.84595801591893938</v>
      </c>
      <c r="V24" s="93">
        <f t="shared" si="18"/>
        <v>2.9047564793951663E-2</v>
      </c>
      <c r="W24" s="100">
        <f>V24*24*5</f>
        <v>3.4857077752741992</v>
      </c>
      <c r="X24" s="100">
        <f>V24*24*7</f>
        <v>4.8799908853838794</v>
      </c>
      <c r="Y24" s="101">
        <f>W24*(400/(400+L24))</f>
        <v>0.89815783166574459</v>
      </c>
      <c r="Z24" s="101">
        <f t="shared" si="6"/>
        <v>1.2574209643320426</v>
      </c>
    </row>
    <row r="25" spans="1:26">
      <c r="A25" s="29" t="s">
        <v>165</v>
      </c>
      <c r="B25" s="72">
        <f t="shared" si="7"/>
        <v>44027.479166666664</v>
      </c>
      <c r="C25" s="45">
        <v>1</v>
      </c>
      <c r="D25" s="83">
        <v>767.64</v>
      </c>
      <c r="E25" s="84">
        <v>147.32</v>
      </c>
      <c r="F25" s="75">
        <f t="shared" si="8"/>
        <v>7.3338679608252353E-3</v>
      </c>
      <c r="G25" s="75">
        <f t="shared" si="9"/>
        <v>7.0323163547835821E-3</v>
      </c>
      <c r="H25" s="99">
        <v>0.47916666666666669</v>
      </c>
      <c r="I25" s="76">
        <f>jar_information!M10</f>
        <v>44020.5</v>
      </c>
      <c r="J25" s="77">
        <f t="shared" si="1"/>
        <v>6.9791666666642413</v>
      </c>
      <c r="K25" s="77">
        <f t="shared" si="10"/>
        <v>167.49999999994179</v>
      </c>
      <c r="L25" s="78">
        <f>jar_information!H10</f>
        <v>1189.984962406015</v>
      </c>
      <c r="M25" s="77">
        <f t="shared" si="11"/>
        <v>8.7271925896532956</v>
      </c>
      <c r="N25" s="77">
        <f t="shared" si="12"/>
        <v>15.970762439065531</v>
      </c>
      <c r="O25" s="79">
        <f t="shared" si="2"/>
        <v>4.3556624833815079</v>
      </c>
      <c r="P25" s="80">
        <f t="shared" si="13"/>
        <v>1.0957745101665322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7333.8679608252351</v>
      </c>
      <c r="U25" s="7">
        <f t="shared" si="17"/>
        <v>0.73338679608252355</v>
      </c>
      <c r="V25" s="93">
        <f t="shared" si="18"/>
        <v>2.6003955124674755E-2</v>
      </c>
      <c r="W25" s="100">
        <f t="shared" ref="W25:W29" si="19">V25*24*5</f>
        <v>3.1204746149609708</v>
      </c>
      <c r="X25" s="100">
        <f t="shared" ref="X25:X29" si="20">V25*24*7</f>
        <v>4.3686644609453591</v>
      </c>
      <c r="Y25" s="101">
        <f t="shared" ref="Y25:Y29" si="21">W25*(400/(400+L25))</f>
        <v>0.78503248489569888</v>
      </c>
      <c r="Z25" s="101">
        <f t="shared" si="6"/>
        <v>1.0990454788539783</v>
      </c>
    </row>
    <row r="26" spans="1:26">
      <c r="A26" s="29" t="s">
        <v>166</v>
      </c>
      <c r="B26" s="72">
        <f t="shared" si="7"/>
        <v>44027.479166666664</v>
      </c>
      <c r="C26" s="45">
        <v>5</v>
      </c>
      <c r="D26" s="83">
        <v>1390.2</v>
      </c>
      <c r="E26" s="84">
        <v>273.02</v>
      </c>
      <c r="F26" s="75">
        <f t="shared" si="8"/>
        <v>2.6779087968891312E-3</v>
      </c>
      <c r="G26" s="75">
        <f t="shared" si="9"/>
        <v>2.6626844770173889E-3</v>
      </c>
      <c r="H26" s="99">
        <v>0.47916666666666669</v>
      </c>
      <c r="I26" s="76">
        <f>jar_information!M11</f>
        <v>44020.5</v>
      </c>
      <c r="J26" s="77">
        <f t="shared" si="1"/>
        <v>6.9791666666642413</v>
      </c>
      <c r="K26" s="77">
        <f t="shared" si="10"/>
        <v>167.49999999994179</v>
      </c>
      <c r="L26" s="78">
        <f>jar_information!H11</f>
        <v>1184.5645645645645</v>
      </c>
      <c r="M26" s="77">
        <f t="shared" si="11"/>
        <v>3.1721558679305906</v>
      </c>
      <c r="N26" s="77">
        <f t="shared" si="12"/>
        <v>5.8050452383129807</v>
      </c>
      <c r="O26" s="79">
        <f t="shared" si="2"/>
        <v>1.5831941559035401</v>
      </c>
      <c r="P26" s="80">
        <f t="shared" si="13"/>
        <v>0.39965406050553681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2677.9087968891313</v>
      </c>
      <c r="U26" s="7">
        <f t="shared" si="17"/>
        <v>0.26779087968891313</v>
      </c>
      <c r="V26" s="93">
        <f t="shared" si="18"/>
        <v>9.4519054083826281E-3</v>
      </c>
      <c r="W26" s="100">
        <f t="shared" si="19"/>
        <v>1.1342286490059152</v>
      </c>
      <c r="X26" s="100">
        <f t="shared" si="20"/>
        <v>1.5879201086082815</v>
      </c>
      <c r="Y26" s="101">
        <f t="shared" si="21"/>
        <v>0.28631932692943929</v>
      </c>
      <c r="Z26" s="101">
        <f t="shared" si="6"/>
        <v>0.40084705770121498</v>
      </c>
    </row>
    <row r="27" spans="1:26">
      <c r="A27" s="29" t="s">
        <v>167</v>
      </c>
      <c r="B27" s="72">
        <f t="shared" si="7"/>
        <v>44027.479166666664</v>
      </c>
      <c r="C27" s="45">
        <v>3</v>
      </c>
      <c r="D27" s="83">
        <v>1258.9000000000001</v>
      </c>
      <c r="E27" s="84">
        <v>243.38</v>
      </c>
      <c r="F27" s="75">
        <f t="shared" si="8"/>
        <v>4.0374605077181987E-3</v>
      </c>
      <c r="G27" s="75">
        <f t="shared" si="9"/>
        <v>3.944113527094238E-3</v>
      </c>
      <c r="H27" s="99">
        <v>0.47916666666666669</v>
      </c>
      <c r="I27" s="76">
        <f>jar_information!M12</f>
        <v>44020.5</v>
      </c>
      <c r="J27" s="77">
        <f t="shared" si="1"/>
        <v>6.9791666666642413</v>
      </c>
      <c r="K27" s="77">
        <f t="shared" si="10"/>
        <v>167.49999999994179</v>
      </c>
      <c r="L27" s="78">
        <f>jar_information!H12</f>
        <v>1184.5645645645645</v>
      </c>
      <c r="M27" s="77">
        <f t="shared" si="11"/>
        <v>4.782632648271834</v>
      </c>
      <c r="N27" s="77">
        <f t="shared" si="12"/>
        <v>8.7522177463374558</v>
      </c>
      <c r="O27" s="79">
        <f t="shared" si="2"/>
        <v>2.3869684762738514</v>
      </c>
      <c r="P27" s="80">
        <f t="shared" si="13"/>
        <v>0.60255505636143925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4037.4605077181986</v>
      </c>
      <c r="U27" s="7">
        <f t="shared" si="17"/>
        <v>0.40374605077181985</v>
      </c>
      <c r="V27" s="93">
        <f t="shared" si="18"/>
        <v>1.4250558067311528E-2</v>
      </c>
      <c r="W27" s="100">
        <f t="shared" si="19"/>
        <v>1.7100669680773835</v>
      </c>
      <c r="X27" s="100">
        <f t="shared" si="20"/>
        <v>2.3940937553083366</v>
      </c>
      <c r="Y27" s="101">
        <f t="shared" si="21"/>
        <v>0.43168123440834533</v>
      </c>
      <c r="Z27" s="101">
        <f t="shared" si="6"/>
        <v>0.60435372817168342</v>
      </c>
    </row>
    <row r="28" spans="1:26">
      <c r="A28" s="29" t="s">
        <v>168</v>
      </c>
      <c r="B28" s="72">
        <f t="shared" si="7"/>
        <v>44027.479166666664</v>
      </c>
      <c r="C28" s="45">
        <v>3</v>
      </c>
      <c r="D28" s="83">
        <v>872.87</v>
      </c>
      <c r="E28" s="84">
        <v>174.71</v>
      </c>
      <c r="F28" s="75">
        <f t="shared" si="8"/>
        <v>2.7858153568367902E-3</v>
      </c>
      <c r="G28" s="75">
        <f t="shared" si="9"/>
        <v>2.8003226199053446E-3</v>
      </c>
      <c r="H28" s="99">
        <v>0.47916666666666669</v>
      </c>
      <c r="I28" s="76">
        <f>jar_information!M13</f>
        <v>44020.5</v>
      </c>
      <c r="J28" s="77">
        <f t="shared" si="1"/>
        <v>6.9791666666642413</v>
      </c>
      <c r="K28" s="77">
        <f t="shared" si="10"/>
        <v>167.49999999994179</v>
      </c>
      <c r="L28" s="78">
        <f>jar_information!H13</f>
        <v>1173.7724550898204</v>
      </c>
      <c r="M28" s="77">
        <f t="shared" si="11"/>
        <v>3.2699133308212431</v>
      </c>
      <c r="N28" s="77">
        <f t="shared" si="12"/>
        <v>5.9839413954028755</v>
      </c>
      <c r="O28" s="79">
        <f t="shared" si="2"/>
        <v>1.6319840169280568</v>
      </c>
      <c r="P28" s="80">
        <f t="shared" si="13"/>
        <v>0.4147954201765246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2785.8153568367902</v>
      </c>
      <c r="U28" s="7">
        <f t="shared" si="17"/>
        <v>0.27858153568367905</v>
      </c>
      <c r="V28" s="93">
        <f t="shared" si="18"/>
        <v>9.743188160767904E-3</v>
      </c>
      <c r="W28" s="100">
        <f t="shared" si="19"/>
        <v>1.1691825792921484</v>
      </c>
      <c r="X28" s="100">
        <f t="shared" si="20"/>
        <v>1.6368556110090078</v>
      </c>
      <c r="Y28" s="101">
        <f t="shared" si="21"/>
        <v>0.29716686818627014</v>
      </c>
      <c r="Z28" s="101">
        <f t="shared" si="6"/>
        <v>0.41603361546077816</v>
      </c>
    </row>
    <row r="29" spans="1:26">
      <c r="A29" s="29" t="s">
        <v>169</v>
      </c>
      <c r="B29" s="72">
        <f t="shared" si="7"/>
        <v>44027.479166666664</v>
      </c>
      <c r="C29" s="45">
        <v>5</v>
      </c>
      <c r="D29" s="83">
        <v>1033</v>
      </c>
      <c r="E29" s="84">
        <v>209.76</v>
      </c>
      <c r="F29" s="75">
        <f t="shared" si="8"/>
        <v>1.9830079116291677E-3</v>
      </c>
      <c r="G29" s="75">
        <f t="shared" si="9"/>
        <v>2.0304764142059484E-3</v>
      </c>
      <c r="H29" s="99">
        <v>0.47916666666666669</v>
      </c>
      <c r="I29" s="76">
        <f>jar_information!M14</f>
        <v>44020.5</v>
      </c>
      <c r="J29" s="77">
        <f t="shared" si="1"/>
        <v>6.9791666666642413</v>
      </c>
      <c r="K29" s="77">
        <f t="shared" si="10"/>
        <v>167.49999999994179</v>
      </c>
      <c r="L29" s="78">
        <f>jar_information!H14</f>
        <v>1173.7724550898204</v>
      </c>
      <c r="M29" s="77">
        <f t="shared" si="11"/>
        <v>2.3276000648955057</v>
      </c>
      <c r="N29" s="77">
        <f t="shared" si="12"/>
        <v>4.2595081187587756</v>
      </c>
      <c r="O29" s="79">
        <f t="shared" si="2"/>
        <v>1.1616840323887569</v>
      </c>
      <c r="P29" s="80">
        <f t="shared" si="13"/>
        <v>0.29526098989258415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1983.0079116291677</v>
      </c>
      <c r="U29" s="7">
        <f t="shared" si="17"/>
        <v>0.19830079116291677</v>
      </c>
      <c r="V29" s="93">
        <f t="shared" si="18"/>
        <v>6.9354270590397653E-3</v>
      </c>
      <c r="W29" s="100">
        <f t="shared" si="19"/>
        <v>0.83225124708477183</v>
      </c>
      <c r="X29" s="100">
        <f t="shared" si="20"/>
        <v>1.1651517459186804</v>
      </c>
      <c r="Y29" s="101">
        <f t="shared" si="21"/>
        <v>0.2115302614156562</v>
      </c>
      <c r="Z29" s="101">
        <f t="shared" si="6"/>
        <v>0.29614236598191862</v>
      </c>
    </row>
    <row r="30" spans="1:26">
      <c r="A30" t="s">
        <v>170</v>
      </c>
      <c r="B30" s="72">
        <f t="shared" si="7"/>
        <v>44027.479166666664</v>
      </c>
      <c r="C30" s="45">
        <v>3</v>
      </c>
      <c r="D30" s="83">
        <v>998.57</v>
      </c>
      <c r="E30" s="84">
        <v>190.79</v>
      </c>
      <c r="F30" s="75">
        <f t="shared" si="8"/>
        <v>3.193379005946427E-3</v>
      </c>
      <c r="G30" s="75">
        <f t="shared" si="9"/>
        <v>3.068156576328781E-3</v>
      </c>
      <c r="H30" s="99">
        <v>0.47916666666666669</v>
      </c>
      <c r="I30" s="76">
        <f>jar_information!M15</f>
        <v>44020.5</v>
      </c>
      <c r="J30" s="77">
        <f t="shared" si="1"/>
        <v>6.9791666666642413</v>
      </c>
      <c r="K30" s="77">
        <f t="shared" si="10"/>
        <v>167.49999999994179</v>
      </c>
      <c r="L30" s="78">
        <f>jar_information!H15</f>
        <v>1168.4005979073243</v>
      </c>
      <c r="M30" s="77">
        <f t="shared" si="11"/>
        <v>3.7311459398925022</v>
      </c>
      <c r="N30" s="77">
        <f t="shared" si="12"/>
        <v>6.8279970700032795</v>
      </c>
      <c r="O30" s="79">
        <f t="shared" si="2"/>
        <v>1.8621810190918033</v>
      </c>
      <c r="P30" s="80">
        <f t="shared" si="13"/>
        <v>0.4749248429454726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3193.3790059464272</v>
      </c>
      <c r="U30" s="7">
        <f t="shared" si="17"/>
        <v>0.31933790059464273</v>
      </c>
      <c r="V30" s="93">
        <f t="shared" si="18"/>
        <v>1.1117498621447465E-2</v>
      </c>
    </row>
    <row r="31" spans="1:26">
      <c r="A31" t="s">
        <v>171</v>
      </c>
      <c r="B31" s="72">
        <f t="shared" si="7"/>
        <v>44027.479166666664</v>
      </c>
      <c r="C31" s="45">
        <v>3</v>
      </c>
      <c r="D31" s="83">
        <v>1171.8</v>
      </c>
      <c r="E31" s="84">
        <v>229.36</v>
      </c>
      <c r="F31" s="75">
        <f t="shared" si="8"/>
        <v>3.7550516466406379E-3</v>
      </c>
      <c r="G31" s="75">
        <f t="shared" si="9"/>
        <v>3.7105916322524119E-3</v>
      </c>
      <c r="H31" s="99">
        <v>0.47916666666666669</v>
      </c>
      <c r="I31" s="76">
        <f>jar_information!M16</f>
        <v>44020.5</v>
      </c>
      <c r="J31" s="77">
        <f t="shared" si="1"/>
        <v>6.9791666666642413</v>
      </c>
      <c r="K31" s="77">
        <f t="shared" si="10"/>
        <v>167.49999999994179</v>
      </c>
      <c r="L31" s="78">
        <f>jar_information!H16</f>
        <v>1179.1604197901049</v>
      </c>
      <c r="M31" s="77">
        <f t="shared" si="11"/>
        <v>4.4278082759862993</v>
      </c>
      <c r="N31" s="77">
        <f t="shared" si="12"/>
        <v>8.1028891450549274</v>
      </c>
      <c r="O31" s="79">
        <f t="shared" si="2"/>
        <v>2.2098788577422526</v>
      </c>
      <c r="P31" s="80">
        <f t="shared" si="13"/>
        <v>0.5597604473992529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3755.051646640638</v>
      </c>
      <c r="U31" s="7">
        <f t="shared" si="17"/>
        <v>0.37550516466406381</v>
      </c>
      <c r="V31" s="93">
        <f t="shared" si="18"/>
        <v>1.3193306613391168E-2</v>
      </c>
    </row>
    <row r="32" spans="1:26">
      <c r="A32" t="s">
        <v>172</v>
      </c>
      <c r="B32" s="72">
        <f t="shared" si="7"/>
        <v>44027.479166666664</v>
      </c>
      <c r="C32" s="45">
        <v>3</v>
      </c>
      <c r="D32" s="83">
        <v>1146.2</v>
      </c>
      <c r="E32" s="84">
        <v>232.38</v>
      </c>
      <c r="F32" s="75">
        <f t="shared" si="8"/>
        <v>3.672047434888795E-3</v>
      </c>
      <c r="G32" s="75">
        <f t="shared" si="9"/>
        <v>3.7608937807846734E-3</v>
      </c>
      <c r="H32" s="99">
        <v>0.47916666666666669</v>
      </c>
      <c r="I32" s="76">
        <f>jar_information!M17</f>
        <v>44020.5</v>
      </c>
      <c r="J32" s="77">
        <f t="shared" si="1"/>
        <v>6.9791666666642413</v>
      </c>
      <c r="K32" s="77">
        <f t="shared" si="10"/>
        <v>167.49999999994179</v>
      </c>
      <c r="L32" s="78">
        <f>jar_information!H17</f>
        <v>1173.7724550898204</v>
      </c>
      <c r="M32" s="77">
        <f t="shared" si="11"/>
        <v>4.3101481328556979</v>
      </c>
      <c r="N32" s="77">
        <f t="shared" si="12"/>
        <v>7.8875710831259278</v>
      </c>
      <c r="O32" s="79">
        <f t="shared" si="2"/>
        <v>2.1511557499434346</v>
      </c>
      <c r="P32" s="80">
        <f t="shared" si="13"/>
        <v>0.54675140436885106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3672.0474348887951</v>
      </c>
      <c r="U32" s="7">
        <f t="shared" si="17"/>
        <v>0.36720474348887944</v>
      </c>
      <c r="V32" s="93">
        <f t="shared" si="18"/>
        <v>1.2842720895189147E-2</v>
      </c>
    </row>
    <row r="33" spans="1:22">
      <c r="A33" t="s">
        <v>173</v>
      </c>
      <c r="B33" s="72">
        <f t="shared" si="7"/>
        <v>44027.479166666664</v>
      </c>
      <c r="C33" s="45">
        <v>3</v>
      </c>
      <c r="D33" s="83">
        <v>1528.5</v>
      </c>
      <c r="E33" s="84">
        <v>290.45999999999998</v>
      </c>
      <c r="F33" s="75">
        <f t="shared" si="8"/>
        <v>4.911598612729798E-3</v>
      </c>
      <c r="G33" s="75">
        <f t="shared" si="9"/>
        <v>4.7282940412991768E-3</v>
      </c>
      <c r="H33" s="99">
        <v>0.47916666666666669</v>
      </c>
      <c r="I33" s="76">
        <f>jar_information!M18</f>
        <v>44020.5</v>
      </c>
      <c r="J33" s="77">
        <f t="shared" si="1"/>
        <v>6.9791666666642413</v>
      </c>
      <c r="K33" s="77">
        <f t="shared" si="10"/>
        <v>167.49999999994179</v>
      </c>
      <c r="L33" s="78">
        <f>jar_information!H18</f>
        <v>1200.8748114630469</v>
      </c>
      <c r="M33" s="77">
        <f t="shared" si="11"/>
        <v>5.8982150580440589</v>
      </c>
      <c r="N33" s="77">
        <f t="shared" si="12"/>
        <v>10.793733556220628</v>
      </c>
      <c r="O33" s="79">
        <f t="shared" si="2"/>
        <v>2.9437455153328984</v>
      </c>
      <c r="P33" s="80">
        <f t="shared" si="13"/>
        <v>0.73553422022865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4911.5986127297983</v>
      </c>
      <c r="U33" s="7">
        <f t="shared" si="17"/>
        <v>0.49115986127297978</v>
      </c>
      <c r="V33" s="93">
        <f t="shared" si="18"/>
        <v>1.7574600091545798E-2</v>
      </c>
    </row>
    <row r="34" spans="1:22">
      <c r="A34" t="s">
        <v>174</v>
      </c>
      <c r="B34" s="72">
        <f t="shared" si="7"/>
        <v>44027.479166666664</v>
      </c>
      <c r="C34" s="45">
        <v>3</v>
      </c>
      <c r="D34" s="83">
        <v>843.12</v>
      </c>
      <c r="E34" s="84">
        <v>171.15</v>
      </c>
      <c r="F34" s="75">
        <f t="shared" si="8"/>
        <v>2.6893553841954871E-3</v>
      </c>
      <c r="G34" s="75">
        <f t="shared" si="9"/>
        <v>2.7410260474633398E-3</v>
      </c>
      <c r="H34" s="99">
        <v>0.47916666666666669</v>
      </c>
      <c r="I34" s="76">
        <f>jar_information!M19</f>
        <v>44020.5</v>
      </c>
      <c r="J34" s="77">
        <f t="shared" si="1"/>
        <v>6.9791666666642413</v>
      </c>
      <c r="K34" s="77">
        <f t="shared" si="10"/>
        <v>167.49999999994179</v>
      </c>
      <c r="L34" s="78">
        <f>jar_information!H19</f>
        <v>1184.5645645645645</v>
      </c>
      <c r="M34" s="77">
        <f t="shared" si="11"/>
        <v>3.1857150896388942</v>
      </c>
      <c r="N34" s="77">
        <f t="shared" si="12"/>
        <v>5.8298586140391766</v>
      </c>
      <c r="O34" s="79">
        <f t="shared" si="2"/>
        <v>1.5899614401925026</v>
      </c>
      <c r="P34" s="80">
        <f t="shared" si="13"/>
        <v>0.40136236181185114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2689.3553841954872</v>
      </c>
      <c r="U34" s="7">
        <f t="shared" si="17"/>
        <v>0.2689355384195487</v>
      </c>
      <c r="V34" s="93">
        <f t="shared" si="18"/>
        <v>9.4923071056301801E-3</v>
      </c>
    </row>
    <row r="35" spans="1:22">
      <c r="A35" t="s">
        <v>175</v>
      </c>
      <c r="B35" s="72">
        <f t="shared" si="7"/>
        <v>44027.479166666664</v>
      </c>
      <c r="C35" s="45">
        <v>5</v>
      </c>
      <c r="D35" s="83">
        <v>1492.9</v>
      </c>
      <c r="E35" s="84">
        <v>284.26</v>
      </c>
      <c r="F35" s="75">
        <f t="shared" si="8"/>
        <v>2.8777025284574347E-3</v>
      </c>
      <c r="G35" s="75">
        <f t="shared" si="9"/>
        <v>2.7750148378457261E-3</v>
      </c>
      <c r="H35" s="99">
        <v>0.47916666666666669</v>
      </c>
      <c r="I35" s="76">
        <f>jar_information!M20</f>
        <v>44020.5</v>
      </c>
      <c r="J35" s="77">
        <f t="shared" si="1"/>
        <v>6.9791666666642413</v>
      </c>
      <c r="K35" s="77">
        <f t="shared" si="10"/>
        <v>167.49999999994179</v>
      </c>
      <c r="L35" s="78">
        <f>jar_information!H20</f>
        <v>1184.5645645645645</v>
      </c>
      <c r="M35" s="77">
        <f t="shared" si="11"/>
        <v>3.4088244425685277</v>
      </c>
      <c r="N35" s="77">
        <f t="shared" si="12"/>
        <v>6.2381487299004057</v>
      </c>
      <c r="O35" s="79">
        <f t="shared" si="2"/>
        <v>1.7013132899728378</v>
      </c>
      <c r="P35" s="80">
        <f t="shared" si="13"/>
        <v>0.42947149722241978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2877.7025284574347</v>
      </c>
      <c r="U35" s="7">
        <f t="shared" si="17"/>
        <v>0.28777025284574348</v>
      </c>
      <c r="V35" s="93">
        <f t="shared" si="18"/>
        <v>1.0157094268498083E-2</v>
      </c>
    </row>
    <row r="36" spans="1:22">
      <c r="A36" t="s">
        <v>176</v>
      </c>
      <c r="B36" s="72">
        <f t="shared" si="7"/>
        <v>44027.479166666664</v>
      </c>
      <c r="C36" s="45">
        <v>5</v>
      </c>
      <c r="D36" s="83">
        <v>1320.2</v>
      </c>
      <c r="E36" s="84"/>
      <c r="F36" s="75">
        <f t="shared" si="8"/>
        <v>2.5417300119837628E-3</v>
      </c>
      <c r="G36" s="75">
        <f t="shared" si="9"/>
        <v>-6.5823985024654342E-5</v>
      </c>
      <c r="H36" s="99">
        <v>0.47916666666666669</v>
      </c>
      <c r="I36" s="76">
        <f>jar_information!M21</f>
        <v>44020.5</v>
      </c>
      <c r="J36" s="77">
        <f t="shared" si="1"/>
        <v>6.9791666666642413</v>
      </c>
      <c r="K36" s="77">
        <f t="shared" si="10"/>
        <v>167.49999999994179</v>
      </c>
      <c r="L36" s="78">
        <f>jar_information!H21</f>
        <v>1168.4005979073243</v>
      </c>
      <c r="M36" s="77">
        <f t="shared" si="11"/>
        <v>2.9697588657208187</v>
      </c>
      <c r="N36" s="77">
        <f t="shared" si="12"/>
        <v>5.4346587242690987</v>
      </c>
      <c r="O36" s="79">
        <f t="shared" si="2"/>
        <v>1.4821796520733905</v>
      </c>
      <c r="P36" s="80">
        <f t="shared" si="13"/>
        <v>0.37801047871341642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2541.7300119837628</v>
      </c>
      <c r="U36" s="7">
        <f t="shared" si="17"/>
        <v>0.25417300119837627</v>
      </c>
      <c r="V36" s="93">
        <f t="shared" si="18"/>
        <v>8.8488337437248096E-3</v>
      </c>
    </row>
    <row r="37" spans="1:22">
      <c r="A37" t="s">
        <v>177</v>
      </c>
      <c r="B37" s="72">
        <f t="shared" si="7"/>
        <v>44027.479166666664</v>
      </c>
      <c r="C37" s="45">
        <v>5</v>
      </c>
      <c r="D37" s="83">
        <v>1193.7</v>
      </c>
      <c r="E37" s="84">
        <v>240.08</v>
      </c>
      <c r="F37" s="75">
        <f t="shared" si="8"/>
        <v>2.295635493547634E-3</v>
      </c>
      <c r="G37" s="75">
        <f t="shared" si="9"/>
        <v>2.3334885619208214E-3</v>
      </c>
      <c r="H37" s="99">
        <v>0.47916666666666669</v>
      </c>
      <c r="I37" s="76">
        <f>jar_information!M22</f>
        <v>44020.5</v>
      </c>
      <c r="J37" s="77">
        <f t="shared" si="1"/>
        <v>6.9791666666642413</v>
      </c>
      <c r="K37" s="77">
        <f t="shared" si="10"/>
        <v>167.49999999994179</v>
      </c>
      <c r="L37" s="78">
        <f>jar_information!H22</f>
        <v>1189.984962406015</v>
      </c>
      <c r="M37" s="77">
        <f t="shared" si="11"/>
        <v>2.7317717164871951</v>
      </c>
      <c r="N37" s="77">
        <f t="shared" si="12"/>
        <v>4.9991422411715671</v>
      </c>
      <c r="O37" s="79">
        <f t="shared" si="2"/>
        <v>1.3634024294104272</v>
      </c>
      <c r="P37" s="80">
        <f t="shared" si="13"/>
        <v>0.3429975658001907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2295.6354935476343</v>
      </c>
      <c r="U37" s="7">
        <f t="shared" si="17"/>
        <v>0.22956354935476342</v>
      </c>
      <c r="V37" s="93">
        <f t="shared" si="18"/>
        <v>8.1397159964829904E-3</v>
      </c>
    </row>
    <row r="38" spans="1:22">
      <c r="A38" t="s">
        <v>178</v>
      </c>
      <c r="B38" s="72">
        <f t="shared" si="7"/>
        <v>44027.479166666664</v>
      </c>
      <c r="C38" s="45">
        <v>5</v>
      </c>
      <c r="D38" s="83">
        <v>818.44</v>
      </c>
      <c r="E38" s="84">
        <v>162.41999999999999</v>
      </c>
      <c r="F38" s="75">
        <f t="shared" si="8"/>
        <v>1.5656004817820857E-3</v>
      </c>
      <c r="G38" s="75">
        <f t="shared" si="9"/>
        <v>1.5573697165535037E-3</v>
      </c>
      <c r="H38" s="99">
        <v>0.47916666666666669</v>
      </c>
      <c r="I38" s="76">
        <f>jar_information!M23</f>
        <v>44020.5</v>
      </c>
      <c r="J38" s="77">
        <f t="shared" si="1"/>
        <v>6.9791666666642413</v>
      </c>
      <c r="K38" s="77">
        <f t="shared" si="10"/>
        <v>167.49999999994179</v>
      </c>
      <c r="L38" s="78">
        <f>jar_information!H23</f>
        <v>1168.4005979073243</v>
      </c>
      <c r="M38" s="77">
        <f t="shared" si="11"/>
        <v>1.8292485389981838</v>
      </c>
      <c r="N38" s="77">
        <f t="shared" si="12"/>
        <v>3.3475248263666764</v>
      </c>
      <c r="O38" s="79">
        <f t="shared" si="2"/>
        <v>0.91296131628182076</v>
      </c>
      <c r="P38" s="80">
        <f t="shared" si="13"/>
        <v>0.2328388085288825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1565.6004817820856</v>
      </c>
      <c r="U38" s="7">
        <f t="shared" si="17"/>
        <v>0.15656004817820857</v>
      </c>
      <c r="V38" s="93">
        <f t="shared" si="18"/>
        <v>5.4505153210873914E-3</v>
      </c>
    </row>
    <row r="39" spans="1:22">
      <c r="A39" t="s">
        <v>179</v>
      </c>
      <c r="B39" s="72">
        <f t="shared" si="7"/>
        <v>44027.479166666664</v>
      </c>
      <c r="C39" s="45">
        <v>5</v>
      </c>
      <c r="D39" s="83">
        <v>1188.8</v>
      </c>
      <c r="E39" s="84">
        <v>225.35</v>
      </c>
      <c r="F39" s="75">
        <f t="shared" si="8"/>
        <v>2.2861029786042579E-3</v>
      </c>
      <c r="G39" s="75">
        <f t="shared" si="9"/>
        <v>2.186279823931373E-3</v>
      </c>
      <c r="H39" s="99">
        <v>0.47916666666666669</v>
      </c>
      <c r="I39" s="76">
        <f>jar_information!M24</f>
        <v>44020.5</v>
      </c>
      <c r="J39" s="77">
        <f t="shared" si="1"/>
        <v>6.9791666666642413</v>
      </c>
      <c r="K39" s="77">
        <f t="shared" si="10"/>
        <v>167.49999999994179</v>
      </c>
      <c r="L39" s="78">
        <f>jar_information!H24</f>
        <v>1147.072808320951</v>
      </c>
      <c r="M39" s="77">
        <f t="shared" si="11"/>
        <v>2.6223265637784769</v>
      </c>
      <c r="N39" s="77">
        <f t="shared" si="12"/>
        <v>4.7988576117146131</v>
      </c>
      <c r="O39" s="79">
        <f t="shared" si="2"/>
        <v>1.3087793486494399</v>
      </c>
      <c r="P39" s="80">
        <f t="shared" si="13"/>
        <v>0.33838855976529442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2286.1029786042577</v>
      </c>
      <c r="U39" s="7">
        <f t="shared" si="17"/>
        <v>0.22861029786042578</v>
      </c>
      <c r="V39" s="93">
        <f t="shared" si="18"/>
        <v>7.8136080516411632E-3</v>
      </c>
    </row>
    <row r="40" spans="1:22">
      <c r="A40" t="s">
        <v>180</v>
      </c>
      <c r="B40" s="72">
        <f t="shared" si="7"/>
        <v>44027.479166666664</v>
      </c>
      <c r="C40" s="45">
        <v>5</v>
      </c>
      <c r="D40" s="83">
        <v>1175.4000000000001</v>
      </c>
      <c r="E40" s="84">
        <v>220.25</v>
      </c>
      <c r="F40" s="75">
        <f t="shared" si="8"/>
        <v>2.260034468350945E-3</v>
      </c>
      <c r="G40" s="75">
        <f t="shared" si="9"/>
        <v>2.1353114217761665E-3</v>
      </c>
      <c r="H40" s="99">
        <v>0.47916666666666669</v>
      </c>
      <c r="I40" s="76">
        <f>jar_information!M25</f>
        <v>44020.5</v>
      </c>
      <c r="J40" s="77">
        <f t="shared" si="1"/>
        <v>6.9791666666642413</v>
      </c>
      <c r="K40" s="77">
        <f t="shared" si="10"/>
        <v>167.49999999994179</v>
      </c>
      <c r="L40" s="78">
        <f>jar_information!H25</f>
        <v>1179.1604197901049</v>
      </c>
      <c r="M40" s="77">
        <f t="shared" si="11"/>
        <v>2.6649431924408069</v>
      </c>
      <c r="N40" s="77">
        <f t="shared" si="12"/>
        <v>4.8768460421666768</v>
      </c>
      <c r="O40" s="79">
        <f t="shared" si="2"/>
        <v>1.3300489205909118</v>
      </c>
      <c r="P40" s="80">
        <f t="shared" si="13"/>
        <v>0.33690026774295578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2260.0344683509452</v>
      </c>
      <c r="U40" s="7">
        <f t="shared" si="17"/>
        <v>0.22600344683509449</v>
      </c>
      <c r="V40" s="93">
        <f t="shared" si="18"/>
        <v>7.9405905706947701E-3</v>
      </c>
    </row>
    <row r="41" spans="1:22">
      <c r="A41" t="s">
        <v>181</v>
      </c>
      <c r="B41" s="72">
        <f t="shared" si="7"/>
        <v>44027.479166666664</v>
      </c>
      <c r="C41" s="45">
        <v>5</v>
      </c>
      <c r="D41" s="83">
        <v>624.35</v>
      </c>
      <c r="E41" s="84">
        <v>131.80000000000001</v>
      </c>
      <c r="F41" s="75">
        <f t="shared" si="8"/>
        <v>1.1880156194637591E-3</v>
      </c>
      <c r="G41" s="75">
        <f t="shared" si="9"/>
        <v>1.251359427535383E-3</v>
      </c>
      <c r="H41" s="99">
        <v>0.47916666666666669</v>
      </c>
      <c r="I41" s="76">
        <f>jar_information!M26</f>
        <v>44020.5</v>
      </c>
      <c r="J41" s="77">
        <f t="shared" si="1"/>
        <v>6.9791666666642413</v>
      </c>
      <c r="K41" s="77">
        <f t="shared" si="10"/>
        <v>167.49999999994179</v>
      </c>
      <c r="L41" s="78">
        <f>jar_information!H26</f>
        <v>1179.1604197901049</v>
      </c>
      <c r="M41" s="77">
        <f t="shared" si="11"/>
        <v>1.4008609965640877</v>
      </c>
      <c r="N41" s="77">
        <f t="shared" si="12"/>
        <v>2.5635756237122806</v>
      </c>
      <c r="O41" s="79">
        <f t="shared" si="2"/>
        <v>0.69915698828516737</v>
      </c>
      <c r="P41" s="80">
        <f t="shared" si="13"/>
        <v>0.17709587437053326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1188.0156194637591</v>
      </c>
      <c r="U41" s="7">
        <f t="shared" si="17"/>
        <v>0.11880156194637591</v>
      </c>
      <c r="V41" s="93">
        <f t="shared" si="18"/>
        <v>4.1740715718531964E-3</v>
      </c>
    </row>
    <row r="42" spans="1:22">
      <c r="A42" t="s">
        <v>182</v>
      </c>
      <c r="B42" s="72">
        <f t="shared" si="7"/>
        <v>44027.479166666664</v>
      </c>
      <c r="C42" s="45">
        <v>1</v>
      </c>
      <c r="D42" s="83">
        <v>485.61</v>
      </c>
      <c r="E42" s="84">
        <v>103.68</v>
      </c>
      <c r="F42" s="75">
        <f t="shared" si="8"/>
        <v>4.590546338906599E-3</v>
      </c>
      <c r="G42" s="75">
        <f t="shared" si="9"/>
        <v>4.8516682468882858E-3</v>
      </c>
      <c r="H42" s="99">
        <v>0.47916666666666669</v>
      </c>
      <c r="I42" s="76">
        <f>jar_information!M27</f>
        <v>44020.5</v>
      </c>
      <c r="J42" s="77">
        <f t="shared" si="1"/>
        <v>6.9791666666642413</v>
      </c>
      <c r="K42" s="77">
        <f t="shared" si="10"/>
        <v>167.49999999994179</v>
      </c>
      <c r="L42" s="78">
        <f>jar_information!H27</f>
        <v>1173.7724550898204</v>
      </c>
      <c r="M42" s="77">
        <f t="shared" si="11"/>
        <v>5.3882568464219851</v>
      </c>
      <c r="N42" s="77">
        <f t="shared" si="12"/>
        <v>9.8605100289522323</v>
      </c>
      <c r="O42" s="79">
        <f t="shared" si="2"/>
        <v>2.6892300078960631</v>
      </c>
      <c r="P42" s="80">
        <f t="shared" si="13"/>
        <v>0.68351177432256682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4590.546338906599</v>
      </c>
      <c r="U42" s="7">
        <f t="shared" si="17"/>
        <v>0.45905463389065992</v>
      </c>
      <c r="V42" s="93">
        <f t="shared" si="18"/>
        <v>1.6055104524758196E-2</v>
      </c>
    </row>
    <row r="43" spans="1:22">
      <c r="A43" t="s">
        <v>183</v>
      </c>
      <c r="B43" s="72">
        <f t="shared" si="7"/>
        <v>44027.479166666664</v>
      </c>
      <c r="C43" s="45">
        <v>3</v>
      </c>
      <c r="D43" s="83">
        <v>1111.8</v>
      </c>
      <c r="E43" s="84">
        <v>218.23</v>
      </c>
      <c r="F43" s="75">
        <f t="shared" si="8"/>
        <v>3.560510525347256E-3</v>
      </c>
      <c r="G43" s="75">
        <f t="shared" si="9"/>
        <v>3.5252065616682782E-3</v>
      </c>
      <c r="H43" s="99">
        <v>0.47916666666666669</v>
      </c>
      <c r="I43" s="76">
        <f>jar_information!M28</f>
        <v>44020.5</v>
      </c>
      <c r="J43" s="77">
        <f t="shared" si="1"/>
        <v>6.9791666666642413</v>
      </c>
      <c r="K43" s="77">
        <f t="shared" si="10"/>
        <v>167.49999999994179</v>
      </c>
      <c r="L43" s="78">
        <f>jar_information!H28</f>
        <v>1173.7724550898204</v>
      </c>
      <c r="M43" s="77">
        <f t="shared" si="11"/>
        <v>4.1792291807099948</v>
      </c>
      <c r="N43" s="77">
        <f t="shared" si="12"/>
        <v>7.6479894006992906</v>
      </c>
      <c r="O43" s="79">
        <f t="shared" si="2"/>
        <v>2.0858152910998062</v>
      </c>
      <c r="P43" s="80">
        <f t="shared" si="13"/>
        <v>0.53014405846384238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3560.5105253472561</v>
      </c>
      <c r="U43" s="7">
        <f t="shared" si="17"/>
        <v>0.35605105253472558</v>
      </c>
      <c r="V43" s="93">
        <f t="shared" si="18"/>
        <v>1.245262860358526E-2</v>
      </c>
    </row>
    <row r="44" spans="1:22" ht="15" thickBot="1">
      <c r="A44" t="s">
        <v>184</v>
      </c>
      <c r="B44" s="72">
        <f t="shared" si="7"/>
        <v>44027.479166666664</v>
      </c>
      <c r="C44" s="45">
        <v>5</v>
      </c>
      <c r="D44" s="129">
        <v>1079</v>
      </c>
      <c r="E44" s="130">
        <v>216.27</v>
      </c>
      <c r="F44" s="75">
        <f t="shared" si="8"/>
        <v>2.0724968274241236E-3</v>
      </c>
      <c r="G44" s="75">
        <f t="shared" si="9"/>
        <v>2.0955360804864173E-3</v>
      </c>
      <c r="H44" s="99">
        <v>0.47916666666666669</v>
      </c>
      <c r="I44" s="76">
        <f>jar_information!M29</f>
        <v>44020.5</v>
      </c>
      <c r="J44" s="77">
        <f t="shared" si="1"/>
        <v>6.9791666666642413</v>
      </c>
      <c r="K44" s="77">
        <f t="shared" si="10"/>
        <v>167.49999999994179</v>
      </c>
      <c r="L44" s="78">
        <f>jar_information!H29</f>
        <v>1173.7724550898204</v>
      </c>
      <c r="M44" s="77">
        <f t="shared" si="11"/>
        <v>2.4326396892914772</v>
      </c>
      <c r="N44" s="77">
        <f t="shared" si="12"/>
        <v>4.4517306314034037</v>
      </c>
      <c r="O44" s="79">
        <f t="shared" si="2"/>
        <v>1.21410835401911</v>
      </c>
      <c r="P44" s="80">
        <f t="shared" si="13"/>
        <v>0.30858548835125388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2072.4968274241237</v>
      </c>
      <c r="U44" s="7">
        <f t="shared" si="17"/>
        <v>0.20724968274241237</v>
      </c>
      <c r="V44" s="93">
        <f t="shared" si="18"/>
        <v>7.2484080836986977E-3</v>
      </c>
    </row>
  </sheetData>
  <conditionalFormatting sqref="O18:O44">
    <cfRule type="cellIs" dxfId="23" priority="1" operator="greaterThan">
      <formula>4</formula>
    </cfRule>
    <cfRule type="cellIs" dxfId="2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4" workbookViewId="0">
      <selection activeCell="E45" sqref="E45"/>
    </sheetView>
  </sheetViews>
  <sheetFormatPr baseColWidth="10" defaultRowHeight="14" x14ac:dyDescent="0"/>
  <cols>
    <col min="2" max="2" width="16.5" bestFit="1" customWidth="1"/>
  </cols>
  <sheetData>
    <row r="1" spans="1:28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8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8">
      <c r="A3" s="45">
        <v>5</v>
      </c>
      <c r="B3" s="53">
        <v>44029</v>
      </c>
      <c r="C3" s="54">
        <v>2992</v>
      </c>
      <c r="D3" s="43">
        <v>1545.5</v>
      </c>
      <c r="E3" s="55">
        <v>277.8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8">
      <c r="A4" s="45">
        <v>4.4000000000000004</v>
      </c>
      <c r="B4" s="53">
        <v>44029</v>
      </c>
      <c r="C4" s="54">
        <v>2992</v>
      </c>
      <c r="D4" s="55">
        <v>1338</v>
      </c>
      <c r="E4" s="55">
        <v>247.53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8">
      <c r="A5" s="45">
        <v>4</v>
      </c>
      <c r="B5" s="53">
        <v>44029</v>
      </c>
      <c r="C5" s="54">
        <v>2992</v>
      </c>
      <c r="D5" s="43">
        <v>1241</v>
      </c>
      <c r="E5" s="55">
        <v>243.12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8">
      <c r="A6" s="45">
        <v>3.4</v>
      </c>
      <c r="B6" s="53">
        <v>44029</v>
      </c>
      <c r="C6" s="54">
        <v>2992</v>
      </c>
      <c r="D6" s="55">
        <v>1078.8</v>
      </c>
      <c r="E6" s="55">
        <v>203.18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8">
      <c r="A7" s="45">
        <v>3</v>
      </c>
      <c r="B7" s="53">
        <v>44029</v>
      </c>
      <c r="C7" s="54">
        <v>2992</v>
      </c>
      <c r="D7" s="43">
        <v>937.29</v>
      </c>
      <c r="E7" s="55">
        <v>187.01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8">
      <c r="A8" s="45">
        <v>2.4</v>
      </c>
      <c r="B8" s="53">
        <v>44029</v>
      </c>
      <c r="C8" s="54">
        <v>2992</v>
      </c>
      <c r="D8" s="55">
        <v>780.72</v>
      </c>
      <c r="E8" s="55">
        <v>151.66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8">
      <c r="A9" s="45">
        <v>2</v>
      </c>
      <c r="B9" s="53">
        <v>44029</v>
      </c>
      <c r="C9" s="54">
        <v>2992</v>
      </c>
      <c r="D9" s="43">
        <v>661.46</v>
      </c>
      <c r="E9" s="55">
        <v>128.44</v>
      </c>
      <c r="F9" s="56">
        <f t="shared" si="0"/>
        <v>5.984</v>
      </c>
      <c r="G9" s="59" t="s">
        <v>70</v>
      </c>
      <c r="H9" s="59"/>
      <c r="I9" s="60">
        <f>SLOPE(F3:F15,D3:D15)</f>
        <v>9.6498714445866808E-3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8">
      <c r="A10" s="45">
        <v>1.4</v>
      </c>
      <c r="B10" s="53">
        <v>44029</v>
      </c>
      <c r="C10" s="54">
        <v>2992</v>
      </c>
      <c r="D10" s="43">
        <v>471.48</v>
      </c>
      <c r="E10" s="55">
        <v>94.231999999999999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-7.5652564403916323E-2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8">
      <c r="A11" s="45">
        <v>1</v>
      </c>
      <c r="B11" s="53">
        <v>44029</v>
      </c>
      <c r="C11" s="54">
        <v>2992</v>
      </c>
      <c r="D11" s="43">
        <v>321.35000000000002</v>
      </c>
      <c r="E11" s="55">
        <v>69.397000000000006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8">
      <c r="A12" s="61">
        <v>0.4</v>
      </c>
      <c r="B12" s="53">
        <v>44029</v>
      </c>
      <c r="C12" s="54">
        <v>2992</v>
      </c>
      <c r="D12" s="61">
        <v>114.72</v>
      </c>
      <c r="E12" s="61">
        <v>27.167999999999999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5.2356179064638159E-2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8">
      <c r="A13" s="61">
        <v>0.2</v>
      </c>
      <c r="B13" s="53">
        <v>44029</v>
      </c>
      <c r="C13" s="54">
        <v>2992</v>
      </c>
      <c r="D13" s="61">
        <v>53.838000000000001</v>
      </c>
      <c r="E13" s="61">
        <v>13.759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-0.36295780883940232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8">
      <c r="A14" s="61">
        <v>0.1</v>
      </c>
      <c r="B14" s="53">
        <v>44029</v>
      </c>
      <c r="C14" s="54">
        <v>2992</v>
      </c>
      <c r="D14" s="61">
        <v>22.286000000000001</v>
      </c>
      <c r="E14" s="61">
        <v>6.94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8">
      <c r="A15" s="61">
        <v>0</v>
      </c>
      <c r="B15" s="53">
        <v>44029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8"/>
      <c r="X15" s="138"/>
      <c r="Y15" s="138"/>
      <c r="Z15" s="138"/>
    </row>
    <row r="16" spans="1:28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  <c r="AA16" s="160" t="s">
        <v>232</v>
      </c>
      <c r="AB16" s="160" t="s">
        <v>233</v>
      </c>
    </row>
    <row r="17" spans="1:28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8">
      <c r="A18" s="29" t="s">
        <v>158</v>
      </c>
      <c r="B18" s="72">
        <f>$B$3+H18</f>
        <v>44029.458333333336</v>
      </c>
      <c r="C18" s="45">
        <v>3</v>
      </c>
      <c r="D18" s="73">
        <v>868.96</v>
      </c>
      <c r="E18" s="74">
        <v>169.11</v>
      </c>
      <c r="F18" s="75">
        <f>((I$9*D18)+I$10)/C18/1000</f>
        <v>2.769899908694709E-3</v>
      </c>
      <c r="G18" s="75">
        <f>((I$12*E18)+I$13)/C18/1000</f>
        <v>2.8303318775938524E-3</v>
      </c>
      <c r="H18" s="99">
        <v>0.45833333333333331</v>
      </c>
      <c r="I18" s="76">
        <f>jar_information!M3</f>
        <v>44020.5</v>
      </c>
      <c r="J18" s="77">
        <f t="shared" ref="J18:J44" si="1">B18-I18</f>
        <v>8.9583333333357587</v>
      </c>
      <c r="K18" s="77">
        <f>J18*24</f>
        <v>215.00000000005821</v>
      </c>
      <c r="L18" s="78">
        <f>jar_information!H3</f>
        <v>1189.984962406015</v>
      </c>
      <c r="M18" s="77">
        <f>F18*L18</f>
        <v>3.2961392387164978</v>
      </c>
      <c r="N18" s="77">
        <f>M18*1.83</f>
        <v>6.0319348068511909</v>
      </c>
      <c r="O18" s="79">
        <f t="shared" ref="O18:O44" si="2">N18*(12/(12+(16*2)))</f>
        <v>1.6450731291412337</v>
      </c>
      <c r="P18" s="80">
        <f>O18*(400/(400+L18))</f>
        <v>0.41385878936914156</v>
      </c>
      <c r="Q18" s="81"/>
      <c r="R18" s="81">
        <f>Q18/314.7</f>
        <v>0</v>
      </c>
      <c r="S18" s="81">
        <f>R18/P18*100</f>
        <v>0</v>
      </c>
      <c r="T18" s="82">
        <f>F18*1000000</f>
        <v>2769.8999086947092</v>
      </c>
      <c r="U18" s="7">
        <f>M18/L18*100</f>
        <v>0.2769899908694709</v>
      </c>
      <c r="V18" s="93">
        <f>O18/K18</f>
        <v>7.651502926236225E-3</v>
      </c>
      <c r="W18" s="100">
        <f t="shared" ref="W18:W23" si="3">V18*24*5</f>
        <v>0.91818035114834706</v>
      </c>
      <c r="X18" s="100">
        <f t="shared" ref="X18:X23" si="4">V18*24*7</f>
        <v>1.2854524916076859</v>
      </c>
      <c r="Y18" s="101">
        <f t="shared" ref="Y18:Y23" si="5">W18*(400/(400+L18))</f>
        <v>0.23099095220596999</v>
      </c>
      <c r="Z18" s="101">
        <f t="shared" ref="Z18:Z29" si="6">X18*(400/(400+L18))</f>
        <v>0.32338733308835799</v>
      </c>
    </row>
    <row r="19" spans="1:28">
      <c r="A19" s="29" t="s">
        <v>159</v>
      </c>
      <c r="B19" s="72">
        <f t="shared" ref="B19:B44" si="7">$B$3+H19</f>
        <v>44029.458333333336</v>
      </c>
      <c r="C19" s="45">
        <v>3</v>
      </c>
      <c r="D19" s="83">
        <v>482.94</v>
      </c>
      <c r="E19" s="84">
        <v>97.606999999999999</v>
      </c>
      <c r="F19" s="75">
        <f t="shared" ref="F19:F44" si="8">((I$9*D19)+I$10)/C19/1000</f>
        <v>1.5282187836815917E-3</v>
      </c>
      <c r="G19" s="75">
        <f t="shared" ref="G19:G44" si="9">((I$12*E19)+I$13)/C19/1000</f>
        <v>1.582457253707578E-3</v>
      </c>
      <c r="H19" s="99">
        <v>0.45833333333333331</v>
      </c>
      <c r="I19" s="76">
        <f>jar_information!M4</f>
        <v>44020.5</v>
      </c>
      <c r="J19" s="77">
        <f t="shared" si="1"/>
        <v>8.9583333333357587</v>
      </c>
      <c r="K19" s="77">
        <f t="shared" ref="K19:K44" si="10">J19*24</f>
        <v>215.00000000005821</v>
      </c>
      <c r="L19" s="78">
        <f>jar_information!H4</f>
        <v>1184.5645645645645</v>
      </c>
      <c r="M19" s="77">
        <f t="shared" ref="M19:M44" si="11">F19*L19</f>
        <v>1.810273818051173</v>
      </c>
      <c r="N19" s="77">
        <f t="shared" ref="N19:N44" si="12">M19*1.83</f>
        <v>3.3128010870336468</v>
      </c>
      <c r="O19" s="79">
        <f t="shared" si="2"/>
        <v>0.90349120555463092</v>
      </c>
      <c r="P19" s="80">
        <f t="shared" ref="P19:P44" si="13">O19*(400/(400+L19))</f>
        <v>0.22807305571746361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1528.2187836815917</v>
      </c>
      <c r="U19" s="7">
        <f t="shared" ref="U19:U44" si="17">M19/L19*100</f>
        <v>0.15282187836815916</v>
      </c>
      <c r="V19" s="93">
        <f t="shared" ref="V19:V44" si="18">O19/K19</f>
        <v>4.2022846769971456E-3</v>
      </c>
      <c r="W19" s="100">
        <f t="shared" si="3"/>
        <v>0.5042741612396574</v>
      </c>
      <c r="X19" s="100">
        <f t="shared" si="4"/>
        <v>0.70598382573552043</v>
      </c>
      <c r="Y19" s="101">
        <f t="shared" si="5"/>
        <v>0.12729658923761963</v>
      </c>
      <c r="Z19" s="101">
        <f t="shared" si="6"/>
        <v>0.1782152249326675</v>
      </c>
    </row>
    <row r="20" spans="1:28">
      <c r="A20" s="29" t="s">
        <v>160</v>
      </c>
      <c r="B20" s="72">
        <f t="shared" si="7"/>
        <v>44029.458333333336</v>
      </c>
      <c r="C20" s="45">
        <v>5</v>
      </c>
      <c r="D20" s="83">
        <v>562.30999999999995</v>
      </c>
      <c r="E20" s="84">
        <v>113.9</v>
      </c>
      <c r="F20" s="75">
        <f t="shared" si="8"/>
        <v>1.0701133295203239E-3</v>
      </c>
      <c r="G20" s="75">
        <f t="shared" si="9"/>
        <v>1.1200821973245767E-3</v>
      </c>
      <c r="H20" s="99">
        <v>0.45833333333333331</v>
      </c>
      <c r="I20" s="76">
        <f>jar_information!M5</f>
        <v>44020.5</v>
      </c>
      <c r="J20" s="77">
        <f t="shared" si="1"/>
        <v>8.9583333333357587</v>
      </c>
      <c r="K20" s="77">
        <f t="shared" si="10"/>
        <v>215.00000000005821</v>
      </c>
      <c r="L20" s="78">
        <f>jar_information!H5</f>
        <v>1189.984962406015</v>
      </c>
      <c r="M20" s="77">
        <f t="shared" si="11"/>
        <v>1.2734187701994182</v>
      </c>
      <c r="N20" s="77">
        <f t="shared" si="12"/>
        <v>2.3303563494649353</v>
      </c>
      <c r="O20" s="79">
        <f t="shared" si="2"/>
        <v>0.63555173167225498</v>
      </c>
      <c r="P20" s="80">
        <f t="shared" si="13"/>
        <v>0.15988874025840299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1070.113329520324</v>
      </c>
      <c r="U20" s="7">
        <f t="shared" si="17"/>
        <v>0.1070113329520324</v>
      </c>
      <c r="V20" s="93">
        <f t="shared" si="18"/>
        <v>2.9560545659166647E-3</v>
      </c>
      <c r="W20" s="100">
        <f t="shared" si="3"/>
        <v>0.3547265479099998</v>
      </c>
      <c r="X20" s="100">
        <f t="shared" si="4"/>
        <v>0.49661716707399972</v>
      </c>
      <c r="Y20" s="101">
        <f t="shared" si="5"/>
        <v>8.9240227120944968E-2</v>
      </c>
      <c r="Z20" s="101">
        <f t="shared" si="6"/>
        <v>0.12493631796932295</v>
      </c>
    </row>
    <row r="21" spans="1:28">
      <c r="A21" s="29" t="s">
        <v>161</v>
      </c>
      <c r="B21" s="72">
        <f t="shared" si="7"/>
        <v>44029.458333333336</v>
      </c>
      <c r="C21" s="45">
        <v>2</v>
      </c>
      <c r="D21" s="83">
        <v>786.81</v>
      </c>
      <c r="E21" s="84">
        <v>162.19</v>
      </c>
      <c r="F21" s="75">
        <f t="shared" si="8"/>
        <v>3.7584813934556645E-3</v>
      </c>
      <c r="G21" s="75">
        <f t="shared" si="9"/>
        <v>4.0643454368271305E-3</v>
      </c>
      <c r="H21" s="99">
        <v>0.45833333333333331</v>
      </c>
      <c r="I21" s="76">
        <f>jar_information!M6</f>
        <v>44020.5</v>
      </c>
      <c r="J21" s="77">
        <f t="shared" si="1"/>
        <v>8.9583333333357587</v>
      </c>
      <c r="K21" s="77">
        <f t="shared" si="10"/>
        <v>215.00000000005821</v>
      </c>
      <c r="L21" s="78">
        <f>jar_information!H6</f>
        <v>1184.5645645645645</v>
      </c>
      <c r="M21" s="77">
        <f t="shared" si="11"/>
        <v>4.4521638752628272</v>
      </c>
      <c r="N21" s="77">
        <f t="shared" si="12"/>
        <v>8.1474598917309748</v>
      </c>
      <c r="O21" s="79">
        <f t="shared" si="2"/>
        <v>2.2220345159266293</v>
      </c>
      <c r="P21" s="80">
        <f t="shared" si="13"/>
        <v>0.56091990585116747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3758.4813934556646</v>
      </c>
      <c r="U21" s="7">
        <f t="shared" si="17"/>
        <v>0.37584813934556649</v>
      </c>
      <c r="V21" s="93">
        <f t="shared" si="18"/>
        <v>1.0335044260121058E-2</v>
      </c>
      <c r="W21" s="100">
        <f t="shared" si="3"/>
        <v>1.240205311214527</v>
      </c>
      <c r="X21" s="100">
        <f t="shared" si="4"/>
        <v>1.7362874357003377</v>
      </c>
      <c r="Y21" s="101">
        <f t="shared" si="5"/>
        <v>0.31307157535870639</v>
      </c>
      <c r="Z21" s="101">
        <f t="shared" si="6"/>
        <v>0.4383002055021889</v>
      </c>
    </row>
    <row r="22" spans="1:28">
      <c r="A22" s="29" t="s">
        <v>162</v>
      </c>
      <c r="B22" s="72">
        <f t="shared" si="7"/>
        <v>44029.458333333336</v>
      </c>
      <c r="C22" s="45">
        <v>2</v>
      </c>
      <c r="D22" s="83">
        <v>507.06</v>
      </c>
      <c r="E22" s="84">
        <v>104.36</v>
      </c>
      <c r="F22" s="75">
        <f t="shared" si="8"/>
        <v>2.4087056251441029E-3</v>
      </c>
      <c r="G22" s="75">
        <f t="shared" si="9"/>
        <v>2.5504665191731181E-3</v>
      </c>
      <c r="H22" s="99">
        <v>0.45833333333333331</v>
      </c>
      <c r="I22" s="76">
        <f>jar_information!M7</f>
        <v>44020.5</v>
      </c>
      <c r="J22" s="77">
        <f t="shared" si="1"/>
        <v>8.9583333333357587</v>
      </c>
      <c r="K22" s="77">
        <f t="shared" si="10"/>
        <v>215.00000000005821</v>
      </c>
      <c r="L22" s="78">
        <f>jar_information!H7</f>
        <v>1184.5645645645645</v>
      </c>
      <c r="M22" s="77">
        <f t="shared" si="11"/>
        <v>2.8532673300130416</v>
      </c>
      <c r="N22" s="77">
        <f t="shared" si="12"/>
        <v>5.2214792139238666</v>
      </c>
      <c r="O22" s="79">
        <f t="shared" si="2"/>
        <v>1.4240397856156</v>
      </c>
      <c r="P22" s="80">
        <f t="shared" si="13"/>
        <v>0.35947788243186507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2408.7056251441027</v>
      </c>
      <c r="U22" s="7">
        <f t="shared" si="17"/>
        <v>0.24087056251441027</v>
      </c>
      <c r="V22" s="93">
        <f t="shared" si="18"/>
        <v>6.623440863326579E-3</v>
      </c>
      <c r="W22" s="100">
        <f t="shared" si="3"/>
        <v>0.79481290359918955</v>
      </c>
      <c r="X22" s="100">
        <f t="shared" si="4"/>
        <v>1.1127380650388654</v>
      </c>
      <c r="Y22" s="101">
        <f t="shared" si="5"/>
        <v>0.20063881810145179</v>
      </c>
      <c r="Z22" s="101">
        <f t="shared" si="6"/>
        <v>0.2808943453420325</v>
      </c>
    </row>
    <row r="23" spans="1:28">
      <c r="A23" s="29" t="s">
        <v>163</v>
      </c>
      <c r="B23" s="72">
        <f t="shared" si="7"/>
        <v>44029.458333333336</v>
      </c>
      <c r="C23" s="45">
        <v>3</v>
      </c>
      <c r="D23" s="83">
        <v>597.66999999999996</v>
      </c>
      <c r="E23" s="84">
        <v>124.6</v>
      </c>
      <c r="F23" s="75">
        <f t="shared" si="8"/>
        <v>1.8972620339607349E-3</v>
      </c>
      <c r="G23" s="75">
        <f t="shared" si="9"/>
        <v>2.053540700871504E-3</v>
      </c>
      <c r="H23" s="99">
        <v>0.45833333333333331</v>
      </c>
      <c r="I23" s="76">
        <f>jar_information!M8</f>
        <v>44020.5</v>
      </c>
      <c r="J23" s="77">
        <f t="shared" si="1"/>
        <v>8.9583333333357587</v>
      </c>
      <c r="K23" s="77">
        <f t="shared" si="10"/>
        <v>215.00000000005821</v>
      </c>
      <c r="L23" s="78">
        <f>jar_information!H8</f>
        <v>1189.984962406015</v>
      </c>
      <c r="M23" s="77">
        <f t="shared" si="11"/>
        <v>2.2577132901571249</v>
      </c>
      <c r="N23" s="77">
        <f t="shared" si="12"/>
        <v>4.1316153209875388</v>
      </c>
      <c r="O23" s="79">
        <f t="shared" si="2"/>
        <v>1.1268041784511469</v>
      </c>
      <c r="P23" s="80">
        <f t="shared" si="13"/>
        <v>0.28347543029489575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1897.2620339607349</v>
      </c>
      <c r="U23" s="7">
        <f t="shared" si="17"/>
        <v>0.18972620339607352</v>
      </c>
      <c r="V23" s="93">
        <f t="shared" si="18"/>
        <v>5.2409496672132178E-3</v>
      </c>
      <c r="W23" s="100">
        <f t="shared" si="3"/>
        <v>0.6289139600655862</v>
      </c>
      <c r="X23" s="100">
        <f t="shared" si="4"/>
        <v>0.88047954409182061</v>
      </c>
      <c r="Y23" s="101">
        <f t="shared" si="5"/>
        <v>0.15821884481571294</v>
      </c>
      <c r="Z23" s="101">
        <f t="shared" si="6"/>
        <v>0.2215063827419981</v>
      </c>
    </row>
    <row r="24" spans="1:28">
      <c r="A24" s="29" t="s">
        <v>164</v>
      </c>
      <c r="B24" s="72">
        <f t="shared" si="7"/>
        <v>44029.458333333336</v>
      </c>
      <c r="C24" s="45">
        <v>1</v>
      </c>
      <c r="D24" s="83">
        <v>945.05</v>
      </c>
      <c r="E24" s="84">
        <v>183.02</v>
      </c>
      <c r="F24" s="75">
        <f t="shared" si="8"/>
        <v>9.0439584443027243E-3</v>
      </c>
      <c r="G24" s="75">
        <f t="shared" si="9"/>
        <v>9.2192700835706746E-3</v>
      </c>
      <c r="H24" s="99">
        <v>0.45833333333333331</v>
      </c>
      <c r="I24" s="76">
        <f>jar_information!M9</f>
        <v>44020.5</v>
      </c>
      <c r="J24" s="77">
        <f t="shared" si="1"/>
        <v>8.9583333333357587</v>
      </c>
      <c r="K24" s="77">
        <f t="shared" si="10"/>
        <v>215.00000000005821</v>
      </c>
      <c r="L24" s="78">
        <f>jar_information!H9</f>
        <v>1152.3809523809523</v>
      </c>
      <c r="M24" s="77">
        <f t="shared" si="11"/>
        <v>10.422085445339329</v>
      </c>
      <c r="N24" s="77">
        <f t="shared" si="12"/>
        <v>19.072416364970973</v>
      </c>
      <c r="O24" s="79">
        <f t="shared" si="2"/>
        <v>5.2015680995375373</v>
      </c>
      <c r="P24" s="80">
        <f t="shared" si="13"/>
        <v>1.3402813508010833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9043.9584443027252</v>
      </c>
      <c r="U24" s="7">
        <f t="shared" si="17"/>
        <v>0.90439584443027243</v>
      </c>
      <c r="V24" s="93">
        <f t="shared" si="18"/>
        <v>2.4193339997842459E-2</v>
      </c>
      <c r="W24" s="100">
        <f>V24*24*5</f>
        <v>2.9032007997410951</v>
      </c>
      <c r="X24" s="100">
        <f>V24*24*7</f>
        <v>4.0644811196375334</v>
      </c>
      <c r="Y24" s="101">
        <f>W24*(400/(400+L24))</f>
        <v>0.74806400974923926</v>
      </c>
      <c r="Z24" s="101">
        <f t="shared" si="6"/>
        <v>1.0472896136489351</v>
      </c>
      <c r="AA24" s="136">
        <v>44029.625</v>
      </c>
      <c r="AB24" t="s">
        <v>235</v>
      </c>
    </row>
    <row r="25" spans="1:28">
      <c r="A25" s="29" t="s">
        <v>165</v>
      </c>
      <c r="B25" s="72">
        <f t="shared" si="7"/>
        <v>44029.458333333336</v>
      </c>
      <c r="C25" s="45">
        <v>1</v>
      </c>
      <c r="D25" s="83">
        <v>852.73</v>
      </c>
      <c r="E25" s="84">
        <v>172.47</v>
      </c>
      <c r="F25" s="75">
        <f t="shared" si="8"/>
        <v>8.1530823125384837E-3</v>
      </c>
      <c r="G25" s="75">
        <f t="shared" si="9"/>
        <v>8.6669123944387409E-3</v>
      </c>
      <c r="H25" s="99">
        <v>0.45833333333333331</v>
      </c>
      <c r="I25" s="76">
        <f>jar_information!M10</f>
        <v>44020.5</v>
      </c>
      <c r="J25" s="77">
        <f t="shared" si="1"/>
        <v>8.9583333333357587</v>
      </c>
      <c r="K25" s="77">
        <f t="shared" si="10"/>
        <v>215.00000000005821</v>
      </c>
      <c r="L25" s="78">
        <f>jar_information!H10</f>
        <v>1189.984962406015</v>
      </c>
      <c r="M25" s="77">
        <f t="shared" si="11"/>
        <v>9.7020453491792544</v>
      </c>
      <c r="N25" s="77">
        <f t="shared" si="12"/>
        <v>17.754742988998036</v>
      </c>
      <c r="O25" s="79">
        <f t="shared" si="2"/>
        <v>4.8422026333631001</v>
      </c>
      <c r="P25" s="80">
        <f t="shared" si="13"/>
        <v>1.2181757055200642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8153.0823125384841</v>
      </c>
      <c r="U25" s="7">
        <f t="shared" si="17"/>
        <v>0.81530823125384833</v>
      </c>
      <c r="V25" s="93">
        <f t="shared" si="18"/>
        <v>2.2521872713310648E-2</v>
      </c>
      <c r="W25" s="100">
        <f t="shared" ref="W25:W29" si="19">V25*24*5</f>
        <v>2.702624725597278</v>
      </c>
      <c r="X25" s="100">
        <f t="shared" ref="X25:X29" si="20">V25*24*7</f>
        <v>3.7836746158361891</v>
      </c>
      <c r="Y25" s="101">
        <f t="shared" ref="Y25:Y29" si="21">W25*(400/(400+L25))</f>
        <v>0.67991202168543319</v>
      </c>
      <c r="Z25" s="101">
        <f t="shared" si="6"/>
        <v>0.95187683035960646</v>
      </c>
      <c r="AA25" s="136">
        <v>44029.625</v>
      </c>
      <c r="AB25" t="s">
        <v>234</v>
      </c>
    </row>
    <row r="26" spans="1:28">
      <c r="A26" s="29" t="s">
        <v>166</v>
      </c>
      <c r="B26" s="72">
        <f t="shared" si="7"/>
        <v>44029.458333333336</v>
      </c>
      <c r="C26" s="45">
        <v>3</v>
      </c>
      <c r="D26" s="83">
        <v>1022.2</v>
      </c>
      <c r="E26" s="84">
        <v>194.64</v>
      </c>
      <c r="F26" s="75">
        <f t="shared" si="8"/>
        <v>3.262815342084197E-3</v>
      </c>
      <c r="G26" s="75">
        <f t="shared" si="9"/>
        <v>3.2758829614339224E-3</v>
      </c>
      <c r="H26" s="99">
        <v>0.45833333333333331</v>
      </c>
      <c r="I26" s="76">
        <f>jar_information!M11</f>
        <v>44020.5</v>
      </c>
      <c r="J26" s="77">
        <f t="shared" si="1"/>
        <v>8.9583333333357587</v>
      </c>
      <c r="K26" s="77">
        <f t="shared" si="10"/>
        <v>215.00000000005821</v>
      </c>
      <c r="L26" s="78">
        <f>jar_information!H11</f>
        <v>1184.5645645645645</v>
      </c>
      <c r="M26" s="77">
        <f t="shared" si="11"/>
        <v>3.8650154349505477</v>
      </c>
      <c r="N26" s="77">
        <f t="shared" si="12"/>
        <v>7.0729782459595025</v>
      </c>
      <c r="O26" s="79">
        <f t="shared" si="2"/>
        <v>1.9289940670798642</v>
      </c>
      <c r="P26" s="80">
        <f t="shared" si="13"/>
        <v>0.48694615800901703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3262.8153420841968</v>
      </c>
      <c r="U26" s="7">
        <f t="shared" si="17"/>
        <v>0.32628153420841971</v>
      </c>
      <c r="V26" s="93">
        <f t="shared" si="18"/>
        <v>8.9720654282760097E-3</v>
      </c>
      <c r="W26" s="100">
        <f t="shared" si="19"/>
        <v>1.0766478513931212</v>
      </c>
      <c r="X26" s="100">
        <f t="shared" si="20"/>
        <v>1.5073069919503697</v>
      </c>
      <c r="Y26" s="101">
        <f t="shared" si="21"/>
        <v>0.27178390214449411</v>
      </c>
      <c r="Z26" s="101">
        <f t="shared" si="6"/>
        <v>0.38049746300229176</v>
      </c>
    </row>
    <row r="27" spans="1:28">
      <c r="A27" s="29" t="s">
        <v>167</v>
      </c>
      <c r="B27" s="72">
        <f t="shared" si="7"/>
        <v>44029.458333333336</v>
      </c>
      <c r="C27" s="45">
        <v>3</v>
      </c>
      <c r="D27" s="83">
        <v>1409.3</v>
      </c>
      <c r="E27" s="84">
        <v>271.5</v>
      </c>
      <c r="F27" s="75">
        <f t="shared" si="8"/>
        <v>4.5079704208173645E-3</v>
      </c>
      <c r="G27" s="75">
        <f t="shared" si="9"/>
        <v>4.617248269069953E-3</v>
      </c>
      <c r="H27" s="99">
        <v>0.45833333333333331</v>
      </c>
      <c r="I27" s="76">
        <f>jar_information!M12</f>
        <v>44020.5</v>
      </c>
      <c r="J27" s="77">
        <f t="shared" si="1"/>
        <v>8.9583333333357587</v>
      </c>
      <c r="K27" s="77">
        <f t="shared" si="10"/>
        <v>215.00000000005821</v>
      </c>
      <c r="L27" s="78">
        <f>jar_information!H12</f>
        <v>1184.5645645645645</v>
      </c>
      <c r="M27" s="77">
        <f t="shared" si="11"/>
        <v>5.3399820186054585</v>
      </c>
      <c r="N27" s="77">
        <f t="shared" si="12"/>
        <v>9.7721670940479903</v>
      </c>
      <c r="O27" s="79">
        <f t="shared" si="2"/>
        <v>2.6651364801949065</v>
      </c>
      <c r="P27" s="80">
        <f t="shared" si="13"/>
        <v>0.67277447440010907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4507.9704208173644</v>
      </c>
      <c r="U27" s="7">
        <f t="shared" si="17"/>
        <v>0.45079704208173643</v>
      </c>
      <c r="V27" s="93">
        <f t="shared" si="18"/>
        <v>1.2395983628810163E-2</v>
      </c>
      <c r="W27" s="100">
        <f t="shared" si="19"/>
        <v>1.4875180354572195</v>
      </c>
      <c r="X27" s="100">
        <f t="shared" si="20"/>
        <v>2.0825252496401072</v>
      </c>
      <c r="Y27" s="101">
        <f t="shared" si="21"/>
        <v>0.37550203222321504</v>
      </c>
      <c r="Z27" s="101">
        <f t="shared" si="6"/>
        <v>0.52570284511250109</v>
      </c>
    </row>
    <row r="28" spans="1:28">
      <c r="A28" s="29" t="s">
        <v>168</v>
      </c>
      <c r="B28" s="72">
        <f t="shared" si="7"/>
        <v>44029.458333333336</v>
      </c>
      <c r="C28" s="45">
        <v>3</v>
      </c>
      <c r="D28" s="83">
        <v>997.54</v>
      </c>
      <c r="E28" s="84">
        <v>193.45</v>
      </c>
      <c r="F28" s="75">
        <f t="shared" si="8"/>
        <v>3.1834933988096935E-3</v>
      </c>
      <c r="G28" s="75">
        <f t="shared" si="9"/>
        <v>3.2551150104049497E-3</v>
      </c>
      <c r="H28" s="99">
        <v>0.45833333333333331</v>
      </c>
      <c r="I28" s="76">
        <f>jar_information!M13</f>
        <v>44020.5</v>
      </c>
      <c r="J28" s="77">
        <f t="shared" si="1"/>
        <v>8.9583333333357587</v>
      </c>
      <c r="K28" s="77">
        <f t="shared" si="10"/>
        <v>215.00000000005821</v>
      </c>
      <c r="L28" s="78">
        <f>jar_information!H13</f>
        <v>1173.7724550898204</v>
      </c>
      <c r="M28" s="77">
        <f t="shared" si="11"/>
        <v>3.7366968624830905</v>
      </c>
      <c r="N28" s="77">
        <f t="shared" si="12"/>
        <v>6.8381552583440559</v>
      </c>
      <c r="O28" s="79">
        <f t="shared" si="2"/>
        <v>1.8649514340938333</v>
      </c>
      <c r="P28" s="80">
        <f t="shared" si="13"/>
        <v>0.47400789817163103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3183.4933988096936</v>
      </c>
      <c r="U28" s="7">
        <f t="shared" si="17"/>
        <v>0.31834933988096936</v>
      </c>
      <c r="V28" s="93">
        <f t="shared" si="18"/>
        <v>8.6741927167131548E-3</v>
      </c>
      <c r="W28" s="100">
        <f t="shared" si="19"/>
        <v>1.0409031260055785</v>
      </c>
      <c r="X28" s="100">
        <f t="shared" si="20"/>
        <v>1.4572643764078099</v>
      </c>
      <c r="Y28" s="101">
        <f t="shared" si="21"/>
        <v>0.26456254781665267</v>
      </c>
      <c r="Z28" s="101">
        <f t="shared" si="6"/>
        <v>0.37038756694331371</v>
      </c>
    </row>
    <row r="29" spans="1:28">
      <c r="A29" s="29" t="s">
        <v>169</v>
      </c>
      <c r="B29" s="72">
        <f t="shared" si="7"/>
        <v>44029.458333333336</v>
      </c>
      <c r="C29" s="45">
        <v>3</v>
      </c>
      <c r="D29" s="83">
        <v>639.92999999999995</v>
      </c>
      <c r="E29" s="84">
        <v>133.9</v>
      </c>
      <c r="F29" s="75">
        <f t="shared" si="8"/>
        <v>2.0331965563768128E-3</v>
      </c>
      <c r="G29" s="75">
        <f t="shared" si="9"/>
        <v>2.2158448559718826E-3</v>
      </c>
      <c r="H29" s="99">
        <v>0.45833333333333331</v>
      </c>
      <c r="I29" s="76">
        <f>jar_information!M14</f>
        <v>44020.5</v>
      </c>
      <c r="J29" s="77">
        <f t="shared" si="1"/>
        <v>8.9583333333357587</v>
      </c>
      <c r="K29" s="77">
        <f t="shared" si="10"/>
        <v>215.00000000005821</v>
      </c>
      <c r="L29" s="78">
        <f>jar_information!H14</f>
        <v>1173.7724550898204</v>
      </c>
      <c r="M29" s="77">
        <f t="shared" si="11"/>
        <v>2.3865101136585798</v>
      </c>
      <c r="N29" s="77">
        <f t="shared" si="12"/>
        <v>4.3673135079952008</v>
      </c>
      <c r="O29" s="79">
        <f t="shared" si="2"/>
        <v>1.1910855021805091</v>
      </c>
      <c r="P29" s="80">
        <f t="shared" si="13"/>
        <v>0.30273385414221904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2033.1965563768129</v>
      </c>
      <c r="U29" s="7">
        <f t="shared" si="17"/>
        <v>0.20331965563768128</v>
      </c>
      <c r="V29" s="93">
        <f t="shared" si="18"/>
        <v>5.5399325682799379E-3</v>
      </c>
      <c r="W29" s="100">
        <f t="shared" si="19"/>
        <v>0.66479190819359257</v>
      </c>
      <c r="X29" s="100">
        <f t="shared" si="20"/>
        <v>0.93070867147102954</v>
      </c>
      <c r="Y29" s="101">
        <f t="shared" si="21"/>
        <v>0.16896773254444861</v>
      </c>
      <c r="Z29" s="101">
        <f t="shared" si="6"/>
        <v>0.23655482556222804</v>
      </c>
    </row>
    <row r="30" spans="1:28">
      <c r="A30" t="s">
        <v>170</v>
      </c>
      <c r="B30" s="72">
        <f t="shared" si="7"/>
        <v>44029.458333333336</v>
      </c>
      <c r="C30" s="45">
        <v>3</v>
      </c>
      <c r="D30" s="83">
        <v>1105.5</v>
      </c>
      <c r="E30" s="84">
        <v>212.59</v>
      </c>
      <c r="F30" s="75">
        <f t="shared" si="8"/>
        <v>3.5307601058622196E-3</v>
      </c>
      <c r="G30" s="75">
        <f t="shared" si="9"/>
        <v>3.5891474328373415E-3</v>
      </c>
      <c r="H30" s="99">
        <v>0.45833333333333331</v>
      </c>
      <c r="I30" s="76">
        <f>jar_information!M15</f>
        <v>44020.5</v>
      </c>
      <c r="J30" s="77">
        <f t="shared" si="1"/>
        <v>8.9583333333357587</v>
      </c>
      <c r="K30" s="77">
        <f t="shared" si="10"/>
        <v>215.00000000005821</v>
      </c>
      <c r="L30" s="78">
        <f>jar_information!H15</f>
        <v>1168.4005979073243</v>
      </c>
      <c r="M30" s="77">
        <f t="shared" si="11"/>
        <v>4.125342218756745</v>
      </c>
      <c r="N30" s="77">
        <f t="shared" si="12"/>
        <v>7.549376260324844</v>
      </c>
      <c r="O30" s="79">
        <f t="shared" si="2"/>
        <v>2.0589207982704116</v>
      </c>
      <c r="P30" s="80">
        <f t="shared" si="13"/>
        <v>0.52510074301618492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3530.7601058622195</v>
      </c>
      <c r="U30" s="7">
        <f t="shared" si="17"/>
        <v>0.35307601058622196</v>
      </c>
      <c r="V30" s="93">
        <f t="shared" si="18"/>
        <v>9.5763758059062981E-3</v>
      </c>
    </row>
    <row r="31" spans="1:28">
      <c r="A31" t="s">
        <v>171</v>
      </c>
      <c r="B31" s="72">
        <f t="shared" si="7"/>
        <v>44029.479166666664</v>
      </c>
      <c r="C31" s="45">
        <v>3</v>
      </c>
      <c r="D31" s="83">
        <v>1338.6</v>
      </c>
      <c r="E31" s="84">
        <v>155.85</v>
      </c>
      <c r="F31" s="75">
        <f t="shared" si="8"/>
        <v>4.2805551171066049E-3</v>
      </c>
      <c r="G31" s="75">
        <f t="shared" si="9"/>
        <v>2.5989175661281514E-3</v>
      </c>
      <c r="H31" s="99">
        <v>0.47916666666666669</v>
      </c>
      <c r="I31" s="76">
        <f>jar_information!M16</f>
        <v>44020.5</v>
      </c>
      <c r="J31" s="77">
        <f t="shared" si="1"/>
        <v>8.9791666666642413</v>
      </c>
      <c r="K31" s="77">
        <f t="shared" si="10"/>
        <v>215.49999999994179</v>
      </c>
      <c r="L31" s="78">
        <f>jar_information!H16</f>
        <v>1179.1604197901049</v>
      </c>
      <c r="M31" s="77">
        <f t="shared" si="11"/>
        <v>5.0474611688221058</v>
      </c>
      <c r="N31" s="77">
        <f t="shared" si="12"/>
        <v>9.2368539389444546</v>
      </c>
      <c r="O31" s="79">
        <f t="shared" si="2"/>
        <v>2.5191419833484874</v>
      </c>
      <c r="P31" s="80">
        <f t="shared" si="13"/>
        <v>0.63809653579927517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4280.5551171066045</v>
      </c>
      <c r="U31" s="7">
        <f t="shared" si="17"/>
        <v>0.42805551171066047</v>
      </c>
      <c r="V31" s="93">
        <f t="shared" si="18"/>
        <v>1.1689753983058783E-2</v>
      </c>
    </row>
    <row r="32" spans="1:28">
      <c r="A32" t="s">
        <v>172</v>
      </c>
      <c r="B32" s="72">
        <f t="shared" si="7"/>
        <v>44029.479166666664</v>
      </c>
      <c r="C32" s="45">
        <v>3</v>
      </c>
      <c r="D32" s="83">
        <v>1331.5</v>
      </c>
      <c r="E32" s="84">
        <v>251.63</v>
      </c>
      <c r="F32" s="75">
        <f t="shared" si="8"/>
        <v>4.257717088021082E-3</v>
      </c>
      <c r="G32" s="75">
        <f t="shared" si="9"/>
        <v>4.2704758430651656E-3</v>
      </c>
      <c r="H32" s="99">
        <v>0.47916666666666669</v>
      </c>
      <c r="I32" s="76">
        <f>jar_information!M17</f>
        <v>44020.5</v>
      </c>
      <c r="J32" s="77">
        <f t="shared" si="1"/>
        <v>8.9791666666642413</v>
      </c>
      <c r="K32" s="77">
        <f t="shared" si="10"/>
        <v>215.49999999994179</v>
      </c>
      <c r="L32" s="78">
        <f>jar_information!H17</f>
        <v>1173.7724550898204</v>
      </c>
      <c r="M32" s="77">
        <f t="shared" si="11"/>
        <v>4.9975910394843863</v>
      </c>
      <c r="N32" s="77">
        <f t="shared" si="12"/>
        <v>9.1455916022564274</v>
      </c>
      <c r="O32" s="79">
        <f t="shared" si="2"/>
        <v>2.4942522551608435</v>
      </c>
      <c r="P32" s="80">
        <f t="shared" si="13"/>
        <v>0.6339549906580334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4257.7170880210824</v>
      </c>
      <c r="U32" s="7">
        <f t="shared" si="17"/>
        <v>0.42577170880210818</v>
      </c>
      <c r="V32" s="93">
        <f t="shared" si="18"/>
        <v>1.1574256404461797E-2</v>
      </c>
    </row>
    <row r="33" spans="1:22">
      <c r="A33" t="s">
        <v>173</v>
      </c>
      <c r="B33" s="72">
        <f t="shared" si="7"/>
        <v>44029.479166666664</v>
      </c>
      <c r="C33" s="45">
        <v>3</v>
      </c>
      <c r="D33" s="83">
        <v>1611.3</v>
      </c>
      <c r="E33" s="84">
        <v>299.82</v>
      </c>
      <c r="F33" s="75">
        <f t="shared" si="8"/>
        <v>5.1577284314195341E-3</v>
      </c>
      <c r="G33" s="75">
        <f t="shared" si="9"/>
        <v>5.1114905994401362E-3</v>
      </c>
      <c r="H33" s="99">
        <v>0.47916666666666669</v>
      </c>
      <c r="I33" s="76">
        <f>jar_information!M18</f>
        <v>44020.5</v>
      </c>
      <c r="J33" s="77">
        <f t="shared" si="1"/>
        <v>8.9791666666642413</v>
      </c>
      <c r="K33" s="77">
        <f t="shared" si="10"/>
        <v>215.49999999994179</v>
      </c>
      <c r="L33" s="78">
        <f>jar_information!H18</f>
        <v>1200.8748114630469</v>
      </c>
      <c r="M33" s="77">
        <f t="shared" si="11"/>
        <v>6.1937861576585291</v>
      </c>
      <c r="N33" s="77">
        <f t="shared" si="12"/>
        <v>11.334628668515109</v>
      </c>
      <c r="O33" s="79">
        <f t="shared" si="2"/>
        <v>3.0912623641404839</v>
      </c>
      <c r="P33" s="80">
        <f t="shared" si="13"/>
        <v>0.77239327947582981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5157.728431419534</v>
      </c>
      <c r="U33" s="7">
        <f t="shared" si="17"/>
        <v>0.51577284314195337</v>
      </c>
      <c r="V33" s="93">
        <f t="shared" si="18"/>
        <v>1.4344604938010761E-2</v>
      </c>
    </row>
    <row r="34" spans="1:22">
      <c r="A34" t="s">
        <v>174</v>
      </c>
      <c r="B34" s="72">
        <f t="shared" si="7"/>
        <v>44029.479166666664</v>
      </c>
      <c r="C34" s="45">
        <v>3</v>
      </c>
      <c r="D34" s="83">
        <v>883.91</v>
      </c>
      <c r="E34" s="84">
        <v>175.27</v>
      </c>
      <c r="F34" s="75">
        <f t="shared" si="8"/>
        <v>2.8179884347268981E-3</v>
      </c>
      <c r="G34" s="75">
        <f t="shared" si="9"/>
        <v>2.9378365652732428E-3</v>
      </c>
      <c r="H34" s="99">
        <v>0.47916666666666669</v>
      </c>
      <c r="I34" s="76">
        <f>jar_information!M19</f>
        <v>44020.5</v>
      </c>
      <c r="J34" s="77">
        <f t="shared" si="1"/>
        <v>8.9791666666642413</v>
      </c>
      <c r="K34" s="77">
        <f t="shared" si="10"/>
        <v>215.49999999994179</v>
      </c>
      <c r="L34" s="78">
        <f>jar_information!H19</f>
        <v>1184.5645645645645</v>
      </c>
      <c r="M34" s="77">
        <f t="shared" si="11"/>
        <v>3.3380892431302467</v>
      </c>
      <c r="N34" s="77">
        <f t="shared" si="12"/>
        <v>6.1087033149283521</v>
      </c>
      <c r="O34" s="79">
        <f t="shared" si="2"/>
        <v>1.6660099949804594</v>
      </c>
      <c r="P34" s="80">
        <f t="shared" si="13"/>
        <v>0.42055970005571242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2817.988434726898</v>
      </c>
      <c r="U34" s="7">
        <f t="shared" si="17"/>
        <v>0.2817988434726898</v>
      </c>
      <c r="V34" s="93">
        <f t="shared" si="18"/>
        <v>7.7309048490993475E-3</v>
      </c>
    </row>
    <row r="35" spans="1:22">
      <c r="A35" t="s">
        <v>175</v>
      </c>
      <c r="B35" s="72">
        <f t="shared" si="7"/>
        <v>44029.479166666664</v>
      </c>
      <c r="C35" s="45">
        <v>3</v>
      </c>
      <c r="D35" s="83">
        <v>1039.8</v>
      </c>
      <c r="E35" s="84">
        <v>214.88</v>
      </c>
      <c r="F35" s="75">
        <f t="shared" si="8"/>
        <v>3.3194279212257717E-3</v>
      </c>
      <c r="G35" s="75">
        <f t="shared" si="9"/>
        <v>3.6291126495233482E-3</v>
      </c>
      <c r="H35" s="99">
        <v>0.47916666666666669</v>
      </c>
      <c r="I35" s="76">
        <f>jar_information!M20</f>
        <v>44020.5</v>
      </c>
      <c r="J35" s="77">
        <f t="shared" si="1"/>
        <v>8.9791666666642413</v>
      </c>
      <c r="K35" s="77">
        <f t="shared" si="10"/>
        <v>215.49999999994179</v>
      </c>
      <c r="L35" s="78">
        <f>jar_information!H20</f>
        <v>1184.5645645645645</v>
      </c>
      <c r="M35" s="77">
        <f t="shared" si="11"/>
        <v>3.932076690110264</v>
      </c>
      <c r="N35" s="77">
        <f t="shared" si="12"/>
        <v>7.195700342901783</v>
      </c>
      <c r="O35" s="79">
        <f t="shared" si="2"/>
        <v>1.9624637298823042</v>
      </c>
      <c r="P35" s="80">
        <f t="shared" si="13"/>
        <v>0.49539508171990099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3319.4279212257716</v>
      </c>
      <c r="U35" s="7">
        <f t="shared" si="17"/>
        <v>0.33194279212257716</v>
      </c>
      <c r="V35" s="93">
        <f t="shared" si="18"/>
        <v>9.1065602314748684E-3</v>
      </c>
    </row>
    <row r="36" spans="1:22">
      <c r="A36" t="s">
        <v>176</v>
      </c>
      <c r="B36" s="72">
        <f t="shared" si="7"/>
        <v>44029.479166666664</v>
      </c>
      <c r="C36" s="45">
        <v>5</v>
      </c>
      <c r="D36" s="83">
        <v>1449.3</v>
      </c>
      <c r="E36" s="84">
        <v>284.18</v>
      </c>
      <c r="F36" s="75">
        <f t="shared" si="8"/>
        <v>2.7819812240471127E-3</v>
      </c>
      <c r="G36" s="75">
        <f t="shared" si="9"/>
        <v>2.9031242315498938E-3</v>
      </c>
      <c r="H36" s="99">
        <v>0.47916666666666669</v>
      </c>
      <c r="I36" s="76">
        <f>jar_information!M21</f>
        <v>44020.5</v>
      </c>
      <c r="J36" s="77">
        <f t="shared" si="1"/>
        <v>8.9791666666642413</v>
      </c>
      <c r="K36" s="77">
        <f t="shared" si="10"/>
        <v>215.49999999994179</v>
      </c>
      <c r="L36" s="78">
        <f>jar_information!H21</f>
        <v>1168.4005979073243</v>
      </c>
      <c r="M36" s="77">
        <f t="shared" si="11"/>
        <v>3.2504685255435963</v>
      </c>
      <c r="N36" s="77">
        <f t="shared" si="12"/>
        <v>5.9483574017447811</v>
      </c>
      <c r="O36" s="79">
        <f t="shared" si="2"/>
        <v>1.6222792913849402</v>
      </c>
      <c r="P36" s="80">
        <f t="shared" si="13"/>
        <v>0.41374105405200812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2781.9812240471128</v>
      </c>
      <c r="U36" s="7">
        <f t="shared" si="17"/>
        <v>0.27819812240471126</v>
      </c>
      <c r="V36" s="93">
        <f t="shared" si="18"/>
        <v>7.5279781502801783E-3</v>
      </c>
    </row>
    <row r="37" spans="1:22">
      <c r="A37" t="s">
        <v>177</v>
      </c>
      <c r="B37" s="72">
        <f t="shared" si="7"/>
        <v>44029.479166666664</v>
      </c>
      <c r="C37" s="45">
        <v>5</v>
      </c>
      <c r="D37" s="83">
        <v>1306.0999999999999</v>
      </c>
      <c r="E37" s="84">
        <v>255.54</v>
      </c>
      <c r="F37" s="75">
        <f t="shared" si="8"/>
        <v>2.505608905874149E-3</v>
      </c>
      <c r="G37" s="75">
        <f t="shared" si="9"/>
        <v>2.6032280378676465E-3</v>
      </c>
      <c r="H37" s="99">
        <v>0.47916666666666669</v>
      </c>
      <c r="I37" s="76">
        <f>jar_information!M22</f>
        <v>44020.5</v>
      </c>
      <c r="J37" s="77">
        <f t="shared" si="1"/>
        <v>8.9791666666642413</v>
      </c>
      <c r="K37" s="77">
        <f t="shared" si="10"/>
        <v>215.49999999994179</v>
      </c>
      <c r="L37" s="78">
        <f>jar_information!H22</f>
        <v>1189.984962406015</v>
      </c>
      <c r="M37" s="77">
        <f t="shared" si="11"/>
        <v>2.9816369196608257</v>
      </c>
      <c r="N37" s="77">
        <f t="shared" si="12"/>
        <v>5.4563955629793108</v>
      </c>
      <c r="O37" s="79">
        <f t="shared" si="2"/>
        <v>1.4881078808125392</v>
      </c>
      <c r="P37" s="80">
        <f t="shared" si="13"/>
        <v>0.37437030311549302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2505.6089058741491</v>
      </c>
      <c r="U37" s="7">
        <f t="shared" si="17"/>
        <v>0.25056089058741488</v>
      </c>
      <c r="V37" s="93">
        <f t="shared" si="18"/>
        <v>6.9053729968117919E-3</v>
      </c>
    </row>
    <row r="38" spans="1:22">
      <c r="A38" t="s">
        <v>178</v>
      </c>
      <c r="B38" s="72">
        <f t="shared" si="7"/>
        <v>44029.479166666664</v>
      </c>
      <c r="C38" s="45">
        <v>5</v>
      </c>
      <c r="D38" s="83">
        <v>805.27</v>
      </c>
      <c r="E38" s="84">
        <v>154.16</v>
      </c>
      <c r="F38" s="75">
        <f t="shared" si="8"/>
        <v>1.5390198827556799E-3</v>
      </c>
      <c r="G38" s="75">
        <f t="shared" si="9"/>
        <v>1.5416541511530434E-3</v>
      </c>
      <c r="H38" s="99">
        <v>0.47916666666666669</v>
      </c>
      <c r="I38" s="76">
        <f>jar_information!M23</f>
        <v>44020.5</v>
      </c>
      <c r="J38" s="77">
        <f t="shared" si="1"/>
        <v>8.9791666666642413</v>
      </c>
      <c r="K38" s="77">
        <f t="shared" si="10"/>
        <v>215.49999999994179</v>
      </c>
      <c r="L38" s="78">
        <f>jar_information!H23</f>
        <v>1168.4005979073243</v>
      </c>
      <c r="M38" s="77">
        <f t="shared" si="11"/>
        <v>1.7981917512029966</v>
      </c>
      <c r="N38" s="77">
        <f t="shared" si="12"/>
        <v>3.2906909047014841</v>
      </c>
      <c r="O38" s="79">
        <f t="shared" si="2"/>
        <v>0.89746115582767738</v>
      </c>
      <c r="P38" s="80">
        <f t="shared" si="13"/>
        <v>0.22888569591853924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1539.0198827556799</v>
      </c>
      <c r="U38" s="7">
        <f t="shared" si="17"/>
        <v>0.153901988275568</v>
      </c>
      <c r="V38" s="93">
        <f t="shared" si="18"/>
        <v>4.1645529272757295E-3</v>
      </c>
    </row>
    <row r="39" spans="1:22">
      <c r="A39" t="s">
        <v>179</v>
      </c>
      <c r="B39" s="72">
        <f t="shared" si="7"/>
        <v>44029.479166666664</v>
      </c>
      <c r="C39" s="45">
        <v>5</v>
      </c>
      <c r="D39" s="83">
        <v>1323.8</v>
      </c>
      <c r="E39" s="84">
        <v>255.15</v>
      </c>
      <c r="F39" s="75">
        <f t="shared" si="8"/>
        <v>2.5397694507879862E-3</v>
      </c>
      <c r="G39" s="75">
        <f t="shared" si="9"/>
        <v>2.5991442559006052E-3</v>
      </c>
      <c r="H39" s="99">
        <v>0.47916666666666669</v>
      </c>
      <c r="I39" s="76">
        <f>jar_information!M24</f>
        <v>44020.5</v>
      </c>
      <c r="J39" s="77">
        <f t="shared" si="1"/>
        <v>8.9791666666642413</v>
      </c>
      <c r="K39" s="77">
        <f t="shared" si="10"/>
        <v>215.49999999994179</v>
      </c>
      <c r="L39" s="78">
        <f>jar_information!H24</f>
        <v>1147.072808320951</v>
      </c>
      <c r="M39" s="77">
        <f t="shared" si="11"/>
        <v>2.9133004764031347</v>
      </c>
      <c r="N39" s="77">
        <f t="shared" si="12"/>
        <v>5.3313398718177369</v>
      </c>
      <c r="O39" s="79">
        <f t="shared" si="2"/>
        <v>1.454001783223019</v>
      </c>
      <c r="P39" s="80">
        <f t="shared" si="13"/>
        <v>0.37593622624679374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2539.7694507879864</v>
      </c>
      <c r="U39" s="7">
        <f t="shared" si="17"/>
        <v>0.25397694507879864</v>
      </c>
      <c r="V39" s="93">
        <f t="shared" si="18"/>
        <v>6.7471080428000542E-3</v>
      </c>
    </row>
    <row r="40" spans="1:22">
      <c r="A40" t="s">
        <v>180</v>
      </c>
      <c r="B40" s="72">
        <f t="shared" si="7"/>
        <v>44029.479166666664</v>
      </c>
      <c r="C40" s="45">
        <v>5</v>
      </c>
      <c r="D40" s="83">
        <v>1271.2</v>
      </c>
      <c r="E40" s="84">
        <v>243.91</v>
      </c>
      <c r="F40" s="75">
        <f t="shared" si="8"/>
        <v>2.4382528031909345E-3</v>
      </c>
      <c r="G40" s="75">
        <f t="shared" si="9"/>
        <v>2.4814475653632982E-3</v>
      </c>
      <c r="H40" s="99">
        <v>0.47916666666666669</v>
      </c>
      <c r="I40" s="76">
        <f>jar_information!M25</f>
        <v>44020.5</v>
      </c>
      <c r="J40" s="77">
        <f t="shared" si="1"/>
        <v>8.9791666666642413</v>
      </c>
      <c r="K40" s="77">
        <f t="shared" si="10"/>
        <v>215.49999999994179</v>
      </c>
      <c r="L40" s="78">
        <f>jar_information!H25</f>
        <v>1179.1604197901049</v>
      </c>
      <c r="M40" s="77">
        <f t="shared" si="11"/>
        <v>2.8750911989650225</v>
      </c>
      <c r="N40" s="77">
        <f t="shared" si="12"/>
        <v>5.2614168941059916</v>
      </c>
      <c r="O40" s="79">
        <f t="shared" si="2"/>
        <v>1.4349318802107249</v>
      </c>
      <c r="P40" s="80">
        <f t="shared" si="13"/>
        <v>0.36346703279238723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2438.2528031909346</v>
      </c>
      <c r="U40" s="7">
        <f t="shared" si="17"/>
        <v>0.24382528031909345</v>
      </c>
      <c r="V40" s="93">
        <f t="shared" si="18"/>
        <v>6.6586166135086423E-3</v>
      </c>
    </row>
    <row r="41" spans="1:22">
      <c r="A41" t="s">
        <v>181</v>
      </c>
      <c r="B41" s="72">
        <f t="shared" si="7"/>
        <v>44029.479166666664</v>
      </c>
      <c r="C41" s="45">
        <v>5</v>
      </c>
      <c r="D41" s="83">
        <v>664.75</v>
      </c>
      <c r="E41" s="84">
        <v>137.69</v>
      </c>
      <c r="F41" s="75">
        <f t="shared" si="8"/>
        <v>1.267819895677016E-3</v>
      </c>
      <c r="G41" s="75">
        <f t="shared" si="9"/>
        <v>1.3691928973141251E-3</v>
      </c>
      <c r="H41" s="99">
        <v>0.47916666666666669</v>
      </c>
      <c r="I41" s="76">
        <f>jar_information!M26</f>
        <v>44020.5</v>
      </c>
      <c r="J41" s="77">
        <f t="shared" si="1"/>
        <v>8.9791666666642413</v>
      </c>
      <c r="K41" s="77">
        <f t="shared" si="10"/>
        <v>215.49999999994179</v>
      </c>
      <c r="L41" s="78">
        <f>jar_information!H26</f>
        <v>1179.1604197901049</v>
      </c>
      <c r="M41" s="77">
        <f t="shared" si="11"/>
        <v>1.4949630404047571</v>
      </c>
      <c r="N41" s="77">
        <f t="shared" si="12"/>
        <v>2.7357823639407055</v>
      </c>
      <c r="O41" s="79">
        <f t="shared" si="2"/>
        <v>0.74612246289291961</v>
      </c>
      <c r="P41" s="80">
        <f t="shared" si="13"/>
        <v>0.18899218940456752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1267.8198956770159</v>
      </c>
      <c r="U41" s="7">
        <f t="shared" si="17"/>
        <v>0.12678198956770159</v>
      </c>
      <c r="V41" s="93">
        <f t="shared" si="18"/>
        <v>3.4622852106409334E-3</v>
      </c>
    </row>
    <row r="42" spans="1:22">
      <c r="A42" t="s">
        <v>182</v>
      </c>
      <c r="B42" s="72">
        <f t="shared" si="7"/>
        <v>44029.479166666664</v>
      </c>
      <c r="C42" s="45">
        <v>1</v>
      </c>
      <c r="D42" s="83">
        <v>541.96</v>
      </c>
      <c r="E42" s="84">
        <v>111.57</v>
      </c>
      <c r="F42" s="75">
        <f t="shared" si="8"/>
        <v>5.154191763704281E-3</v>
      </c>
      <c r="G42" s="75">
        <f t="shared" si="9"/>
        <v>5.4784210894022771E-3</v>
      </c>
      <c r="H42" s="99">
        <v>0.47916666666666669</v>
      </c>
      <c r="I42" s="76">
        <f>jar_information!M27</f>
        <v>44020.5</v>
      </c>
      <c r="J42" s="77">
        <f t="shared" si="1"/>
        <v>8.9791666666642413</v>
      </c>
      <c r="K42" s="77">
        <f t="shared" si="10"/>
        <v>215.49999999994179</v>
      </c>
      <c r="L42" s="78">
        <f>jar_information!H27</f>
        <v>1173.7724550898204</v>
      </c>
      <c r="M42" s="77">
        <f t="shared" si="11"/>
        <v>6.0498483204869054</v>
      </c>
      <c r="N42" s="77">
        <f t="shared" si="12"/>
        <v>11.071222426491037</v>
      </c>
      <c r="O42" s="79">
        <f t="shared" si="2"/>
        <v>3.0194242981339188</v>
      </c>
      <c r="P42" s="80">
        <f t="shared" si="13"/>
        <v>0.76743605172873364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5154.1917637042807</v>
      </c>
      <c r="U42" s="7">
        <f t="shared" si="17"/>
        <v>0.51541917637042811</v>
      </c>
      <c r="V42" s="93">
        <f t="shared" si="18"/>
        <v>1.4011249643316633E-2</v>
      </c>
    </row>
    <row r="43" spans="1:22">
      <c r="A43" t="s">
        <v>183</v>
      </c>
      <c r="B43" s="72">
        <f t="shared" si="7"/>
        <v>44029.479166666664</v>
      </c>
      <c r="C43" s="45">
        <v>3</v>
      </c>
      <c r="D43" s="83">
        <v>1243.4000000000001</v>
      </c>
      <c r="E43" s="84">
        <v>235.85</v>
      </c>
      <c r="F43" s="75">
        <f t="shared" si="8"/>
        <v>3.9743325299317206E-3</v>
      </c>
      <c r="G43" s="75">
        <f t="shared" si="9"/>
        <v>3.9950823411851692E-3</v>
      </c>
      <c r="H43" s="99">
        <v>0.47916666666666669</v>
      </c>
      <c r="I43" s="76">
        <f>jar_information!M28</f>
        <v>44020.5</v>
      </c>
      <c r="J43" s="77">
        <f t="shared" si="1"/>
        <v>8.9791666666642413</v>
      </c>
      <c r="K43" s="77">
        <f t="shared" si="10"/>
        <v>215.49999999994179</v>
      </c>
      <c r="L43" s="78">
        <f>jar_information!H28</f>
        <v>1173.7724550898204</v>
      </c>
      <c r="M43" s="77">
        <f t="shared" si="11"/>
        <v>4.664962051001293</v>
      </c>
      <c r="N43" s="77">
        <f t="shared" si="12"/>
        <v>8.5368805533323666</v>
      </c>
      <c r="O43" s="79">
        <f t="shared" si="2"/>
        <v>2.3282401509088273</v>
      </c>
      <c r="P43" s="80">
        <f t="shared" si="13"/>
        <v>0.59176030013206626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3974.3325299317207</v>
      </c>
      <c r="U43" s="7">
        <f t="shared" si="17"/>
        <v>0.39743325299317206</v>
      </c>
      <c r="V43" s="93">
        <f t="shared" si="18"/>
        <v>1.0803898612108846E-2</v>
      </c>
    </row>
    <row r="44" spans="1:22" ht="15" thickBot="1">
      <c r="A44" t="s">
        <v>184</v>
      </c>
      <c r="B44" s="72">
        <f t="shared" si="7"/>
        <v>44029.479166666664</v>
      </c>
      <c r="C44" s="45">
        <v>5</v>
      </c>
      <c r="D44" s="129">
        <v>1257</v>
      </c>
      <c r="E44" s="130">
        <v>233.09</v>
      </c>
      <c r="F44" s="75">
        <f t="shared" si="8"/>
        <v>2.4108471682883085E-3</v>
      </c>
      <c r="G44" s="75">
        <f t="shared" si="9"/>
        <v>2.3681487938674211E-3</v>
      </c>
      <c r="H44" s="99">
        <v>0.47916666666666669</v>
      </c>
      <c r="I44" s="76">
        <f>jar_information!M29</f>
        <v>44020.5</v>
      </c>
      <c r="J44" s="77">
        <f t="shared" si="1"/>
        <v>8.9791666666642413</v>
      </c>
      <c r="K44" s="77">
        <f t="shared" si="10"/>
        <v>215.49999999994179</v>
      </c>
      <c r="L44" s="78">
        <f>jar_information!H29</f>
        <v>1173.7724550898204</v>
      </c>
      <c r="M44" s="77">
        <f t="shared" si="11"/>
        <v>2.8297859995681089</v>
      </c>
      <c r="N44" s="77">
        <f t="shared" si="12"/>
        <v>5.1785083792096396</v>
      </c>
      <c r="O44" s="79">
        <f t="shared" si="2"/>
        <v>1.4123204670571743</v>
      </c>
      <c r="P44" s="80">
        <f t="shared" si="13"/>
        <v>0.35896433756722945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2410.8471682883082</v>
      </c>
      <c r="U44" s="7">
        <f t="shared" si="17"/>
        <v>0.24108471682883084</v>
      </c>
      <c r="V44" s="93">
        <f t="shared" si="18"/>
        <v>6.553691262448055E-3</v>
      </c>
    </row>
  </sheetData>
  <conditionalFormatting sqref="O18:O44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7" workbookViewId="0">
      <selection activeCell="B18" sqref="B18"/>
    </sheetView>
  </sheetViews>
  <sheetFormatPr baseColWidth="10" defaultRowHeight="14" x14ac:dyDescent="0"/>
  <cols>
    <col min="2" max="2" width="16.5" bestFit="1" customWidth="1"/>
  </cols>
  <sheetData>
    <row r="1" spans="1:28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8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8">
      <c r="A3" s="45">
        <v>5</v>
      </c>
      <c r="B3" s="53">
        <v>44032</v>
      </c>
      <c r="C3" s="54">
        <v>2992</v>
      </c>
      <c r="D3" s="43">
        <v>1475.2</v>
      </c>
      <c r="E3" s="55">
        <v>272.52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8">
      <c r="A4" s="45">
        <v>4.4000000000000004</v>
      </c>
      <c r="B4" s="53">
        <v>44032</v>
      </c>
      <c r="C4" s="54">
        <v>2992</v>
      </c>
      <c r="D4" s="55">
        <v>1320.6</v>
      </c>
      <c r="E4" s="55">
        <v>253.26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8">
      <c r="A5" s="45">
        <v>4</v>
      </c>
      <c r="B5" s="53">
        <v>44032</v>
      </c>
      <c r="C5" s="54">
        <v>2992</v>
      </c>
      <c r="D5" s="43">
        <v>1191.8</v>
      </c>
      <c r="E5" s="55">
        <v>233.45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8">
      <c r="A6" s="45">
        <v>3.4</v>
      </c>
      <c r="B6" s="53">
        <v>44032</v>
      </c>
      <c r="C6" s="54">
        <v>2992</v>
      </c>
      <c r="D6" s="55">
        <v>1024.5999999999999</v>
      </c>
      <c r="E6" s="55">
        <v>206.49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8">
      <c r="A7" s="45">
        <v>3</v>
      </c>
      <c r="B7" s="53">
        <v>44032</v>
      </c>
      <c r="C7" s="54">
        <v>2992</v>
      </c>
      <c r="D7" s="43">
        <v>933.27</v>
      </c>
      <c r="E7" s="55">
        <v>175.24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8">
      <c r="A8" s="45">
        <v>2.4</v>
      </c>
      <c r="B8" s="53">
        <v>44032</v>
      </c>
      <c r="C8" s="54">
        <v>2992</v>
      </c>
      <c r="D8" s="55">
        <v>737</v>
      </c>
      <c r="E8" s="55">
        <v>143.11000000000001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8">
      <c r="A9" s="45">
        <v>2</v>
      </c>
      <c r="B9" s="53">
        <v>44032</v>
      </c>
      <c r="C9" s="54">
        <v>2992</v>
      </c>
      <c r="D9" s="43">
        <v>618.77</v>
      </c>
      <c r="E9" s="55">
        <v>127.9</v>
      </c>
      <c r="F9" s="56">
        <f t="shared" si="0"/>
        <v>5.984</v>
      </c>
      <c r="G9" s="59" t="s">
        <v>70</v>
      </c>
      <c r="H9" s="59"/>
      <c r="I9" s="60">
        <f>SLOPE(F3:F15,D3:D15)</f>
        <v>9.9767286502002363E-3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8">
      <c r="A10" s="45">
        <v>1.4</v>
      </c>
      <c r="B10" s="53">
        <v>44032</v>
      </c>
      <c r="C10" s="54">
        <v>2992</v>
      </c>
      <c r="D10" s="43">
        <v>445.15</v>
      </c>
      <c r="E10" s="55">
        <v>90.715000000000003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-3.7363041286682552E-2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8">
      <c r="A11" s="45">
        <v>1</v>
      </c>
      <c r="B11" s="53">
        <v>44032</v>
      </c>
      <c r="C11" s="54">
        <v>2992</v>
      </c>
      <c r="D11" s="43">
        <v>311.73</v>
      </c>
      <c r="E11" s="55">
        <v>67.28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8">
      <c r="A12" s="61">
        <v>0.4</v>
      </c>
      <c r="B12" s="53">
        <v>44032</v>
      </c>
      <c r="C12" s="54">
        <v>2992</v>
      </c>
      <c r="D12" s="61">
        <v>118.02</v>
      </c>
      <c r="E12" s="61">
        <v>27.08</v>
      </c>
      <c r="F12" s="56">
        <f t="shared" si="0"/>
        <v>1.1968000000000001</v>
      </c>
      <c r="G12" s="62" t="s">
        <v>72</v>
      </c>
      <c r="H12" s="62"/>
      <c r="I12" s="63">
        <f>SLOPE(F3:F15,E3:E15)</f>
        <v>5.2878470865115816E-2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8">
      <c r="A13" s="61">
        <v>0.2</v>
      </c>
      <c r="B13" s="53">
        <v>44032</v>
      </c>
      <c r="C13" s="54">
        <v>2992</v>
      </c>
      <c r="D13" s="61">
        <v>40.334000000000003</v>
      </c>
      <c r="E13" s="61">
        <v>10.833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-0.28194688813186541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8">
      <c r="A14" s="61">
        <v>0.1</v>
      </c>
      <c r="B14" s="53">
        <v>44032</v>
      </c>
      <c r="C14" s="54">
        <v>2992</v>
      </c>
      <c r="D14" s="61">
        <v>19.423999999999999</v>
      </c>
      <c r="E14" s="61">
        <v>6.1420000000000003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9" t="s">
        <v>121</v>
      </c>
      <c r="X14" s="139" t="s">
        <v>122</v>
      </c>
      <c r="Y14" s="139" t="s">
        <v>121</v>
      </c>
      <c r="Z14" s="139" t="s">
        <v>122</v>
      </c>
    </row>
    <row r="15" spans="1:28">
      <c r="A15" s="61">
        <v>0</v>
      </c>
      <c r="B15" s="53">
        <v>44032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9"/>
      <c r="X15" s="139"/>
      <c r="Y15" s="139"/>
      <c r="Z15" s="139"/>
    </row>
    <row r="16" spans="1:28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  <c r="AA16" s="160" t="s">
        <v>232</v>
      </c>
      <c r="AB16" s="160" t="s">
        <v>233</v>
      </c>
    </row>
    <row r="17" spans="1:28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8">
      <c r="A18" s="29" t="s">
        <v>158</v>
      </c>
      <c r="B18" s="72">
        <f>$B$3+H18</f>
        <v>44032.5</v>
      </c>
      <c r="C18" s="45">
        <v>3</v>
      </c>
      <c r="D18" s="73">
        <v>949.61</v>
      </c>
      <c r="E18" s="74">
        <v>190.44</v>
      </c>
      <c r="F18" s="75">
        <f>((I$9*D18)+I$10)/C18/1000</f>
        <v>3.1455460840766549E-3</v>
      </c>
      <c r="G18" s="75">
        <f>((I$12*E18)+I$13)/C18/1000</f>
        <v>3.2627430344735965E-3</v>
      </c>
      <c r="H18" s="99">
        <v>0.5</v>
      </c>
      <c r="I18" s="76">
        <f>jar_information!M3</f>
        <v>44020.5</v>
      </c>
      <c r="J18" s="77">
        <f t="shared" ref="J18:J44" si="1">B18-I18</f>
        <v>12</v>
      </c>
      <c r="K18" s="77">
        <f>J18*24</f>
        <v>288</v>
      </c>
      <c r="L18" s="78">
        <f>jar_information!H3</f>
        <v>1189.984962406015</v>
      </c>
      <c r="M18" s="77">
        <f>F18*L18</f>
        <v>3.743152538606346</v>
      </c>
      <c r="N18" s="77">
        <f>M18*1.83</f>
        <v>6.849969145649613</v>
      </c>
      <c r="O18" s="79">
        <f t="shared" ref="O18:O44" si="2">N18*(12/(12+(16*2)))</f>
        <v>1.8681734033589852</v>
      </c>
      <c r="P18" s="80">
        <f>O18*(400/(400+L18))</f>
        <v>0.46998517533952189</v>
      </c>
      <c r="Q18" s="81"/>
      <c r="R18" s="81">
        <f>Q18/314.7</f>
        <v>0</v>
      </c>
      <c r="S18" s="81">
        <f>R18/P18*100</f>
        <v>0</v>
      </c>
      <c r="T18" s="82">
        <f>F18*1000000</f>
        <v>3145.546084076655</v>
      </c>
      <c r="U18" s="7">
        <f>M18/L18*100</f>
        <v>0.31455460840766547</v>
      </c>
      <c r="V18" s="93">
        <f>O18/K18</f>
        <v>6.4867132061075874E-3</v>
      </c>
      <c r="W18" s="100">
        <f t="shared" ref="W18:W23" si="3">V18*24*5</f>
        <v>0.77840558473291055</v>
      </c>
      <c r="X18" s="100">
        <f t="shared" ref="X18:X23" si="4">V18*24*7</f>
        <v>1.0897678186260746</v>
      </c>
      <c r="Y18" s="101">
        <f t="shared" ref="Y18:Y23" si="5">W18*(400/(400+L18))</f>
        <v>0.19582715639146747</v>
      </c>
      <c r="Z18" s="101">
        <f t="shared" ref="Z18:Z29" si="6">X18*(400/(400+L18))</f>
        <v>0.27415801894805442</v>
      </c>
    </row>
    <row r="19" spans="1:28">
      <c r="A19" s="29" t="s">
        <v>159</v>
      </c>
      <c r="B19" s="72">
        <f t="shared" ref="B19:B44" si="7">$B$3+H19</f>
        <v>44032.5</v>
      </c>
      <c r="C19" s="45">
        <v>3</v>
      </c>
      <c r="D19" s="83">
        <v>554.37</v>
      </c>
      <c r="E19" s="84">
        <v>112.11</v>
      </c>
      <c r="F19" s="75">
        <f t="shared" ref="F19:F44" si="8">((I$9*D19)+I$10)/C19/1000</f>
        <v>1.8311453401749409E-3</v>
      </c>
      <c r="G19" s="75">
        <f t="shared" ref="G19:G44" si="9">((I$12*E19)+I$13)/C19/1000</f>
        <v>1.8820861601854231E-3</v>
      </c>
      <c r="H19" s="99">
        <v>0.5</v>
      </c>
      <c r="I19" s="76">
        <f>jar_information!M4</f>
        <v>44020.5</v>
      </c>
      <c r="J19" s="77">
        <f t="shared" si="1"/>
        <v>12</v>
      </c>
      <c r="K19" s="77">
        <f t="shared" ref="K19:K44" si="10">J19*24</f>
        <v>288</v>
      </c>
      <c r="L19" s="78">
        <f>jar_information!H4</f>
        <v>1184.5645645645645</v>
      </c>
      <c r="M19" s="77">
        <f t="shared" ref="M19:M44" si="11">F19*L19</f>
        <v>2.1691098825387605</v>
      </c>
      <c r="N19" s="77">
        <f t="shared" ref="N19:N44" si="12">M19*1.83</f>
        <v>3.9694710850459316</v>
      </c>
      <c r="O19" s="79">
        <f t="shared" si="2"/>
        <v>1.082583023194345</v>
      </c>
      <c r="P19" s="80">
        <f t="shared" ref="P19:P44" si="13">O19*(400/(400+L19))</f>
        <v>0.2732821489017298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1831.1453401749409</v>
      </c>
      <c r="U19" s="7">
        <f t="shared" ref="U19:U44" si="17">M19/L19*100</f>
        <v>0.18311453401749411</v>
      </c>
      <c r="V19" s="93">
        <f t="shared" ref="V19:V44" si="18">O19/K19</f>
        <v>3.7589688305359201E-3</v>
      </c>
      <c r="W19" s="100">
        <f t="shared" si="3"/>
        <v>0.45107625966431042</v>
      </c>
      <c r="X19" s="100">
        <f t="shared" si="4"/>
        <v>0.63150676353003465</v>
      </c>
      <c r="Y19" s="101">
        <f t="shared" si="5"/>
        <v>0.11386756204238743</v>
      </c>
      <c r="Z19" s="101">
        <f t="shared" si="6"/>
        <v>0.15941458685934243</v>
      </c>
    </row>
    <row r="20" spans="1:28">
      <c r="A20" s="29" t="s">
        <v>160</v>
      </c>
      <c r="B20" s="72">
        <f t="shared" si="7"/>
        <v>44032.5</v>
      </c>
      <c r="C20" s="45">
        <v>5</v>
      </c>
      <c r="D20" s="83">
        <v>674.92</v>
      </c>
      <c r="E20" s="84">
        <v>129.96</v>
      </c>
      <c r="F20" s="75">
        <f t="shared" si="8"/>
        <v>1.3392261318612921E-3</v>
      </c>
      <c r="G20" s="75">
        <f t="shared" si="9"/>
        <v>1.3180278370997173E-3</v>
      </c>
      <c r="H20" s="99">
        <v>0.5</v>
      </c>
      <c r="I20" s="76">
        <f>jar_information!M5</f>
        <v>44020.5</v>
      </c>
      <c r="J20" s="77">
        <f t="shared" si="1"/>
        <v>12</v>
      </c>
      <c r="K20" s="77">
        <f t="shared" si="10"/>
        <v>288</v>
      </c>
      <c r="L20" s="78">
        <f>jar_information!H5</f>
        <v>1189.984962406015</v>
      </c>
      <c r="M20" s="77">
        <f t="shared" si="11"/>
        <v>1.5936589581761125</v>
      </c>
      <c r="N20" s="77">
        <f t="shared" si="12"/>
        <v>2.916395893462286</v>
      </c>
      <c r="O20" s="79">
        <f t="shared" si="2"/>
        <v>0.79538069821698698</v>
      </c>
      <c r="P20" s="80">
        <f t="shared" si="13"/>
        <v>0.2000976655812875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1339.2261318612921</v>
      </c>
      <c r="U20" s="7">
        <f t="shared" si="17"/>
        <v>0.13392261318612922</v>
      </c>
      <c r="V20" s="93">
        <f t="shared" si="18"/>
        <v>2.7617385354756492E-3</v>
      </c>
      <c r="W20" s="100">
        <f t="shared" si="3"/>
        <v>0.3314086242570779</v>
      </c>
      <c r="X20" s="100">
        <f t="shared" si="4"/>
        <v>0.46397207395990903</v>
      </c>
      <c r="Y20" s="101">
        <f t="shared" si="5"/>
        <v>8.3374027325536462E-2</v>
      </c>
      <c r="Z20" s="101">
        <f t="shared" si="6"/>
        <v>0.11672363825575104</v>
      </c>
    </row>
    <row r="21" spans="1:28">
      <c r="A21" s="29" t="s">
        <v>161</v>
      </c>
      <c r="B21" s="72">
        <f t="shared" si="7"/>
        <v>44032.5</v>
      </c>
      <c r="C21" s="45">
        <v>2</v>
      </c>
      <c r="D21" s="83">
        <v>904.48</v>
      </c>
      <c r="E21" s="84">
        <v>180.51</v>
      </c>
      <c r="F21" s="75">
        <f t="shared" si="8"/>
        <v>4.4931942441232128E-3</v>
      </c>
      <c r="G21" s="75">
        <f t="shared" si="9"/>
        <v>4.6315729438650951E-3</v>
      </c>
      <c r="H21" s="99">
        <v>0.5</v>
      </c>
      <c r="I21" s="76">
        <f>jar_information!M6</f>
        <v>44020.5</v>
      </c>
      <c r="J21" s="77">
        <f t="shared" si="1"/>
        <v>12</v>
      </c>
      <c r="K21" s="77">
        <f t="shared" si="10"/>
        <v>288</v>
      </c>
      <c r="L21" s="78">
        <f>jar_information!H6</f>
        <v>1184.5645645645645</v>
      </c>
      <c r="M21" s="77">
        <f t="shared" si="11"/>
        <v>5.3224786832938209</v>
      </c>
      <c r="N21" s="77">
        <f t="shared" si="12"/>
        <v>9.7401359904276923</v>
      </c>
      <c r="O21" s="79">
        <f t="shared" si="2"/>
        <v>2.6564007246620975</v>
      </c>
      <c r="P21" s="80">
        <f t="shared" si="13"/>
        <v>0.67056926150360352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4493.1942441232131</v>
      </c>
      <c r="U21" s="7">
        <f t="shared" si="17"/>
        <v>0.44931942441232126</v>
      </c>
      <c r="V21" s="93">
        <f t="shared" si="18"/>
        <v>9.2236136272989492E-3</v>
      </c>
      <c r="W21" s="100">
        <f t="shared" si="3"/>
        <v>1.1068336352758741</v>
      </c>
      <c r="X21" s="100">
        <f t="shared" si="4"/>
        <v>1.5495670893862235</v>
      </c>
      <c r="Y21" s="101">
        <f t="shared" si="5"/>
        <v>0.27940385895983483</v>
      </c>
      <c r="Z21" s="101">
        <f t="shared" si="6"/>
        <v>0.39116540254376869</v>
      </c>
    </row>
    <row r="22" spans="1:28">
      <c r="A22" s="29" t="s">
        <v>162</v>
      </c>
      <c r="B22" s="72">
        <f t="shared" si="7"/>
        <v>44032.5</v>
      </c>
      <c r="C22" s="45">
        <v>2</v>
      </c>
      <c r="D22" s="83">
        <v>602.29</v>
      </c>
      <c r="E22" s="84">
        <v>122.22</v>
      </c>
      <c r="F22" s="75">
        <f t="shared" si="8"/>
        <v>2.9857604287212088E-3</v>
      </c>
      <c r="G22" s="75">
        <f t="shared" si="9"/>
        <v>3.0904299105012946E-3</v>
      </c>
      <c r="H22" s="99">
        <v>0.5</v>
      </c>
      <c r="I22" s="76">
        <f>jar_information!M7</f>
        <v>44020.5</v>
      </c>
      <c r="J22" s="77">
        <f t="shared" si="1"/>
        <v>12</v>
      </c>
      <c r="K22" s="77">
        <f t="shared" si="10"/>
        <v>288</v>
      </c>
      <c r="L22" s="78">
        <f>jar_information!H7</f>
        <v>1184.5645645645645</v>
      </c>
      <c r="M22" s="77">
        <f t="shared" si="11"/>
        <v>3.5368260021422464</v>
      </c>
      <c r="N22" s="77">
        <f t="shared" si="12"/>
        <v>6.4723915839203112</v>
      </c>
      <c r="O22" s="79">
        <f t="shared" si="2"/>
        <v>1.7651977047055394</v>
      </c>
      <c r="P22" s="80">
        <f t="shared" si="13"/>
        <v>0.44559817736189566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2985.7604287212089</v>
      </c>
      <c r="U22" s="7">
        <f t="shared" si="17"/>
        <v>0.29857604287212086</v>
      </c>
      <c r="V22" s="93">
        <f t="shared" si="18"/>
        <v>6.1291586968942342E-3</v>
      </c>
      <c r="W22" s="100">
        <f t="shared" si="3"/>
        <v>0.73549904362730811</v>
      </c>
      <c r="X22" s="100">
        <f t="shared" si="4"/>
        <v>1.0296986610782315</v>
      </c>
      <c r="Y22" s="101">
        <f t="shared" si="5"/>
        <v>0.18566590723412321</v>
      </c>
      <c r="Z22" s="101">
        <f t="shared" si="6"/>
        <v>0.25993227012777254</v>
      </c>
    </row>
    <row r="23" spans="1:28">
      <c r="A23" s="29" t="s">
        <v>163</v>
      </c>
      <c r="B23" s="72">
        <f t="shared" si="7"/>
        <v>44032.5</v>
      </c>
      <c r="C23" s="45">
        <v>3</v>
      </c>
      <c r="D23" s="83">
        <v>712.73</v>
      </c>
      <c r="E23" s="84">
        <v>138.84</v>
      </c>
      <c r="F23" s="75">
        <f t="shared" si="8"/>
        <v>2.3577835898568444E-3</v>
      </c>
      <c r="G23" s="75">
        <f t="shared" si="9"/>
        <v>2.3532333355936047E-3</v>
      </c>
      <c r="H23" s="99">
        <v>0.5</v>
      </c>
      <c r="I23" s="76">
        <f>jar_information!M8</f>
        <v>44020.5</v>
      </c>
      <c r="J23" s="77">
        <f t="shared" si="1"/>
        <v>12</v>
      </c>
      <c r="K23" s="77">
        <f t="shared" si="10"/>
        <v>288</v>
      </c>
      <c r="L23" s="78">
        <f>jar_information!H8</f>
        <v>1189.984962406015</v>
      </c>
      <c r="M23" s="77">
        <f t="shared" si="11"/>
        <v>2.805727016537316</v>
      </c>
      <c r="N23" s="77">
        <f t="shared" si="12"/>
        <v>5.1344804402632889</v>
      </c>
      <c r="O23" s="79">
        <f t="shared" si="2"/>
        <v>1.4003128473445332</v>
      </c>
      <c r="P23" s="80">
        <f t="shared" si="13"/>
        <v>0.35228329335279646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2357.7835898568442</v>
      </c>
      <c r="U23" s="7">
        <f t="shared" si="17"/>
        <v>0.23577835898568444</v>
      </c>
      <c r="V23" s="93">
        <f t="shared" si="18"/>
        <v>4.8621973866129625E-3</v>
      </c>
      <c r="W23" s="100">
        <f t="shared" si="3"/>
        <v>0.5834636863935555</v>
      </c>
      <c r="X23" s="100">
        <f t="shared" si="4"/>
        <v>0.8168491609509777</v>
      </c>
      <c r="Y23" s="101">
        <f t="shared" si="5"/>
        <v>0.14678470556366519</v>
      </c>
      <c r="Z23" s="101">
        <f t="shared" si="6"/>
        <v>0.20549858778913127</v>
      </c>
    </row>
    <row r="24" spans="1:28">
      <c r="A24" s="29" t="s">
        <v>164</v>
      </c>
      <c r="B24" s="72">
        <f t="shared" si="7"/>
        <v>44032.5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0.5</v>
      </c>
      <c r="I24" s="76">
        <f>jar_information!M9</f>
        <v>44020.5</v>
      </c>
      <c r="J24" s="77">
        <f t="shared" si="1"/>
        <v>12</v>
      </c>
      <c r="K24" s="77">
        <f t="shared" si="10"/>
        <v>288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  <c r="AA24" s="136">
        <v>44029.625</v>
      </c>
      <c r="AB24" t="s">
        <v>235</v>
      </c>
    </row>
    <row r="25" spans="1:28">
      <c r="A25" s="29" t="s">
        <v>165</v>
      </c>
      <c r="B25" s="72">
        <f t="shared" si="7"/>
        <v>44032.5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0.5</v>
      </c>
      <c r="I25" s="76">
        <f>jar_information!M10</f>
        <v>44020.5</v>
      </c>
      <c r="J25" s="77">
        <f t="shared" si="1"/>
        <v>12</v>
      </c>
      <c r="K25" s="77">
        <f t="shared" si="10"/>
        <v>288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  <c r="AA25" s="136">
        <v>44029.625</v>
      </c>
      <c r="AB25" t="s">
        <v>234</v>
      </c>
    </row>
    <row r="26" spans="1:28">
      <c r="A26" s="29" t="s">
        <v>166</v>
      </c>
      <c r="B26" s="72">
        <f t="shared" si="7"/>
        <v>44032.5</v>
      </c>
      <c r="C26" s="45">
        <v>3</v>
      </c>
      <c r="D26" s="83">
        <v>1181.0999999999999</v>
      </c>
      <c r="E26" s="84">
        <v>225.73</v>
      </c>
      <c r="F26" s="75">
        <f t="shared" si="8"/>
        <v>3.915383722488272E-3</v>
      </c>
      <c r="G26" s="75">
        <f t="shared" si="9"/>
        <v>3.8847701134169092E-3</v>
      </c>
      <c r="H26" s="99">
        <v>0.5</v>
      </c>
      <c r="I26" s="76">
        <f>jar_information!M11</f>
        <v>44020.5</v>
      </c>
      <c r="J26" s="77">
        <f t="shared" si="1"/>
        <v>12</v>
      </c>
      <c r="K26" s="77">
        <f t="shared" si="10"/>
        <v>288</v>
      </c>
      <c r="L26" s="78">
        <f>jar_information!H11</f>
        <v>1184.5645645645645</v>
      </c>
      <c r="M26" s="77">
        <f t="shared" si="11"/>
        <v>4.6380248143325034</v>
      </c>
      <c r="N26" s="77">
        <f t="shared" si="12"/>
        <v>8.4875854102284816</v>
      </c>
      <c r="O26" s="79">
        <f t="shared" si="2"/>
        <v>2.314796020971404</v>
      </c>
      <c r="P26" s="80">
        <f t="shared" si="13"/>
        <v>0.5843361823776505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3915.3837224882723</v>
      </c>
      <c r="U26" s="7">
        <f t="shared" si="17"/>
        <v>0.3915383722488272</v>
      </c>
      <c r="V26" s="93">
        <f t="shared" si="18"/>
        <v>8.037486183928487E-3</v>
      </c>
      <c r="W26" s="100">
        <f t="shared" si="19"/>
        <v>0.96449834207141838</v>
      </c>
      <c r="X26" s="100">
        <f t="shared" si="20"/>
        <v>1.3502976788999859</v>
      </c>
      <c r="Y26" s="101">
        <f t="shared" si="21"/>
        <v>0.24347340932402103</v>
      </c>
      <c r="Z26" s="101">
        <f t="shared" si="6"/>
        <v>0.3408627730536295</v>
      </c>
    </row>
    <row r="27" spans="1:28">
      <c r="A27" s="29" t="s">
        <v>167</v>
      </c>
      <c r="B27" s="72">
        <f t="shared" si="7"/>
        <v>44032.5</v>
      </c>
      <c r="C27" s="45">
        <v>1</v>
      </c>
      <c r="D27" s="83">
        <v>620.61</v>
      </c>
      <c r="E27" s="84">
        <v>124.33</v>
      </c>
      <c r="F27" s="75">
        <f t="shared" si="8"/>
        <v>6.1542945263140863E-3</v>
      </c>
      <c r="G27" s="75">
        <f t="shared" si="9"/>
        <v>6.2924333945279833E-3</v>
      </c>
      <c r="H27" s="99">
        <v>0.5</v>
      </c>
      <c r="I27" s="76">
        <f>jar_information!M12</f>
        <v>44020.5</v>
      </c>
      <c r="J27" s="77">
        <f t="shared" si="1"/>
        <v>12</v>
      </c>
      <c r="K27" s="77">
        <f t="shared" si="10"/>
        <v>288</v>
      </c>
      <c r="L27" s="78">
        <f>jar_information!H12</f>
        <v>1184.5645645645645</v>
      </c>
      <c r="M27" s="77">
        <f t="shared" si="11"/>
        <v>7.2901592157653283</v>
      </c>
      <c r="N27" s="77">
        <f t="shared" si="12"/>
        <v>13.34099136485055</v>
      </c>
      <c r="O27" s="79">
        <f t="shared" si="2"/>
        <v>3.6384521904137861</v>
      </c>
      <c r="P27" s="80">
        <f t="shared" si="13"/>
        <v>0.91847369852389105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6154.2945263140864</v>
      </c>
      <c r="U27" s="7">
        <f t="shared" si="17"/>
        <v>0.61542945263140858</v>
      </c>
      <c r="V27" s="93">
        <f t="shared" si="18"/>
        <v>1.2633514550047869E-2</v>
      </c>
      <c r="W27" s="100">
        <f t="shared" si="19"/>
        <v>1.5160217460057444</v>
      </c>
      <c r="X27" s="100">
        <f t="shared" si="20"/>
        <v>2.122430444408042</v>
      </c>
      <c r="Y27" s="101">
        <f t="shared" si="21"/>
        <v>0.38269737438495466</v>
      </c>
      <c r="Z27" s="101">
        <f t="shared" si="6"/>
        <v>0.5357763241389365</v>
      </c>
    </row>
    <row r="28" spans="1:28">
      <c r="A28" s="29" t="s">
        <v>168</v>
      </c>
      <c r="B28" s="72">
        <f t="shared" si="7"/>
        <v>44032.5</v>
      </c>
      <c r="C28" s="45">
        <v>3</v>
      </c>
      <c r="D28" s="83">
        <v>1117.7</v>
      </c>
      <c r="E28" s="84">
        <v>224.68</v>
      </c>
      <c r="F28" s="75">
        <f t="shared" si="8"/>
        <v>3.7045421903473741E-3</v>
      </c>
      <c r="G28" s="75">
        <f t="shared" si="9"/>
        <v>3.8662626486141191E-3</v>
      </c>
      <c r="H28" s="99">
        <v>0.5</v>
      </c>
      <c r="I28" s="76">
        <f>jar_information!M13</f>
        <v>44020.5</v>
      </c>
      <c r="J28" s="77">
        <f t="shared" si="1"/>
        <v>12</v>
      </c>
      <c r="K28" s="77">
        <f t="shared" si="10"/>
        <v>288</v>
      </c>
      <c r="L28" s="78">
        <f>jar_information!H13</f>
        <v>1173.7724550898204</v>
      </c>
      <c r="M28" s="77">
        <f t="shared" si="11"/>
        <v>4.3482895817478582</v>
      </c>
      <c r="N28" s="77">
        <f t="shared" si="12"/>
        <v>7.9573699345985807</v>
      </c>
      <c r="O28" s="79">
        <f t="shared" si="2"/>
        <v>2.1701918003450671</v>
      </c>
      <c r="P28" s="80">
        <f t="shared" si="13"/>
        <v>0.55158972781009996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3704.5421903473739</v>
      </c>
      <c r="U28" s="7">
        <f t="shared" si="17"/>
        <v>0.37045421903473746</v>
      </c>
      <c r="V28" s="93">
        <f t="shared" si="18"/>
        <v>7.5353881956425938E-3</v>
      </c>
      <c r="W28" s="100">
        <f t="shared" si="19"/>
        <v>0.90424658347711129</v>
      </c>
      <c r="X28" s="100">
        <f t="shared" si="20"/>
        <v>1.2659452168679559</v>
      </c>
      <c r="Y28" s="101">
        <f t="shared" si="21"/>
        <v>0.22982905325420833</v>
      </c>
      <c r="Z28" s="101">
        <f t="shared" si="6"/>
        <v>0.32176067455589169</v>
      </c>
    </row>
    <row r="29" spans="1:28">
      <c r="A29" s="29" t="s">
        <v>169</v>
      </c>
      <c r="B29" s="72">
        <f t="shared" si="7"/>
        <v>44032.5</v>
      </c>
      <c r="C29" s="45">
        <v>3</v>
      </c>
      <c r="D29" s="83">
        <v>689.88</v>
      </c>
      <c r="E29" s="84">
        <v>132.54</v>
      </c>
      <c r="F29" s="75">
        <f t="shared" si="8"/>
        <v>2.2817941733044855E-3</v>
      </c>
      <c r="G29" s="75">
        <f t="shared" si="9"/>
        <v>2.2421885467768612E-3</v>
      </c>
      <c r="H29" s="99">
        <v>0.5</v>
      </c>
      <c r="I29" s="76">
        <f>jar_information!M14</f>
        <v>44020.5</v>
      </c>
      <c r="J29" s="77">
        <f t="shared" si="1"/>
        <v>12</v>
      </c>
      <c r="K29" s="77">
        <f t="shared" si="10"/>
        <v>288</v>
      </c>
      <c r="L29" s="78">
        <f>jar_information!H14</f>
        <v>1173.7724550898204</v>
      </c>
      <c r="M29" s="77">
        <f t="shared" si="11"/>
        <v>2.6783071488092531</v>
      </c>
      <c r="N29" s="77">
        <f t="shared" si="12"/>
        <v>4.9013020823209335</v>
      </c>
      <c r="O29" s="79">
        <f t="shared" si="2"/>
        <v>1.3367187497238908</v>
      </c>
      <c r="P29" s="80">
        <f t="shared" si="13"/>
        <v>0.33974892504967624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2281.7941733044854</v>
      </c>
      <c r="U29" s="7">
        <f t="shared" si="17"/>
        <v>0.22817941733044855</v>
      </c>
      <c r="V29" s="93">
        <f t="shared" si="18"/>
        <v>4.6413845476523984E-3</v>
      </c>
      <c r="W29" s="100">
        <f t="shared" si="19"/>
        <v>0.55696614571828784</v>
      </c>
      <c r="X29" s="100">
        <f t="shared" si="20"/>
        <v>0.77975260400560298</v>
      </c>
      <c r="Y29" s="101">
        <f t="shared" si="21"/>
        <v>0.14156205210403178</v>
      </c>
      <c r="Z29" s="101">
        <f t="shared" si="6"/>
        <v>0.19818687294564447</v>
      </c>
    </row>
    <row r="30" spans="1:28">
      <c r="A30" t="s">
        <v>170</v>
      </c>
      <c r="B30" s="72">
        <f t="shared" si="7"/>
        <v>44032.5</v>
      </c>
      <c r="C30" s="45">
        <v>3</v>
      </c>
      <c r="D30" s="83">
        <v>1268</v>
      </c>
      <c r="E30" s="84">
        <v>245.92</v>
      </c>
      <c r="F30" s="75">
        <f t="shared" si="8"/>
        <v>4.2043762957224059E-3</v>
      </c>
      <c r="G30" s="75">
        <f t="shared" si="9"/>
        <v>4.2406422223391395E-3</v>
      </c>
      <c r="H30" s="99">
        <v>0.5</v>
      </c>
      <c r="I30" s="76">
        <f>jar_information!M15</f>
        <v>44020.5</v>
      </c>
      <c r="J30" s="77">
        <f t="shared" si="1"/>
        <v>12</v>
      </c>
      <c r="K30" s="77">
        <f t="shared" si="10"/>
        <v>288</v>
      </c>
      <c r="L30" s="78">
        <f>jar_information!H15</f>
        <v>1168.4005979073243</v>
      </c>
      <c r="M30" s="77">
        <f t="shared" si="11"/>
        <v>4.91239577774944</v>
      </c>
      <c r="N30" s="77">
        <f t="shared" si="12"/>
        <v>8.9896842732814761</v>
      </c>
      <c r="O30" s="79">
        <f t="shared" si="2"/>
        <v>2.4517320745313116</v>
      </c>
      <c r="P30" s="80">
        <f t="shared" si="13"/>
        <v>0.62528210657470884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4204.3762957224062</v>
      </c>
      <c r="U30" s="7">
        <f t="shared" si="17"/>
        <v>0.42043762957224057</v>
      </c>
      <c r="V30" s="93">
        <f t="shared" si="18"/>
        <v>8.5129585921226089E-3</v>
      </c>
    </row>
    <row r="31" spans="1:28">
      <c r="A31" t="s">
        <v>171</v>
      </c>
      <c r="B31" s="72">
        <f t="shared" si="7"/>
        <v>44032.5</v>
      </c>
      <c r="C31" s="45">
        <v>1</v>
      </c>
      <c r="D31" s="83">
        <v>568.01</v>
      </c>
      <c r="E31" s="84">
        <v>118.25</v>
      </c>
      <c r="F31" s="75">
        <f t="shared" si="8"/>
        <v>5.6295185993135537E-3</v>
      </c>
      <c r="G31" s="75">
        <f t="shared" si="9"/>
        <v>5.9709322916680803E-3</v>
      </c>
      <c r="H31" s="99">
        <v>0.5</v>
      </c>
      <c r="I31" s="76">
        <f>jar_information!M16</f>
        <v>44020.5</v>
      </c>
      <c r="J31" s="77">
        <f t="shared" si="1"/>
        <v>12</v>
      </c>
      <c r="K31" s="77">
        <f t="shared" si="10"/>
        <v>288</v>
      </c>
      <c r="L31" s="78">
        <f>jar_information!H16</f>
        <v>1179.1604197901049</v>
      </c>
      <c r="M31" s="77">
        <f t="shared" si="11"/>
        <v>6.6381055147827732</v>
      </c>
      <c r="N31" s="77">
        <f t="shared" si="12"/>
        <v>12.147733092052475</v>
      </c>
      <c r="O31" s="79">
        <f t="shared" si="2"/>
        <v>3.3130181160143111</v>
      </c>
      <c r="P31" s="80">
        <f t="shared" si="13"/>
        <v>0.8391846894072138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5629.5185993135538</v>
      </c>
      <c r="U31" s="7">
        <f t="shared" si="17"/>
        <v>0.56295185993135533</v>
      </c>
      <c r="V31" s="93">
        <f t="shared" si="18"/>
        <v>1.1503535125049692E-2</v>
      </c>
    </row>
    <row r="32" spans="1:28">
      <c r="A32" t="s">
        <v>172</v>
      </c>
      <c r="B32" s="72">
        <f t="shared" si="7"/>
        <v>44032.5</v>
      </c>
      <c r="C32" s="45">
        <v>1</v>
      </c>
      <c r="D32" s="83">
        <v>535.37</v>
      </c>
      <c r="E32" s="84">
        <v>116.69</v>
      </c>
      <c r="F32" s="75">
        <f t="shared" si="8"/>
        <v>5.3038781761710185E-3</v>
      </c>
      <c r="G32" s="75">
        <f t="shared" si="9"/>
        <v>5.8884418771184988E-3</v>
      </c>
      <c r="H32" s="99">
        <v>0.5</v>
      </c>
      <c r="I32" s="76">
        <f>jar_information!M17</f>
        <v>44020.5</v>
      </c>
      <c r="J32" s="77">
        <f t="shared" si="1"/>
        <v>12</v>
      </c>
      <c r="K32" s="77">
        <f t="shared" si="10"/>
        <v>288</v>
      </c>
      <c r="L32" s="78">
        <f>jar_information!H17</f>
        <v>1173.7724550898204</v>
      </c>
      <c r="M32" s="77">
        <f t="shared" si="11"/>
        <v>6.2255461083415753</v>
      </c>
      <c r="N32" s="77">
        <f t="shared" si="12"/>
        <v>11.392749378265083</v>
      </c>
      <c r="O32" s="79">
        <f t="shared" si="2"/>
        <v>3.1071134667995679</v>
      </c>
      <c r="P32" s="80">
        <f t="shared" si="13"/>
        <v>0.78972368762731582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5303.8781761710188</v>
      </c>
      <c r="U32" s="7">
        <f t="shared" si="17"/>
        <v>0.53038781761710185</v>
      </c>
      <c r="V32" s="93">
        <f t="shared" si="18"/>
        <v>1.0788588426387389E-2</v>
      </c>
    </row>
    <row r="33" spans="1:22">
      <c r="A33" t="s">
        <v>173</v>
      </c>
      <c r="B33" s="72">
        <f t="shared" si="7"/>
        <v>44032.5</v>
      </c>
      <c r="C33" s="45">
        <v>1</v>
      </c>
      <c r="D33" s="83">
        <v>667.34</v>
      </c>
      <c r="E33" s="84">
        <v>129.91</v>
      </c>
      <c r="F33" s="75">
        <f t="shared" si="8"/>
        <v>6.6205070561379427E-3</v>
      </c>
      <c r="G33" s="75">
        <f t="shared" si="9"/>
        <v>6.5874952619553303E-3</v>
      </c>
      <c r="H33" s="99">
        <v>0.5</v>
      </c>
      <c r="I33" s="76">
        <f>jar_information!M18</f>
        <v>44020.5</v>
      </c>
      <c r="J33" s="77">
        <f t="shared" si="1"/>
        <v>12</v>
      </c>
      <c r="K33" s="77">
        <f t="shared" si="10"/>
        <v>288</v>
      </c>
      <c r="L33" s="78">
        <f>jar_information!H18</f>
        <v>1200.8748114630469</v>
      </c>
      <c r="M33" s="77">
        <f t="shared" si="11"/>
        <v>7.950400162829423</v>
      </c>
      <c r="N33" s="77">
        <f t="shared" si="12"/>
        <v>14.549232297977845</v>
      </c>
      <c r="O33" s="79">
        <f t="shared" si="2"/>
        <v>3.9679724449030482</v>
      </c>
      <c r="P33" s="80">
        <f t="shared" si="13"/>
        <v>0.99145102827289777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6620.5070561379425</v>
      </c>
      <c r="U33" s="7">
        <f t="shared" si="17"/>
        <v>0.66205070561379431</v>
      </c>
      <c r="V33" s="93">
        <f t="shared" si="18"/>
        <v>1.3777682100357807E-2</v>
      </c>
    </row>
    <row r="34" spans="1:22">
      <c r="A34" t="s">
        <v>174</v>
      </c>
      <c r="B34" s="72">
        <f t="shared" si="7"/>
        <v>44032.5</v>
      </c>
      <c r="C34" s="45">
        <v>3</v>
      </c>
      <c r="D34" s="83">
        <v>912.04</v>
      </c>
      <c r="E34" s="84">
        <v>180.7</v>
      </c>
      <c r="F34" s="75">
        <f t="shared" si="8"/>
        <v>3.02060418561398E-3</v>
      </c>
      <c r="G34" s="75">
        <f t="shared" si="9"/>
        <v>3.0910642657315203E-3</v>
      </c>
      <c r="H34" s="99">
        <v>0.5</v>
      </c>
      <c r="I34" s="76">
        <f>jar_information!M19</f>
        <v>44020.5</v>
      </c>
      <c r="J34" s="77">
        <f t="shared" si="1"/>
        <v>12</v>
      </c>
      <c r="K34" s="77">
        <f t="shared" si="10"/>
        <v>288</v>
      </c>
      <c r="L34" s="78">
        <f>jar_information!H19</f>
        <v>1184.5645645645645</v>
      </c>
      <c r="M34" s="77">
        <f t="shared" si="11"/>
        <v>3.5781006818537251</v>
      </c>
      <c r="N34" s="77">
        <f t="shared" si="12"/>
        <v>6.5479242477923174</v>
      </c>
      <c r="O34" s="79">
        <f t="shared" si="2"/>
        <v>1.7857975221251774</v>
      </c>
      <c r="P34" s="80">
        <f t="shared" si="13"/>
        <v>0.45079829804622984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3020.60418561398</v>
      </c>
      <c r="U34" s="7">
        <f t="shared" si="17"/>
        <v>0.30206041856139798</v>
      </c>
      <c r="V34" s="93">
        <f t="shared" si="18"/>
        <v>6.2006858407124216E-3</v>
      </c>
    </row>
    <row r="35" spans="1:22">
      <c r="A35" t="s">
        <v>175</v>
      </c>
      <c r="B35" s="72">
        <f t="shared" si="7"/>
        <v>44032.5</v>
      </c>
      <c r="C35" s="45">
        <v>2</v>
      </c>
      <c r="D35" s="83">
        <v>839.09</v>
      </c>
      <c r="E35" s="84">
        <v>162.59</v>
      </c>
      <c r="F35" s="75">
        <f t="shared" si="8"/>
        <v>4.1670051009049178E-3</v>
      </c>
      <c r="G35" s="75">
        <f t="shared" si="9"/>
        <v>4.1577818449136574E-3</v>
      </c>
      <c r="H35" s="99">
        <v>0.5</v>
      </c>
      <c r="I35" s="76">
        <f>jar_information!M20</f>
        <v>44020.5</v>
      </c>
      <c r="J35" s="77">
        <f t="shared" si="1"/>
        <v>12</v>
      </c>
      <c r="K35" s="77">
        <f t="shared" si="10"/>
        <v>288</v>
      </c>
      <c r="L35" s="78">
        <f>jar_information!H20</f>
        <v>1184.5645645645645</v>
      </c>
      <c r="M35" s="77">
        <f t="shared" si="11"/>
        <v>4.9360865828917531</v>
      </c>
      <c r="N35" s="77">
        <f t="shared" si="12"/>
        <v>9.0330384466919078</v>
      </c>
      <c r="O35" s="79">
        <f t="shared" si="2"/>
        <v>2.4635559400068838</v>
      </c>
      <c r="P35" s="80">
        <f t="shared" si="13"/>
        <v>0.62188843423590368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4167.0051009049175</v>
      </c>
      <c r="U35" s="7">
        <f t="shared" si="17"/>
        <v>0.4167005100904918</v>
      </c>
      <c r="V35" s="93">
        <f t="shared" si="18"/>
        <v>8.5540136805794583E-3</v>
      </c>
    </row>
    <row r="36" spans="1:22">
      <c r="A36" t="s">
        <v>176</v>
      </c>
      <c r="B36" s="72">
        <f t="shared" si="7"/>
        <v>44032.5</v>
      </c>
      <c r="C36" s="45">
        <v>3</v>
      </c>
      <c r="D36" s="83">
        <v>1059.2</v>
      </c>
      <c r="E36" s="84">
        <v>201.83</v>
      </c>
      <c r="F36" s="75">
        <f t="shared" si="8"/>
        <v>3.5099959816684697E-3</v>
      </c>
      <c r="G36" s="75">
        <f t="shared" si="9"/>
        <v>3.4635049621914871E-3</v>
      </c>
      <c r="H36" s="99">
        <v>0.5</v>
      </c>
      <c r="I36" s="76">
        <f>jar_information!M21</f>
        <v>44020.5</v>
      </c>
      <c r="J36" s="77">
        <f t="shared" si="1"/>
        <v>12</v>
      </c>
      <c r="K36" s="77">
        <f t="shared" si="10"/>
        <v>288</v>
      </c>
      <c r="L36" s="78">
        <f>jar_information!H21</f>
        <v>1168.4005979073243</v>
      </c>
      <c r="M36" s="77">
        <f t="shared" si="11"/>
        <v>4.1010814036337457</v>
      </c>
      <c r="N36" s="77">
        <f t="shared" si="12"/>
        <v>7.5049789686497546</v>
      </c>
      <c r="O36" s="79">
        <f t="shared" si="2"/>
        <v>2.0468124459953874</v>
      </c>
      <c r="P36" s="80">
        <f t="shared" si="13"/>
        <v>0.52201266659204171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3509.9959816684695</v>
      </c>
      <c r="U36" s="7">
        <f t="shared" si="17"/>
        <v>0.35099959816684695</v>
      </c>
      <c r="V36" s="93">
        <f t="shared" si="18"/>
        <v>7.1069876597062058E-3</v>
      </c>
    </row>
    <row r="37" spans="1:22">
      <c r="A37" t="s">
        <v>177</v>
      </c>
      <c r="B37" s="72">
        <f t="shared" si="7"/>
        <v>44032.5</v>
      </c>
      <c r="C37" s="45">
        <v>5</v>
      </c>
      <c r="D37" s="83">
        <v>1534.9</v>
      </c>
      <c r="E37" s="84">
        <v>285.25</v>
      </c>
      <c r="F37" s="75">
        <f t="shared" si="8"/>
        <v>3.055183552781132E-3</v>
      </c>
      <c r="G37" s="75">
        <f t="shared" si="9"/>
        <v>2.9603273852284841E-3</v>
      </c>
      <c r="H37" s="99">
        <v>0.5</v>
      </c>
      <c r="I37" s="76">
        <f>jar_information!M22</f>
        <v>44020.5</v>
      </c>
      <c r="J37" s="77">
        <f t="shared" si="1"/>
        <v>12</v>
      </c>
      <c r="K37" s="77">
        <f t="shared" si="10"/>
        <v>288</v>
      </c>
      <c r="L37" s="78">
        <f>jar_information!H22</f>
        <v>1189.984962406015</v>
      </c>
      <c r="M37" s="77">
        <f t="shared" si="11"/>
        <v>3.6356224851997307</v>
      </c>
      <c r="N37" s="77">
        <f t="shared" si="12"/>
        <v>6.6531891479155076</v>
      </c>
      <c r="O37" s="79">
        <f t="shared" si="2"/>
        <v>1.8145061312496837</v>
      </c>
      <c r="P37" s="80">
        <f t="shared" si="13"/>
        <v>0.45648384711863343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3055.1835527811322</v>
      </c>
      <c r="U37" s="7">
        <f t="shared" si="17"/>
        <v>0.30551835527811322</v>
      </c>
      <c r="V37" s="93">
        <f t="shared" si="18"/>
        <v>6.3003685112836237E-3</v>
      </c>
    </row>
    <row r="38" spans="1:22">
      <c r="A38" t="s">
        <v>178</v>
      </c>
      <c r="B38" s="72">
        <f t="shared" si="7"/>
        <v>44032.5</v>
      </c>
      <c r="C38" s="45">
        <v>5</v>
      </c>
      <c r="D38" s="83">
        <v>779.44</v>
      </c>
      <c r="E38" s="84">
        <v>157</v>
      </c>
      <c r="F38" s="75">
        <f t="shared" si="8"/>
        <v>1.5477796675650781E-3</v>
      </c>
      <c r="G38" s="75">
        <f t="shared" si="9"/>
        <v>1.6039946075382639E-3</v>
      </c>
      <c r="H38" s="99">
        <v>0.5</v>
      </c>
      <c r="I38" s="76">
        <f>jar_information!M23</f>
        <v>44020.5</v>
      </c>
      <c r="J38" s="77">
        <f t="shared" si="1"/>
        <v>12</v>
      </c>
      <c r="K38" s="77">
        <f t="shared" si="10"/>
        <v>288</v>
      </c>
      <c r="L38" s="78">
        <f>jar_information!H23</f>
        <v>1168.4005979073243</v>
      </c>
      <c r="M38" s="77">
        <f t="shared" si="11"/>
        <v>1.8084266890118368</v>
      </c>
      <c r="N38" s="77">
        <f t="shared" si="12"/>
        <v>3.3094208408916614</v>
      </c>
      <c r="O38" s="79">
        <f t="shared" si="2"/>
        <v>0.90256932024318037</v>
      </c>
      <c r="P38" s="80">
        <f t="shared" si="13"/>
        <v>0.23018846624961886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1547.7796675650782</v>
      </c>
      <c r="U38" s="7">
        <f t="shared" si="17"/>
        <v>0.15477796675650782</v>
      </c>
      <c r="V38" s="93">
        <f t="shared" si="18"/>
        <v>3.1339212508443761E-3</v>
      </c>
    </row>
    <row r="39" spans="1:22">
      <c r="A39" t="s">
        <v>179</v>
      </c>
      <c r="B39" s="72">
        <f t="shared" si="7"/>
        <v>44032.5</v>
      </c>
      <c r="C39" s="45">
        <v>5</v>
      </c>
      <c r="D39" s="83">
        <v>1560.6</v>
      </c>
      <c r="E39" s="84">
        <v>290.95</v>
      </c>
      <c r="F39" s="75">
        <f t="shared" si="8"/>
        <v>3.1064639380431608E-3</v>
      </c>
      <c r="G39" s="75">
        <f t="shared" si="9"/>
        <v>3.0206088420147159E-3</v>
      </c>
      <c r="H39" s="99">
        <v>0.5</v>
      </c>
      <c r="I39" s="76">
        <f>jar_information!M24</f>
        <v>44020.5</v>
      </c>
      <c r="J39" s="77">
        <f t="shared" si="1"/>
        <v>12</v>
      </c>
      <c r="K39" s="77">
        <f t="shared" si="10"/>
        <v>288</v>
      </c>
      <c r="L39" s="78">
        <f>jar_information!H24</f>
        <v>1147.072808320951</v>
      </c>
      <c r="M39" s="77">
        <f t="shared" si="11"/>
        <v>3.5633403133589292</v>
      </c>
      <c r="N39" s="77">
        <f t="shared" si="12"/>
        <v>6.5209127734468408</v>
      </c>
      <c r="O39" s="79">
        <f t="shared" si="2"/>
        <v>1.7784307563945929</v>
      </c>
      <c r="P39" s="80">
        <f t="shared" si="13"/>
        <v>0.45981824432031387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3106.4639380431609</v>
      </c>
      <c r="U39" s="7">
        <f t="shared" si="17"/>
        <v>0.31064639380431608</v>
      </c>
      <c r="V39" s="93">
        <f t="shared" si="18"/>
        <v>6.1751067930367809E-3</v>
      </c>
    </row>
    <row r="40" spans="1:22">
      <c r="A40" t="s">
        <v>180</v>
      </c>
      <c r="B40" s="72">
        <f t="shared" si="7"/>
        <v>44032.5</v>
      </c>
      <c r="C40" s="45">
        <v>5</v>
      </c>
      <c r="D40" s="83">
        <v>1399.4</v>
      </c>
      <c r="E40" s="84">
        <v>265.56</v>
      </c>
      <c r="F40" s="75">
        <f t="shared" si="8"/>
        <v>2.7848142063607059E-3</v>
      </c>
      <c r="G40" s="75">
        <f t="shared" si="9"/>
        <v>2.7520919669616582E-3</v>
      </c>
      <c r="H40" s="99">
        <v>0.5</v>
      </c>
      <c r="I40" s="76">
        <f>jar_information!M25</f>
        <v>44020.5</v>
      </c>
      <c r="J40" s="77">
        <f t="shared" si="1"/>
        <v>12</v>
      </c>
      <c r="K40" s="77">
        <f t="shared" si="10"/>
        <v>288</v>
      </c>
      <c r="L40" s="78">
        <f>jar_information!H25</f>
        <v>1179.1604197901049</v>
      </c>
      <c r="M40" s="77">
        <f t="shared" si="11"/>
        <v>3.2837426886097378</v>
      </c>
      <c r="N40" s="77">
        <f t="shared" si="12"/>
        <v>6.0092491201558209</v>
      </c>
      <c r="O40" s="79">
        <f t="shared" si="2"/>
        <v>1.6388861236788601</v>
      </c>
      <c r="P40" s="80">
        <f t="shared" si="13"/>
        <v>0.41512847032898503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2784.8142063607061</v>
      </c>
      <c r="U40" s="7">
        <f t="shared" si="17"/>
        <v>0.27848142063607056</v>
      </c>
      <c r="V40" s="93">
        <f t="shared" si="18"/>
        <v>5.6905768183293758E-3</v>
      </c>
    </row>
    <row r="41" spans="1:22">
      <c r="A41" t="s">
        <v>181</v>
      </c>
      <c r="B41" s="72">
        <f t="shared" si="7"/>
        <v>44032.5</v>
      </c>
      <c r="C41" s="45">
        <v>5</v>
      </c>
      <c r="D41" s="83">
        <v>735.47</v>
      </c>
      <c r="E41" s="84">
        <v>150.84</v>
      </c>
      <c r="F41" s="75">
        <f t="shared" si="8"/>
        <v>1.460044315815217E-3</v>
      </c>
      <c r="G41" s="75">
        <f t="shared" si="9"/>
        <v>1.5388483314324407E-3</v>
      </c>
      <c r="H41" s="99">
        <v>0.5</v>
      </c>
      <c r="I41" s="76">
        <f>jar_information!M26</f>
        <v>44020.5</v>
      </c>
      <c r="J41" s="77">
        <f t="shared" si="1"/>
        <v>12</v>
      </c>
      <c r="K41" s="77">
        <f t="shared" si="10"/>
        <v>288</v>
      </c>
      <c r="L41" s="78">
        <f>jar_information!H26</f>
        <v>1179.1604197901049</v>
      </c>
      <c r="M41" s="77">
        <f t="shared" si="11"/>
        <v>1.7216264683488278</v>
      </c>
      <c r="N41" s="77">
        <f t="shared" si="12"/>
        <v>3.1505764370783549</v>
      </c>
      <c r="O41" s="79">
        <f t="shared" si="2"/>
        <v>0.85924811920318767</v>
      </c>
      <c r="P41" s="80">
        <f t="shared" si="13"/>
        <v>0.21764682256091378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1460.044315815217</v>
      </c>
      <c r="U41" s="7">
        <f t="shared" si="17"/>
        <v>0.14600443158152171</v>
      </c>
      <c r="V41" s="93">
        <f t="shared" si="18"/>
        <v>2.9835004138999573E-3</v>
      </c>
    </row>
    <row r="42" spans="1:22">
      <c r="A42" t="s">
        <v>182</v>
      </c>
      <c r="B42" s="72">
        <f t="shared" si="7"/>
        <v>44032.5</v>
      </c>
      <c r="C42" s="45">
        <v>1</v>
      </c>
      <c r="D42" s="83">
        <v>671.61</v>
      </c>
      <c r="E42" s="84">
        <v>136.04</v>
      </c>
      <c r="F42" s="75">
        <f t="shared" si="8"/>
        <v>6.6631076874742977E-3</v>
      </c>
      <c r="G42" s="75">
        <f t="shared" si="9"/>
        <v>6.91164028835849E-3</v>
      </c>
      <c r="H42" s="99">
        <v>0.5</v>
      </c>
      <c r="I42" s="76">
        <f>jar_information!M27</f>
        <v>44020.5</v>
      </c>
      <c r="J42" s="77">
        <f t="shared" si="1"/>
        <v>12</v>
      </c>
      <c r="K42" s="77">
        <f t="shared" si="10"/>
        <v>288</v>
      </c>
      <c r="L42" s="78">
        <f>jar_information!H27</f>
        <v>1173.7724550898204</v>
      </c>
      <c r="M42" s="77">
        <f t="shared" si="11"/>
        <v>7.820972268854562</v>
      </c>
      <c r="N42" s="77">
        <f t="shared" si="12"/>
        <v>14.312379252003849</v>
      </c>
      <c r="O42" s="79">
        <f t="shared" si="2"/>
        <v>3.9033761596374132</v>
      </c>
      <c r="P42" s="80">
        <f t="shared" si="13"/>
        <v>0.9921068695829055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6663.1076874742976</v>
      </c>
      <c r="U42" s="7">
        <f t="shared" si="17"/>
        <v>0.66631076874742978</v>
      </c>
      <c r="V42" s="93">
        <f t="shared" si="18"/>
        <v>1.3553389443185463E-2</v>
      </c>
    </row>
    <row r="43" spans="1:22">
      <c r="A43" t="s">
        <v>183</v>
      </c>
      <c r="B43" s="72">
        <f t="shared" si="7"/>
        <v>44032.5</v>
      </c>
      <c r="C43" s="45">
        <v>3</v>
      </c>
      <c r="D43" s="83">
        <v>1421.5</v>
      </c>
      <c r="E43" s="84">
        <v>276.79000000000002</v>
      </c>
      <c r="F43" s="75">
        <f t="shared" si="8"/>
        <v>4.7148522449909852E-3</v>
      </c>
      <c r="G43" s="75">
        <f t="shared" si="9"/>
        <v>4.7847616875411813E-3</v>
      </c>
      <c r="H43" s="99">
        <v>0.5</v>
      </c>
      <c r="I43" s="76">
        <f>jar_information!M28</f>
        <v>44020.5</v>
      </c>
      <c r="J43" s="77">
        <f t="shared" si="1"/>
        <v>12</v>
      </c>
      <c r="K43" s="77">
        <f t="shared" si="10"/>
        <v>288</v>
      </c>
      <c r="L43" s="78">
        <f>jar_information!H28</f>
        <v>1173.7724550898204</v>
      </c>
      <c r="M43" s="77">
        <f t="shared" si="11"/>
        <v>5.5341636949888198</v>
      </c>
      <c r="N43" s="77">
        <f t="shared" si="12"/>
        <v>10.127519561829541</v>
      </c>
      <c r="O43" s="79">
        <f t="shared" si="2"/>
        <v>2.7620507895898747</v>
      </c>
      <c r="P43" s="80">
        <f t="shared" si="13"/>
        <v>0.70202036658018274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4714.8522449909851</v>
      </c>
      <c r="U43" s="7">
        <f t="shared" si="17"/>
        <v>0.47148522449909852</v>
      </c>
      <c r="V43" s="93">
        <f t="shared" si="18"/>
        <v>9.5904541305203983E-3</v>
      </c>
    </row>
    <row r="44" spans="1:22" ht="15" thickBot="1">
      <c r="A44" t="s">
        <v>184</v>
      </c>
      <c r="B44" s="72">
        <f t="shared" si="7"/>
        <v>44032.5</v>
      </c>
      <c r="C44" s="45">
        <v>3</v>
      </c>
      <c r="D44" s="129">
        <v>930.04</v>
      </c>
      <c r="E44" s="130">
        <v>187.64</v>
      </c>
      <c r="F44" s="75">
        <f t="shared" si="8"/>
        <v>3.0804645575151818E-3</v>
      </c>
      <c r="G44" s="75">
        <f t="shared" si="9"/>
        <v>3.2133897949994882E-3</v>
      </c>
      <c r="H44" s="99">
        <v>0.5</v>
      </c>
      <c r="I44" s="76">
        <f>jar_information!M29</f>
        <v>44020.5</v>
      </c>
      <c r="J44" s="77">
        <f t="shared" si="1"/>
        <v>12</v>
      </c>
      <c r="K44" s="77">
        <f t="shared" si="10"/>
        <v>288</v>
      </c>
      <c r="L44" s="78">
        <f>jar_information!H29</f>
        <v>1173.7724550898204</v>
      </c>
      <c r="M44" s="77">
        <f t="shared" si="11"/>
        <v>3.615764446491772</v>
      </c>
      <c r="N44" s="77">
        <f t="shared" si="12"/>
        <v>6.6168489370799426</v>
      </c>
      <c r="O44" s="79">
        <f t="shared" si="2"/>
        <v>1.8045951646581659</v>
      </c>
      <c r="P44" s="80">
        <f t="shared" si="13"/>
        <v>0.45866736549412329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3080.4645575151817</v>
      </c>
      <c r="U44" s="7">
        <f t="shared" si="17"/>
        <v>0.30804645575151818</v>
      </c>
      <c r="V44" s="93">
        <f t="shared" si="18"/>
        <v>6.2659554328408536E-3</v>
      </c>
    </row>
  </sheetData>
  <conditionalFormatting sqref="O18:O44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F4" workbookViewId="0">
      <selection activeCell="AA24" sqref="AA24:AA42"/>
    </sheetView>
  </sheetViews>
  <sheetFormatPr baseColWidth="10" defaultRowHeight="14" x14ac:dyDescent="0"/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44034</v>
      </c>
      <c r="C3" s="54">
        <v>2992</v>
      </c>
      <c r="D3" s="43">
        <v>1518.7</v>
      </c>
      <c r="E3" s="55">
        <v>268.76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44034</v>
      </c>
      <c r="C4" s="54">
        <v>2992</v>
      </c>
      <c r="D4" s="55">
        <v>1366.1</v>
      </c>
      <c r="E4" s="55">
        <v>250.04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44034</v>
      </c>
      <c r="C5" s="54">
        <v>2992</v>
      </c>
      <c r="D5" s="43">
        <v>1221.5999999999999</v>
      </c>
      <c r="E5" s="55">
        <v>238.8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44034</v>
      </c>
      <c r="C6" s="54">
        <v>2992</v>
      </c>
      <c r="D6" s="55">
        <v>1080.3</v>
      </c>
      <c r="E6" s="55">
        <v>196.84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44034</v>
      </c>
      <c r="C7" s="54">
        <v>2992</v>
      </c>
      <c r="D7" s="43">
        <v>925.45</v>
      </c>
      <c r="E7" s="55">
        <v>182.48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44034</v>
      </c>
      <c r="C8" s="54">
        <v>2992</v>
      </c>
      <c r="D8" s="55">
        <v>760.84</v>
      </c>
      <c r="E8" s="55">
        <v>144.85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44034</v>
      </c>
      <c r="C9" s="54">
        <v>2992</v>
      </c>
      <c r="D9" s="43">
        <v>649.78</v>
      </c>
      <c r="E9" s="55">
        <v>126.76</v>
      </c>
      <c r="F9" s="56">
        <f t="shared" si="0"/>
        <v>5.984</v>
      </c>
      <c r="G9" s="59" t="s">
        <v>70</v>
      </c>
      <c r="H9" s="59"/>
      <c r="I9" s="60">
        <f>SLOPE(F3:F15,D3:D15)</f>
        <v>9.7125786602197967E-3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44034</v>
      </c>
      <c r="C10" s="54">
        <v>2992</v>
      </c>
      <c r="D10" s="43">
        <v>458.45</v>
      </c>
      <c r="E10" s="55">
        <v>95.08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-7.5753753732789697E-2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44034</v>
      </c>
      <c r="C11" s="54">
        <v>2992</v>
      </c>
      <c r="D11" s="43">
        <v>342.07</v>
      </c>
      <c r="E11" s="55">
        <v>69.608999999999995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>
      <c r="A12" s="61">
        <v>0.4</v>
      </c>
      <c r="B12" s="53">
        <v>44034</v>
      </c>
      <c r="C12" s="54">
        <v>2992</v>
      </c>
      <c r="D12" s="61">
        <v>116.04</v>
      </c>
      <c r="E12" s="61">
        <v>26.925999999999998</v>
      </c>
      <c r="F12" s="56">
        <f t="shared" si="0"/>
        <v>1.1968000000000001</v>
      </c>
      <c r="G12" s="62" t="s">
        <v>72</v>
      </c>
      <c r="H12" s="62"/>
      <c r="I12" s="63">
        <f>SLOPE(F3:F15,E3:E15)</f>
        <v>5.3423909593230672E-2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44034</v>
      </c>
      <c r="C13" s="54">
        <v>2992</v>
      </c>
      <c r="D13" s="61">
        <v>52.231000000000002</v>
      </c>
      <c r="E13" s="61">
        <v>13.96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-0.37551088685369027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>
      <c r="A14" s="61">
        <v>0.1</v>
      </c>
      <c r="B14" s="53">
        <v>44034</v>
      </c>
      <c r="C14" s="54">
        <v>2992</v>
      </c>
      <c r="D14" s="61">
        <v>19.710999999999999</v>
      </c>
      <c r="E14" s="61">
        <v>6.2039999999999997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40" t="s">
        <v>121</v>
      </c>
      <c r="X14" s="140" t="s">
        <v>122</v>
      </c>
      <c r="Y14" s="140" t="s">
        <v>121</v>
      </c>
      <c r="Z14" s="140" t="s">
        <v>122</v>
      </c>
    </row>
    <row r="15" spans="1:26">
      <c r="A15" s="61">
        <v>0</v>
      </c>
      <c r="B15" s="53">
        <v>44034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40"/>
      <c r="X15" s="140"/>
      <c r="Y15" s="140"/>
      <c r="Z15" s="140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>
      <c r="A18" s="29" t="s">
        <v>158</v>
      </c>
      <c r="B18" s="72">
        <f>$B$3+H18</f>
        <v>44034.5</v>
      </c>
      <c r="C18" s="45">
        <v>3</v>
      </c>
      <c r="D18" s="73">
        <v>992.39</v>
      </c>
      <c r="E18" s="74"/>
      <c r="F18" s="75">
        <f>((I$9*D18)+I$10)/C18/1000</f>
        <v>3.1876373942942445E-3</v>
      </c>
      <c r="G18" s="75">
        <f>((I$12*E18)+I$13)/C18/1000</f>
        <v>-1.2517029561789675E-4</v>
      </c>
      <c r="H18" s="99">
        <v>0.5</v>
      </c>
      <c r="I18" s="76">
        <f>jar_information!M3</f>
        <v>44020.5</v>
      </c>
      <c r="J18" s="77">
        <f t="shared" ref="J18:J44" si="1">B18-I18</f>
        <v>14</v>
      </c>
      <c r="K18" s="77">
        <f>J18*24</f>
        <v>336</v>
      </c>
      <c r="L18" s="78">
        <f>jar_information!H3</f>
        <v>1189.984962406015</v>
      </c>
      <c r="M18" s="77">
        <f>F18*L18</f>
        <v>3.7932405648132441</v>
      </c>
      <c r="N18" s="77">
        <f>M18*1.83</f>
        <v>6.9416302336082367</v>
      </c>
      <c r="O18" s="79">
        <f t="shared" ref="O18:O44" si="2">N18*(12/(12+(16*2)))</f>
        <v>1.8931718818931553</v>
      </c>
      <c r="P18" s="80">
        <f>O18*(400/(400+L18))</f>
        <v>0.47627416023566621</v>
      </c>
      <c r="Q18" s="81"/>
      <c r="R18" s="81">
        <f>Q18/314.7</f>
        <v>0</v>
      </c>
      <c r="S18" s="81">
        <f>R18/P18*100</f>
        <v>0</v>
      </c>
      <c r="T18" s="82">
        <f>F18*1000000</f>
        <v>3187.6373942942446</v>
      </c>
      <c r="U18" s="7">
        <f>M18/L18*100</f>
        <v>0.31876373942942443</v>
      </c>
      <c r="V18" s="93">
        <f>O18/K18</f>
        <v>5.6344401246820096E-3</v>
      </c>
      <c r="W18" s="100">
        <f t="shared" ref="W18:W23" si="3">V18*24*5</f>
        <v>0.67613281496184119</v>
      </c>
      <c r="X18" s="100">
        <f t="shared" ref="X18:X23" si="4">V18*24*7</f>
        <v>0.94658594094657766</v>
      </c>
      <c r="Y18" s="101">
        <f t="shared" ref="Y18:Y23" si="5">W18*(400/(400+L18))</f>
        <v>0.17009791436988078</v>
      </c>
      <c r="Z18" s="101">
        <f t="shared" ref="Z18:Z29" si="6">X18*(400/(400+L18))</f>
        <v>0.23813708011783311</v>
      </c>
    </row>
    <row r="19" spans="1:26">
      <c r="A19" s="29" t="s">
        <v>159</v>
      </c>
      <c r="B19" s="72">
        <f t="shared" ref="B19:B44" si="7">$B$3+H19</f>
        <v>44034.5</v>
      </c>
      <c r="C19" s="45">
        <v>3</v>
      </c>
      <c r="D19" s="83">
        <v>602.77</v>
      </c>
      <c r="E19" s="84"/>
      <c r="F19" s="75">
        <f t="shared" ref="F19:F44" si="8">((I$9*D19)+I$10)/C19/1000</f>
        <v>1.9262324284292989E-3</v>
      </c>
      <c r="G19" s="75">
        <f t="shared" ref="G19:G44" si="9">((I$12*E19)+I$13)/C19/1000</f>
        <v>-1.2517029561789675E-4</v>
      </c>
      <c r="H19" s="99">
        <v>0.5</v>
      </c>
      <c r="I19" s="76">
        <f>jar_information!M4</f>
        <v>44020.5</v>
      </c>
      <c r="J19" s="77">
        <f t="shared" si="1"/>
        <v>14</v>
      </c>
      <c r="K19" s="77">
        <f t="shared" ref="K19:K44" si="10">J19*24</f>
        <v>336</v>
      </c>
      <c r="L19" s="78">
        <f>jar_information!H4</f>
        <v>1184.5645645645645</v>
      </c>
      <c r="M19" s="77">
        <f t="shared" ref="M19:M44" si="11">F19*L19</f>
        <v>2.2817466778324964</v>
      </c>
      <c r="N19" s="77">
        <f t="shared" ref="N19:N44" si="12">M19*1.83</f>
        <v>4.175596420433469</v>
      </c>
      <c r="O19" s="79">
        <f t="shared" si="2"/>
        <v>1.1387990237545824</v>
      </c>
      <c r="P19" s="80">
        <f t="shared" ref="P19:P44" si="13">O19*(400/(400+L19))</f>
        <v>0.28747305076016827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1926.232428429299</v>
      </c>
      <c r="U19" s="7">
        <f t="shared" ref="U19:U44" si="17">M19/L19*100</f>
        <v>0.19262324284292992</v>
      </c>
      <c r="V19" s="93">
        <f t="shared" ref="V19:V44" si="18">O19/K19</f>
        <v>3.3892828087933998E-3</v>
      </c>
      <c r="W19" s="100">
        <f t="shared" si="3"/>
        <v>0.40671393705520797</v>
      </c>
      <c r="X19" s="100">
        <f t="shared" si="4"/>
        <v>0.5693995118772911</v>
      </c>
      <c r="Y19" s="101">
        <f t="shared" si="5"/>
        <v>0.10266894670006009</v>
      </c>
      <c r="Z19" s="101">
        <f t="shared" si="6"/>
        <v>0.14373652538008411</v>
      </c>
    </row>
    <row r="20" spans="1:26">
      <c r="A20" s="29" t="s">
        <v>160</v>
      </c>
      <c r="B20" s="72">
        <f t="shared" si="7"/>
        <v>44034.5</v>
      </c>
      <c r="C20" s="45">
        <v>5</v>
      </c>
      <c r="D20" s="83">
        <v>713.85</v>
      </c>
      <c r="E20" s="84"/>
      <c r="F20" s="75">
        <f t="shared" si="8"/>
        <v>1.3715141045730224E-3</v>
      </c>
      <c r="G20" s="75">
        <f t="shared" si="9"/>
        <v>-7.5102177370738052E-5</v>
      </c>
      <c r="H20" s="99">
        <v>0.5</v>
      </c>
      <c r="I20" s="76">
        <f>jar_information!M5</f>
        <v>44020.5</v>
      </c>
      <c r="J20" s="77">
        <f t="shared" si="1"/>
        <v>14</v>
      </c>
      <c r="K20" s="77">
        <f t="shared" si="10"/>
        <v>336</v>
      </c>
      <c r="L20" s="78">
        <f>jar_information!H5</f>
        <v>1189.984962406015</v>
      </c>
      <c r="M20" s="77">
        <f t="shared" si="11"/>
        <v>1.6320811601696474</v>
      </c>
      <c r="N20" s="77">
        <f t="shared" si="12"/>
        <v>2.9867085231104551</v>
      </c>
      <c r="O20" s="79">
        <f t="shared" si="2"/>
        <v>0.81455686993921494</v>
      </c>
      <c r="P20" s="80">
        <f t="shared" si="13"/>
        <v>0.20492190535100457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1371.5141045730225</v>
      </c>
      <c r="U20" s="7">
        <f t="shared" si="17"/>
        <v>0.13715141045730225</v>
      </c>
      <c r="V20" s="93">
        <f t="shared" si="18"/>
        <v>2.4242763986286157E-3</v>
      </c>
      <c r="W20" s="100">
        <f t="shared" si="3"/>
        <v>0.29091316783543386</v>
      </c>
      <c r="X20" s="100">
        <f t="shared" si="4"/>
        <v>0.40727843496960747</v>
      </c>
      <c r="Y20" s="101">
        <f t="shared" si="5"/>
        <v>7.3186394768215909E-2</v>
      </c>
      <c r="Z20" s="101">
        <f t="shared" si="6"/>
        <v>0.10246095267550229</v>
      </c>
    </row>
    <row r="21" spans="1:26">
      <c r="A21" s="29" t="s">
        <v>161</v>
      </c>
      <c r="B21" s="72">
        <f t="shared" si="7"/>
        <v>44034.5</v>
      </c>
      <c r="C21" s="45">
        <v>2</v>
      </c>
      <c r="D21" s="83">
        <v>1041.5999999999999</v>
      </c>
      <c r="E21" s="84"/>
      <c r="F21" s="75">
        <f t="shared" si="8"/>
        <v>5.0204340893760741E-3</v>
      </c>
      <c r="G21" s="75">
        <f t="shared" si="9"/>
        <v>-1.8775544342684514E-4</v>
      </c>
      <c r="H21" s="99">
        <v>0.5</v>
      </c>
      <c r="I21" s="76">
        <f>jar_information!M6</f>
        <v>44020.5</v>
      </c>
      <c r="J21" s="77">
        <f t="shared" si="1"/>
        <v>14</v>
      </c>
      <c r="K21" s="77">
        <f t="shared" si="10"/>
        <v>336</v>
      </c>
      <c r="L21" s="78">
        <f>jar_information!H6</f>
        <v>1184.5645645645645</v>
      </c>
      <c r="M21" s="77">
        <f t="shared" si="11"/>
        <v>5.9470283210068651</v>
      </c>
      <c r="N21" s="77">
        <f t="shared" si="12"/>
        <v>10.883061827442564</v>
      </c>
      <c r="O21" s="79">
        <f t="shared" si="2"/>
        <v>2.9681077711206991</v>
      </c>
      <c r="P21" s="80">
        <f t="shared" si="13"/>
        <v>0.74925511714603565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5020.4340893760736</v>
      </c>
      <c r="U21" s="7">
        <f t="shared" si="17"/>
        <v>0.50204340893760746</v>
      </c>
      <c r="V21" s="93">
        <f t="shared" si="18"/>
        <v>8.8336540807163657E-3</v>
      </c>
      <c r="W21" s="100">
        <f t="shared" si="3"/>
        <v>1.0600384896859638</v>
      </c>
      <c r="X21" s="100">
        <f t="shared" si="4"/>
        <v>1.4840538855603493</v>
      </c>
      <c r="Y21" s="101">
        <f t="shared" si="5"/>
        <v>0.26759111326644125</v>
      </c>
      <c r="Z21" s="101">
        <f t="shared" si="6"/>
        <v>0.37462755857301777</v>
      </c>
    </row>
    <row r="22" spans="1:26">
      <c r="A22" s="29" t="s">
        <v>162</v>
      </c>
      <c r="B22" s="72">
        <f t="shared" si="7"/>
        <v>44034.5</v>
      </c>
      <c r="C22" s="45">
        <v>2</v>
      </c>
      <c r="D22" s="83">
        <v>680.04</v>
      </c>
      <c r="E22" s="84"/>
      <c r="F22" s="75">
        <f t="shared" si="8"/>
        <v>3.2645941191815405E-3</v>
      </c>
      <c r="G22" s="75">
        <f t="shared" si="9"/>
        <v>-1.8775544342684514E-4</v>
      </c>
      <c r="H22" s="99">
        <v>0.5</v>
      </c>
      <c r="I22" s="76">
        <f>jar_information!M7</f>
        <v>44020.5</v>
      </c>
      <c r="J22" s="77">
        <f t="shared" si="1"/>
        <v>14</v>
      </c>
      <c r="K22" s="77">
        <f t="shared" si="10"/>
        <v>336</v>
      </c>
      <c r="L22" s="78">
        <f>jar_information!H7</f>
        <v>1184.5645645645645</v>
      </c>
      <c r="M22" s="77">
        <f t="shared" si="11"/>
        <v>3.8671225112683194</v>
      </c>
      <c r="N22" s="77">
        <f t="shared" si="12"/>
        <v>7.076834195621025</v>
      </c>
      <c r="O22" s="79">
        <f t="shared" si="2"/>
        <v>1.9300456897148248</v>
      </c>
      <c r="P22" s="80">
        <f t="shared" si="13"/>
        <v>0.48721162466363699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3264.5941191815405</v>
      </c>
      <c r="U22" s="7">
        <f t="shared" si="17"/>
        <v>0.32645941191815403</v>
      </c>
      <c r="V22" s="93">
        <f t="shared" si="18"/>
        <v>5.7441836003417407E-3</v>
      </c>
      <c r="W22" s="100">
        <f t="shared" si="3"/>
        <v>0.68930203204100882</v>
      </c>
      <c r="X22" s="100">
        <f t="shared" si="4"/>
        <v>0.96502284485741241</v>
      </c>
      <c r="Y22" s="101">
        <f t="shared" si="5"/>
        <v>0.17400415166558461</v>
      </c>
      <c r="Z22" s="101">
        <f t="shared" si="6"/>
        <v>0.24360581233181849</v>
      </c>
    </row>
    <row r="23" spans="1:26">
      <c r="A23" s="29" t="s">
        <v>163</v>
      </c>
      <c r="B23" s="72">
        <f t="shared" si="7"/>
        <v>44034.5</v>
      </c>
      <c r="C23" s="45">
        <v>3</v>
      </c>
      <c r="D23" s="83">
        <v>775.16</v>
      </c>
      <c r="E23" s="84"/>
      <c r="F23" s="75">
        <f t="shared" si="8"/>
        <v>2.4843495735077294E-3</v>
      </c>
      <c r="G23" s="75">
        <f t="shared" si="9"/>
        <v>-1.2517029561789675E-4</v>
      </c>
      <c r="H23" s="99">
        <v>0.5</v>
      </c>
      <c r="I23" s="76">
        <f>jar_information!M8</f>
        <v>44020.5</v>
      </c>
      <c r="J23" s="77">
        <f t="shared" si="1"/>
        <v>14</v>
      </c>
      <c r="K23" s="77">
        <f t="shared" si="10"/>
        <v>336</v>
      </c>
      <c r="L23" s="78">
        <f>jar_information!H8</f>
        <v>1189.984962406015</v>
      </c>
      <c r="M23" s="77">
        <f t="shared" si="11"/>
        <v>2.9563386338339948</v>
      </c>
      <c r="N23" s="77">
        <f t="shared" si="12"/>
        <v>5.410099699916211</v>
      </c>
      <c r="O23" s="79">
        <f t="shared" si="2"/>
        <v>1.4754817363407846</v>
      </c>
      <c r="P23" s="80">
        <f t="shared" si="13"/>
        <v>0.37119388452782331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2484.3495735077295</v>
      </c>
      <c r="U23" s="7">
        <f t="shared" si="17"/>
        <v>0.24843495735077295</v>
      </c>
      <c r="V23" s="93">
        <f t="shared" si="18"/>
        <v>4.3913146914904303E-3</v>
      </c>
      <c r="W23" s="100">
        <f t="shared" si="3"/>
        <v>0.52695776297885155</v>
      </c>
      <c r="X23" s="100">
        <f t="shared" si="4"/>
        <v>0.73774086817039231</v>
      </c>
      <c r="Y23" s="101">
        <f t="shared" si="5"/>
        <v>0.13256924447422258</v>
      </c>
      <c r="Z23" s="101">
        <f t="shared" si="6"/>
        <v>0.18559694226391166</v>
      </c>
    </row>
    <row r="24" spans="1:26">
      <c r="A24" s="29" t="s">
        <v>164</v>
      </c>
      <c r="B24" s="72">
        <f t="shared" si="7"/>
        <v>44034.5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0.5</v>
      </c>
      <c r="I24" s="76">
        <f>jar_information!M9</f>
        <v>44020.5</v>
      </c>
      <c r="J24" s="77">
        <f t="shared" si="1"/>
        <v>14</v>
      </c>
      <c r="K24" s="77">
        <f t="shared" si="10"/>
        <v>336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</row>
    <row r="25" spans="1:26">
      <c r="A25" s="29" t="s">
        <v>165</v>
      </c>
      <c r="B25" s="72">
        <f t="shared" si="7"/>
        <v>44034.5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0.5</v>
      </c>
      <c r="I25" s="76">
        <f>jar_information!M10</f>
        <v>44020.5</v>
      </c>
      <c r="J25" s="77">
        <f t="shared" si="1"/>
        <v>14</v>
      </c>
      <c r="K25" s="77">
        <f t="shared" si="10"/>
        <v>336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</row>
    <row r="26" spans="1:26">
      <c r="A26" s="29" t="s">
        <v>166</v>
      </c>
      <c r="B26" s="72">
        <f t="shared" si="7"/>
        <v>44034.5</v>
      </c>
      <c r="C26" s="45">
        <v>3</v>
      </c>
      <c r="D26" s="83">
        <v>1328</v>
      </c>
      <c r="E26" s="84"/>
      <c r="F26" s="75">
        <f t="shared" si="8"/>
        <v>4.2741835690130328E-3</v>
      </c>
      <c r="G26" s="75">
        <f t="shared" si="9"/>
        <v>-1.2517029561789675E-4</v>
      </c>
      <c r="H26" s="99">
        <v>0.5</v>
      </c>
      <c r="I26" s="76">
        <f>jar_information!M11</f>
        <v>44020.5</v>
      </c>
      <c r="J26" s="77">
        <f t="shared" si="1"/>
        <v>14</v>
      </c>
      <c r="K26" s="77">
        <f t="shared" si="10"/>
        <v>336</v>
      </c>
      <c r="L26" s="78">
        <f>jar_information!H11</f>
        <v>1184.5645645645645</v>
      </c>
      <c r="M26" s="77">
        <f t="shared" si="11"/>
        <v>5.0630463982969394</v>
      </c>
      <c r="N26" s="77">
        <f t="shared" si="12"/>
        <v>9.2653749088834001</v>
      </c>
      <c r="O26" s="79">
        <f t="shared" si="2"/>
        <v>2.5269204296954726</v>
      </c>
      <c r="P26" s="80">
        <f t="shared" si="13"/>
        <v>0.63788386695113708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4274.1835690130329</v>
      </c>
      <c r="U26" s="7">
        <f t="shared" si="17"/>
        <v>0.42741835690130331</v>
      </c>
      <c r="V26" s="93">
        <f t="shared" si="18"/>
        <v>7.5205965169508112E-3</v>
      </c>
      <c r="W26" s="100">
        <f t="shared" si="19"/>
        <v>0.90247158203409727</v>
      </c>
      <c r="X26" s="100">
        <f t="shared" si="20"/>
        <v>1.2634602148477363</v>
      </c>
      <c r="Y26" s="101">
        <f t="shared" si="21"/>
        <v>0.2278156667682632</v>
      </c>
      <c r="Z26" s="101">
        <f t="shared" si="6"/>
        <v>0.31894193347556854</v>
      </c>
    </row>
    <row r="27" spans="1:26">
      <c r="A27" s="29" t="s">
        <v>167</v>
      </c>
      <c r="B27" s="72">
        <f t="shared" si="7"/>
        <v>44034.5</v>
      </c>
      <c r="C27" s="45">
        <v>1</v>
      </c>
      <c r="D27" s="83">
        <v>668.32</v>
      </c>
      <c r="E27" s="84"/>
      <c r="F27" s="75">
        <f t="shared" si="8"/>
        <v>6.4153568164653056E-3</v>
      </c>
      <c r="G27" s="75">
        <f t="shared" si="9"/>
        <v>-3.7551088685369027E-4</v>
      </c>
      <c r="H27" s="99">
        <v>0.5</v>
      </c>
      <c r="I27" s="76">
        <f>jar_information!M12</f>
        <v>44020.5</v>
      </c>
      <c r="J27" s="77">
        <f t="shared" si="1"/>
        <v>14</v>
      </c>
      <c r="K27" s="77">
        <f t="shared" si="10"/>
        <v>336</v>
      </c>
      <c r="L27" s="78">
        <f>jar_information!H12</f>
        <v>1184.5645645645645</v>
      </c>
      <c r="M27" s="77">
        <f t="shared" si="11"/>
        <v>7.5994043538225355</v>
      </c>
      <c r="N27" s="77">
        <f t="shared" si="12"/>
        <v>13.90690996749524</v>
      </c>
      <c r="O27" s="79">
        <f t="shared" si="2"/>
        <v>3.7927936274987015</v>
      </c>
      <c r="P27" s="80">
        <f t="shared" si="13"/>
        <v>0.95743492245542028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6415.3568164653052</v>
      </c>
      <c r="U27" s="7">
        <f t="shared" si="17"/>
        <v>0.64153568164653052</v>
      </c>
      <c r="V27" s="93">
        <f t="shared" si="18"/>
        <v>1.1288076272317564E-2</v>
      </c>
      <c r="W27" s="100">
        <f t="shared" si="19"/>
        <v>1.3545691526781076</v>
      </c>
      <c r="X27" s="100">
        <f t="shared" si="20"/>
        <v>1.8963968137493505</v>
      </c>
      <c r="Y27" s="101">
        <f t="shared" si="21"/>
        <v>0.34194104373407869</v>
      </c>
      <c r="Z27" s="101">
        <f t="shared" si="6"/>
        <v>0.47871746122771008</v>
      </c>
    </row>
    <row r="28" spans="1:26">
      <c r="A28" s="29" t="s">
        <v>168</v>
      </c>
      <c r="B28" s="72">
        <f t="shared" si="7"/>
        <v>44034.5</v>
      </c>
      <c r="C28" s="45">
        <v>1</v>
      </c>
      <c r="D28" s="83">
        <v>448.12</v>
      </c>
      <c r="E28" s="84"/>
      <c r="F28" s="75">
        <f t="shared" si="8"/>
        <v>4.2766469954849057E-3</v>
      </c>
      <c r="G28" s="75">
        <f t="shared" si="9"/>
        <v>-3.7551088685369027E-4</v>
      </c>
      <c r="H28" s="99">
        <v>0.5</v>
      </c>
      <c r="I28" s="76">
        <f>jar_information!M13</f>
        <v>44020.5</v>
      </c>
      <c r="J28" s="77">
        <f t="shared" si="1"/>
        <v>14</v>
      </c>
      <c r="K28" s="77">
        <f t="shared" si="10"/>
        <v>336</v>
      </c>
      <c r="L28" s="78">
        <f>jar_information!H13</f>
        <v>1173.7724550898204</v>
      </c>
      <c r="M28" s="77">
        <f t="shared" si="11"/>
        <v>5.0198104434428217</v>
      </c>
      <c r="N28" s="77">
        <f t="shared" si="12"/>
        <v>9.1862531115003634</v>
      </c>
      <c r="O28" s="79">
        <f t="shared" si="2"/>
        <v>2.5053417576819172</v>
      </c>
      <c r="P28" s="80">
        <f t="shared" si="13"/>
        <v>0.63677356903261573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4276.6469954849053</v>
      </c>
      <c r="U28" s="7">
        <f t="shared" si="17"/>
        <v>0.42766469954849057</v>
      </c>
      <c r="V28" s="93">
        <f t="shared" si="18"/>
        <v>7.4563742788152296E-3</v>
      </c>
      <c r="W28" s="100">
        <f t="shared" si="19"/>
        <v>0.89476491345782749</v>
      </c>
      <c r="X28" s="100">
        <f t="shared" si="20"/>
        <v>1.2526708788409586</v>
      </c>
      <c r="Y28" s="101">
        <f t="shared" si="21"/>
        <v>0.22741913179736276</v>
      </c>
      <c r="Z28" s="101">
        <f t="shared" si="6"/>
        <v>0.31838678451630786</v>
      </c>
    </row>
    <row r="29" spans="1:26">
      <c r="A29" s="29" t="s">
        <v>169</v>
      </c>
      <c r="B29" s="72">
        <f t="shared" si="7"/>
        <v>44034.5</v>
      </c>
      <c r="C29" s="45">
        <v>3</v>
      </c>
      <c r="D29" s="83">
        <v>676.64</v>
      </c>
      <c r="E29" s="84"/>
      <c r="F29" s="75">
        <f t="shared" si="8"/>
        <v>2.1653884903061111E-3</v>
      </c>
      <c r="G29" s="75">
        <f t="shared" si="9"/>
        <v>-1.2517029561789675E-4</v>
      </c>
      <c r="H29" s="99">
        <v>0.5</v>
      </c>
      <c r="I29" s="76">
        <f>jar_information!M14</f>
        <v>44020.5</v>
      </c>
      <c r="J29" s="77">
        <f t="shared" si="1"/>
        <v>14</v>
      </c>
      <c r="K29" s="77">
        <f t="shared" si="10"/>
        <v>336</v>
      </c>
      <c r="L29" s="78">
        <f>jar_information!H14</f>
        <v>1173.7724550898204</v>
      </c>
      <c r="M29" s="77">
        <f t="shared" si="11"/>
        <v>2.5416733644898439</v>
      </c>
      <c r="N29" s="77">
        <f t="shared" si="12"/>
        <v>4.6512622570164144</v>
      </c>
      <c r="O29" s="79">
        <f t="shared" si="2"/>
        <v>1.2685260700953855</v>
      </c>
      <c r="P29" s="80">
        <f t="shared" si="13"/>
        <v>0.3224166405995425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2165.3884903061112</v>
      </c>
      <c r="U29" s="7">
        <f t="shared" si="17"/>
        <v>0.2165388490306111</v>
      </c>
      <c r="V29" s="93">
        <f t="shared" si="18"/>
        <v>3.7753752086172191E-3</v>
      </c>
      <c r="W29" s="100">
        <f t="shared" si="19"/>
        <v>0.4530450250340663</v>
      </c>
      <c r="X29" s="100">
        <f t="shared" si="20"/>
        <v>0.63426303504769288</v>
      </c>
      <c r="Y29" s="101">
        <f t="shared" si="21"/>
        <v>0.11514880021412233</v>
      </c>
      <c r="Z29" s="101">
        <f t="shared" si="6"/>
        <v>0.16120832029977128</v>
      </c>
    </row>
    <row r="30" spans="1:26">
      <c r="A30" t="s">
        <v>170</v>
      </c>
      <c r="B30" s="72">
        <f t="shared" si="7"/>
        <v>44034.5</v>
      </c>
      <c r="C30" s="45">
        <v>3</v>
      </c>
      <c r="D30" s="83">
        <v>1372.6</v>
      </c>
      <c r="E30" s="84"/>
      <c r="F30" s="75">
        <f t="shared" si="8"/>
        <v>4.4185772384283013E-3</v>
      </c>
      <c r="G30" s="75">
        <f t="shared" si="9"/>
        <v>-1.2517029561789675E-4</v>
      </c>
      <c r="H30" s="99">
        <v>0.5</v>
      </c>
      <c r="I30" s="76">
        <f>jar_information!M15</f>
        <v>44020.5</v>
      </c>
      <c r="J30" s="77">
        <f t="shared" si="1"/>
        <v>14</v>
      </c>
      <c r="K30" s="77">
        <f t="shared" si="10"/>
        <v>336</v>
      </c>
      <c r="L30" s="78">
        <f>jar_information!H15</f>
        <v>1168.4005979073243</v>
      </c>
      <c r="M30" s="77">
        <f t="shared" si="11"/>
        <v>5.1626682872793213</v>
      </c>
      <c r="N30" s="77">
        <f t="shared" si="12"/>
        <v>9.4476829657211585</v>
      </c>
      <c r="O30" s="79">
        <f t="shared" si="2"/>
        <v>2.576640808833043</v>
      </c>
      <c r="P30" s="80">
        <f t="shared" si="13"/>
        <v>0.657138440847571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4418.5772384283009</v>
      </c>
      <c r="U30" s="7">
        <f t="shared" si="17"/>
        <v>0.44185772384283012</v>
      </c>
      <c r="V30" s="93">
        <f t="shared" si="18"/>
        <v>7.668573835812628E-3</v>
      </c>
    </row>
    <row r="31" spans="1:26">
      <c r="A31" t="s">
        <v>171</v>
      </c>
      <c r="B31" s="72">
        <f t="shared" si="7"/>
        <v>44034.5</v>
      </c>
      <c r="C31" s="45">
        <v>1</v>
      </c>
      <c r="D31" s="83">
        <v>645.11</v>
      </c>
      <c r="E31" s="84"/>
      <c r="F31" s="75">
        <f t="shared" si="8"/>
        <v>6.1899278657616035E-3</v>
      </c>
      <c r="G31" s="75">
        <f t="shared" si="9"/>
        <v>-3.7551088685369027E-4</v>
      </c>
      <c r="H31" s="99">
        <v>0.5</v>
      </c>
      <c r="I31" s="76">
        <f>jar_information!M16</f>
        <v>44020.5</v>
      </c>
      <c r="J31" s="77">
        <f t="shared" si="1"/>
        <v>14</v>
      </c>
      <c r="K31" s="77">
        <f t="shared" si="10"/>
        <v>336</v>
      </c>
      <c r="L31" s="78">
        <f>jar_information!H16</f>
        <v>1179.1604197901049</v>
      </c>
      <c r="M31" s="77">
        <f t="shared" si="11"/>
        <v>7.2989179406619202</v>
      </c>
      <c r="N31" s="77">
        <f t="shared" si="12"/>
        <v>13.357019831411314</v>
      </c>
      <c r="O31" s="79">
        <f t="shared" si="2"/>
        <v>3.6428235903849036</v>
      </c>
      <c r="P31" s="80">
        <f t="shared" si="13"/>
        <v>0.92272413739171399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6189.9278657616032</v>
      </c>
      <c r="U31" s="7">
        <f t="shared" si="17"/>
        <v>0.6189927865761603</v>
      </c>
      <c r="V31" s="93">
        <f t="shared" si="18"/>
        <v>1.0841736876145546E-2</v>
      </c>
    </row>
    <row r="32" spans="1:26">
      <c r="A32" t="s">
        <v>172</v>
      </c>
      <c r="B32" s="72">
        <f t="shared" si="7"/>
        <v>44034.5</v>
      </c>
      <c r="C32" s="45">
        <v>1</v>
      </c>
      <c r="D32" s="83">
        <v>635.32000000000005</v>
      </c>
      <c r="E32" s="84"/>
      <c r="F32" s="75">
        <f t="shared" si="8"/>
        <v>6.0948417206780521E-3</v>
      </c>
      <c r="G32" s="75">
        <f t="shared" si="9"/>
        <v>-3.7551088685369027E-4</v>
      </c>
      <c r="H32" s="99">
        <v>0.5</v>
      </c>
      <c r="I32" s="76">
        <f>jar_information!M17</f>
        <v>44020.5</v>
      </c>
      <c r="J32" s="77">
        <f t="shared" si="1"/>
        <v>14</v>
      </c>
      <c r="K32" s="77">
        <f t="shared" si="10"/>
        <v>336</v>
      </c>
      <c r="L32" s="78">
        <f>jar_information!H17</f>
        <v>1173.7724550898204</v>
      </c>
      <c r="M32" s="77">
        <f t="shared" si="11"/>
        <v>7.1539573298641423</v>
      </c>
      <c r="N32" s="77">
        <f t="shared" si="12"/>
        <v>13.091741913651381</v>
      </c>
      <c r="O32" s="79">
        <f t="shared" si="2"/>
        <v>3.5704750673594674</v>
      </c>
      <c r="P32" s="80">
        <f t="shared" si="13"/>
        <v>0.90749461418313837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6094.8417206780523</v>
      </c>
      <c r="U32" s="7">
        <f t="shared" si="17"/>
        <v>0.60948417206780525</v>
      </c>
      <c r="V32" s="93">
        <f t="shared" si="18"/>
        <v>1.0626413890950795E-2</v>
      </c>
    </row>
    <row r="33" spans="1:22">
      <c r="A33" t="s">
        <v>173</v>
      </c>
      <c r="B33" s="72">
        <f t="shared" si="7"/>
        <v>44034.5</v>
      </c>
      <c r="C33" s="45">
        <v>1</v>
      </c>
      <c r="D33" s="83">
        <v>745.2</v>
      </c>
      <c r="E33" s="84"/>
      <c r="F33" s="75">
        <f t="shared" si="8"/>
        <v>7.1620598638630038E-3</v>
      </c>
      <c r="G33" s="75">
        <f t="shared" si="9"/>
        <v>-3.7551088685369027E-4</v>
      </c>
      <c r="H33" s="99">
        <v>0.5</v>
      </c>
      <c r="I33" s="76">
        <f>jar_information!M18</f>
        <v>44020.5</v>
      </c>
      <c r="J33" s="77">
        <f t="shared" si="1"/>
        <v>14</v>
      </c>
      <c r="K33" s="77">
        <f t="shared" si="10"/>
        <v>336</v>
      </c>
      <c r="L33" s="78">
        <f>jar_information!H18</f>
        <v>1200.8748114630469</v>
      </c>
      <c r="M33" s="77">
        <f t="shared" si="11"/>
        <v>8.6007372887035398</v>
      </c>
      <c r="N33" s="77">
        <f t="shared" si="12"/>
        <v>15.739349238327479</v>
      </c>
      <c r="O33" s="79">
        <f t="shared" si="2"/>
        <v>4.2925497922711306</v>
      </c>
      <c r="P33" s="80">
        <f t="shared" si="13"/>
        <v>1.0725510231117072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7162.0598638630036</v>
      </c>
      <c r="U33" s="7">
        <f t="shared" si="17"/>
        <v>0.7162059863863004</v>
      </c>
      <c r="V33" s="93">
        <f t="shared" si="18"/>
        <v>1.2775445810330747E-2</v>
      </c>
    </row>
    <row r="34" spans="1:22">
      <c r="A34" t="s">
        <v>174</v>
      </c>
      <c r="B34" s="72">
        <f t="shared" si="7"/>
        <v>44034.5</v>
      </c>
      <c r="C34" s="45">
        <v>3</v>
      </c>
      <c r="D34" s="83">
        <v>954.48</v>
      </c>
      <c r="E34" s="84"/>
      <c r="F34" s="75">
        <f t="shared" si="8"/>
        <v>3.0649027752912674E-3</v>
      </c>
      <c r="G34" s="75">
        <f t="shared" si="9"/>
        <v>-1.2517029561789675E-4</v>
      </c>
      <c r="H34" s="99">
        <v>0.5</v>
      </c>
      <c r="I34" s="76">
        <f>jar_information!M19</f>
        <v>44020.5</v>
      </c>
      <c r="J34" s="77">
        <f t="shared" si="1"/>
        <v>14</v>
      </c>
      <c r="K34" s="77">
        <f t="shared" si="10"/>
        <v>336</v>
      </c>
      <c r="L34" s="78">
        <f>jar_information!H19</f>
        <v>1184.5645645645645</v>
      </c>
      <c r="M34" s="77">
        <f t="shared" si="11"/>
        <v>3.6305752214456257</v>
      </c>
      <c r="N34" s="77">
        <f t="shared" si="12"/>
        <v>6.6439526552454957</v>
      </c>
      <c r="O34" s="79">
        <f t="shared" si="2"/>
        <v>1.8119870877942259</v>
      </c>
      <c r="P34" s="80">
        <f t="shared" si="13"/>
        <v>0.45740946839667762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3064.9027752912675</v>
      </c>
      <c r="U34" s="7">
        <f t="shared" si="17"/>
        <v>0.30649027752912672</v>
      </c>
      <c r="V34" s="93">
        <f t="shared" si="18"/>
        <v>5.3928187136732912E-3</v>
      </c>
    </row>
    <row r="35" spans="1:22">
      <c r="A35" t="s">
        <v>175</v>
      </c>
      <c r="B35" s="72">
        <f t="shared" si="7"/>
        <v>44034.5</v>
      </c>
      <c r="C35" s="45">
        <v>2</v>
      </c>
      <c r="D35" s="83">
        <v>904.69</v>
      </c>
      <c r="E35" s="84"/>
      <c r="F35" s="75">
        <f t="shared" si="8"/>
        <v>4.3555595171907288E-3</v>
      </c>
      <c r="G35" s="75">
        <f t="shared" si="9"/>
        <v>-1.8775544342684514E-4</v>
      </c>
      <c r="H35" s="99">
        <v>0.5</v>
      </c>
      <c r="I35" s="76">
        <f>jar_information!M20</f>
        <v>44020.5</v>
      </c>
      <c r="J35" s="77">
        <f t="shared" si="1"/>
        <v>14</v>
      </c>
      <c r="K35" s="77">
        <f t="shared" si="10"/>
        <v>336</v>
      </c>
      <c r="L35" s="78">
        <f>jar_information!H20</f>
        <v>1184.5645645645645</v>
      </c>
      <c r="M35" s="77">
        <f t="shared" si="11"/>
        <v>5.1594414629160807</v>
      </c>
      <c r="N35" s="77">
        <f t="shared" si="12"/>
        <v>9.4417778771364276</v>
      </c>
      <c r="O35" s="79">
        <f t="shared" si="2"/>
        <v>2.5750303301281163</v>
      </c>
      <c r="P35" s="80">
        <f t="shared" si="13"/>
        <v>0.65002850315177407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4355.5595171907289</v>
      </c>
      <c r="U35" s="7">
        <f t="shared" si="17"/>
        <v>0.43555595171907285</v>
      </c>
      <c r="V35" s="93">
        <f t="shared" si="18"/>
        <v>7.6637807444289181E-3</v>
      </c>
    </row>
    <row r="36" spans="1:22">
      <c r="A36" t="s">
        <v>176</v>
      </c>
      <c r="B36" s="72">
        <f t="shared" si="7"/>
        <v>44034.5</v>
      </c>
      <c r="C36" s="45">
        <v>3</v>
      </c>
      <c r="D36" s="83">
        <v>1152.5999999999999</v>
      </c>
      <c r="E36" s="84"/>
      <c r="F36" s="75">
        <f t="shared" si="8"/>
        <v>3.7063214700121827E-3</v>
      </c>
      <c r="G36" s="75">
        <f t="shared" si="9"/>
        <v>-1.2517029561789675E-4</v>
      </c>
      <c r="H36" s="99">
        <v>0.5</v>
      </c>
      <c r="I36" s="76">
        <f>jar_information!M21</f>
        <v>44020.5</v>
      </c>
      <c r="J36" s="77">
        <f t="shared" si="1"/>
        <v>14</v>
      </c>
      <c r="K36" s="77">
        <f t="shared" si="10"/>
        <v>336</v>
      </c>
      <c r="L36" s="78">
        <f>jar_information!H21</f>
        <v>1168.4005979073243</v>
      </c>
      <c r="M36" s="77">
        <f t="shared" si="11"/>
        <v>4.3304682215989869</v>
      </c>
      <c r="N36" s="77">
        <f t="shared" si="12"/>
        <v>7.9247568455261463</v>
      </c>
      <c r="O36" s="79">
        <f t="shared" si="2"/>
        <v>2.1612973215071305</v>
      </c>
      <c r="P36" s="80">
        <f t="shared" si="13"/>
        <v>0.55121053240884832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3706.3214700121825</v>
      </c>
      <c r="U36" s="7">
        <f t="shared" si="17"/>
        <v>0.37063214700121827</v>
      </c>
      <c r="V36" s="93">
        <f t="shared" si="18"/>
        <v>6.4324325044855073E-3</v>
      </c>
    </row>
    <row r="37" spans="1:22">
      <c r="A37" t="s">
        <v>177</v>
      </c>
      <c r="B37" s="72">
        <f t="shared" si="7"/>
        <v>44034.5</v>
      </c>
      <c r="C37" s="45">
        <v>3</v>
      </c>
      <c r="D37" s="83">
        <v>1029.4000000000001</v>
      </c>
      <c r="E37" s="84"/>
      <c r="F37" s="75">
        <f t="shared" si="8"/>
        <v>3.3074582396991565E-3</v>
      </c>
      <c r="G37" s="75">
        <f t="shared" si="9"/>
        <v>-1.2517029561789675E-4</v>
      </c>
      <c r="H37" s="99">
        <v>0.5</v>
      </c>
      <c r="I37" s="76">
        <f>jar_information!M22</f>
        <v>44020.5</v>
      </c>
      <c r="J37" s="77">
        <f t="shared" si="1"/>
        <v>14</v>
      </c>
      <c r="K37" s="77">
        <f t="shared" si="10"/>
        <v>336</v>
      </c>
      <c r="L37" s="78">
        <f>jar_information!H22</f>
        <v>1189.984962406015</v>
      </c>
      <c r="M37" s="77">
        <f t="shared" si="11"/>
        <v>3.9358255690278652</v>
      </c>
      <c r="N37" s="77">
        <f t="shared" si="12"/>
        <v>7.2025607913209937</v>
      </c>
      <c r="O37" s="79">
        <f t="shared" si="2"/>
        <v>1.9643347612693618</v>
      </c>
      <c r="P37" s="80">
        <f t="shared" si="13"/>
        <v>0.49417694071694085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3307.4582396991564</v>
      </c>
      <c r="U37" s="7">
        <f t="shared" si="17"/>
        <v>0.33074582396991564</v>
      </c>
      <c r="V37" s="93">
        <f t="shared" si="18"/>
        <v>5.8462344085397676E-3</v>
      </c>
    </row>
    <row r="38" spans="1:22">
      <c r="A38" t="s">
        <v>178</v>
      </c>
      <c r="B38" s="72">
        <f t="shared" si="7"/>
        <v>44034.5</v>
      </c>
      <c r="C38" s="45">
        <v>5</v>
      </c>
      <c r="D38" s="83">
        <v>786.88</v>
      </c>
      <c r="E38" s="84"/>
      <c r="F38" s="75">
        <f t="shared" si="8"/>
        <v>1.5133760284841927E-3</v>
      </c>
      <c r="G38" s="75">
        <f t="shared" si="9"/>
        <v>-7.5102177370738052E-5</v>
      </c>
      <c r="H38" s="99">
        <v>0.5</v>
      </c>
      <c r="I38" s="76">
        <f>jar_information!M23</f>
        <v>44020.5</v>
      </c>
      <c r="J38" s="77">
        <f t="shared" si="1"/>
        <v>14</v>
      </c>
      <c r="K38" s="77">
        <f t="shared" si="10"/>
        <v>336</v>
      </c>
      <c r="L38" s="78">
        <f>jar_information!H23</f>
        <v>1168.4005979073243</v>
      </c>
      <c r="M38" s="77">
        <f t="shared" si="11"/>
        <v>1.7682294565395427</v>
      </c>
      <c r="N38" s="77">
        <f t="shared" si="12"/>
        <v>3.2358599054673634</v>
      </c>
      <c r="O38" s="79">
        <f t="shared" si="2"/>
        <v>0.88250724694564453</v>
      </c>
      <c r="P38" s="80">
        <f t="shared" si="13"/>
        <v>0.22507189760655555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1513.3760284841928</v>
      </c>
      <c r="U38" s="7">
        <f t="shared" si="17"/>
        <v>0.15133760284841927</v>
      </c>
      <c r="V38" s="93">
        <f t="shared" si="18"/>
        <v>2.6265096635287042E-3</v>
      </c>
    </row>
    <row r="39" spans="1:22">
      <c r="A39" t="s">
        <v>179</v>
      </c>
      <c r="B39" s="72">
        <f t="shared" si="7"/>
        <v>44034.5</v>
      </c>
      <c r="C39" s="45">
        <v>3</v>
      </c>
      <c r="D39" s="83">
        <v>1074.9000000000001</v>
      </c>
      <c r="E39" s="84"/>
      <c r="F39" s="75">
        <f t="shared" si="8"/>
        <v>3.4547656827124897E-3</v>
      </c>
      <c r="G39" s="75">
        <f t="shared" si="9"/>
        <v>-1.2517029561789675E-4</v>
      </c>
      <c r="H39" s="99">
        <v>0.5</v>
      </c>
      <c r="I39" s="76">
        <f>jar_information!M24</f>
        <v>44020.5</v>
      </c>
      <c r="J39" s="77">
        <f t="shared" si="1"/>
        <v>14</v>
      </c>
      <c r="K39" s="77">
        <f t="shared" si="10"/>
        <v>336</v>
      </c>
      <c r="L39" s="78">
        <f>jar_information!H24</f>
        <v>1147.072808320951</v>
      </c>
      <c r="M39" s="77">
        <f t="shared" si="11"/>
        <v>3.962867773759863</v>
      </c>
      <c r="N39" s="77">
        <f t="shared" si="12"/>
        <v>7.2520480259805495</v>
      </c>
      <c r="O39" s="79">
        <f t="shared" si="2"/>
        <v>1.977831279812877</v>
      </c>
      <c r="P39" s="80">
        <f t="shared" si="13"/>
        <v>0.51137380714730063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3454.7656827124897</v>
      </c>
      <c r="U39" s="7">
        <f t="shared" si="17"/>
        <v>0.34547656827124895</v>
      </c>
      <c r="V39" s="93">
        <f t="shared" si="18"/>
        <v>5.8864026184907055E-3</v>
      </c>
    </row>
    <row r="40" spans="1:22">
      <c r="A40" t="s">
        <v>180</v>
      </c>
      <c r="B40" s="72">
        <f t="shared" si="7"/>
        <v>44034.5</v>
      </c>
      <c r="C40" s="45">
        <v>3</v>
      </c>
      <c r="D40" s="83">
        <v>935.21</v>
      </c>
      <c r="E40" s="84"/>
      <c r="F40" s="75">
        <f t="shared" si="8"/>
        <v>3.0025156450304551E-3</v>
      </c>
      <c r="G40" s="75">
        <f t="shared" si="9"/>
        <v>-1.2517029561789675E-4</v>
      </c>
      <c r="H40" s="99">
        <v>0.5</v>
      </c>
      <c r="I40" s="76">
        <f>jar_information!M25</f>
        <v>44020.5</v>
      </c>
      <c r="J40" s="77">
        <f t="shared" si="1"/>
        <v>14</v>
      </c>
      <c r="K40" s="77">
        <f t="shared" si="10"/>
        <v>336</v>
      </c>
      <c r="L40" s="78">
        <f>jar_information!H25</f>
        <v>1179.1604197901049</v>
      </c>
      <c r="M40" s="77">
        <f t="shared" si="11"/>
        <v>3.540447608420469</v>
      </c>
      <c r="N40" s="77">
        <f t="shared" si="12"/>
        <v>6.4790191234094587</v>
      </c>
      <c r="O40" s="79">
        <f t="shared" si="2"/>
        <v>1.7670052154753069</v>
      </c>
      <c r="P40" s="80">
        <f t="shared" si="13"/>
        <v>0.44758092802507538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3002.5156450304553</v>
      </c>
      <c r="U40" s="7">
        <f t="shared" si="17"/>
        <v>0.30025156450304552</v>
      </c>
      <c r="V40" s="93">
        <f t="shared" si="18"/>
        <v>5.2589440936765082E-3</v>
      </c>
    </row>
    <row r="41" spans="1:22">
      <c r="A41" t="s">
        <v>181</v>
      </c>
      <c r="B41" s="72">
        <f t="shared" si="7"/>
        <v>44034.5</v>
      </c>
      <c r="C41" s="45">
        <v>5</v>
      </c>
      <c r="D41" s="83">
        <v>816.97</v>
      </c>
      <c r="E41" s="84"/>
      <c r="F41" s="75">
        <f t="shared" si="8"/>
        <v>1.5718263268613957E-3</v>
      </c>
      <c r="G41" s="75">
        <f t="shared" si="9"/>
        <v>-7.5102177370738052E-5</v>
      </c>
      <c r="H41" s="99">
        <v>0.5</v>
      </c>
      <c r="I41" s="76">
        <f>jar_information!M26</f>
        <v>44020.5</v>
      </c>
      <c r="J41" s="77">
        <f t="shared" si="1"/>
        <v>14</v>
      </c>
      <c r="K41" s="77">
        <f t="shared" si="10"/>
        <v>336</v>
      </c>
      <c r="L41" s="78">
        <f>jar_information!H26</f>
        <v>1179.1604197901049</v>
      </c>
      <c r="M41" s="77">
        <f t="shared" si="11"/>
        <v>1.853435391419022</v>
      </c>
      <c r="N41" s="77">
        <f t="shared" si="12"/>
        <v>3.3917867662968106</v>
      </c>
      <c r="O41" s="79">
        <f t="shared" si="2"/>
        <v>0.92503275444458466</v>
      </c>
      <c r="P41" s="80">
        <f t="shared" si="13"/>
        <v>0.2343100150819474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1571.8263268613957</v>
      </c>
      <c r="U41" s="7">
        <f t="shared" si="17"/>
        <v>0.15718263268613958</v>
      </c>
      <c r="V41" s="93">
        <f t="shared" si="18"/>
        <v>2.7530736739422162E-3</v>
      </c>
    </row>
    <row r="42" spans="1:22">
      <c r="A42" t="s">
        <v>182</v>
      </c>
      <c r="B42" s="72">
        <f t="shared" si="7"/>
        <v>44034.5</v>
      </c>
      <c r="C42" s="45">
        <v>1</v>
      </c>
      <c r="D42" s="83">
        <v>788.19</v>
      </c>
      <c r="E42" s="84"/>
      <c r="F42" s="75">
        <f t="shared" si="8"/>
        <v>7.5796036204658522E-3</v>
      </c>
      <c r="G42" s="75">
        <f t="shared" si="9"/>
        <v>-3.7551088685369027E-4</v>
      </c>
      <c r="H42" s="99">
        <v>0.5</v>
      </c>
      <c r="I42" s="76">
        <f>jar_information!M27</f>
        <v>44020.5</v>
      </c>
      <c r="J42" s="77">
        <f t="shared" si="1"/>
        <v>14</v>
      </c>
      <c r="K42" s="77">
        <f t="shared" si="10"/>
        <v>336</v>
      </c>
      <c r="L42" s="78">
        <f>jar_information!H27</f>
        <v>1173.7724550898204</v>
      </c>
      <c r="M42" s="77">
        <f t="shared" si="11"/>
        <v>8.8967299502018946</v>
      </c>
      <c r="N42" s="77">
        <f t="shared" si="12"/>
        <v>16.281015808869469</v>
      </c>
      <c r="O42" s="79">
        <f t="shared" si="2"/>
        <v>4.4402770387825825</v>
      </c>
      <c r="P42" s="80">
        <f t="shared" si="13"/>
        <v>1.1285690061284397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7579.6036204658521</v>
      </c>
      <c r="U42" s="7">
        <f t="shared" si="17"/>
        <v>0.75796036204658523</v>
      </c>
      <c r="V42" s="93">
        <f t="shared" si="18"/>
        <v>1.3215110234471972E-2</v>
      </c>
    </row>
    <row r="43" spans="1:22">
      <c r="A43" t="s">
        <v>183</v>
      </c>
      <c r="B43" s="72">
        <f t="shared" si="7"/>
        <v>44034.5</v>
      </c>
      <c r="C43" s="45">
        <v>3</v>
      </c>
      <c r="D43" s="83">
        <v>1544.2</v>
      </c>
      <c r="E43" s="84"/>
      <c r="F43" s="75">
        <f t="shared" si="8"/>
        <v>4.9741367377928742E-3</v>
      </c>
      <c r="G43" s="75">
        <f t="shared" si="9"/>
        <v>-1.2517029561789675E-4</v>
      </c>
      <c r="H43" s="99">
        <v>0.5</v>
      </c>
      <c r="I43" s="76">
        <f>jar_information!M28</f>
        <v>44020.5</v>
      </c>
      <c r="J43" s="77">
        <f t="shared" si="1"/>
        <v>14</v>
      </c>
      <c r="K43" s="77">
        <f t="shared" si="10"/>
        <v>336</v>
      </c>
      <c r="L43" s="78">
        <f>jar_information!H28</f>
        <v>1173.7724550898204</v>
      </c>
      <c r="M43" s="77">
        <f t="shared" si="11"/>
        <v>5.8385046906716118</v>
      </c>
      <c r="N43" s="77">
        <f t="shared" si="12"/>
        <v>10.68446358392905</v>
      </c>
      <c r="O43" s="79">
        <f t="shared" si="2"/>
        <v>2.9139446137988316</v>
      </c>
      <c r="P43" s="80">
        <f t="shared" si="13"/>
        <v>0.7406266654050756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4974.1367377928746</v>
      </c>
      <c r="U43" s="7">
        <f t="shared" si="17"/>
        <v>0.49741367377928741</v>
      </c>
      <c r="V43" s="93">
        <f t="shared" si="18"/>
        <v>8.6724542077346173E-3</v>
      </c>
    </row>
    <row r="44" spans="1:22" ht="15" thickBot="1">
      <c r="A44" t="s">
        <v>184</v>
      </c>
      <c r="B44" s="72">
        <f t="shared" si="7"/>
        <v>44034.5</v>
      </c>
      <c r="C44" s="45">
        <v>3</v>
      </c>
      <c r="D44" s="129">
        <v>1077.9000000000001</v>
      </c>
      <c r="E44" s="130"/>
      <c r="F44" s="75">
        <f t="shared" si="8"/>
        <v>3.4644782613727104E-3</v>
      </c>
      <c r="G44" s="75">
        <f t="shared" si="9"/>
        <v>-1.2517029561789675E-4</v>
      </c>
      <c r="H44" s="99">
        <v>0.5</v>
      </c>
      <c r="I44" s="76">
        <f>jar_information!M29</f>
        <v>44020.5</v>
      </c>
      <c r="J44" s="77">
        <f t="shared" si="1"/>
        <v>14</v>
      </c>
      <c r="K44" s="77">
        <f t="shared" si="10"/>
        <v>336</v>
      </c>
      <c r="L44" s="78">
        <f>jar_information!H29</f>
        <v>1173.7724550898204</v>
      </c>
      <c r="M44" s="77">
        <f t="shared" si="11"/>
        <v>4.0665091544567584</v>
      </c>
      <c r="N44" s="77">
        <f t="shared" si="12"/>
        <v>7.441711752655868</v>
      </c>
      <c r="O44" s="79">
        <f t="shared" si="2"/>
        <v>2.0295577507243276</v>
      </c>
      <c r="P44" s="80">
        <f t="shared" si="13"/>
        <v>0.51584528478953307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3464.4782613727102</v>
      </c>
      <c r="U44" s="7">
        <f t="shared" si="17"/>
        <v>0.34644782613727104</v>
      </c>
      <c r="V44" s="93">
        <f t="shared" si="18"/>
        <v>6.0403504485843085E-3</v>
      </c>
    </row>
  </sheetData>
  <conditionalFormatting sqref="O18:O44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A4"/>
    </sheetView>
  </sheetViews>
  <sheetFormatPr baseColWidth="10" defaultRowHeight="14" x14ac:dyDescent="0"/>
  <cols>
    <col min="1" max="1" width="27.5" customWidth="1"/>
  </cols>
  <sheetData>
    <row r="1" spans="1:11" ht="135">
      <c r="A1" s="143" t="s">
        <v>188</v>
      </c>
      <c r="B1" s="143" t="s">
        <v>189</v>
      </c>
      <c r="C1" s="144" t="s">
        <v>190</v>
      </c>
      <c r="D1" s="144" t="s">
        <v>196</v>
      </c>
      <c r="E1" s="144" t="s">
        <v>197</v>
      </c>
      <c r="F1" s="144" t="s">
        <v>191</v>
      </c>
      <c r="G1" s="143" t="s">
        <v>198</v>
      </c>
      <c r="H1" s="143" t="s">
        <v>192</v>
      </c>
      <c r="I1" s="143" t="s">
        <v>193</v>
      </c>
      <c r="J1" s="144" t="s">
        <v>194</v>
      </c>
      <c r="K1" s="144" t="s">
        <v>195</v>
      </c>
    </row>
    <row r="2" spans="1:11" ht="15">
      <c r="A2" s="98" t="s">
        <v>199</v>
      </c>
      <c r="B2" s="145"/>
      <c r="C2" s="145"/>
      <c r="D2" s="145"/>
      <c r="E2" s="145"/>
      <c r="F2" s="145"/>
      <c r="G2" s="145">
        <v>0</v>
      </c>
      <c r="H2" s="145"/>
      <c r="I2" s="145"/>
      <c r="J2" s="146"/>
      <c r="K2" s="142"/>
    </row>
    <row r="3" spans="1:11" ht="15">
      <c r="A3" s="98" t="s">
        <v>200</v>
      </c>
      <c r="B3" s="145"/>
      <c r="C3" s="145"/>
      <c r="D3" s="145"/>
      <c r="E3" s="145"/>
      <c r="F3" s="145"/>
      <c r="G3" s="145">
        <v>0</v>
      </c>
      <c r="H3" s="145"/>
      <c r="I3" s="145"/>
      <c r="J3" s="146"/>
      <c r="K3" s="142"/>
    </row>
    <row r="4" spans="1:11" ht="15">
      <c r="A4" s="98" t="s">
        <v>201</v>
      </c>
      <c r="B4" s="145"/>
      <c r="C4" s="145"/>
      <c r="D4" s="145"/>
      <c r="E4" s="145"/>
      <c r="F4" s="145"/>
      <c r="G4" s="145">
        <v>0</v>
      </c>
      <c r="H4" s="145"/>
      <c r="I4" s="145"/>
      <c r="J4" s="146"/>
      <c r="K4" s="142"/>
    </row>
    <row r="5" spans="1:11" ht="15">
      <c r="A5" s="98"/>
      <c r="B5" s="145"/>
      <c r="C5" s="145"/>
      <c r="D5" s="145"/>
      <c r="E5" s="145"/>
      <c r="F5" s="145"/>
      <c r="G5" s="145"/>
      <c r="H5" s="145"/>
      <c r="I5" s="145"/>
      <c r="J5" s="146"/>
      <c r="K5" s="142"/>
    </row>
    <row r="6" spans="1:11" ht="15">
      <c r="A6" s="98"/>
      <c r="B6" s="145"/>
      <c r="C6" s="145"/>
      <c r="D6" s="145"/>
      <c r="E6" s="145"/>
      <c r="F6" s="145"/>
      <c r="G6" s="145"/>
      <c r="H6" s="145"/>
      <c r="I6" s="145"/>
      <c r="J6" s="146"/>
      <c r="K6" s="142"/>
    </row>
    <row r="7" spans="1:11" ht="15">
      <c r="A7" s="98"/>
      <c r="B7" s="145"/>
      <c r="C7" s="145"/>
      <c r="D7" s="145"/>
      <c r="E7" s="145"/>
      <c r="F7" s="145"/>
      <c r="G7" s="145"/>
      <c r="H7" s="145"/>
      <c r="I7" s="145"/>
      <c r="J7" s="146"/>
      <c r="K7" s="142"/>
    </row>
    <row r="8" spans="1:11" ht="15">
      <c r="A8" s="98"/>
      <c r="B8" s="145"/>
      <c r="C8" s="145"/>
      <c r="D8" s="145"/>
      <c r="E8" s="145"/>
      <c r="F8" s="145"/>
      <c r="G8" s="145"/>
      <c r="H8" s="145"/>
      <c r="I8" s="145"/>
      <c r="J8" s="146"/>
      <c r="K8" s="147"/>
    </row>
    <row r="9" spans="1:11" ht="15">
      <c r="A9" s="98"/>
      <c r="B9" s="145"/>
      <c r="C9" s="145"/>
      <c r="D9" s="145"/>
      <c r="E9" s="145"/>
      <c r="F9" s="145"/>
      <c r="G9" s="145"/>
      <c r="H9" s="145"/>
      <c r="I9" s="145"/>
      <c r="J9" s="146"/>
      <c r="K9" s="147"/>
    </row>
    <row r="10" spans="1:11" ht="15">
      <c r="A10" s="98"/>
      <c r="B10" s="145"/>
      <c r="C10" s="145"/>
      <c r="D10" s="145"/>
      <c r="E10" s="145"/>
      <c r="F10" s="145"/>
      <c r="G10" s="145"/>
      <c r="H10" s="145"/>
      <c r="I10" s="145"/>
      <c r="J10" s="146"/>
      <c r="K10" s="147"/>
    </row>
    <row r="11" spans="1:11" ht="15">
      <c r="A11" s="148"/>
      <c r="B11" s="145"/>
      <c r="C11" s="145"/>
      <c r="D11" s="145"/>
      <c r="E11" s="145"/>
      <c r="F11" s="145"/>
      <c r="G11" s="145"/>
      <c r="H11" s="145"/>
      <c r="I11" s="145"/>
      <c r="J11" s="146"/>
      <c r="K11" s="147"/>
    </row>
    <row r="12" spans="1:11" ht="15">
      <c r="A12" s="98"/>
      <c r="B12" s="145"/>
      <c r="C12" s="145"/>
      <c r="D12" s="145"/>
      <c r="E12" s="145"/>
      <c r="F12" s="145"/>
      <c r="G12" s="145"/>
      <c r="H12" s="145"/>
      <c r="I12" s="145"/>
      <c r="J12" s="146"/>
      <c r="K12" s="147"/>
    </row>
    <row r="13" spans="1:11" ht="15">
      <c r="A13" s="98"/>
      <c r="B13" s="149"/>
      <c r="C13" s="150"/>
      <c r="D13" s="151"/>
      <c r="E13" s="152"/>
      <c r="F13" s="150"/>
      <c r="G13" s="145"/>
      <c r="H13" s="150"/>
      <c r="I13" s="150"/>
      <c r="J13" s="146"/>
      <c r="K13" s="142"/>
    </row>
    <row r="14" spans="1:11" ht="15">
      <c r="A14" s="148"/>
      <c r="B14" s="149"/>
      <c r="C14" s="149"/>
      <c r="D14" s="153"/>
      <c r="E14" s="153"/>
      <c r="F14" s="149"/>
      <c r="G14" s="145"/>
      <c r="H14" s="149"/>
      <c r="I14" s="149"/>
      <c r="J14" s="146"/>
      <c r="K14" s="142"/>
    </row>
    <row r="15" spans="1:11" ht="15">
      <c r="A15" s="148"/>
      <c r="B15" s="149"/>
      <c r="C15" s="149"/>
      <c r="D15" s="153"/>
      <c r="E15" s="153"/>
      <c r="F15" s="149"/>
      <c r="G15" s="145"/>
      <c r="H15" s="149"/>
      <c r="I15" s="149"/>
      <c r="J15" s="146"/>
      <c r="K15" s="142"/>
    </row>
    <row r="16" spans="1:11" ht="15">
      <c r="A16" s="148"/>
      <c r="B16" s="149"/>
      <c r="C16" s="149"/>
      <c r="D16" s="153"/>
      <c r="E16" s="153"/>
      <c r="F16" s="149"/>
      <c r="G16" s="145"/>
      <c r="H16" s="149"/>
      <c r="I16" s="149"/>
      <c r="J16" s="146"/>
      <c r="K16" s="142"/>
    </row>
    <row r="17" spans="1:11" ht="15">
      <c r="A17" s="148"/>
      <c r="B17" s="149"/>
      <c r="C17" s="149"/>
      <c r="D17" s="153"/>
      <c r="E17" s="153"/>
      <c r="F17" s="149"/>
      <c r="G17" s="145"/>
      <c r="H17" s="149"/>
      <c r="I17" s="149"/>
      <c r="J17" s="146"/>
      <c r="K17" s="142"/>
    </row>
    <row r="18" spans="1:11" ht="15">
      <c r="A18" s="148"/>
      <c r="B18" s="149"/>
      <c r="C18" s="149"/>
      <c r="D18" s="153"/>
      <c r="E18" s="153"/>
      <c r="F18" s="149"/>
      <c r="G18" s="145"/>
      <c r="H18" s="149"/>
      <c r="I18" s="149"/>
      <c r="J18" s="146"/>
      <c r="K18" s="142"/>
    </row>
    <row r="19" spans="1:11" ht="15">
      <c r="A19" s="148"/>
      <c r="B19" s="149"/>
      <c r="C19" s="149"/>
      <c r="D19" s="153"/>
      <c r="E19" s="153"/>
      <c r="F19" s="149"/>
      <c r="G19" s="145"/>
      <c r="H19" s="149"/>
      <c r="I19" s="149"/>
      <c r="J19" s="146"/>
      <c r="K19" s="142"/>
    </row>
    <row r="20" spans="1:11" ht="15">
      <c r="A20" s="148"/>
      <c r="B20" s="149"/>
      <c r="C20" s="149"/>
      <c r="D20" s="153"/>
      <c r="E20" s="153"/>
      <c r="F20" s="149"/>
      <c r="G20" s="145"/>
      <c r="H20" s="149"/>
      <c r="I20" s="149"/>
      <c r="J20" s="146"/>
      <c r="K20" s="142"/>
    </row>
    <row r="21" spans="1:11" ht="15">
      <c r="A21" s="148"/>
      <c r="B21" s="149"/>
      <c r="C21" s="149"/>
      <c r="D21" s="153"/>
      <c r="E21" s="153"/>
      <c r="F21" s="149"/>
      <c r="G21" s="145"/>
      <c r="H21" s="149"/>
      <c r="I21" s="149"/>
      <c r="J21" s="146"/>
      <c r="K21" s="142"/>
    </row>
  </sheetData>
  <conditionalFormatting sqref="J2:J12">
    <cfRule type="cellIs" dxfId="15" priority="3" operator="greaterThan">
      <formula>26</formula>
    </cfRule>
  </conditionalFormatting>
  <conditionalFormatting sqref="J13:J14">
    <cfRule type="cellIs" dxfId="14" priority="2" operator="greaterThan">
      <formula>26</formula>
    </cfRule>
  </conditionalFormatting>
  <conditionalFormatting sqref="J15:J21">
    <cfRule type="cellIs" dxfId="13" priority="1" operator="greaterThan">
      <formula>26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workbookViewId="0">
      <selection activeCell="A27" sqref="A27"/>
    </sheetView>
  </sheetViews>
  <sheetFormatPr baseColWidth="10" defaultRowHeight="14" x14ac:dyDescent="0"/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44036</v>
      </c>
      <c r="C3" s="54">
        <v>2992</v>
      </c>
      <c r="D3" s="43">
        <v>1467.1</v>
      </c>
      <c r="E3" s="55">
        <v>279.32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44036</v>
      </c>
      <c r="C4" s="54">
        <v>2992</v>
      </c>
      <c r="D4" s="55">
        <v>1330.7</v>
      </c>
      <c r="E4" s="55">
        <v>252.08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44036</v>
      </c>
      <c r="C5" s="54">
        <v>2992</v>
      </c>
      <c r="D5" s="43">
        <v>1215.2</v>
      </c>
      <c r="E5" s="55">
        <v>235.85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44036</v>
      </c>
      <c r="C6" s="54">
        <v>2992</v>
      </c>
      <c r="D6" s="55">
        <v>1046.7</v>
      </c>
      <c r="E6" s="55">
        <v>194.17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44036</v>
      </c>
      <c r="C7" s="54">
        <v>2992</v>
      </c>
      <c r="D7" s="43">
        <v>938.51</v>
      </c>
      <c r="E7" s="55">
        <v>178.18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44036</v>
      </c>
      <c r="C8" s="54">
        <v>2992</v>
      </c>
      <c r="D8" s="55">
        <v>770.93</v>
      </c>
      <c r="E8" s="55">
        <v>142.49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44036</v>
      </c>
      <c r="C9" s="54">
        <v>2992</v>
      </c>
      <c r="D9" s="43">
        <v>649.07000000000005</v>
      </c>
      <c r="E9" s="55">
        <v>128.44999999999999</v>
      </c>
      <c r="F9" s="56">
        <f t="shared" si="0"/>
        <v>5.984</v>
      </c>
      <c r="G9" s="59" t="s">
        <v>70</v>
      </c>
      <c r="H9" s="59"/>
      <c r="I9" s="60">
        <f>SLOPE(F3:F15,D3:D15)</f>
        <v>9.8959669436703007E-3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44036</v>
      </c>
      <c r="C10" s="54">
        <v>2992</v>
      </c>
      <c r="D10" s="43">
        <v>426.22</v>
      </c>
      <c r="E10" s="55">
        <v>92.323999999999998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-7.5968149936424645E-2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44036</v>
      </c>
      <c r="C11" s="54">
        <v>2992</v>
      </c>
      <c r="D11" s="43">
        <v>333.78</v>
      </c>
      <c r="E11" s="55">
        <v>67.134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>
      <c r="A12" s="61">
        <v>0.4</v>
      </c>
      <c r="B12" s="53">
        <v>44036</v>
      </c>
      <c r="C12" s="54">
        <v>2992</v>
      </c>
      <c r="D12" s="61">
        <v>102.4</v>
      </c>
      <c r="E12" s="61">
        <v>23.847000000000001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5.2776012137633874E-2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44036</v>
      </c>
      <c r="C13" s="54">
        <v>2992</v>
      </c>
      <c r="D13" s="61">
        <v>49.927</v>
      </c>
      <c r="E13" s="61">
        <v>12.765000000000001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-0.26722465664615314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>
      <c r="A14" s="61">
        <v>0.1</v>
      </c>
      <c r="B14" s="53">
        <v>44036</v>
      </c>
      <c r="C14" s="54">
        <v>2992</v>
      </c>
      <c r="D14" s="61">
        <v>23.289000000000001</v>
      </c>
      <c r="E14" s="61">
        <v>6.9169999999999998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41" t="s">
        <v>121</v>
      </c>
      <c r="X14" s="141" t="s">
        <v>122</v>
      </c>
      <c r="Y14" s="141" t="s">
        <v>121</v>
      </c>
      <c r="Z14" s="141" t="s">
        <v>122</v>
      </c>
    </row>
    <row r="15" spans="1:26">
      <c r="A15" s="61">
        <v>0</v>
      </c>
      <c r="B15" s="53">
        <v>44036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41"/>
      <c r="X15" s="141"/>
      <c r="Y15" s="141"/>
      <c r="Z15" s="141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7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7">
      <c r="A18" s="29" t="s">
        <v>158</v>
      </c>
      <c r="B18" s="72">
        <f>$B$3+H18</f>
        <v>44036.458333333336</v>
      </c>
      <c r="C18" s="45">
        <v>3</v>
      </c>
      <c r="D18" s="73">
        <v>997.47</v>
      </c>
      <c r="E18" s="74"/>
      <c r="F18" s="75">
        <f>((I$9*D18)+I$10)/C18/1000</f>
        <v>3.2649873324554633E-3</v>
      </c>
      <c r="G18" s="75">
        <f>((I$12*E18)+I$13)/C18/1000</f>
        <v>-8.907488554871771E-5</v>
      </c>
      <c r="H18" s="99">
        <v>0.45833333333333331</v>
      </c>
      <c r="I18" s="76">
        <f>jar_information!M3</f>
        <v>44020.5</v>
      </c>
      <c r="J18" s="77">
        <f t="shared" ref="J18:J44" si="1">B18-I18</f>
        <v>15.958333333335759</v>
      </c>
      <c r="K18" s="77">
        <f>J18*24</f>
        <v>383.00000000005821</v>
      </c>
      <c r="L18" s="78">
        <f>jar_information!H3</f>
        <v>1189.984962406015</v>
      </c>
      <c r="M18" s="77">
        <f>F18*L18</f>
        <v>3.8852858280681297</v>
      </c>
      <c r="N18" s="77">
        <f>M18*1.83</f>
        <v>7.110073065364678</v>
      </c>
      <c r="O18" s="79">
        <f t="shared" ref="O18:O44" si="2">N18*(12/(12+(16*2)))</f>
        <v>1.9391108360085485</v>
      </c>
      <c r="P18" s="80">
        <f>O18*(400/(400+L18))</f>
        <v>0.48783123912674625</v>
      </c>
      <c r="Q18" s="81"/>
      <c r="R18" s="81">
        <f>Q18/314.7</f>
        <v>0</v>
      </c>
      <c r="S18" s="81">
        <f>R18/P18*100</f>
        <v>0</v>
      </c>
      <c r="T18" s="82">
        <f>F18*1000000</f>
        <v>3264.9873324554633</v>
      </c>
      <c r="U18" s="7">
        <f>M18/L18*100</f>
        <v>0.32649873324554635</v>
      </c>
      <c r="V18" s="93">
        <f>O18/K18</f>
        <v>5.0629525744340827E-3</v>
      </c>
      <c r="W18" s="100">
        <f t="shared" ref="W18:W23" si="3">V18*24*5</f>
        <v>0.60755430893208995</v>
      </c>
      <c r="X18" s="100">
        <f t="shared" ref="X18:X23" si="4">V18*24*7</f>
        <v>0.85057603250492586</v>
      </c>
      <c r="Y18" s="101">
        <f t="shared" ref="Y18:Y23" si="5">W18*(400/(400+L18))</f>
        <v>0.15284529685430981</v>
      </c>
      <c r="Z18" s="101">
        <f t="shared" ref="Z18:Z29" si="6">X18*(400/(400+L18))</f>
        <v>0.2139834155960337</v>
      </c>
    </row>
    <row r="19" spans="1:27">
      <c r="A19" s="29" t="s">
        <v>159</v>
      </c>
      <c r="B19" s="72">
        <f t="shared" ref="B19:B44" si="7">$B$3+H19</f>
        <v>44036.458333333336</v>
      </c>
      <c r="C19" s="45">
        <v>3</v>
      </c>
      <c r="D19" s="83">
        <v>625.55999999999995</v>
      </c>
      <c r="E19" s="84"/>
      <c r="F19" s="75">
        <f t="shared" ref="F19:F44" si="8">((I$9*D19)+I$10)/C19/1000</f>
        <v>2.0381843104486557E-3</v>
      </c>
      <c r="G19" s="75">
        <f t="shared" ref="G19:G44" si="9">((I$12*E19)+I$13)/C19/1000</f>
        <v>-8.907488554871771E-5</v>
      </c>
      <c r="H19" s="99">
        <v>0.45833333333333331</v>
      </c>
      <c r="I19" s="76">
        <f>jar_information!M4</f>
        <v>44020.5</v>
      </c>
      <c r="J19" s="77">
        <f t="shared" si="1"/>
        <v>15.958333333335759</v>
      </c>
      <c r="K19" s="77">
        <f t="shared" ref="K19:K44" si="10">J19*24</f>
        <v>383.00000000005821</v>
      </c>
      <c r="L19" s="78">
        <f>jar_information!H4</f>
        <v>1184.5645645645645</v>
      </c>
      <c r="M19" s="77">
        <f t="shared" ref="M19:M44" si="11">F19*L19</f>
        <v>2.4143609102089392</v>
      </c>
      <c r="N19" s="77">
        <f t="shared" ref="N19:N44" si="12">M19*1.83</f>
        <v>4.4182804656823587</v>
      </c>
      <c r="O19" s="79">
        <f t="shared" si="2"/>
        <v>1.2049855815497341</v>
      </c>
      <c r="P19" s="80">
        <f t="shared" ref="P19:P44" si="13">O19*(400/(400+L19))</f>
        <v>0.30418087302889096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2038.1843104486557</v>
      </c>
      <c r="U19" s="7">
        <f t="shared" ref="U19:U44" si="17">M19/L19*100</f>
        <v>0.20381843104486558</v>
      </c>
      <c r="V19" s="93">
        <f t="shared" ref="V19:V44" si="18">O19/K19</f>
        <v>3.1461764531319869E-3</v>
      </c>
      <c r="W19" s="100">
        <f t="shared" si="3"/>
        <v>0.3775411743758384</v>
      </c>
      <c r="X19" s="100">
        <f t="shared" si="4"/>
        <v>0.52855764412617379</v>
      </c>
      <c r="Y19" s="101">
        <f t="shared" si="5"/>
        <v>9.5304712176139325E-2</v>
      </c>
      <c r="Z19" s="101">
        <f t="shared" si="6"/>
        <v>0.13342659704659507</v>
      </c>
    </row>
    <row r="20" spans="1:27">
      <c r="A20" s="29" t="s">
        <v>160</v>
      </c>
      <c r="B20" s="72">
        <f t="shared" si="7"/>
        <v>44036.458333333336</v>
      </c>
      <c r="C20" s="45">
        <v>3</v>
      </c>
      <c r="D20" s="83">
        <v>465.42</v>
      </c>
      <c r="E20" s="84"/>
      <c r="F20" s="75">
        <f t="shared" si="8"/>
        <v>1.5099375949955355E-3</v>
      </c>
      <c r="G20" s="75">
        <f t="shared" si="9"/>
        <v>-8.907488554871771E-5</v>
      </c>
      <c r="H20" s="99">
        <v>0.45833333333333331</v>
      </c>
      <c r="I20" s="76">
        <f>jar_information!M5</f>
        <v>44020.5</v>
      </c>
      <c r="J20" s="77">
        <f t="shared" si="1"/>
        <v>15.958333333335759</v>
      </c>
      <c r="K20" s="77">
        <f t="shared" si="10"/>
        <v>383.00000000005821</v>
      </c>
      <c r="L20" s="78">
        <f>jar_information!H5</f>
        <v>1189.984962406015</v>
      </c>
      <c r="M20" s="77">
        <f t="shared" si="11"/>
        <v>1.796803032216191</v>
      </c>
      <c r="N20" s="77">
        <f t="shared" si="12"/>
        <v>3.2881495489556296</v>
      </c>
      <c r="O20" s="79">
        <f t="shared" si="2"/>
        <v>0.89676805880608068</v>
      </c>
      <c r="P20" s="80">
        <f t="shared" si="13"/>
        <v>0.22560416104792919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1509.9375949955356</v>
      </c>
      <c r="U20" s="7">
        <f t="shared" si="17"/>
        <v>0.15099375949955354</v>
      </c>
      <c r="V20" s="93">
        <f t="shared" si="18"/>
        <v>2.3414309629398028E-3</v>
      </c>
      <c r="W20" s="100">
        <f t="shared" si="3"/>
        <v>0.28097171555277634</v>
      </c>
      <c r="X20" s="100">
        <f t="shared" si="4"/>
        <v>0.39336040177388687</v>
      </c>
      <c r="Y20" s="101">
        <f t="shared" si="5"/>
        <v>7.0685376829627652E-2</v>
      </c>
      <c r="Z20" s="101">
        <f t="shared" si="6"/>
        <v>9.8959527561478716E-2</v>
      </c>
    </row>
    <row r="21" spans="1:27">
      <c r="A21" s="29" t="s">
        <v>161</v>
      </c>
      <c r="B21" s="72">
        <f t="shared" si="7"/>
        <v>44036.458333333336</v>
      </c>
      <c r="C21" s="45">
        <v>2</v>
      </c>
      <c r="D21" s="83">
        <v>1109.5</v>
      </c>
      <c r="E21" s="84"/>
      <c r="F21" s="75">
        <f t="shared" si="8"/>
        <v>5.4518035870328866E-3</v>
      </c>
      <c r="G21" s="75">
        <f t="shared" si="9"/>
        <v>-1.3361232832307657E-4</v>
      </c>
      <c r="H21" s="99">
        <v>0.45833333333333331</v>
      </c>
      <c r="I21" s="76">
        <f>jar_information!M6</f>
        <v>44020.5</v>
      </c>
      <c r="J21" s="77">
        <f t="shared" si="1"/>
        <v>15.958333333335759</v>
      </c>
      <c r="K21" s="77">
        <f t="shared" si="10"/>
        <v>383.00000000005821</v>
      </c>
      <c r="L21" s="78">
        <f>jar_information!H6</f>
        <v>1184.5645645645645</v>
      </c>
      <c r="M21" s="77">
        <f t="shared" si="11"/>
        <v>6.4580133421651427</v>
      </c>
      <c r="N21" s="77">
        <f t="shared" si="12"/>
        <v>11.818164416162212</v>
      </c>
      <c r="O21" s="79">
        <f t="shared" si="2"/>
        <v>3.2231357498624211</v>
      </c>
      <c r="P21" s="80">
        <f t="shared" si="13"/>
        <v>0.81363317644254729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5451.8035870328868</v>
      </c>
      <c r="U21" s="7">
        <f t="shared" si="17"/>
        <v>0.54518035870328863</v>
      </c>
      <c r="V21" s="93">
        <f t="shared" si="18"/>
        <v>8.4154980414149639E-3</v>
      </c>
      <c r="W21" s="100">
        <f t="shared" si="3"/>
        <v>1.0098597649697958</v>
      </c>
      <c r="X21" s="100">
        <f t="shared" si="4"/>
        <v>1.413803670957714</v>
      </c>
      <c r="Y21" s="101">
        <f t="shared" si="5"/>
        <v>0.25492423282791343</v>
      </c>
      <c r="Z21" s="101">
        <f t="shared" si="6"/>
        <v>0.35689392595907882</v>
      </c>
    </row>
    <row r="22" spans="1:27">
      <c r="A22" s="29" t="s">
        <v>162</v>
      </c>
      <c r="B22" s="72">
        <f t="shared" si="7"/>
        <v>44036.458333333336</v>
      </c>
      <c r="C22" s="45">
        <v>2</v>
      </c>
      <c r="D22" s="83">
        <v>685.68</v>
      </c>
      <c r="E22" s="84"/>
      <c r="F22" s="75">
        <f t="shared" si="8"/>
        <v>3.354749231999713E-3</v>
      </c>
      <c r="G22" s="75">
        <f t="shared" si="9"/>
        <v>-1.3361232832307657E-4</v>
      </c>
      <c r="H22" s="99">
        <v>0.45833333333333331</v>
      </c>
      <c r="I22" s="76">
        <f>jar_information!M7</f>
        <v>44020.5</v>
      </c>
      <c r="J22" s="77">
        <f t="shared" si="1"/>
        <v>15.958333333335759</v>
      </c>
      <c r="K22" s="77">
        <f t="shared" si="10"/>
        <v>383.00000000005821</v>
      </c>
      <c r="L22" s="78">
        <f>jar_information!H7</f>
        <v>1184.5645645645645</v>
      </c>
      <c r="M22" s="77">
        <f t="shared" si="11"/>
        <v>3.9739170632270473</v>
      </c>
      <c r="N22" s="77">
        <f t="shared" si="12"/>
        <v>7.2722682257054965</v>
      </c>
      <c r="O22" s="79">
        <f t="shared" si="2"/>
        <v>1.9833458797378625</v>
      </c>
      <c r="P22" s="80">
        <f t="shared" si="13"/>
        <v>0.50066647307183276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3354.7492319997132</v>
      </c>
      <c r="U22" s="7">
        <f t="shared" si="17"/>
        <v>0.3354749231999713</v>
      </c>
      <c r="V22" s="93">
        <f t="shared" si="18"/>
        <v>5.1784487721607342E-3</v>
      </c>
      <c r="W22" s="100">
        <f t="shared" si="3"/>
        <v>0.62141385265928817</v>
      </c>
      <c r="X22" s="100">
        <f t="shared" si="4"/>
        <v>0.86997939372300337</v>
      </c>
      <c r="Y22" s="101">
        <f t="shared" si="5"/>
        <v>0.15686678007470187</v>
      </c>
      <c r="Z22" s="101">
        <f t="shared" si="6"/>
        <v>0.21961349210458261</v>
      </c>
    </row>
    <row r="23" spans="1:27">
      <c r="A23" s="29" t="s">
        <v>163</v>
      </c>
      <c r="B23" s="72">
        <f t="shared" si="7"/>
        <v>44036.458333333336</v>
      </c>
      <c r="C23" s="45">
        <v>3</v>
      </c>
      <c r="D23" s="83">
        <v>774.44</v>
      </c>
      <c r="E23" s="84"/>
      <c r="F23" s="75">
        <f t="shared" si="8"/>
        <v>2.5292881633065343E-3</v>
      </c>
      <c r="G23" s="75">
        <f t="shared" si="9"/>
        <v>-8.907488554871771E-5</v>
      </c>
      <c r="H23" s="99">
        <v>0.45833333333333331</v>
      </c>
      <c r="I23" s="76">
        <f>jar_information!M8</f>
        <v>44020.5</v>
      </c>
      <c r="J23" s="77">
        <f t="shared" si="1"/>
        <v>15.958333333335759</v>
      </c>
      <c r="K23" s="77">
        <f t="shared" si="10"/>
        <v>383.00000000005821</v>
      </c>
      <c r="L23" s="78">
        <f>jar_information!H8</f>
        <v>1189.984962406015</v>
      </c>
      <c r="M23" s="77">
        <f t="shared" si="11"/>
        <v>3.0098148799263051</v>
      </c>
      <c r="N23" s="77">
        <f t="shared" si="12"/>
        <v>5.5079612302651384</v>
      </c>
      <c r="O23" s="79">
        <f t="shared" si="2"/>
        <v>1.5021712446177649</v>
      </c>
      <c r="P23" s="80">
        <f t="shared" si="13"/>
        <v>0.37790828973492485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2529.2881633065344</v>
      </c>
      <c r="U23" s="7">
        <f t="shared" si="17"/>
        <v>0.25292881633065345</v>
      </c>
      <c r="V23" s="93">
        <f t="shared" si="18"/>
        <v>3.92211813216067E-3</v>
      </c>
      <c r="W23" s="100">
        <f t="shared" si="3"/>
        <v>0.47065417585928038</v>
      </c>
      <c r="X23" s="100">
        <f t="shared" si="4"/>
        <v>0.65891584620299259</v>
      </c>
      <c r="Y23" s="101">
        <f t="shared" si="5"/>
        <v>0.11840468607880963</v>
      </c>
      <c r="Z23" s="101">
        <f t="shared" si="6"/>
        <v>0.1657665605103335</v>
      </c>
    </row>
    <row r="24" spans="1:27">
      <c r="A24" s="29" t="s">
        <v>164</v>
      </c>
      <c r="B24" s="72">
        <f t="shared" si="7"/>
        <v>44036.458333333336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0.45833333333333331</v>
      </c>
      <c r="I24" s="76">
        <f>jar_information!M9</f>
        <v>44020.5</v>
      </c>
      <c r="J24" s="77">
        <f t="shared" si="1"/>
        <v>15.958333333335759</v>
      </c>
      <c r="K24" s="77">
        <f t="shared" si="10"/>
        <v>383.00000000005821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  <c r="AA24" t="s">
        <v>187</v>
      </c>
    </row>
    <row r="25" spans="1:27">
      <c r="A25" s="29" t="s">
        <v>165</v>
      </c>
      <c r="B25" s="72">
        <f t="shared" si="7"/>
        <v>44036.458333333336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0.45833333333333331</v>
      </c>
      <c r="I25" s="76">
        <f>jar_information!M10</f>
        <v>44020.5</v>
      </c>
      <c r="J25" s="77">
        <f t="shared" si="1"/>
        <v>15.958333333335759</v>
      </c>
      <c r="K25" s="77">
        <f t="shared" si="10"/>
        <v>383.00000000005821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</row>
    <row r="26" spans="1:27">
      <c r="A26" s="29" t="s">
        <v>166</v>
      </c>
      <c r="B26" s="72">
        <f t="shared" si="7"/>
        <v>44036.458333333336</v>
      </c>
      <c r="C26" s="45">
        <v>3</v>
      </c>
      <c r="D26" s="83">
        <v>1480.5</v>
      </c>
      <c r="E26" s="84"/>
      <c r="F26" s="75">
        <f t="shared" si="8"/>
        <v>4.8583369700558191E-3</v>
      </c>
      <c r="G26" s="75">
        <f t="shared" si="9"/>
        <v>-8.907488554871771E-5</v>
      </c>
      <c r="H26" s="99">
        <v>0.45833333333333331</v>
      </c>
      <c r="I26" s="76">
        <f>jar_information!M11</f>
        <v>44020.5</v>
      </c>
      <c r="J26" s="77">
        <f t="shared" si="1"/>
        <v>15.958333333335759</v>
      </c>
      <c r="K26" s="77">
        <f t="shared" si="10"/>
        <v>383.00000000005821</v>
      </c>
      <c r="L26" s="78">
        <f>jar_information!H11</f>
        <v>1184.5645645645645</v>
      </c>
      <c r="M26" s="77">
        <f t="shared" si="11"/>
        <v>5.7550138174420971</v>
      </c>
      <c r="N26" s="77">
        <f t="shared" si="12"/>
        <v>10.531675285919038</v>
      </c>
      <c r="O26" s="79">
        <f t="shared" si="2"/>
        <v>2.8722750779779194</v>
      </c>
      <c r="P26" s="80">
        <f t="shared" si="13"/>
        <v>0.72506356439119679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4858.3369700558187</v>
      </c>
      <c r="U26" s="7">
        <f t="shared" si="17"/>
        <v>0.48583369700558193</v>
      </c>
      <c r="V26" s="93">
        <f t="shared" si="18"/>
        <v>7.499412736233637E-3</v>
      </c>
      <c r="W26" s="100">
        <f t="shared" si="19"/>
        <v>0.89992952834803641</v>
      </c>
      <c r="X26" s="100">
        <f t="shared" si="20"/>
        <v>1.2599013396872509</v>
      </c>
      <c r="Y26" s="101">
        <f t="shared" si="21"/>
        <v>0.22717396273349971</v>
      </c>
      <c r="Z26" s="101">
        <f t="shared" si="6"/>
        <v>0.31804354782689959</v>
      </c>
    </row>
    <row r="27" spans="1:27">
      <c r="A27" s="29" t="s">
        <v>167</v>
      </c>
      <c r="B27" s="72">
        <f t="shared" si="7"/>
        <v>44036.458333333336</v>
      </c>
      <c r="C27" s="45">
        <v>1</v>
      </c>
      <c r="D27" s="83">
        <v>742.38</v>
      </c>
      <c r="E27" s="84"/>
      <c r="F27" s="75">
        <f t="shared" si="8"/>
        <v>7.2705997897055327E-3</v>
      </c>
      <c r="G27" s="75">
        <f t="shared" si="9"/>
        <v>-2.6722465664615313E-4</v>
      </c>
      <c r="H27" s="99">
        <v>0.45833333333333331</v>
      </c>
      <c r="I27" s="76">
        <f>jar_information!M12</f>
        <v>44020.5</v>
      </c>
      <c r="J27" s="77">
        <f t="shared" si="1"/>
        <v>15.958333333335759</v>
      </c>
      <c r="K27" s="77">
        <f t="shared" si="10"/>
        <v>383.00000000005821</v>
      </c>
      <c r="L27" s="78">
        <f>jar_information!H12</f>
        <v>1184.5645645645645</v>
      </c>
      <c r="M27" s="77">
        <f t="shared" si="11"/>
        <v>8.6124948740157485</v>
      </c>
      <c r="N27" s="77">
        <f t="shared" si="12"/>
        <v>15.76086561944882</v>
      </c>
      <c r="O27" s="79">
        <f t="shared" si="2"/>
        <v>4.2984178962133139</v>
      </c>
      <c r="P27" s="80">
        <f t="shared" si="13"/>
        <v>1.0850723264519073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7270.5997897055331</v>
      </c>
      <c r="U27" s="7">
        <f t="shared" si="17"/>
        <v>0.7270599789705533</v>
      </c>
      <c r="V27" s="93">
        <f t="shared" si="18"/>
        <v>1.1223023227709296E-2</v>
      </c>
      <c r="W27" s="100">
        <f t="shared" si="19"/>
        <v>1.3467627873251156</v>
      </c>
      <c r="X27" s="100">
        <f t="shared" si="20"/>
        <v>1.8854679022551619</v>
      </c>
      <c r="Y27" s="101">
        <f t="shared" si="21"/>
        <v>0.33997044170811774</v>
      </c>
      <c r="Z27" s="101">
        <f t="shared" si="6"/>
        <v>0.47595861839136488</v>
      </c>
    </row>
    <row r="28" spans="1:27">
      <c r="A28" s="29" t="s">
        <v>168</v>
      </c>
      <c r="B28" s="72">
        <f t="shared" si="7"/>
        <v>44036.458333333336</v>
      </c>
      <c r="C28" s="45">
        <v>1</v>
      </c>
      <c r="D28" s="83">
        <v>471.75</v>
      </c>
      <c r="E28" s="84"/>
      <c r="F28" s="75">
        <f t="shared" si="8"/>
        <v>4.5924542557400395E-3</v>
      </c>
      <c r="G28" s="75">
        <f t="shared" si="9"/>
        <v>-2.6722465664615313E-4</v>
      </c>
      <c r="H28" s="99">
        <v>0.45833333333333331</v>
      </c>
      <c r="I28" s="76">
        <f>jar_information!M13</f>
        <v>44020.5</v>
      </c>
      <c r="J28" s="77">
        <f t="shared" si="1"/>
        <v>15.958333333335759</v>
      </c>
      <c r="K28" s="77">
        <f t="shared" si="10"/>
        <v>383.00000000005821</v>
      </c>
      <c r="L28" s="78">
        <f>jar_information!H13</f>
        <v>1173.7724550898204</v>
      </c>
      <c r="M28" s="77">
        <f t="shared" si="11"/>
        <v>5.3904963066476803</v>
      </c>
      <c r="N28" s="77">
        <f t="shared" si="12"/>
        <v>9.8646082411652554</v>
      </c>
      <c r="O28" s="79">
        <f t="shared" si="2"/>
        <v>2.6903477021359787</v>
      </c>
      <c r="P28" s="80">
        <f t="shared" si="13"/>
        <v>0.68379585458748715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4592.4542557400391</v>
      </c>
      <c r="U28" s="7">
        <f t="shared" si="17"/>
        <v>0.45924542557400394</v>
      </c>
      <c r="V28" s="93">
        <f t="shared" si="18"/>
        <v>7.0244065329910441E-3</v>
      </c>
      <c r="W28" s="100">
        <f t="shared" si="19"/>
        <v>0.84292878395892523</v>
      </c>
      <c r="X28" s="100">
        <f t="shared" si="20"/>
        <v>1.1801002975424955</v>
      </c>
      <c r="Y28" s="101">
        <f t="shared" si="21"/>
        <v>0.2142441319856031</v>
      </c>
      <c r="Z28" s="101">
        <f t="shared" si="6"/>
        <v>0.2999417847798444</v>
      </c>
    </row>
    <row r="29" spans="1:27">
      <c r="A29" s="29" t="s">
        <v>169</v>
      </c>
      <c r="B29" s="72">
        <f t="shared" si="7"/>
        <v>44036.458333333336</v>
      </c>
      <c r="C29" s="45">
        <v>3</v>
      </c>
      <c r="D29" s="83">
        <v>688.4</v>
      </c>
      <c r="E29" s="84"/>
      <c r="F29" s="75">
        <f t="shared" si="8"/>
        <v>2.2454718313620701E-3</v>
      </c>
      <c r="G29" s="75">
        <f t="shared" si="9"/>
        <v>-8.907488554871771E-5</v>
      </c>
      <c r="H29" s="99">
        <v>0.45833333333333331</v>
      </c>
      <c r="I29" s="76">
        <f>jar_information!M14</f>
        <v>44020.5</v>
      </c>
      <c r="J29" s="77">
        <f t="shared" si="1"/>
        <v>15.958333333335759</v>
      </c>
      <c r="K29" s="77">
        <f t="shared" si="10"/>
        <v>383.00000000005821</v>
      </c>
      <c r="L29" s="78">
        <f>jar_information!H14</f>
        <v>1173.7724550898204</v>
      </c>
      <c r="M29" s="77">
        <f t="shared" si="11"/>
        <v>2.6356729843328921</v>
      </c>
      <c r="N29" s="77">
        <f t="shared" si="12"/>
        <v>4.8232815613291926</v>
      </c>
      <c r="O29" s="79">
        <f t="shared" si="2"/>
        <v>1.3154404258170524</v>
      </c>
      <c r="P29" s="80">
        <f t="shared" si="13"/>
        <v>0.3343406911368203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2245.4718313620701</v>
      </c>
      <c r="U29" s="7">
        <f t="shared" si="17"/>
        <v>0.224547183136207</v>
      </c>
      <c r="V29" s="93">
        <f t="shared" si="18"/>
        <v>3.4345703023938709E-3</v>
      </c>
      <c r="W29" s="100">
        <f t="shared" si="19"/>
        <v>0.4121484362872645</v>
      </c>
      <c r="X29" s="100">
        <f t="shared" si="20"/>
        <v>0.57700781080217023</v>
      </c>
      <c r="Y29" s="101">
        <f t="shared" si="21"/>
        <v>0.10475426354154657</v>
      </c>
      <c r="Z29" s="101">
        <f t="shared" si="6"/>
        <v>0.14665596895816518</v>
      </c>
    </row>
    <row r="30" spans="1:27">
      <c r="A30" t="s">
        <v>170</v>
      </c>
      <c r="B30" s="72">
        <f t="shared" si="7"/>
        <v>44036.458333333336</v>
      </c>
      <c r="C30" s="45">
        <v>3</v>
      </c>
      <c r="D30" s="83">
        <v>1355.9</v>
      </c>
      <c r="E30" s="84"/>
      <c r="F30" s="75">
        <f t="shared" si="8"/>
        <v>4.4473244763287125E-3</v>
      </c>
      <c r="G30" s="75">
        <f t="shared" si="9"/>
        <v>-8.907488554871771E-5</v>
      </c>
      <c r="H30" s="99">
        <v>0.45833333333333331</v>
      </c>
      <c r="I30" s="76">
        <f>jar_information!M15</f>
        <v>44020.5</v>
      </c>
      <c r="J30" s="77">
        <f t="shared" si="1"/>
        <v>15.958333333335759</v>
      </c>
      <c r="K30" s="77">
        <f t="shared" si="10"/>
        <v>383.00000000005821</v>
      </c>
      <c r="L30" s="78">
        <f>jar_information!H15</f>
        <v>1168.4005979073243</v>
      </c>
      <c r="M30" s="77">
        <f t="shared" si="11"/>
        <v>5.1962565772303453</v>
      </c>
      <c r="N30" s="77">
        <f t="shared" si="12"/>
        <v>9.5091495363315328</v>
      </c>
      <c r="O30" s="79">
        <f t="shared" si="2"/>
        <v>2.5934044189995089</v>
      </c>
      <c r="P30" s="80">
        <f t="shared" si="13"/>
        <v>0.66141377973454496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4447.3244763287121</v>
      </c>
      <c r="U30" s="7">
        <f t="shared" si="17"/>
        <v>0.44473244763287123</v>
      </c>
      <c r="V30" s="93">
        <f t="shared" si="18"/>
        <v>6.7712909112248431E-3</v>
      </c>
    </row>
    <row r="31" spans="1:27">
      <c r="A31" t="s">
        <v>171</v>
      </c>
      <c r="B31" s="72">
        <f t="shared" si="7"/>
        <v>44036.458333333336</v>
      </c>
      <c r="C31" s="45">
        <v>1</v>
      </c>
      <c r="D31" s="83">
        <v>653.9</v>
      </c>
      <c r="E31" s="84"/>
      <c r="F31" s="75">
        <f t="shared" si="8"/>
        <v>6.3950046345295844E-3</v>
      </c>
      <c r="G31" s="75">
        <f t="shared" si="9"/>
        <v>-2.6722465664615313E-4</v>
      </c>
      <c r="H31" s="99">
        <v>0.45833333333333331</v>
      </c>
      <c r="I31" s="76">
        <f>jar_information!M16</f>
        <v>44020.5</v>
      </c>
      <c r="J31" s="77">
        <f t="shared" si="1"/>
        <v>15.958333333335759</v>
      </c>
      <c r="K31" s="77">
        <f t="shared" si="10"/>
        <v>383.00000000005821</v>
      </c>
      <c r="L31" s="78">
        <f>jar_information!H16</f>
        <v>1179.1604197901049</v>
      </c>
      <c r="M31" s="77">
        <f t="shared" si="11"/>
        <v>7.5407363494115716</v>
      </c>
      <c r="N31" s="77">
        <f t="shared" si="12"/>
        <v>13.799547519423177</v>
      </c>
      <c r="O31" s="79">
        <f t="shared" si="2"/>
        <v>3.7635129598426844</v>
      </c>
      <c r="P31" s="80">
        <f t="shared" si="13"/>
        <v>0.9532946526972641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6395.0046345295841</v>
      </c>
      <c r="U31" s="7">
        <f t="shared" si="17"/>
        <v>0.63950046345295841</v>
      </c>
      <c r="V31" s="93">
        <f t="shared" si="18"/>
        <v>9.8264045948880212E-3</v>
      </c>
    </row>
    <row r="32" spans="1:27">
      <c r="A32" t="s">
        <v>172</v>
      </c>
      <c r="B32" s="72">
        <f t="shared" si="7"/>
        <v>44036.458333333336</v>
      </c>
      <c r="C32" s="45">
        <v>1</v>
      </c>
      <c r="D32" s="83">
        <v>662.52</v>
      </c>
      <c r="E32" s="84"/>
      <c r="F32" s="75">
        <f t="shared" si="8"/>
        <v>6.4803078695840222E-3</v>
      </c>
      <c r="G32" s="75">
        <f t="shared" si="9"/>
        <v>-2.6722465664615313E-4</v>
      </c>
      <c r="H32" s="99">
        <v>0.45833333333333331</v>
      </c>
      <c r="I32" s="76">
        <f>jar_information!M17</f>
        <v>44020.5</v>
      </c>
      <c r="J32" s="77">
        <f t="shared" si="1"/>
        <v>15.958333333335759</v>
      </c>
      <c r="K32" s="77">
        <f t="shared" si="10"/>
        <v>383.00000000005821</v>
      </c>
      <c r="L32" s="78">
        <f>jar_information!H17</f>
        <v>1173.7724550898204</v>
      </c>
      <c r="M32" s="77">
        <f t="shared" si="11"/>
        <v>7.6064068778195209</v>
      </c>
      <c r="N32" s="77">
        <f t="shared" si="12"/>
        <v>13.919724586409723</v>
      </c>
      <c r="O32" s="79">
        <f t="shared" si="2"/>
        <v>3.7962885235662878</v>
      </c>
      <c r="P32" s="80">
        <f t="shared" si="13"/>
        <v>0.96488879603617694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6480.3078695840222</v>
      </c>
      <c r="U32" s="7">
        <f t="shared" si="17"/>
        <v>0.64803078695840222</v>
      </c>
      <c r="V32" s="93">
        <f t="shared" si="18"/>
        <v>9.9119804792838408E-3</v>
      </c>
    </row>
    <row r="33" spans="1:22">
      <c r="A33" t="s">
        <v>173</v>
      </c>
      <c r="B33" s="72">
        <f t="shared" si="7"/>
        <v>44036.458333333336</v>
      </c>
      <c r="C33" s="45">
        <v>1</v>
      </c>
      <c r="D33" s="83">
        <v>745.72</v>
      </c>
      <c r="E33" s="84"/>
      <c r="F33" s="75">
        <f t="shared" si="8"/>
        <v>7.3036523192973922E-3</v>
      </c>
      <c r="G33" s="75">
        <f t="shared" si="9"/>
        <v>-2.6722465664615313E-4</v>
      </c>
      <c r="H33" s="99">
        <v>0.45833333333333331</v>
      </c>
      <c r="I33" s="76">
        <f>jar_information!M18</f>
        <v>44020.5</v>
      </c>
      <c r="J33" s="77">
        <f t="shared" si="1"/>
        <v>15.958333333335759</v>
      </c>
      <c r="K33" s="77">
        <f t="shared" si="10"/>
        <v>383.00000000005821</v>
      </c>
      <c r="L33" s="78">
        <f>jar_information!H18</f>
        <v>1200.8748114630469</v>
      </c>
      <c r="M33" s="77">
        <f t="shared" si="11"/>
        <v>8.7707721019278999</v>
      </c>
      <c r="N33" s="77">
        <f t="shared" si="12"/>
        <v>16.050512946528059</v>
      </c>
      <c r="O33" s="79">
        <f t="shared" si="2"/>
        <v>4.3774126217803797</v>
      </c>
      <c r="P33" s="80">
        <f t="shared" si="13"/>
        <v>1.0937551369878429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7303.6523192973918</v>
      </c>
      <c r="U33" s="7">
        <f t="shared" si="17"/>
        <v>0.73036523192973912</v>
      </c>
      <c r="V33" s="93">
        <f t="shared" si="18"/>
        <v>1.142927577488176E-2</v>
      </c>
    </row>
    <row r="34" spans="1:22">
      <c r="A34" t="s">
        <v>174</v>
      </c>
      <c r="B34" s="72">
        <f t="shared" si="7"/>
        <v>44036.458333333336</v>
      </c>
      <c r="C34" s="45">
        <v>3</v>
      </c>
      <c r="D34" s="83">
        <v>972.49</v>
      </c>
      <c r="E34" s="84"/>
      <c r="F34" s="75">
        <f t="shared" si="8"/>
        <v>3.1825869143711693E-3</v>
      </c>
      <c r="G34" s="75">
        <f t="shared" si="9"/>
        <v>-8.907488554871771E-5</v>
      </c>
      <c r="H34" s="99">
        <v>0.45833333333333331</v>
      </c>
      <c r="I34" s="76">
        <f>jar_information!M19</f>
        <v>44020.5</v>
      </c>
      <c r="J34" s="77">
        <f t="shared" si="1"/>
        <v>15.958333333335759</v>
      </c>
      <c r="K34" s="77">
        <f t="shared" si="10"/>
        <v>383.00000000005821</v>
      </c>
      <c r="L34" s="78">
        <f>jar_information!H19</f>
        <v>1184.5645645645645</v>
      </c>
      <c r="M34" s="77">
        <f t="shared" si="11"/>
        <v>3.7699796824109653</v>
      </c>
      <c r="N34" s="77">
        <f t="shared" si="12"/>
        <v>6.8990628188120668</v>
      </c>
      <c r="O34" s="79">
        <f t="shared" si="2"/>
        <v>1.8815625869487453</v>
      </c>
      <c r="P34" s="80">
        <f t="shared" si="13"/>
        <v>0.47497277902735263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3182.5869143711693</v>
      </c>
      <c r="U34" s="7">
        <f t="shared" si="17"/>
        <v>0.31825869143711694</v>
      </c>
      <c r="V34" s="93">
        <f t="shared" si="18"/>
        <v>4.9126960494737847E-3</v>
      </c>
    </row>
    <row r="35" spans="1:22">
      <c r="A35" t="s">
        <v>175</v>
      </c>
      <c r="B35" s="72">
        <f t="shared" si="7"/>
        <v>44036.458333333336</v>
      </c>
      <c r="C35" s="45">
        <v>2</v>
      </c>
      <c r="D35" s="83">
        <v>980.59</v>
      </c>
      <c r="E35" s="84"/>
      <c r="F35" s="75">
        <f t="shared" si="8"/>
        <v>4.8139590376786185E-3</v>
      </c>
      <c r="G35" s="75">
        <f t="shared" si="9"/>
        <v>-1.3361232832307657E-4</v>
      </c>
      <c r="H35" s="99">
        <v>0.45833333333333331</v>
      </c>
      <c r="I35" s="76">
        <f>jar_information!M20</f>
        <v>44020.5</v>
      </c>
      <c r="J35" s="77">
        <f t="shared" si="1"/>
        <v>15.958333333335759</v>
      </c>
      <c r="K35" s="77">
        <f t="shared" si="10"/>
        <v>383.00000000005821</v>
      </c>
      <c r="L35" s="78">
        <f>jar_information!H20</f>
        <v>1184.5645645645645</v>
      </c>
      <c r="M35" s="77">
        <f t="shared" si="11"/>
        <v>5.7024452912994228</v>
      </c>
      <c r="N35" s="77">
        <f t="shared" si="12"/>
        <v>10.435474883077944</v>
      </c>
      <c r="O35" s="79">
        <f t="shared" si="2"/>
        <v>2.8460386044758028</v>
      </c>
      <c r="P35" s="80">
        <f t="shared" si="13"/>
        <v>0.71844055284876052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4813.9590376786182</v>
      </c>
      <c r="U35" s="7">
        <f t="shared" si="17"/>
        <v>0.48139590376786184</v>
      </c>
      <c r="V35" s="93">
        <f t="shared" si="18"/>
        <v>7.4309101944526638E-3</v>
      </c>
    </row>
    <row r="36" spans="1:22">
      <c r="A36" t="s">
        <v>176</v>
      </c>
      <c r="B36" s="72">
        <f t="shared" si="7"/>
        <v>44036.458333333336</v>
      </c>
      <c r="C36" s="45">
        <v>3</v>
      </c>
      <c r="D36" s="83">
        <v>1195.8</v>
      </c>
      <c r="E36" s="84"/>
      <c r="F36" s="75">
        <f t="shared" si="8"/>
        <v>3.9192097071015074E-3</v>
      </c>
      <c r="G36" s="75">
        <f t="shared" si="9"/>
        <v>-8.907488554871771E-5</v>
      </c>
      <c r="H36" s="99">
        <v>0.45833333333333331</v>
      </c>
      <c r="I36" s="76">
        <f>jar_information!M21</f>
        <v>44020.5</v>
      </c>
      <c r="J36" s="77">
        <f t="shared" si="1"/>
        <v>15.958333333335759</v>
      </c>
      <c r="K36" s="77">
        <f t="shared" si="10"/>
        <v>383.00000000005821</v>
      </c>
      <c r="L36" s="78">
        <f>jar_information!H21</f>
        <v>1168.4005979073243</v>
      </c>
      <c r="M36" s="77">
        <f t="shared" si="11"/>
        <v>4.5792069651015908</v>
      </c>
      <c r="N36" s="77">
        <f t="shared" si="12"/>
        <v>8.379948746135911</v>
      </c>
      <c r="O36" s="79">
        <f t="shared" si="2"/>
        <v>2.2854405671279756</v>
      </c>
      <c r="P36" s="80">
        <f t="shared" si="13"/>
        <v>0.5828716388344608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3919.2097071015073</v>
      </c>
      <c r="U36" s="7">
        <f t="shared" si="17"/>
        <v>0.39192097071015075</v>
      </c>
      <c r="V36" s="93">
        <f t="shared" si="18"/>
        <v>5.9672077470695256E-3</v>
      </c>
    </row>
    <row r="37" spans="1:22">
      <c r="A37" t="s">
        <v>177</v>
      </c>
      <c r="B37" s="72">
        <f t="shared" si="7"/>
        <v>44036.458333333336</v>
      </c>
      <c r="C37" s="45">
        <v>3</v>
      </c>
      <c r="D37" s="83">
        <v>1090.9000000000001</v>
      </c>
      <c r="E37" s="84"/>
      <c r="F37" s="75">
        <f t="shared" si="8"/>
        <v>3.5731807296378358E-3</v>
      </c>
      <c r="G37" s="75">
        <f t="shared" si="9"/>
        <v>-8.907488554871771E-5</v>
      </c>
      <c r="H37" s="99">
        <v>0.45833333333333331</v>
      </c>
      <c r="I37" s="76">
        <f>jar_information!M22</f>
        <v>44020.5</v>
      </c>
      <c r="J37" s="77">
        <f t="shared" si="1"/>
        <v>15.958333333335759</v>
      </c>
      <c r="K37" s="77">
        <f t="shared" si="10"/>
        <v>383.00000000005821</v>
      </c>
      <c r="L37" s="78">
        <f>jar_information!H22</f>
        <v>1189.984962406015</v>
      </c>
      <c r="M37" s="77">
        <f t="shared" si="11"/>
        <v>4.2520313362279776</v>
      </c>
      <c r="N37" s="77">
        <f t="shared" si="12"/>
        <v>7.7812173452971996</v>
      </c>
      <c r="O37" s="79">
        <f t="shared" si="2"/>
        <v>2.1221501850810545</v>
      </c>
      <c r="P37" s="80">
        <f t="shared" si="13"/>
        <v>0.53387930961806085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3573.1807296378361</v>
      </c>
      <c r="U37" s="7">
        <f t="shared" si="17"/>
        <v>0.3573180729637836</v>
      </c>
      <c r="V37" s="93">
        <f t="shared" si="18"/>
        <v>5.5408621020384642E-3</v>
      </c>
    </row>
    <row r="38" spans="1:22">
      <c r="A38" t="s">
        <v>178</v>
      </c>
      <c r="B38" s="72">
        <f t="shared" si="7"/>
        <v>44036.458333333336</v>
      </c>
      <c r="C38" s="45">
        <v>5</v>
      </c>
      <c r="D38" s="83">
        <v>789.39</v>
      </c>
      <c r="E38" s="84"/>
      <c r="F38" s="75">
        <f t="shared" si="8"/>
        <v>1.5471618391454949E-3</v>
      </c>
      <c r="G38" s="75">
        <f t="shared" si="9"/>
        <v>-5.3444931329230633E-5</v>
      </c>
      <c r="H38" s="99">
        <v>0.45833333333333331</v>
      </c>
      <c r="I38" s="76">
        <f>jar_information!M23</f>
        <v>44020.5</v>
      </c>
      <c r="J38" s="77">
        <f t="shared" si="1"/>
        <v>15.958333333335759</v>
      </c>
      <c r="K38" s="77">
        <f t="shared" si="10"/>
        <v>383.00000000005821</v>
      </c>
      <c r="L38" s="78">
        <f>jar_information!H23</f>
        <v>1168.4005979073243</v>
      </c>
      <c r="M38" s="77">
        <f t="shared" si="11"/>
        <v>1.8077048179169917</v>
      </c>
      <c r="N38" s="77">
        <f t="shared" si="12"/>
        <v>3.3080998167880948</v>
      </c>
      <c r="O38" s="79">
        <f t="shared" si="2"/>
        <v>0.90220904094220766</v>
      </c>
      <c r="P38" s="80">
        <f t="shared" si="13"/>
        <v>0.23009658173964012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1547.1618391454949</v>
      </c>
      <c r="U38" s="7">
        <f t="shared" si="17"/>
        <v>0.1547161839145495</v>
      </c>
      <c r="V38" s="93">
        <f t="shared" si="18"/>
        <v>2.3556371826163724E-3</v>
      </c>
    </row>
    <row r="39" spans="1:22">
      <c r="A39" t="s">
        <v>179</v>
      </c>
      <c r="B39" s="72">
        <f t="shared" si="7"/>
        <v>44036.458333333336</v>
      </c>
      <c r="C39" s="45">
        <v>3</v>
      </c>
      <c r="D39" s="83">
        <v>1132.4000000000001</v>
      </c>
      <c r="E39" s="84"/>
      <c r="F39" s="75">
        <f t="shared" si="8"/>
        <v>3.7100749390252745E-3</v>
      </c>
      <c r="G39" s="75">
        <f t="shared" si="9"/>
        <v>-8.907488554871771E-5</v>
      </c>
      <c r="H39" s="99">
        <v>0.45833333333333331</v>
      </c>
      <c r="I39" s="76">
        <f>jar_information!M24</f>
        <v>44020.5</v>
      </c>
      <c r="J39" s="77">
        <f t="shared" si="1"/>
        <v>15.958333333335759</v>
      </c>
      <c r="K39" s="77">
        <f t="shared" si="10"/>
        <v>383.00000000005821</v>
      </c>
      <c r="L39" s="78">
        <f>jar_information!H24</f>
        <v>1147.072808320951</v>
      </c>
      <c r="M39" s="77">
        <f t="shared" si="11"/>
        <v>4.2557260793889027</v>
      </c>
      <c r="N39" s="77">
        <f t="shared" si="12"/>
        <v>7.7879787252816923</v>
      </c>
      <c r="O39" s="79">
        <f t="shared" si="2"/>
        <v>2.1239941978040977</v>
      </c>
      <c r="P39" s="80">
        <f t="shared" si="13"/>
        <v>0.54916463824589701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3710.0749390252745</v>
      </c>
      <c r="U39" s="7">
        <f t="shared" si="17"/>
        <v>0.37100749390252746</v>
      </c>
      <c r="V39" s="93">
        <f t="shared" si="18"/>
        <v>5.5456767566678198E-3</v>
      </c>
    </row>
    <row r="40" spans="1:22">
      <c r="A40" t="s">
        <v>180</v>
      </c>
      <c r="B40" s="72">
        <f t="shared" si="7"/>
        <v>44036.458333333336</v>
      </c>
      <c r="C40" s="45">
        <v>3</v>
      </c>
      <c r="D40" s="83">
        <v>1107.0999999999999</v>
      </c>
      <c r="E40" s="84"/>
      <c r="F40" s="75">
        <f t="shared" si="8"/>
        <v>3.6266189511336556E-3</v>
      </c>
      <c r="G40" s="75">
        <f t="shared" si="9"/>
        <v>-8.907488554871771E-5</v>
      </c>
      <c r="H40" s="99">
        <v>0.45833333333333331</v>
      </c>
      <c r="I40" s="76">
        <f>jar_information!M25</f>
        <v>44020.5</v>
      </c>
      <c r="J40" s="77">
        <f t="shared" si="1"/>
        <v>15.958333333335759</v>
      </c>
      <c r="K40" s="77">
        <f t="shared" si="10"/>
        <v>383.00000000005821</v>
      </c>
      <c r="L40" s="78">
        <f>jar_information!H25</f>
        <v>1179.1604197901049</v>
      </c>
      <c r="M40" s="77">
        <f t="shared" si="11"/>
        <v>4.2763655248375114</v>
      </c>
      <c r="N40" s="77">
        <f t="shared" si="12"/>
        <v>7.8257489104526465</v>
      </c>
      <c r="O40" s="79">
        <f t="shared" si="2"/>
        <v>2.1342951573961764</v>
      </c>
      <c r="P40" s="80">
        <f t="shared" si="13"/>
        <v>0.54061515996705589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3626.6189511336556</v>
      </c>
      <c r="U40" s="7">
        <f t="shared" si="17"/>
        <v>0.36266189511336555</v>
      </c>
      <c r="V40" s="93">
        <f t="shared" si="18"/>
        <v>5.572572212521807E-3</v>
      </c>
    </row>
    <row r="41" spans="1:22">
      <c r="A41" t="s">
        <v>181</v>
      </c>
      <c r="B41" s="72">
        <f t="shared" si="7"/>
        <v>44036.458333333336</v>
      </c>
      <c r="C41" s="45">
        <v>5</v>
      </c>
      <c r="D41" s="83">
        <v>895.74</v>
      </c>
      <c r="E41" s="84"/>
      <c r="F41" s="75">
        <f t="shared" si="8"/>
        <v>1.7576490560373621E-3</v>
      </c>
      <c r="G41" s="75">
        <f t="shared" si="9"/>
        <v>-5.3444931329230633E-5</v>
      </c>
      <c r="H41" s="99">
        <v>0.45833333333333331</v>
      </c>
      <c r="I41" s="76">
        <f>jar_information!M26</f>
        <v>44020.5</v>
      </c>
      <c r="J41" s="77">
        <f t="shared" si="1"/>
        <v>15.958333333335759</v>
      </c>
      <c r="K41" s="77">
        <f t="shared" si="10"/>
        <v>383.00000000005821</v>
      </c>
      <c r="L41" s="78">
        <f>jar_information!H26</f>
        <v>1179.1604197901049</v>
      </c>
      <c r="M41" s="77">
        <f t="shared" si="11"/>
        <v>2.0725501987606973</v>
      </c>
      <c r="N41" s="77">
        <f t="shared" si="12"/>
        <v>3.7927668637320764</v>
      </c>
      <c r="O41" s="79">
        <f t="shared" si="2"/>
        <v>1.0343909628360208</v>
      </c>
      <c r="P41" s="80">
        <f t="shared" si="13"/>
        <v>0.26201035686380936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1757.649056037362</v>
      </c>
      <c r="U41" s="7">
        <f t="shared" si="17"/>
        <v>0.17576490560373617</v>
      </c>
      <c r="V41" s="93">
        <f t="shared" si="18"/>
        <v>2.7007596940884166E-3</v>
      </c>
    </row>
    <row r="42" spans="1:22">
      <c r="A42" t="s">
        <v>182</v>
      </c>
      <c r="B42" s="72">
        <f t="shared" si="7"/>
        <v>44036.458333333336</v>
      </c>
      <c r="C42" s="45">
        <v>1</v>
      </c>
      <c r="D42" s="83">
        <v>848.4</v>
      </c>
      <c r="E42" s="84"/>
      <c r="F42" s="75">
        <f t="shared" si="8"/>
        <v>8.3197702050734571E-3</v>
      </c>
      <c r="G42" s="75">
        <f t="shared" si="9"/>
        <v>-2.6722465664615313E-4</v>
      </c>
      <c r="H42" s="99">
        <v>0.45833333333333331</v>
      </c>
      <c r="I42" s="76">
        <f>jar_information!M27</f>
        <v>44020.5</v>
      </c>
      <c r="J42" s="77">
        <f t="shared" si="1"/>
        <v>15.958333333335759</v>
      </c>
      <c r="K42" s="77">
        <f t="shared" si="10"/>
        <v>383.00000000005821</v>
      </c>
      <c r="L42" s="78">
        <f>jar_information!H27</f>
        <v>1173.7724550898204</v>
      </c>
      <c r="M42" s="77">
        <f t="shared" si="11"/>
        <v>9.7655170993922109</v>
      </c>
      <c r="N42" s="77">
        <f t="shared" si="12"/>
        <v>17.870896291887746</v>
      </c>
      <c r="O42" s="79">
        <f t="shared" si="2"/>
        <v>4.8738808068784758</v>
      </c>
      <c r="P42" s="80">
        <f t="shared" si="13"/>
        <v>1.2387764930350893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8319.770205073457</v>
      </c>
      <c r="U42" s="7">
        <f t="shared" si="17"/>
        <v>0.83197702050734568</v>
      </c>
      <c r="V42" s="93">
        <f t="shared" si="18"/>
        <v>1.2725537354772155E-2</v>
      </c>
    </row>
    <row r="43" spans="1:22">
      <c r="A43" t="s">
        <v>183</v>
      </c>
      <c r="B43" s="72">
        <f t="shared" si="7"/>
        <v>44036.458333333336</v>
      </c>
      <c r="C43" s="45">
        <v>2</v>
      </c>
      <c r="D43" s="83">
        <v>1100.5</v>
      </c>
      <c r="E43" s="84"/>
      <c r="F43" s="75">
        <f t="shared" si="8"/>
        <v>5.4072717357863702E-3</v>
      </c>
      <c r="G43" s="75">
        <f t="shared" si="9"/>
        <v>-1.3361232832307657E-4</v>
      </c>
      <c r="H43" s="99">
        <v>0.45833333333333331</v>
      </c>
      <c r="I43" s="76">
        <f>jar_information!M28</f>
        <v>44020.5</v>
      </c>
      <c r="J43" s="77">
        <f t="shared" si="1"/>
        <v>15.958333333335759</v>
      </c>
      <c r="K43" s="77">
        <f t="shared" si="10"/>
        <v>383.00000000005821</v>
      </c>
      <c r="L43" s="78">
        <f>jar_information!H28</f>
        <v>1173.7724550898204</v>
      </c>
      <c r="M43" s="77">
        <f t="shared" si="11"/>
        <v>6.3469066206517626</v>
      </c>
      <c r="N43" s="77">
        <f t="shared" si="12"/>
        <v>11.614839115792726</v>
      </c>
      <c r="O43" s="79">
        <f t="shared" si="2"/>
        <v>3.1676833952161978</v>
      </c>
      <c r="P43" s="80">
        <f t="shared" si="13"/>
        <v>0.80511852522807248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5407.2717357863703</v>
      </c>
      <c r="U43" s="7">
        <f t="shared" si="17"/>
        <v>0.54072717357863698</v>
      </c>
      <c r="V43" s="93">
        <f t="shared" si="18"/>
        <v>8.270713825628502E-3</v>
      </c>
    </row>
    <row r="44" spans="1:22" ht="15" thickBot="1">
      <c r="A44" t="s">
        <v>184</v>
      </c>
      <c r="B44" s="72">
        <f t="shared" si="7"/>
        <v>44036.458333333336</v>
      </c>
      <c r="C44" s="45">
        <v>3</v>
      </c>
      <c r="D44" s="129">
        <v>1146.3</v>
      </c>
      <c r="E44" s="130"/>
      <c r="F44" s="75">
        <f t="shared" si="8"/>
        <v>3.7559262525309464E-3</v>
      </c>
      <c r="G44" s="75">
        <f t="shared" si="9"/>
        <v>-8.907488554871771E-5</v>
      </c>
      <c r="H44" s="99">
        <v>0.45833333333333331</v>
      </c>
      <c r="I44" s="76">
        <f>jar_information!M29</f>
        <v>44020.5</v>
      </c>
      <c r="J44" s="77">
        <f t="shared" si="1"/>
        <v>15.958333333335759</v>
      </c>
      <c r="K44" s="77">
        <f t="shared" si="10"/>
        <v>383.00000000005821</v>
      </c>
      <c r="L44" s="78">
        <f>jar_information!H29</f>
        <v>1173.7724550898204</v>
      </c>
      <c r="M44" s="77">
        <f t="shared" si="11"/>
        <v>4.4086027785695574</v>
      </c>
      <c r="N44" s="77">
        <f t="shared" si="12"/>
        <v>8.0677430847822897</v>
      </c>
      <c r="O44" s="79">
        <f t="shared" si="2"/>
        <v>2.200293568576988</v>
      </c>
      <c r="P44" s="80">
        <f t="shared" si="13"/>
        <v>0.55924058435789814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3755.9262525309464</v>
      </c>
      <c r="U44" s="7">
        <f t="shared" si="17"/>
        <v>0.37559262525309461</v>
      </c>
      <c r="V44" s="93">
        <f t="shared" si="18"/>
        <v>5.7448918239599309E-3</v>
      </c>
    </row>
  </sheetData>
  <conditionalFormatting sqref="O18:O44">
    <cfRule type="cellIs" dxfId="12" priority="1" operator="greaterThan">
      <formula>4</formula>
    </cfRule>
    <cfRule type="cellIs" dxfId="11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20" sqref="E20"/>
    </sheetView>
  </sheetViews>
  <sheetFormatPr baseColWidth="10" defaultRowHeight="14" x14ac:dyDescent="0"/>
  <cols>
    <col min="1" max="1" width="17.6640625" bestFit="1" customWidth="1"/>
    <col min="2" max="2" width="7" customWidth="1"/>
    <col min="3" max="3" width="8.33203125" customWidth="1"/>
  </cols>
  <sheetData>
    <row r="1" spans="1:7" ht="15">
      <c r="A1" s="85" t="s">
        <v>98</v>
      </c>
      <c r="B1" s="85"/>
    </row>
    <row r="2" spans="1:7" ht="30">
      <c r="A2" s="155" t="s">
        <v>230</v>
      </c>
      <c r="B2" s="86" t="s">
        <v>99</v>
      </c>
      <c r="C2" s="86" t="s">
        <v>76</v>
      </c>
      <c r="D2" s="88" t="s">
        <v>100</v>
      </c>
      <c r="E2" s="88" t="s">
        <v>101</v>
      </c>
      <c r="F2" s="86"/>
      <c r="G2" s="88"/>
    </row>
    <row r="3" spans="1:7" ht="15">
      <c r="A3" s="86"/>
      <c r="B3" s="1"/>
      <c r="C3" s="89" t="s">
        <v>102</v>
      </c>
      <c r="D3" s="1"/>
      <c r="E3" s="1"/>
      <c r="F3" s="89"/>
      <c r="G3" s="1"/>
    </row>
    <row r="4" spans="1:7" ht="15">
      <c r="A4" s="86"/>
      <c r="B4" s="1"/>
      <c r="C4" s="89" t="s">
        <v>103</v>
      </c>
      <c r="D4" s="1"/>
      <c r="E4" s="1"/>
      <c r="F4" s="89"/>
      <c r="G4" s="1"/>
    </row>
    <row r="5" spans="1:7" ht="15">
      <c r="A5" s="86"/>
      <c r="B5" s="1"/>
      <c r="C5" s="89" t="s">
        <v>104</v>
      </c>
      <c r="D5" s="1"/>
      <c r="E5" s="1"/>
      <c r="F5" s="89"/>
      <c r="G5" s="1"/>
    </row>
    <row r="6" spans="1:7" ht="15">
      <c r="A6" s="86"/>
      <c r="B6" s="1"/>
      <c r="C6" s="89" t="s">
        <v>105</v>
      </c>
      <c r="D6" s="1"/>
      <c r="E6" s="1"/>
      <c r="F6" s="89"/>
      <c r="G6" s="1"/>
    </row>
    <row r="7" spans="1:7" ht="15">
      <c r="A7" s="86"/>
      <c r="B7" s="1"/>
      <c r="C7" s="89" t="s">
        <v>106</v>
      </c>
      <c r="D7" s="1"/>
      <c r="E7" s="1"/>
      <c r="F7" s="89"/>
      <c r="G7" s="1"/>
    </row>
    <row r="8" spans="1:7" ht="15">
      <c r="A8" s="86"/>
      <c r="B8" s="1"/>
      <c r="C8" s="89" t="s">
        <v>107</v>
      </c>
      <c r="D8" s="1"/>
      <c r="E8" s="1"/>
      <c r="F8" s="89"/>
      <c r="G8" s="1"/>
    </row>
    <row r="9" spans="1:7" ht="15">
      <c r="A9" s="86"/>
      <c r="B9" s="1"/>
      <c r="C9" s="89" t="s">
        <v>108</v>
      </c>
      <c r="D9" s="1"/>
      <c r="E9" s="1"/>
      <c r="F9" s="89"/>
      <c r="G9" s="1"/>
    </row>
    <row r="10" spans="1:7" ht="15">
      <c r="A10" s="86"/>
      <c r="B10" s="1"/>
      <c r="C10" s="89" t="s">
        <v>109</v>
      </c>
      <c r="D10" s="1"/>
      <c r="E10" s="1"/>
      <c r="F10" s="89"/>
      <c r="G10" s="1"/>
    </row>
    <row r="11" spans="1:7" ht="15">
      <c r="A11" s="86"/>
      <c r="B11" s="1"/>
      <c r="C11" s="89" t="s">
        <v>110</v>
      </c>
      <c r="D11" s="1"/>
      <c r="E11" s="1"/>
      <c r="F11" s="89"/>
      <c r="G11" s="1"/>
    </row>
    <row r="12" spans="1:7" ht="15">
      <c r="A12" s="86"/>
      <c r="B12" s="1"/>
      <c r="C12" s="89" t="s">
        <v>111</v>
      </c>
      <c r="D12" s="1"/>
      <c r="E12" s="1"/>
      <c r="F12" s="89"/>
      <c r="G12" s="1"/>
    </row>
    <row r="13" spans="1:7" ht="15">
      <c r="A13" s="86"/>
      <c r="B13" s="1"/>
      <c r="C13" s="89">
        <v>0.2</v>
      </c>
      <c r="D13" s="1"/>
      <c r="E13" s="1"/>
      <c r="F13" s="89"/>
      <c r="G13" s="1"/>
    </row>
    <row r="14" spans="1:7" ht="15">
      <c r="A14" s="90"/>
      <c r="B14" s="90"/>
      <c r="C14" s="89">
        <v>0.1</v>
      </c>
      <c r="D14" s="87"/>
      <c r="E14" s="90"/>
      <c r="F14" s="90"/>
      <c r="G14" s="90"/>
    </row>
    <row r="15" spans="1:7">
      <c r="A15" s="92"/>
      <c r="B15" s="102"/>
      <c r="C15" s="2"/>
      <c r="D15" s="1"/>
      <c r="E15" s="91"/>
      <c r="F15" s="91"/>
      <c r="G15" s="91"/>
    </row>
    <row r="16" spans="1:7">
      <c r="A16" s="98" t="s">
        <v>129</v>
      </c>
      <c r="B16" s="102"/>
      <c r="C16" s="158">
        <v>3</v>
      </c>
      <c r="D16" s="1"/>
      <c r="E16" s="91"/>
      <c r="F16" s="128">
        <v>1</v>
      </c>
      <c r="G16" s="91"/>
    </row>
    <row r="17" spans="1:7">
      <c r="A17" s="98" t="s">
        <v>130</v>
      </c>
      <c r="B17" s="102"/>
      <c r="C17" s="158"/>
      <c r="D17" s="1"/>
      <c r="E17" s="91"/>
      <c r="F17" s="128">
        <v>2</v>
      </c>
      <c r="G17" s="91"/>
    </row>
    <row r="18" spans="1:7">
      <c r="A18" s="98" t="s">
        <v>131</v>
      </c>
      <c r="B18" s="102"/>
      <c r="C18" s="158"/>
      <c r="D18" s="1"/>
      <c r="E18" s="91"/>
      <c r="F18" s="128">
        <v>3</v>
      </c>
      <c r="G18" s="91"/>
    </row>
    <row r="19" spans="1:7">
      <c r="A19" s="98" t="s">
        <v>132</v>
      </c>
      <c r="B19" s="102"/>
      <c r="C19" s="158"/>
      <c r="D19" s="1"/>
      <c r="E19" s="91"/>
      <c r="F19" s="128">
        <v>4</v>
      </c>
      <c r="G19" s="91"/>
    </row>
    <row r="20" spans="1:7">
      <c r="A20" s="98" t="s">
        <v>133</v>
      </c>
      <c r="B20" s="102"/>
      <c r="C20" s="158"/>
      <c r="D20" s="1"/>
      <c r="E20" s="91"/>
      <c r="F20" s="128">
        <v>5</v>
      </c>
      <c r="G20" s="91"/>
    </row>
    <row r="21" spans="1:7">
      <c r="A21" s="98" t="s">
        <v>134</v>
      </c>
      <c r="B21" s="102"/>
      <c r="C21" s="158">
        <v>3</v>
      </c>
      <c r="D21" s="1"/>
      <c r="E21" s="91"/>
      <c r="F21" s="128">
        <v>6</v>
      </c>
      <c r="G21" s="91"/>
    </row>
    <row r="22" spans="1:7">
      <c r="A22" s="98" t="s">
        <v>135</v>
      </c>
      <c r="B22" s="102"/>
      <c r="C22" s="158"/>
      <c r="D22" s="1"/>
      <c r="E22" s="91"/>
      <c r="F22" s="128">
        <v>7</v>
      </c>
      <c r="G22" s="91"/>
    </row>
    <row r="23" spans="1:7">
      <c r="A23" s="98" t="s">
        <v>136</v>
      </c>
      <c r="B23" s="102"/>
      <c r="C23" s="158"/>
      <c r="D23" s="1"/>
      <c r="E23" s="91"/>
      <c r="F23" s="128">
        <v>8</v>
      </c>
      <c r="G23" s="91"/>
    </row>
    <row r="24" spans="1:7">
      <c r="A24" s="98" t="s">
        <v>137</v>
      </c>
      <c r="B24" s="102"/>
      <c r="C24" s="158"/>
      <c r="D24" s="1"/>
      <c r="E24" s="91"/>
      <c r="F24" s="128">
        <v>9</v>
      </c>
      <c r="G24" s="91"/>
    </row>
    <row r="25" spans="1:7">
      <c r="A25" s="98" t="s">
        <v>138</v>
      </c>
      <c r="B25" s="102"/>
      <c r="C25" s="158"/>
      <c r="D25" s="1"/>
      <c r="E25" s="91"/>
      <c r="F25" s="128">
        <v>10</v>
      </c>
      <c r="G25" s="91"/>
    </row>
    <row r="26" spans="1:7">
      <c r="A26" s="98" t="s">
        <v>139</v>
      </c>
      <c r="B26" s="102"/>
      <c r="C26" s="158"/>
      <c r="D26" s="1"/>
      <c r="E26" s="91"/>
      <c r="F26" s="128">
        <v>11</v>
      </c>
      <c r="G26" s="91"/>
    </row>
    <row r="27" spans="1:7">
      <c r="A27" s="98" t="s">
        <v>140</v>
      </c>
      <c r="B27" s="102"/>
      <c r="C27" s="158">
        <v>3</v>
      </c>
      <c r="D27" s="2"/>
      <c r="E27" s="91"/>
      <c r="F27" s="128">
        <v>12</v>
      </c>
      <c r="G27" s="91"/>
    </row>
    <row r="28" spans="1:7">
      <c r="A28" s="98" t="s">
        <v>141</v>
      </c>
      <c r="B28" s="102"/>
      <c r="C28" s="158"/>
      <c r="D28" s="2"/>
      <c r="E28" s="91"/>
      <c r="F28" s="128">
        <v>13</v>
      </c>
      <c r="G28" s="91"/>
    </row>
    <row r="29" spans="1:7">
      <c r="A29" s="98" t="s">
        <v>142</v>
      </c>
      <c r="B29" s="2"/>
      <c r="C29" s="158"/>
      <c r="D29" s="2"/>
      <c r="E29" s="91"/>
      <c r="F29" s="128">
        <v>14</v>
      </c>
      <c r="G29" s="91"/>
    </row>
    <row r="30" spans="1:7">
      <c r="A30" s="98" t="s">
        <v>143</v>
      </c>
      <c r="B30" s="2"/>
      <c r="C30" s="158"/>
      <c r="D30" s="2"/>
      <c r="E30" s="91"/>
      <c r="F30" s="128">
        <v>15</v>
      </c>
      <c r="G30" s="91"/>
    </row>
    <row r="31" spans="1:7">
      <c r="A31" s="98" t="s">
        <v>144</v>
      </c>
      <c r="B31" s="2"/>
      <c r="C31" s="158">
        <v>1</v>
      </c>
      <c r="D31" s="2"/>
      <c r="E31" s="91"/>
      <c r="F31" s="128">
        <v>16</v>
      </c>
      <c r="G31" s="91"/>
    </row>
    <row r="32" spans="1:7">
      <c r="A32" s="98" t="s">
        <v>145</v>
      </c>
      <c r="B32" s="2"/>
      <c r="C32" s="158">
        <v>3</v>
      </c>
      <c r="D32" s="2"/>
      <c r="E32" s="91"/>
      <c r="F32" s="128">
        <v>17</v>
      </c>
      <c r="G32" s="91"/>
    </row>
    <row r="33" spans="1:7">
      <c r="A33" s="98" t="s">
        <v>146</v>
      </c>
      <c r="B33" s="2"/>
      <c r="C33" s="158"/>
      <c r="D33" s="2"/>
      <c r="E33" s="91"/>
      <c r="F33" s="128">
        <v>18</v>
      </c>
      <c r="G33" s="91"/>
    </row>
    <row r="34" spans="1:7">
      <c r="A34" s="98" t="s">
        <v>147</v>
      </c>
      <c r="B34" s="2"/>
      <c r="C34" s="158"/>
      <c r="D34" s="2"/>
      <c r="E34" s="90"/>
      <c r="F34" s="128">
        <v>19</v>
      </c>
      <c r="G34" s="90"/>
    </row>
    <row r="35" spans="1:7">
      <c r="A35" s="98" t="s">
        <v>148</v>
      </c>
      <c r="B35" s="2"/>
      <c r="C35" s="158">
        <v>3</v>
      </c>
      <c r="D35" s="2"/>
      <c r="E35" s="90"/>
      <c r="F35" s="128">
        <v>20</v>
      </c>
      <c r="G35" s="90"/>
    </row>
    <row r="36" spans="1:7">
      <c r="A36" s="98" t="s">
        <v>149</v>
      </c>
      <c r="B36" s="2"/>
      <c r="C36" s="158">
        <v>5</v>
      </c>
      <c r="D36" s="2"/>
      <c r="E36" s="90"/>
      <c r="F36" s="128">
        <v>21</v>
      </c>
      <c r="G36" s="90"/>
    </row>
    <row r="37" spans="1:7">
      <c r="A37" s="98" t="s">
        <v>150</v>
      </c>
      <c r="B37" s="2"/>
      <c r="C37" s="158">
        <v>2</v>
      </c>
      <c r="D37" s="2"/>
      <c r="E37" s="90"/>
      <c r="F37" s="128">
        <v>22</v>
      </c>
      <c r="G37" s="90"/>
    </row>
    <row r="38" spans="1:7">
      <c r="A38" s="98" t="s">
        <v>151</v>
      </c>
      <c r="B38" s="2"/>
      <c r="C38" s="158"/>
      <c r="D38" s="2"/>
      <c r="E38" s="90"/>
      <c r="F38" s="128">
        <v>23</v>
      </c>
      <c r="G38" s="90"/>
    </row>
    <row r="39" spans="1:7">
      <c r="A39" s="98" t="s">
        <v>152</v>
      </c>
      <c r="B39" s="2"/>
      <c r="C39" s="158"/>
      <c r="D39" s="2"/>
      <c r="E39" s="90"/>
      <c r="F39" s="128">
        <v>24</v>
      </c>
      <c r="G39" s="90"/>
    </row>
    <row r="40" spans="1:7">
      <c r="A40" s="98" t="s">
        <v>153</v>
      </c>
      <c r="B40" s="2"/>
      <c r="C40" s="158"/>
      <c r="D40" s="2"/>
      <c r="E40" s="90"/>
      <c r="F40" s="128">
        <v>25</v>
      </c>
      <c r="G40" s="90"/>
    </row>
    <row r="41" spans="1:7">
      <c r="A41" s="98" t="s">
        <v>154</v>
      </c>
      <c r="B41" s="2"/>
      <c r="C41" s="158"/>
      <c r="D41" s="2"/>
      <c r="E41" s="90"/>
      <c r="F41" s="128">
        <v>26</v>
      </c>
      <c r="G41" s="90"/>
    </row>
    <row r="42" spans="1:7" ht="15">
      <c r="A42" s="98" t="s">
        <v>155</v>
      </c>
      <c r="B42" s="90"/>
      <c r="C42" s="158"/>
      <c r="D42" s="87"/>
      <c r="E42" s="90"/>
      <c r="F42" s="128">
        <v>27</v>
      </c>
      <c r="G42" s="90"/>
    </row>
    <row r="43" spans="1:7" ht="15">
      <c r="A43" s="90"/>
      <c r="B43" s="90"/>
      <c r="C43" s="87"/>
      <c r="D43" s="87"/>
      <c r="E43" s="90"/>
      <c r="F43" s="90"/>
      <c r="G43" s="90"/>
    </row>
    <row r="44" spans="1:7" ht="15">
      <c r="A44" s="90"/>
      <c r="B44" s="90"/>
      <c r="C44" s="87"/>
      <c r="D44" s="87"/>
      <c r="E44" s="90"/>
      <c r="F44" s="90"/>
      <c r="G44" s="90"/>
    </row>
    <row r="45" spans="1:7" ht="15">
      <c r="A45" s="90"/>
      <c r="B45" s="90"/>
      <c r="C45" s="87"/>
      <c r="D45" s="87"/>
      <c r="E45" s="90"/>
      <c r="F45" s="90"/>
      <c r="G45" s="90"/>
    </row>
    <row r="46" spans="1:7" ht="15">
      <c r="A46" s="90"/>
      <c r="B46" s="90"/>
      <c r="C46" s="87"/>
      <c r="D46" s="87"/>
      <c r="E46" s="90"/>
      <c r="F46" s="90"/>
      <c r="G46" s="9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M8" sqref="M8"/>
    </sheetView>
  </sheetViews>
  <sheetFormatPr baseColWidth="10" defaultRowHeight="14" x14ac:dyDescent="0"/>
  <cols>
    <col min="1" max="1" width="20.6640625" bestFit="1" customWidth="1"/>
    <col min="11" max="11" width="14.1640625" customWidth="1"/>
    <col min="12" max="13" width="17" customWidth="1"/>
  </cols>
  <sheetData>
    <row r="1" spans="1:23">
      <c r="B1" s="131">
        <f>'2019_IncRep_09.07.20'!J18</f>
        <v>0.97916666666424135</v>
      </c>
      <c r="C1" s="131">
        <f>'2019_IncRep_10.07.20'!J18</f>
        <v>1.9791666666642413</v>
      </c>
      <c r="D1" s="131">
        <f>'2019_IncRep_13.07.20'!J18</f>
        <v>4.9791666666642413</v>
      </c>
      <c r="E1" s="131">
        <f>'2019_IncRep_15.07.20'!J18</f>
        <v>6.9791666666642413</v>
      </c>
      <c r="F1" s="131">
        <f>'2019_IncRep_17.07.20'!J18</f>
        <v>8.9583333333357587</v>
      </c>
      <c r="G1" s="131">
        <f>'2019_IncRep_20.07.20'!J18</f>
        <v>12</v>
      </c>
      <c r="H1" s="131">
        <f>'2019_IncRep_22.07.20'!J18</f>
        <v>14</v>
      </c>
      <c r="I1" s="131">
        <f>'2019_IncRep_24.07.20'!J18</f>
        <v>15.958333333335759</v>
      </c>
      <c r="J1" s="131">
        <f>'2019_IncRep_27.07.20'!J18</f>
        <v>19.083333333335759</v>
      </c>
      <c r="K1" s="131">
        <f>'2019_IncRep_29.07.20'!J18</f>
        <v>21.208333333335759</v>
      </c>
      <c r="L1" s="131">
        <f>'2019_IncRep_10.08.20'!J18</f>
        <v>32.916666666664241</v>
      </c>
      <c r="M1" s="131">
        <f>'2019_IncRep_02.09.20'!J18</f>
        <v>55.916666666664241</v>
      </c>
    </row>
    <row r="2" spans="1:23">
      <c r="A2" s="65" t="s">
        <v>84</v>
      </c>
      <c r="B2" s="136">
        <f>'2019_IncRep_09.07.20'!B3</f>
        <v>44021</v>
      </c>
      <c r="C2" s="136">
        <f>'2019_IncRep_10.07.20'!B3</f>
        <v>44022</v>
      </c>
      <c r="D2" s="136">
        <f>'2019_IncRep_13.07.20'!B3</f>
        <v>44025</v>
      </c>
      <c r="E2" s="136">
        <f>'2019_IncRep_15.07.20'!B3</f>
        <v>44027</v>
      </c>
      <c r="F2" s="136">
        <f>'2019_IncRep_17.07.20'!B3</f>
        <v>44029</v>
      </c>
      <c r="G2" s="136">
        <f>'2019_IncRep_20.07.20'!B3</f>
        <v>44032</v>
      </c>
      <c r="H2" s="136">
        <f>'2019_IncRep_22.07.20'!B3</f>
        <v>44034</v>
      </c>
      <c r="I2" s="136">
        <f>'2019_IncRep_24.07.20'!B3</f>
        <v>44036</v>
      </c>
      <c r="J2" s="136">
        <f>'2019_IncRep_27.07.20'!B3</f>
        <v>44039</v>
      </c>
      <c r="K2" s="136">
        <f>'2019_IncRep_29.07.20'!B3</f>
        <v>44041</v>
      </c>
      <c r="L2" s="136">
        <f>'2019_IncRep_10.08.20'!B3</f>
        <v>44053</v>
      </c>
      <c r="M2" s="136">
        <f>'2019_IncRep_02.09.20'!B3</f>
        <v>44076</v>
      </c>
      <c r="N2" t="s">
        <v>231</v>
      </c>
      <c r="O2" s="136">
        <v>43874</v>
      </c>
      <c r="P2" s="136">
        <v>43875</v>
      </c>
      <c r="Q2" s="136">
        <v>43878</v>
      </c>
      <c r="R2" s="136">
        <v>43880</v>
      </c>
      <c r="S2" s="136">
        <v>43888</v>
      </c>
      <c r="T2" s="136">
        <v>43892</v>
      </c>
      <c r="U2" s="136">
        <v>43899</v>
      </c>
      <c r="V2" s="136">
        <v>43906</v>
      </c>
      <c r="W2" s="136">
        <v>43913</v>
      </c>
    </row>
    <row r="3" spans="1:23">
      <c r="A3" t="s">
        <v>158</v>
      </c>
      <c r="B3" s="7">
        <f>'2019_IncRep_09.07.20'!O18</f>
        <v>0.38709152693155874</v>
      </c>
      <c r="C3" s="7">
        <f>'2019_IncRep_10.07.20'!O18</f>
        <v>0.69507405032996206</v>
      </c>
      <c r="D3" s="7">
        <f>'2019_IncRep_13.07.20'!O18</f>
        <v>1.1987311304865127</v>
      </c>
      <c r="E3" s="7">
        <f>'2019_IncRep_15.07.20'!$O18</f>
        <v>1.5204027435125933</v>
      </c>
      <c r="F3" s="7">
        <f>'2019_IncRep_17.07.20'!$O18</f>
        <v>1.6450731291412337</v>
      </c>
      <c r="G3" s="7">
        <f>'2019_IncRep_20.07.20'!$O18</f>
        <v>1.8681734033589852</v>
      </c>
      <c r="H3" s="7">
        <f>'2019_IncRep_22.07.20'!$O18</f>
        <v>1.8931718818931553</v>
      </c>
      <c r="I3" s="7">
        <f>'2019_IncRep_24.07.20'!$O18</f>
        <v>1.9391108360085485</v>
      </c>
      <c r="J3" s="7">
        <f>'2019_IncRep_27.07.20'!$O18</f>
        <v>2.0403881690922585</v>
      </c>
      <c r="K3" s="7">
        <f>'2019_IncRep_29.07.20'!$O18</f>
        <v>2.0347970620432076</v>
      </c>
      <c r="L3" s="7">
        <f>'2019_IncRep_10.08.20'!$O18</f>
        <v>1.8103258823206592</v>
      </c>
      <c r="M3" s="7" t="e">
        <f>'2019_IncRep_02.09.20'!$O18</f>
        <v>#DIV/0!</v>
      </c>
      <c r="N3" t="s">
        <v>158</v>
      </c>
      <c r="O3" s="7">
        <v>0.22103437644217958</v>
      </c>
      <c r="P3" s="7">
        <v>0.4319778051433219</v>
      </c>
      <c r="Q3" s="7">
        <v>0.94086887549223297</v>
      </c>
      <c r="R3" s="7">
        <v>1.2452507529524053</v>
      </c>
      <c r="S3" s="7">
        <v>2.3379101704514573</v>
      </c>
      <c r="T3" s="7">
        <v>2.8870303423614754</v>
      </c>
      <c r="U3" s="7">
        <v>3.4882193618634449</v>
      </c>
      <c r="V3" s="7">
        <v>4.4116859889164095</v>
      </c>
      <c r="W3" s="154">
        <v>4.6456541906191822</v>
      </c>
    </row>
    <row r="4" spans="1:23">
      <c r="A4" t="s">
        <v>159</v>
      </c>
      <c r="B4" s="7">
        <f>'2019_IncRep_09.07.20'!O19</f>
        <v>0.19047474798406791</v>
      </c>
      <c r="C4" s="7">
        <f>'2019_IncRep_10.07.20'!O19</f>
        <v>0.34441088275541087</v>
      </c>
      <c r="D4" s="7">
        <f>'2019_IncRep_13.07.20'!O19</f>
        <v>0.62989116501496023</v>
      </c>
      <c r="E4" s="7">
        <f>'2019_IncRep_15.07.20'!O19</f>
        <v>0.76632871809650693</v>
      </c>
      <c r="F4" s="7">
        <f>'2019_IncRep_17.07.20'!$O19</f>
        <v>0.90349120555463092</v>
      </c>
      <c r="G4" s="7">
        <f>'2019_IncRep_20.07.20'!$O19</f>
        <v>1.082583023194345</v>
      </c>
      <c r="H4" s="7">
        <f>'2019_IncRep_22.07.20'!$O19</f>
        <v>1.1387990237545824</v>
      </c>
      <c r="I4" s="7">
        <f>'2019_IncRep_24.07.20'!$O19</f>
        <v>1.2049855815497341</v>
      </c>
      <c r="J4" s="154">
        <f>'2019_IncRep_27.07.20'!$O19</f>
        <v>1.1876115221231434</v>
      </c>
      <c r="K4" s="7">
        <f>'2019_IncRep_29.07.20'!$O19</f>
        <v>1.226036367772753</v>
      </c>
      <c r="L4" s="7" t="e">
        <f>'2019_IncRep_10.08.20'!$O19</f>
        <v>#DIV/0!</v>
      </c>
      <c r="M4" s="7" t="e">
        <f>'2019_IncRep_02.09.20'!$O19</f>
        <v>#DIV/0!</v>
      </c>
      <c r="N4" t="s">
        <v>159</v>
      </c>
      <c r="O4" s="7">
        <v>0.12901990702976407</v>
      </c>
      <c r="P4" s="7">
        <v>0.21837599677517222</v>
      </c>
      <c r="Q4" s="7">
        <v>0.43090666910018033</v>
      </c>
      <c r="R4" s="7">
        <v>0.56225393846543958</v>
      </c>
      <c r="S4" s="7">
        <v>0.82149529628213191</v>
      </c>
      <c r="T4" s="7">
        <v>0.88434817691536627</v>
      </c>
      <c r="U4" s="7">
        <v>0.92712932045464191</v>
      </c>
      <c r="V4" s="162">
        <v>1.0664118603013544</v>
      </c>
      <c r="W4" s="7">
        <v>1.0305859881217794</v>
      </c>
    </row>
    <row r="5" spans="1:23">
      <c r="A5" t="s">
        <v>160</v>
      </c>
      <c r="B5" s="7">
        <f>'2019_IncRep_09.07.20'!O20</f>
        <v>0.13514904522119725</v>
      </c>
      <c r="C5" s="7">
        <f>'2019_IncRep_10.07.20'!O20</f>
        <v>0.22774250946918984</v>
      </c>
      <c r="D5" s="7">
        <f>'2019_IncRep_13.07.20'!O20</f>
        <v>0.43212008814829078</v>
      </c>
      <c r="E5" s="7">
        <f>'2019_IncRep_15.07.20'!O20</f>
        <v>0.5592205804182524</v>
      </c>
      <c r="F5" s="7">
        <f>'2019_IncRep_17.07.20'!$O20</f>
        <v>0.63555173167225498</v>
      </c>
      <c r="G5" s="7">
        <f>'2019_IncRep_20.07.20'!$O20</f>
        <v>0.79538069821698698</v>
      </c>
      <c r="H5" s="7">
        <f>'2019_IncRep_22.07.20'!$O20</f>
        <v>0.81455686993921494</v>
      </c>
      <c r="I5" s="7">
        <f>'2019_IncRep_24.07.20'!$O20</f>
        <v>0.89676805880608068</v>
      </c>
      <c r="J5" s="7">
        <f>'2019_IncRep_27.07.20'!$O20</f>
        <v>1.0198739853183529</v>
      </c>
      <c r="K5" s="7">
        <f>'2019_IncRep_29.07.20'!$O20</f>
        <v>1.0487072246849858</v>
      </c>
      <c r="L5" s="7" t="e">
        <f>'2019_IncRep_10.08.20'!$O20</f>
        <v>#DIV/0!</v>
      </c>
      <c r="M5" s="7" t="e">
        <f>'2019_IncRep_02.09.20'!$O20</f>
        <v>#DIV/0!</v>
      </c>
      <c r="N5" t="s">
        <v>160</v>
      </c>
      <c r="O5" s="7">
        <v>9.8386967048060811E-2</v>
      </c>
      <c r="P5" s="7">
        <v>0.16784869060678501</v>
      </c>
      <c r="Q5" s="7">
        <v>0.33346591625923161</v>
      </c>
      <c r="R5" s="7">
        <v>0.41631711842159513</v>
      </c>
      <c r="S5" s="7">
        <v>0.58434048653907111</v>
      </c>
      <c r="T5" s="7">
        <v>0.65455444628965287</v>
      </c>
      <c r="U5" s="7">
        <v>0.67761231637802832</v>
      </c>
      <c r="V5" s="162">
        <v>0.70674977644182613</v>
      </c>
      <c r="W5" s="7">
        <v>0.74112581693448454</v>
      </c>
    </row>
    <row r="6" spans="1:23">
      <c r="A6" t="s">
        <v>161</v>
      </c>
      <c r="B6" s="7">
        <f>'2019_IncRep_09.07.20'!O21</f>
        <v>0.47386960964603853</v>
      </c>
      <c r="C6" s="7">
        <f>'2019_IncRep_10.07.20'!O21</f>
        <v>0.77474483060916211</v>
      </c>
      <c r="D6" s="7">
        <f>'2019_IncRep_13.07.20'!O21</f>
        <v>1.5710015662229362</v>
      </c>
      <c r="E6" s="7">
        <f>'2019_IncRep_15.07.20'!O21</f>
        <v>2.0410510104667474</v>
      </c>
      <c r="F6" s="7">
        <f>'2019_IncRep_17.07.20'!$O21</f>
        <v>2.2220345159266293</v>
      </c>
      <c r="G6" s="7">
        <f>'2019_IncRep_20.07.20'!$O21</f>
        <v>2.6564007246620975</v>
      </c>
      <c r="H6" s="7">
        <f>'2019_IncRep_22.07.20'!$O21</f>
        <v>2.9681077711206991</v>
      </c>
      <c r="I6" s="7">
        <f>'2019_IncRep_24.07.20'!$O21</f>
        <v>3.2231357498624211</v>
      </c>
      <c r="J6" s="7">
        <f>'2019_IncRep_27.07.20'!$O21</f>
        <v>3.4239667124235553</v>
      </c>
      <c r="K6" s="7">
        <f>'2019_IncRep_29.07.20'!$O21</f>
        <v>3.57717017096908</v>
      </c>
      <c r="L6" s="7" t="e">
        <f>'2019_IncRep_10.08.20'!$O21</f>
        <v>#DIV/0!</v>
      </c>
      <c r="M6" s="7" t="e">
        <f>'2019_IncRep_02.09.20'!$O21</f>
        <v>#DIV/0!</v>
      </c>
      <c r="N6" t="s">
        <v>161</v>
      </c>
      <c r="O6" s="7">
        <v>0.35569385020449384</v>
      </c>
      <c r="P6" s="7">
        <v>0.59972288368833371</v>
      </c>
      <c r="Q6" s="7">
        <v>1.2257211691097347</v>
      </c>
      <c r="R6" s="7">
        <v>1.5426905842276379</v>
      </c>
      <c r="S6" s="7">
        <v>2.2983914470819555</v>
      </c>
      <c r="T6" s="7">
        <v>2.7682130676264141</v>
      </c>
      <c r="U6" s="7">
        <v>2.9793926615083244</v>
      </c>
      <c r="V6" s="162">
        <v>3.3778173527503417</v>
      </c>
      <c r="W6" s="7">
        <v>3.5282933575030606</v>
      </c>
    </row>
    <row r="7" spans="1:23">
      <c r="A7" t="s">
        <v>162</v>
      </c>
      <c r="B7" s="7">
        <f>'2019_IncRep_09.07.20'!O22</f>
        <v>0.34268010248608122</v>
      </c>
      <c r="C7" s="7">
        <f>'2019_IncRep_10.07.20'!O22</f>
        <v>0.55304472321574649</v>
      </c>
      <c r="D7" s="7">
        <f>'2019_IncRep_13.07.20'!O22</f>
        <v>1.0288550290695837</v>
      </c>
      <c r="E7" s="7">
        <f>'2019_IncRep_15.07.20'!O22</f>
        <v>1.3251190924551968</v>
      </c>
      <c r="F7" s="7">
        <f>'2019_IncRep_17.07.20'!$O22</f>
        <v>1.4240397856156</v>
      </c>
      <c r="G7" s="7">
        <f>'2019_IncRep_20.07.20'!$O22</f>
        <v>1.7651977047055394</v>
      </c>
      <c r="H7" s="7">
        <f>'2019_IncRep_22.07.20'!$O22</f>
        <v>1.9300456897148248</v>
      </c>
      <c r="I7" s="7">
        <f>'2019_IncRep_24.07.20'!$O22</f>
        <v>1.9833458797378625</v>
      </c>
      <c r="J7" s="154">
        <f>'2019_IncRep_27.07.20'!$O22</f>
        <v>2.1346593764920803</v>
      </c>
      <c r="K7" s="7">
        <f>'2019_IncRep_29.07.20'!$O22</f>
        <v>2.3220123056967474</v>
      </c>
      <c r="L7" s="7" t="e">
        <f>'2019_IncRep_10.08.20'!$O22</f>
        <v>#DIV/0!</v>
      </c>
      <c r="M7" s="7" t="e">
        <f>'2019_IncRep_02.09.20'!$O22</f>
        <v>#DIV/0!</v>
      </c>
      <c r="N7" t="s">
        <v>162</v>
      </c>
      <c r="O7" s="7">
        <v>0.25095383997262161</v>
      </c>
      <c r="P7" s="7">
        <v>0.40725635652944858</v>
      </c>
      <c r="Q7" s="7">
        <v>0.73026275650175476</v>
      </c>
      <c r="R7" s="7">
        <v>0.88968968752321431</v>
      </c>
      <c r="S7" s="7">
        <v>1.1943486636119554</v>
      </c>
      <c r="T7" s="7">
        <v>1.3106009052982641</v>
      </c>
      <c r="U7" s="7">
        <v>1.3522676700050393</v>
      </c>
      <c r="V7" s="162">
        <v>1.3524587569187352</v>
      </c>
      <c r="W7" s="7">
        <v>1.3326221496900876</v>
      </c>
    </row>
    <row r="8" spans="1:23">
      <c r="A8" t="s">
        <v>163</v>
      </c>
      <c r="B8" s="7">
        <f>'2019_IncRep_09.07.20'!O23</f>
        <v>0.27723951976841754</v>
      </c>
      <c r="C8" s="7">
        <f>'2019_IncRep_10.07.20'!O23</f>
        <v>0.45793728927972899</v>
      </c>
      <c r="D8" s="7">
        <f>'2019_IncRep_13.07.20'!O23</f>
        <v>0.80449118452020862</v>
      </c>
      <c r="E8" s="7">
        <f>'2019_IncRep_15.07.20'!O23</f>
        <v>1.0041075390608729</v>
      </c>
      <c r="F8" s="7">
        <f>'2019_IncRep_17.07.20'!$O23</f>
        <v>1.1268041784511469</v>
      </c>
      <c r="G8" s="7">
        <f>'2019_IncRep_20.07.20'!$O23</f>
        <v>1.4003128473445332</v>
      </c>
      <c r="H8" s="7">
        <f>'2019_IncRep_22.07.20'!$O23</f>
        <v>1.4754817363407846</v>
      </c>
      <c r="I8" s="7">
        <f>'2019_IncRep_24.07.20'!$O23</f>
        <v>1.5021712446177649</v>
      </c>
      <c r="J8" s="7">
        <f>'2019_IncRep_27.07.20'!$O23</f>
        <v>1.6678738712673162</v>
      </c>
      <c r="K8" s="7">
        <f>'2019_IncRep_29.07.20'!$O23</f>
        <v>1.6817021529343541</v>
      </c>
      <c r="L8" s="7">
        <f>'2019_IncRep_10.08.20'!$O23</f>
        <v>2.0990736534166419</v>
      </c>
      <c r="M8" s="7">
        <f>'2019_IncRep_02.09.20'!$O23</f>
        <v>2.6505914210236652</v>
      </c>
      <c r="N8" t="s">
        <v>163</v>
      </c>
      <c r="O8" s="7">
        <v>0.24723062448589561</v>
      </c>
      <c r="P8" s="7">
        <v>0.39380781829242523</v>
      </c>
      <c r="Q8" s="7">
        <v>0.76554773125577402</v>
      </c>
      <c r="R8" s="7">
        <v>0.96169256352149934</v>
      </c>
      <c r="S8" s="7">
        <v>1.5056295848768737</v>
      </c>
      <c r="T8" s="7">
        <v>1.8257912689824949</v>
      </c>
      <c r="U8" s="7">
        <v>2.1640067222777137</v>
      </c>
      <c r="V8" s="7">
        <v>2.5817806045256955</v>
      </c>
      <c r="W8" s="154">
        <v>2.8802362980426377</v>
      </c>
    </row>
    <row r="9" spans="1:23">
      <c r="A9" t="s">
        <v>164</v>
      </c>
      <c r="B9" s="7">
        <f>'2019_IncRep_09.07.20'!O24</f>
        <v>0.86861906739807426</v>
      </c>
      <c r="C9" s="7">
        <f>'2019_IncRep_10.07.20'!O24</f>
        <v>1.6091161128621232</v>
      </c>
      <c r="D9" s="7">
        <f>'2019_IncRep_13.07.20'!O24</f>
        <v>3.4137972865839097</v>
      </c>
      <c r="E9" s="7">
        <f>'2019_IncRep_15.07.20'!O24</f>
        <v>4.865467102985213</v>
      </c>
      <c r="F9" s="159">
        <f>'2019_IncRep_17.07.20'!$O24</f>
        <v>5.2015680995375373</v>
      </c>
      <c r="G9" s="7" t="e">
        <f>'2019_IncRep_20.07.20'!$O24</f>
        <v>#DIV/0!</v>
      </c>
      <c r="H9" s="7" t="e">
        <f>'2019_IncRep_22.07.20'!$O24</f>
        <v>#DIV/0!</v>
      </c>
      <c r="I9" s="7" t="e">
        <f>'2019_IncRep_24.07.20'!$O24</f>
        <v>#DIV/0!</v>
      </c>
      <c r="J9" s="7" t="e">
        <f>'2019_IncRep_27.07.20'!$O24</f>
        <v>#DIV/0!</v>
      </c>
      <c r="K9" s="7" t="e">
        <f>'2019_IncRep_29.07.20'!$O24</f>
        <v>#DIV/0!</v>
      </c>
      <c r="L9" s="7" t="e">
        <f>'2019_IncRep_10.08.20'!$O24</f>
        <v>#DIV/0!</v>
      </c>
      <c r="M9" s="7" t="e">
        <f>'2019_IncRep_02.09.20'!$O24</f>
        <v>#DIV/0!</v>
      </c>
      <c r="N9" t="s">
        <v>164</v>
      </c>
      <c r="O9" s="7">
        <v>0.53419683845204136</v>
      </c>
      <c r="P9" s="7">
        <v>0.94959728986179603</v>
      </c>
      <c r="Q9" s="7">
        <v>2.415224974519754</v>
      </c>
      <c r="R9" s="7">
        <v>3.2974264198247787</v>
      </c>
      <c r="S9" s="154">
        <v>5.5726942770254215</v>
      </c>
      <c r="T9" s="7" t="e">
        <v>#DIV/0!</v>
      </c>
      <c r="U9" s="7" t="e">
        <v>#DIV/0!</v>
      </c>
      <c r="V9" s="7" t="e">
        <v>#VALUE!</v>
      </c>
      <c r="W9" s="7" t="e">
        <v>#VALUE!</v>
      </c>
    </row>
    <row r="10" spans="1:23">
      <c r="A10" t="s">
        <v>165</v>
      </c>
      <c r="B10" s="7">
        <f>'2019_IncRep_09.07.20'!O25</f>
        <v>0.78159170735412709</v>
      </c>
      <c r="C10" s="7">
        <f>'2019_IncRep_10.07.20'!O25</f>
        <v>1.4134922196055415</v>
      </c>
      <c r="D10" s="7">
        <f>'2019_IncRep_13.07.20'!O25</f>
        <v>2.9723369476957116</v>
      </c>
      <c r="E10" s="7">
        <f>'2019_IncRep_15.07.20'!O25</f>
        <v>4.3556624833815079</v>
      </c>
      <c r="F10" s="7">
        <f>'2019_IncRep_17.07.20'!$O25</f>
        <v>4.8422026333631001</v>
      </c>
      <c r="G10" s="7" t="e">
        <f>'2019_IncRep_20.07.20'!$O25</f>
        <v>#DIV/0!</v>
      </c>
      <c r="H10" s="7" t="e">
        <f>'2019_IncRep_22.07.20'!$O25</f>
        <v>#DIV/0!</v>
      </c>
      <c r="I10" s="7" t="e">
        <f>'2019_IncRep_24.07.20'!$O25</f>
        <v>#DIV/0!</v>
      </c>
      <c r="J10" s="154" t="e">
        <f>'2019_IncRep_27.07.20'!$O25</f>
        <v>#DIV/0!</v>
      </c>
      <c r="K10" s="7" t="e">
        <f>'2019_IncRep_29.07.20'!$O25</f>
        <v>#DIV/0!</v>
      </c>
      <c r="L10" s="7" t="e">
        <f>'2019_IncRep_10.08.20'!$O25</f>
        <v>#DIV/0!</v>
      </c>
      <c r="M10" s="7" t="e">
        <f>'2019_IncRep_02.09.20'!$O25</f>
        <v>#DIV/0!</v>
      </c>
      <c r="N10" t="s">
        <v>165</v>
      </c>
      <c r="O10" s="7">
        <v>0.50952380796076102</v>
      </c>
      <c r="P10" s="7">
        <v>0.94178120150211087</v>
      </c>
      <c r="Q10" s="7">
        <v>1.8039582824344171</v>
      </c>
      <c r="R10" s="7">
        <v>2.6449348478507715</v>
      </c>
      <c r="S10" s="7">
        <v>3.6966563467515456</v>
      </c>
      <c r="T10" s="7">
        <v>3.9713043500839893</v>
      </c>
      <c r="U10" s="7">
        <v>3.9716371235829793</v>
      </c>
      <c r="V10" s="164">
        <v>3.8425568060010384</v>
      </c>
      <c r="W10" s="7">
        <v>3.6692968965476362</v>
      </c>
    </row>
    <row r="11" spans="1:23">
      <c r="A11" t="s">
        <v>166</v>
      </c>
      <c r="B11" s="7">
        <f>'2019_IncRep_09.07.20'!O26</f>
        <v>0.30602405171807928</v>
      </c>
      <c r="C11" s="7">
        <f>'2019_IncRep_10.07.20'!O26</f>
        <v>0.59968965604965419</v>
      </c>
      <c r="D11" s="7">
        <f>'2019_IncRep_13.07.20'!O26</f>
        <v>1.2042973644953079</v>
      </c>
      <c r="E11" s="7">
        <f>'2019_IncRep_15.07.20'!O26</f>
        <v>1.5831941559035401</v>
      </c>
      <c r="F11" s="7">
        <f>'2019_IncRep_17.07.20'!$O26</f>
        <v>1.9289940670798642</v>
      </c>
      <c r="G11" s="7">
        <f>'2019_IncRep_20.07.20'!$O26</f>
        <v>2.314796020971404</v>
      </c>
      <c r="H11" s="7">
        <f>'2019_IncRep_22.07.20'!$O26</f>
        <v>2.5269204296954726</v>
      </c>
      <c r="I11" s="7">
        <f>'2019_IncRep_24.07.20'!$O26</f>
        <v>2.8722750779779194</v>
      </c>
      <c r="J11" s="7">
        <f>'2019_IncRep_27.07.20'!$O26</f>
        <v>3.1997927213870261</v>
      </c>
      <c r="K11" s="7">
        <f>'2019_IncRep_29.07.20'!$O26</f>
        <v>3.6220750145291114</v>
      </c>
      <c r="L11" s="7" t="e">
        <f>'2019_IncRep_10.08.20'!$O26</f>
        <v>#DIV/0!</v>
      </c>
      <c r="M11" s="7" t="e">
        <f>'2019_IncRep_02.09.20'!$O26</f>
        <v>#DIV/0!</v>
      </c>
      <c r="N11" t="s">
        <v>166</v>
      </c>
      <c r="O11" s="7">
        <v>0.2096402781119979</v>
      </c>
      <c r="P11" s="7">
        <v>0.38864425681301878</v>
      </c>
      <c r="Q11" s="7">
        <v>0.82525178847848191</v>
      </c>
      <c r="R11" s="7">
        <v>1.0473795404593043</v>
      </c>
      <c r="S11" s="7">
        <v>1.8894251284235071</v>
      </c>
      <c r="T11" s="7">
        <v>2.2451697841304852</v>
      </c>
      <c r="U11" s="7">
        <v>2.7986477928650109</v>
      </c>
      <c r="V11" s="162">
        <v>3.3519317364350187</v>
      </c>
      <c r="W11" s="7">
        <v>3.7417244207415452</v>
      </c>
    </row>
    <row r="12" spans="1:23">
      <c r="A12" t="s">
        <v>167</v>
      </c>
      <c r="B12" s="7">
        <f>'2019_IncRep_09.07.20'!O27</f>
        <v>0.47910464315790413</v>
      </c>
      <c r="C12" s="7">
        <f>'2019_IncRep_10.07.20'!O27</f>
        <v>0.87758017831260837</v>
      </c>
      <c r="D12" s="7">
        <f>'2019_IncRep_13.07.20'!O27</f>
        <v>1.7492204342797595</v>
      </c>
      <c r="E12" s="7">
        <f>'2019_IncRep_15.07.20'!O27</f>
        <v>2.3869684762738514</v>
      </c>
      <c r="F12" s="7">
        <f>'2019_IncRep_17.07.20'!$O27</f>
        <v>2.6651364801949065</v>
      </c>
      <c r="G12" s="7">
        <f>'2019_IncRep_20.07.20'!$O27</f>
        <v>3.6384521904137861</v>
      </c>
      <c r="H12" s="7">
        <f>'2019_IncRep_22.07.20'!$O27</f>
        <v>3.7927936274987015</v>
      </c>
      <c r="I12" s="7">
        <f>'2019_IncRep_24.07.20'!$O27</f>
        <v>4.2984178962133139</v>
      </c>
      <c r="J12" s="159">
        <f>'2019_IncRep_27.07.20'!$O27</f>
        <v>4.9955021925270033</v>
      </c>
      <c r="K12" s="7" t="e">
        <f>'2019_IncRep_29.07.20'!$O27</f>
        <v>#DIV/0!</v>
      </c>
      <c r="L12" s="7" t="e">
        <f>'2019_IncRep_10.08.20'!$O27</f>
        <v>#DIV/0!</v>
      </c>
      <c r="M12" s="7" t="e">
        <f>'2019_IncRep_02.09.20'!$O27</f>
        <v>#DIV/0!</v>
      </c>
      <c r="N12" t="s">
        <v>167</v>
      </c>
      <c r="O12" s="7">
        <v>0.32665717607204975</v>
      </c>
      <c r="P12" s="7">
        <v>0.56603668278662111</v>
      </c>
      <c r="Q12" s="7">
        <v>1.0604014076396988</v>
      </c>
      <c r="R12" s="7">
        <v>1.2898535805169737</v>
      </c>
      <c r="S12" s="7">
        <v>1.8138266551579836</v>
      </c>
      <c r="T12" s="7">
        <v>1.937405656064775</v>
      </c>
      <c r="U12" s="7">
        <v>2.0653824073863722</v>
      </c>
      <c r="V12" s="7">
        <v>2.1240114403522612</v>
      </c>
      <c r="W12" s="7">
        <v>2.0276801750820401</v>
      </c>
    </row>
    <row r="13" spans="1:23">
      <c r="A13" t="s">
        <v>168</v>
      </c>
      <c r="B13" s="7">
        <f>'2019_IncRep_09.07.20'!O28</f>
        <v>0.44081836643674899</v>
      </c>
      <c r="C13" s="7">
        <f>'2019_IncRep_10.07.20'!O28</f>
        <v>0.72108725385343053</v>
      </c>
      <c r="D13" s="7">
        <f>'2019_IncRep_13.07.20'!O28</f>
        <v>1.3322923029190483</v>
      </c>
      <c r="E13" s="7">
        <f>'2019_IncRep_15.07.20'!O28</f>
        <v>1.6319840169280568</v>
      </c>
      <c r="F13" s="7">
        <f>'2019_IncRep_17.07.20'!$O28</f>
        <v>1.8649514340938333</v>
      </c>
      <c r="G13" s="7">
        <f>'2019_IncRep_20.07.20'!$O28</f>
        <v>2.1701918003450671</v>
      </c>
      <c r="H13" s="7">
        <f>'2019_IncRep_22.07.20'!$O28</f>
        <v>2.5053417576819172</v>
      </c>
      <c r="I13" s="7">
        <f>'2019_IncRep_24.07.20'!$O28</f>
        <v>2.6903477021359787</v>
      </c>
      <c r="J13" s="7">
        <f>'2019_IncRep_27.07.20'!$O28</f>
        <v>2.9848057779922437</v>
      </c>
      <c r="K13" s="7">
        <f>'2019_IncRep_29.07.20'!$O28</f>
        <v>3.2037567639831259</v>
      </c>
      <c r="L13" s="7" t="e">
        <f>'2019_IncRep_10.08.20'!$O28</f>
        <v>#DIV/0!</v>
      </c>
      <c r="M13" s="7" t="e">
        <f>'2019_IncRep_02.09.20'!$O28</f>
        <v>#DIV/0!</v>
      </c>
      <c r="N13" t="s">
        <v>168</v>
      </c>
      <c r="O13" s="7">
        <v>0.32414730158979638</v>
      </c>
      <c r="P13" s="7">
        <v>0.50166410893764546</v>
      </c>
      <c r="Q13" s="7">
        <v>0.94289467082491196</v>
      </c>
      <c r="R13" s="7">
        <v>1.1610616733855197</v>
      </c>
      <c r="S13" s="7">
        <v>1.7574492182303094</v>
      </c>
      <c r="T13" s="7">
        <v>2.1139645794377513</v>
      </c>
      <c r="U13" s="7">
        <v>2.6074092994528453</v>
      </c>
      <c r="V13" s="161">
        <v>3.1099935144920883</v>
      </c>
      <c r="W13" s="7">
        <v>3.2678465356196909</v>
      </c>
    </row>
    <row r="14" spans="1:23">
      <c r="A14" t="s">
        <v>169</v>
      </c>
      <c r="B14" s="7">
        <f>'2019_IncRep_09.07.20'!O29</f>
        <v>0.47104211931697409</v>
      </c>
      <c r="C14" s="7">
        <f>'2019_IncRep_10.07.20'!O29</f>
        <v>0.72851971955032069</v>
      </c>
      <c r="D14" s="7">
        <f>'2019_IncRep_13.07.20'!O29</f>
        <v>1.0349072472769689</v>
      </c>
      <c r="E14" s="7">
        <f>'2019_IncRep_15.07.20'!O29</f>
        <v>1.1616840323887569</v>
      </c>
      <c r="F14" s="7">
        <f>'2019_IncRep_17.07.20'!$O29</f>
        <v>1.1910855021805091</v>
      </c>
      <c r="G14" s="7">
        <f>'2019_IncRep_20.07.20'!$O29</f>
        <v>1.3367187497238908</v>
      </c>
      <c r="H14" s="7">
        <f>'2019_IncRep_22.07.20'!$O29</f>
        <v>1.2685260700953855</v>
      </c>
      <c r="I14" s="7">
        <f>'2019_IncRep_24.07.20'!$O29</f>
        <v>1.3154404258170524</v>
      </c>
      <c r="J14" s="7">
        <f>'2019_IncRep_27.07.20'!$O29</f>
        <v>1.2253883769439471</v>
      </c>
      <c r="K14" s="7">
        <f>'2019_IncRep_29.07.20'!$O29</f>
        <v>1.2363234447324607</v>
      </c>
      <c r="L14" s="7">
        <f>'2019_IncRep_10.08.20'!$O29</f>
        <v>1.0151286379449411</v>
      </c>
      <c r="M14" s="7" t="e">
        <f>'2019_IncRep_02.09.20'!$O29</f>
        <v>#DIV/0!</v>
      </c>
      <c r="N14" t="s">
        <v>169</v>
      </c>
      <c r="O14" s="7">
        <v>0.39716471437351758</v>
      </c>
      <c r="P14" s="7">
        <v>0.64318773525198181</v>
      </c>
      <c r="Q14" s="7">
        <v>1.1919721747536312</v>
      </c>
      <c r="R14" s="7">
        <v>1.4888253844507937</v>
      </c>
      <c r="S14" s="7">
        <v>2.4991677021250061</v>
      </c>
      <c r="T14" s="7">
        <v>3.0156434878545704</v>
      </c>
      <c r="U14" s="7">
        <v>3.4797679118678859</v>
      </c>
      <c r="V14" s="7">
        <v>4.1485780029811998</v>
      </c>
      <c r="W14" s="154">
        <v>4.4189935623583496</v>
      </c>
    </row>
    <row r="15" spans="1:23">
      <c r="A15" t="s">
        <v>170</v>
      </c>
      <c r="B15" s="7">
        <f>'2019_IncRep_09.07.20'!O30</f>
        <v>0.55446981115521154</v>
      </c>
      <c r="C15" s="7">
        <f>'2019_IncRep_10.07.20'!O30</f>
        <v>0.872054542838124</v>
      </c>
      <c r="D15" s="7">
        <f>'2019_IncRep_13.07.20'!O30</f>
        <v>1.4659871220339002</v>
      </c>
      <c r="E15" s="7">
        <f>'2019_IncRep_15.07.20'!O30</f>
        <v>1.8621810190918033</v>
      </c>
      <c r="F15" s="7">
        <f>'2019_IncRep_17.07.20'!$O30</f>
        <v>2.0589207982704116</v>
      </c>
      <c r="G15" s="7">
        <f>'2019_IncRep_20.07.20'!$O30</f>
        <v>2.4517320745313116</v>
      </c>
      <c r="H15" s="7">
        <f>'2019_IncRep_22.07.20'!$O30</f>
        <v>2.576640808833043</v>
      </c>
      <c r="I15" s="7">
        <f>'2019_IncRep_24.07.20'!$O30</f>
        <v>2.5934044189995089</v>
      </c>
      <c r="J15" s="159">
        <f>'2019_IncRep_27.07.20'!$O30</f>
        <v>4.3640464819863922</v>
      </c>
      <c r="K15" s="7" t="e">
        <f>'2019_IncRep_29.07.20'!$O30</f>
        <v>#DIV/0!</v>
      </c>
      <c r="L15" s="7" t="e">
        <f>'2019_IncRep_10.08.20'!$O30</f>
        <v>#DIV/0!</v>
      </c>
      <c r="M15" s="7" t="e">
        <f>'2019_IncRep_02.09.20'!$O30</f>
        <v>#DIV/0!</v>
      </c>
      <c r="N15" t="s">
        <v>170</v>
      </c>
      <c r="O15" s="7">
        <v>0.35798941324156286</v>
      </c>
      <c r="P15" s="7">
        <v>0.55266811656971737</v>
      </c>
      <c r="Q15" s="7">
        <v>0.98980024894943808</v>
      </c>
      <c r="R15" s="7">
        <v>1.218472171785751</v>
      </c>
      <c r="S15" s="7">
        <v>2.0878270500515805</v>
      </c>
      <c r="T15" s="7">
        <v>2.4429525279070083</v>
      </c>
      <c r="U15" s="7">
        <v>3.048509442222437</v>
      </c>
      <c r="V15" s="7">
        <v>3.7294107018988636</v>
      </c>
      <c r="W15" s="7">
        <v>4.0798012235183982</v>
      </c>
    </row>
    <row r="16" spans="1:23">
      <c r="A16" t="s">
        <v>171</v>
      </c>
      <c r="B16" s="7">
        <f>'2019_IncRep_09.07.20'!O31</f>
        <v>0.6235632638277202</v>
      </c>
      <c r="C16" s="7">
        <f>'2019_IncRep_10.07.20'!O31</f>
        <v>0.91340194177001521</v>
      </c>
      <c r="D16" s="7">
        <f>'2019_IncRep_13.07.20'!O31</f>
        <v>1.7120154221430257</v>
      </c>
      <c r="E16" s="7">
        <f>'2019_IncRep_15.07.20'!O31</f>
        <v>2.2098788577422526</v>
      </c>
      <c r="F16" s="7">
        <f>'2019_IncRep_17.07.20'!$O31</f>
        <v>2.5191419833484874</v>
      </c>
      <c r="G16" s="7">
        <f>'2019_IncRep_20.07.20'!$O31</f>
        <v>3.3130181160143111</v>
      </c>
      <c r="H16" s="7">
        <f>'2019_IncRep_22.07.20'!$O31</f>
        <v>3.6428235903849036</v>
      </c>
      <c r="I16" s="7">
        <f>'2019_IncRep_24.07.20'!$O31</f>
        <v>3.7635129598426844</v>
      </c>
      <c r="J16" s="159">
        <f>'2019_IncRep_27.07.20'!$O31</f>
        <v>4.8197355747674964</v>
      </c>
      <c r="K16" s="7" t="e">
        <f>'2019_IncRep_29.07.20'!$O31</f>
        <v>#DIV/0!</v>
      </c>
      <c r="L16" s="7" t="e">
        <f>'2019_IncRep_10.08.20'!$O31</f>
        <v>#DIV/0!</v>
      </c>
      <c r="M16" s="7" t="e">
        <f>'2019_IncRep_02.09.20'!$O31</f>
        <v>#DIV/0!</v>
      </c>
      <c r="N16" t="s">
        <v>171</v>
      </c>
      <c r="O16" s="7">
        <v>0.43761948011398893</v>
      </c>
      <c r="P16" s="7">
        <v>0.63670977964053743</v>
      </c>
      <c r="Q16" s="7">
        <v>1.0804259019434437</v>
      </c>
      <c r="R16" s="7">
        <v>1.2669895314872268</v>
      </c>
      <c r="S16" s="7">
        <v>1.910197412259262</v>
      </c>
      <c r="T16" s="7">
        <v>1.9700644178015754</v>
      </c>
      <c r="U16" s="7">
        <v>2.2437046969871184</v>
      </c>
      <c r="V16" s="7">
        <v>2.4409082058238036</v>
      </c>
      <c r="W16" s="7">
        <v>2.4463188562581415</v>
      </c>
    </row>
    <row r="17" spans="1:23">
      <c r="A17" t="s">
        <v>172</v>
      </c>
      <c r="B17" s="7">
        <f>'2019_IncRep_09.07.20'!O32</f>
        <v>0.68136514290617189</v>
      </c>
      <c r="C17" s="7">
        <f>'2019_IncRep_10.07.20'!O32</f>
        <v>0.99859125369955704</v>
      </c>
      <c r="D17" s="7">
        <f>'2019_IncRep_13.07.20'!O32</f>
        <v>1.6493470653638418</v>
      </c>
      <c r="E17" s="7">
        <f>'2019_IncRep_15.07.20'!O32</f>
        <v>2.1511557499434346</v>
      </c>
      <c r="F17" s="7">
        <f>'2019_IncRep_17.07.20'!$O32</f>
        <v>2.4942522551608435</v>
      </c>
      <c r="G17" s="7">
        <f>'2019_IncRep_20.07.20'!$O32</f>
        <v>3.1071134667995679</v>
      </c>
      <c r="H17" s="7">
        <f>'2019_IncRep_22.07.20'!$O32</f>
        <v>3.5704750673594674</v>
      </c>
      <c r="I17" s="7">
        <f>'2019_IncRep_24.07.20'!$O32</f>
        <v>3.7962885235662878</v>
      </c>
      <c r="J17" s="7">
        <f>'2019_IncRep_27.07.20'!$O32</f>
        <v>3.8419963831089659</v>
      </c>
      <c r="K17" s="7">
        <f>'2019_IncRep_29.07.20'!$O32</f>
        <v>4.4773396033108481</v>
      </c>
      <c r="L17" s="7" t="e">
        <f>'2019_IncRep_10.08.20'!$O32</f>
        <v>#DIV/0!</v>
      </c>
      <c r="M17" s="7" t="e">
        <f>'2019_IncRep_02.09.20'!$O32</f>
        <v>#DIV/0!</v>
      </c>
      <c r="N17" t="s">
        <v>172</v>
      </c>
      <c r="O17" s="7">
        <v>0.49933211190860755</v>
      </c>
      <c r="P17" s="7">
        <v>0.7299829665337717</v>
      </c>
      <c r="Q17" s="7">
        <v>1.2385386452146039</v>
      </c>
      <c r="R17" s="7">
        <v>1.4906162815968051</v>
      </c>
      <c r="S17" s="7">
        <v>2.3275373826921171</v>
      </c>
      <c r="T17" s="7">
        <v>3.0510043568364917</v>
      </c>
      <c r="U17" s="7">
        <v>3.4835825692910638</v>
      </c>
      <c r="V17" s="161">
        <v>3.9210808730087892</v>
      </c>
      <c r="W17" s="7">
        <v>4.4297144532274375</v>
      </c>
    </row>
    <row r="18" spans="1:23">
      <c r="A18" t="s">
        <v>173</v>
      </c>
      <c r="B18" s="7">
        <f>'2019_IncRep_09.07.20'!O33</f>
        <v>0.73236163797486376</v>
      </c>
      <c r="C18" s="7">
        <f>'2019_IncRep_10.07.20'!O33</f>
        <v>1.2944090648093061</v>
      </c>
      <c r="D18" s="7">
        <f>'2019_IncRep_13.07.20'!O33</f>
        <v>2.2634776540344674</v>
      </c>
      <c r="E18" s="7">
        <f>'2019_IncRep_15.07.20'!O33</f>
        <v>2.9437455153328984</v>
      </c>
      <c r="F18" s="7">
        <f>'2019_IncRep_17.07.20'!$O33</f>
        <v>3.0912623641404839</v>
      </c>
      <c r="G18" s="7">
        <f>'2019_IncRep_20.07.20'!$O33</f>
        <v>3.9679724449030482</v>
      </c>
      <c r="H18" s="7">
        <f>'2019_IncRep_22.07.20'!$O33</f>
        <v>4.2925497922711306</v>
      </c>
      <c r="I18" s="7">
        <f>'2019_IncRep_24.07.20'!$O33</f>
        <v>4.3774126217803797</v>
      </c>
      <c r="J18" s="7">
        <f>'2019_IncRep_27.07.20'!$O33</f>
        <v>4.4908890945645217</v>
      </c>
      <c r="K18" s="7">
        <f>'2019_IncRep_29.07.20'!$O33</f>
        <v>4.6101974424046137</v>
      </c>
      <c r="L18" s="7">
        <f>'2019_IncRep_10.08.20'!$O33</f>
        <v>3.9644699082361092</v>
      </c>
      <c r="M18" s="7">
        <f>'2019_IncRep_02.09.20'!$O33</f>
        <v>3.0436350588989312</v>
      </c>
      <c r="N18" t="s">
        <v>173</v>
      </c>
      <c r="O18" s="7">
        <v>0.56864108030307325</v>
      </c>
      <c r="P18" s="7">
        <v>0.97271457091114022</v>
      </c>
      <c r="Q18" s="7">
        <v>2.0054609444250424</v>
      </c>
      <c r="R18" s="7">
        <v>2.8411280222875499</v>
      </c>
      <c r="S18" s="7">
        <v>4.4598614462693753</v>
      </c>
      <c r="T18" s="154">
        <v>5.6363279981200067</v>
      </c>
      <c r="U18" s="7" t="e">
        <v>#DIV/0!</v>
      </c>
      <c r="V18" s="7" t="e">
        <v>#VALUE!</v>
      </c>
      <c r="W18" s="7" t="e">
        <v>#VALUE!</v>
      </c>
    </row>
    <row r="19" spans="1:23">
      <c r="A19" t="s">
        <v>174</v>
      </c>
      <c r="B19" s="7">
        <f>'2019_IncRep_09.07.20'!O34</f>
        <v>0.47460511022208574</v>
      </c>
      <c r="C19" s="7">
        <f>'2019_IncRep_10.07.20'!O34</f>
        <v>0.76819529597073954</v>
      </c>
      <c r="D19" s="7">
        <f>'2019_IncRep_13.07.20'!O34</f>
        <v>1.2643104227432673</v>
      </c>
      <c r="E19" s="7">
        <f>'2019_IncRep_15.07.20'!O34</f>
        <v>1.5899614401925026</v>
      </c>
      <c r="F19" s="7">
        <f>'2019_IncRep_17.07.20'!$O34</f>
        <v>1.6660099949804594</v>
      </c>
      <c r="G19" s="7">
        <f>'2019_IncRep_20.07.20'!$O34</f>
        <v>1.7857975221251774</v>
      </c>
      <c r="H19" s="7">
        <f>'2019_IncRep_22.07.20'!$O34</f>
        <v>1.8119870877942259</v>
      </c>
      <c r="I19" s="7">
        <f>'2019_IncRep_24.07.20'!$O34</f>
        <v>1.8815625869487453</v>
      </c>
      <c r="J19" s="7">
        <f>'2019_IncRep_27.07.20'!$O34</f>
        <v>1.7995548826179923</v>
      </c>
      <c r="K19" s="7">
        <f>'2019_IncRep_29.07.20'!$O34</f>
        <v>1.8844798380795504</v>
      </c>
      <c r="L19" s="7">
        <f>'2019_IncRep_10.08.20'!$O34</f>
        <v>1.7751707495001638</v>
      </c>
      <c r="M19" s="7" t="e">
        <f>'2019_IncRep_02.09.20'!$O34</f>
        <v>#DIV/0!</v>
      </c>
      <c r="N19" t="s">
        <v>174</v>
      </c>
      <c r="O19" s="7">
        <v>0.35949388113732905</v>
      </c>
      <c r="P19" s="7">
        <v>0.55865681425476732</v>
      </c>
      <c r="Q19" s="7">
        <v>1.125050815789137</v>
      </c>
      <c r="R19" s="7">
        <v>1.2667689182702997</v>
      </c>
      <c r="S19" s="7">
        <v>1.8806242166028724</v>
      </c>
      <c r="T19" s="7">
        <v>2.0852498358905542</v>
      </c>
      <c r="U19" s="7">
        <v>2.3394785007204058</v>
      </c>
      <c r="V19" s="7">
        <v>2.3455498303387992</v>
      </c>
      <c r="W19" s="154">
        <v>2.5092360759679884</v>
      </c>
    </row>
    <row r="20" spans="1:23">
      <c r="A20" t="s">
        <v>175</v>
      </c>
      <c r="B20" s="7">
        <f>'2019_IncRep_09.07.20'!O35</f>
        <v>0.47181453450708283</v>
      </c>
      <c r="C20" s="7">
        <f>'2019_IncRep_10.07.20'!O35</f>
        <v>0.17274528371829173</v>
      </c>
      <c r="D20" s="7">
        <f>'2019_IncRep_13.07.20'!O35</f>
        <v>1.3966820826501951</v>
      </c>
      <c r="E20" s="7">
        <f>'2019_IncRep_15.07.20'!O35</f>
        <v>1.7013132899728378</v>
      </c>
      <c r="F20" s="7">
        <f>'2019_IncRep_17.07.20'!$O35</f>
        <v>1.9624637298823042</v>
      </c>
      <c r="G20" s="7">
        <f>'2019_IncRep_20.07.20'!$O35</f>
        <v>2.4635559400068838</v>
      </c>
      <c r="H20" s="7">
        <f>'2019_IncRep_22.07.20'!$O35</f>
        <v>2.5750303301281163</v>
      </c>
      <c r="I20" s="7">
        <f>'2019_IncRep_24.07.20'!$O35</f>
        <v>2.8460386044758028</v>
      </c>
      <c r="J20" s="7">
        <f>'2019_IncRep_27.07.20'!$O35</f>
        <v>3.0714845309502126</v>
      </c>
      <c r="K20" s="7">
        <f>'2019_IncRep_29.07.20'!$O35</f>
        <v>3.3792797084580553</v>
      </c>
      <c r="L20" s="7" t="e">
        <f>'2019_IncRep_10.08.20'!$O35</f>
        <v>#DIV/0!</v>
      </c>
      <c r="M20" s="7" t="e">
        <f>'2019_IncRep_02.09.20'!$O35</f>
        <v>#DIV/0!</v>
      </c>
      <c r="N20" t="s">
        <v>175</v>
      </c>
      <c r="O20" s="7">
        <v>0.35238278195713579</v>
      </c>
      <c r="P20" s="7">
        <v>0.59132161144047224</v>
      </c>
      <c r="Q20" s="7">
        <v>1.1293902443248363</v>
      </c>
      <c r="R20" s="7">
        <v>1.3783710693500337</v>
      </c>
      <c r="S20" s="7">
        <v>2.0923879921808726</v>
      </c>
      <c r="T20" s="7">
        <v>2.3935674242690888</v>
      </c>
      <c r="U20" s="7">
        <v>2.640277154954247</v>
      </c>
      <c r="V20" s="162">
        <v>2.8265838210602729</v>
      </c>
      <c r="W20" s="7">
        <v>2.8952120046553667</v>
      </c>
    </row>
    <row r="21" spans="1:23">
      <c r="A21" t="s">
        <v>176</v>
      </c>
      <c r="B21" s="7">
        <f>'2019_IncRep_09.07.20'!O36</f>
        <v>0.37433062217607566</v>
      </c>
      <c r="C21" s="7">
        <f>'2019_IncRep_10.07.20'!O36</f>
        <v>0.63218728809420555</v>
      </c>
      <c r="D21" s="7">
        <f>'2019_IncRep_13.07.20'!O36</f>
        <v>1.1373517922886345</v>
      </c>
      <c r="E21" s="7">
        <f>'2019_IncRep_15.07.20'!O36</f>
        <v>1.4821796520733905</v>
      </c>
      <c r="F21" s="7">
        <f>'2019_IncRep_17.07.20'!$O36</f>
        <v>1.6222792913849402</v>
      </c>
      <c r="G21" s="7">
        <f>'2019_IncRep_20.07.20'!$O36</f>
        <v>2.0468124459953874</v>
      </c>
      <c r="H21" s="7">
        <f>'2019_IncRep_22.07.20'!$O36</f>
        <v>2.1612973215071305</v>
      </c>
      <c r="I21" s="7">
        <f>'2019_IncRep_24.07.20'!$O36</f>
        <v>2.2854405671279756</v>
      </c>
      <c r="J21" s="7">
        <f>'2019_IncRep_27.07.20'!$O36</f>
        <v>2.3963533740027625</v>
      </c>
      <c r="K21" s="7">
        <f>'2019_IncRep_29.07.20'!$O36</f>
        <v>2.4721689618291118</v>
      </c>
      <c r="L21" s="7" t="e">
        <f>'2019_IncRep_10.08.20'!$O36</f>
        <v>#DIV/0!</v>
      </c>
      <c r="M21" s="7" t="e">
        <f>'2019_IncRep_02.09.20'!$O36</f>
        <v>#DIV/0!</v>
      </c>
      <c r="N21" t="s">
        <v>176</v>
      </c>
      <c r="O21" s="7">
        <v>0.29259309060283489</v>
      </c>
      <c r="P21" s="7">
        <v>0.4784682186248882</v>
      </c>
      <c r="Q21" s="7">
        <v>0.95472366920850371</v>
      </c>
      <c r="R21" s="7">
        <v>1.2214855596223364</v>
      </c>
      <c r="S21" s="7">
        <v>2.04079738836844</v>
      </c>
      <c r="T21" s="7">
        <v>2.2987879900640018</v>
      </c>
      <c r="U21" s="7">
        <v>2.605196281704528</v>
      </c>
      <c r="V21" s="162">
        <v>2.735626846683255</v>
      </c>
      <c r="W21" s="7">
        <v>2.9667256840035496</v>
      </c>
    </row>
    <row r="22" spans="1:23">
      <c r="A22" t="s">
        <v>177</v>
      </c>
      <c r="B22" s="7">
        <f>'2019_IncRep_09.07.20'!O37</f>
        <v>0.44135472413954352</v>
      </c>
      <c r="C22" s="7">
        <f>'2019_IncRep_10.07.20'!O37</f>
        <v>0.72757614287466721</v>
      </c>
      <c r="D22" s="7">
        <f>'2019_IncRep_13.07.20'!O37</f>
        <v>1.0904614381036382</v>
      </c>
      <c r="E22" s="7">
        <f>'2019_IncRep_15.07.20'!O37</f>
        <v>1.3634024294104272</v>
      </c>
      <c r="F22" s="7">
        <f>'2019_IncRep_17.07.20'!$O37</f>
        <v>1.4881078808125392</v>
      </c>
      <c r="G22" s="7">
        <f>'2019_IncRep_20.07.20'!$O37</f>
        <v>1.8145061312496837</v>
      </c>
      <c r="H22" s="7">
        <f>'2019_IncRep_22.07.20'!$O37</f>
        <v>1.9643347612693618</v>
      </c>
      <c r="I22" s="7">
        <f>'2019_IncRep_24.07.20'!$O37</f>
        <v>2.1221501850810545</v>
      </c>
      <c r="J22" s="7">
        <f>'2019_IncRep_27.07.20'!$O37</f>
        <v>2.3044424950687432</v>
      </c>
      <c r="K22" s="7">
        <f>'2019_IncRep_29.07.20'!$O37</f>
        <v>2.3941592476693825</v>
      </c>
      <c r="L22" s="7">
        <f>'2019_IncRep_10.08.20'!$O37</f>
        <v>2.6633856163023681</v>
      </c>
      <c r="M22" s="7">
        <f>'2019_IncRep_02.09.20'!$O37</f>
        <v>3.167230783972665</v>
      </c>
      <c r="N22" t="s">
        <v>177</v>
      </c>
      <c r="O22" s="7">
        <v>0.39847539771179413</v>
      </c>
      <c r="P22" s="7">
        <v>0.57448076476744214</v>
      </c>
      <c r="Q22" s="7">
        <v>0.9680618319359332</v>
      </c>
      <c r="R22" s="7">
        <v>1.2004212450328817</v>
      </c>
      <c r="S22" s="7">
        <v>1.9175934622622317</v>
      </c>
      <c r="T22" s="7">
        <v>2.2717437051468266</v>
      </c>
      <c r="U22" s="7">
        <v>2.7230290460851707</v>
      </c>
      <c r="V22" s="7">
        <v>3.3163535881919857</v>
      </c>
      <c r="W22" s="154">
        <v>3.4062831252149928</v>
      </c>
    </row>
    <row r="23" spans="1:23">
      <c r="A23" t="s">
        <v>178</v>
      </c>
      <c r="B23" s="7">
        <f>'2019_IncRep_09.07.20'!O38</f>
        <v>0.49117305023053204</v>
      </c>
      <c r="C23" s="7">
        <f>'2019_IncRep_10.07.20'!O38</f>
        <v>0.66239583000049196</v>
      </c>
      <c r="D23" s="7">
        <f>'2019_IncRep_13.07.20'!O38</f>
        <v>0.83569840122292671</v>
      </c>
      <c r="E23" s="7">
        <f>'2019_IncRep_15.07.20'!O38</f>
        <v>0.91296131628182076</v>
      </c>
      <c r="F23" s="7">
        <f>'2019_IncRep_17.07.20'!$O38</f>
        <v>0.89746115582767738</v>
      </c>
      <c r="G23" s="7">
        <f>'2019_IncRep_20.07.20'!$O38</f>
        <v>0.90256932024318037</v>
      </c>
      <c r="H23" s="7">
        <f>'2019_IncRep_22.07.20'!$O38</f>
        <v>0.88250724694564453</v>
      </c>
      <c r="I23" s="7">
        <f>'2019_IncRep_24.07.20'!$O38</f>
        <v>0.90220904094220766</v>
      </c>
      <c r="J23" s="7">
        <f>'2019_IncRep_27.07.20'!$O38</f>
        <v>0.88837264364795643</v>
      </c>
      <c r="K23" s="7">
        <f>'2019_IncRep_29.07.20'!$O38</f>
        <v>0.89709428515505818</v>
      </c>
      <c r="L23" s="7">
        <f>'2019_IncRep_10.08.20'!$O38</f>
        <v>0.79036209237717314</v>
      </c>
      <c r="M23" s="7">
        <f>'2019_IncRep_02.09.20'!$O38</f>
        <v>0.77265655191114102</v>
      </c>
      <c r="N23" t="s">
        <v>178</v>
      </c>
      <c r="O23" s="7">
        <v>0.47380059889197401</v>
      </c>
      <c r="P23" s="7">
        <v>0.63988709751668371</v>
      </c>
      <c r="Q23" s="7">
        <v>1.0266529835771403</v>
      </c>
      <c r="R23" s="7">
        <v>1.1682060888978159</v>
      </c>
      <c r="S23" s="7">
        <v>1.7329845579008658</v>
      </c>
      <c r="T23" s="7">
        <v>1.9316085854525875</v>
      </c>
      <c r="U23" s="7">
        <v>2.0754990049892541</v>
      </c>
      <c r="V23" s="7">
        <v>2.4314912126996355</v>
      </c>
      <c r="W23" s="154">
        <v>2.5287354322070028</v>
      </c>
    </row>
    <row r="24" spans="1:23">
      <c r="A24" t="s">
        <v>179</v>
      </c>
      <c r="B24" s="7">
        <f>'2019_IncRep_09.07.20'!O39</f>
        <v>0.39258252434521657</v>
      </c>
      <c r="C24" s="7">
        <f>'2019_IncRep_10.07.20'!O39</f>
        <v>0.61379698026521834</v>
      </c>
      <c r="D24" s="7">
        <f>'2019_IncRep_13.07.20'!O39</f>
        <v>1.0624731359622821</v>
      </c>
      <c r="E24" s="7">
        <f>'2019_IncRep_15.07.20'!O39</f>
        <v>1.3087793486494399</v>
      </c>
      <c r="F24" s="7">
        <f>'2019_IncRep_17.07.20'!$O39</f>
        <v>1.454001783223019</v>
      </c>
      <c r="G24" s="7">
        <f>'2019_IncRep_20.07.20'!$O39</f>
        <v>1.7784307563945929</v>
      </c>
      <c r="H24" s="7">
        <f>'2019_IncRep_22.07.20'!$O39</f>
        <v>1.977831279812877</v>
      </c>
      <c r="I24" s="7">
        <f>'2019_IncRep_24.07.20'!$O39</f>
        <v>2.1239941978040977</v>
      </c>
      <c r="J24" s="7">
        <f>'2019_IncRep_27.07.20'!$O39</f>
        <v>2.3213433352488169</v>
      </c>
      <c r="K24" s="7">
        <f>'2019_IncRep_29.07.20'!$O39</f>
        <v>2.3776591627409114</v>
      </c>
      <c r="L24" s="7">
        <f>'2019_IncRep_10.08.20'!$O39</f>
        <v>3.0395217647602615</v>
      </c>
      <c r="M24" s="7">
        <f>'2019_IncRep_02.09.20'!$O39</f>
        <v>4.4592542559563819</v>
      </c>
      <c r="N24" t="s">
        <v>179</v>
      </c>
      <c r="O24" s="7">
        <v>0.33245259944707811</v>
      </c>
      <c r="P24" s="7">
        <v>0.49562074394676547</v>
      </c>
      <c r="Q24" s="7">
        <v>0.89655466312499166</v>
      </c>
      <c r="R24" s="7">
        <v>1.1168788152062594</v>
      </c>
      <c r="S24" s="7">
        <v>1.8403554210540085</v>
      </c>
      <c r="T24" s="7">
        <v>2.2639150560839214</v>
      </c>
      <c r="U24" s="7">
        <v>2.662482886976131</v>
      </c>
      <c r="V24" s="7">
        <v>3.4426014392475208</v>
      </c>
      <c r="W24" s="154">
        <v>3.8312962886721937</v>
      </c>
    </row>
    <row r="25" spans="1:23">
      <c r="A25" t="s">
        <v>180</v>
      </c>
      <c r="B25" s="7">
        <f>'2019_IncRep_09.07.20'!O40</f>
        <v>0.55093016095851088</v>
      </c>
      <c r="C25" s="7">
        <f>'2019_IncRep_10.07.20'!O40</f>
        <v>0.76583352879685007</v>
      </c>
      <c r="D25" s="7">
        <f>'2019_IncRep_13.07.20'!O40</f>
        <v>1.0930021032051425</v>
      </c>
      <c r="E25" s="7">
        <f>'2019_IncRep_15.07.20'!O40</f>
        <v>1.3300489205909118</v>
      </c>
      <c r="F25" s="7">
        <f>'2019_IncRep_17.07.20'!$O40</f>
        <v>1.4349318802107249</v>
      </c>
      <c r="G25" s="7">
        <f>'2019_IncRep_20.07.20'!$O40</f>
        <v>1.6388861236788601</v>
      </c>
      <c r="H25" s="7">
        <f>'2019_IncRep_22.07.20'!$O40</f>
        <v>1.7670052154753069</v>
      </c>
      <c r="I25" s="7">
        <f>'2019_IncRep_24.07.20'!$O40</f>
        <v>2.1342951573961764</v>
      </c>
      <c r="J25" s="7">
        <f>'2019_IncRep_27.07.20'!$O40</f>
        <v>1.8993615369295205</v>
      </c>
      <c r="K25" s="7">
        <f>'2019_IncRep_29.07.20'!$O40</f>
        <v>2.049713087201388</v>
      </c>
      <c r="L25" s="7" t="e">
        <f>'2019_IncRep_10.08.20'!$O40</f>
        <v>#DIV/0!</v>
      </c>
      <c r="M25" s="7" t="e">
        <f>'2019_IncRep_02.09.20'!$O40</f>
        <v>#DIV/0!</v>
      </c>
      <c r="N25" t="s">
        <v>180</v>
      </c>
      <c r="O25" s="7">
        <v>0.49320704025661943</v>
      </c>
      <c r="P25" s="7">
        <v>0.65491063376368475</v>
      </c>
      <c r="Q25" s="7">
        <v>1.0361099595507142</v>
      </c>
      <c r="R25" s="7">
        <v>1.187940221201609</v>
      </c>
      <c r="S25" s="7">
        <v>1.4603190764724912</v>
      </c>
      <c r="T25" s="7">
        <v>1.6288152294419052</v>
      </c>
      <c r="U25" s="7">
        <v>1.6992476958943312</v>
      </c>
      <c r="V25" s="162">
        <v>1.7081898082423401</v>
      </c>
      <c r="W25" s="7">
        <v>1.5984156785231762</v>
      </c>
    </row>
    <row r="26" spans="1:23">
      <c r="A26" t="s">
        <v>181</v>
      </c>
      <c r="B26" s="7">
        <f>'2019_IncRep_09.07.20'!O41</f>
        <v>0.35918350679341271</v>
      </c>
      <c r="C26" s="7">
        <f>'2019_IncRep_10.07.20'!O41</f>
        <v>0.46342603609538868</v>
      </c>
      <c r="D26" s="7">
        <f>'2019_IncRep_13.07.20'!O41</f>
        <v>0.61919572517144239</v>
      </c>
      <c r="E26" s="7">
        <f>'2019_IncRep_15.07.20'!O41</f>
        <v>0.69915698828516737</v>
      </c>
      <c r="F26" s="7">
        <f>'2019_IncRep_17.07.20'!$O41</f>
        <v>0.74612246289291961</v>
      </c>
      <c r="G26" s="7">
        <f>'2019_IncRep_20.07.20'!$O41</f>
        <v>0.85924811920318767</v>
      </c>
      <c r="H26" s="7">
        <f>'2019_IncRep_22.07.20'!$O41</f>
        <v>0.92503275444458466</v>
      </c>
      <c r="I26" s="7">
        <f>'2019_IncRep_24.07.20'!$O41</f>
        <v>1.0343909628360208</v>
      </c>
      <c r="J26" s="7">
        <f>'2019_IncRep_27.07.20'!$O41</f>
        <v>1.0780539357310621</v>
      </c>
      <c r="K26" s="7">
        <f>'2019_IncRep_29.07.20'!$O41</f>
        <v>1.1766132703918786</v>
      </c>
      <c r="L26" s="7" t="e">
        <f>'2019_IncRep_10.08.20'!$O41</f>
        <v>#DIV/0!</v>
      </c>
      <c r="M26" s="7" t="e">
        <f>'2019_IncRep_02.09.20'!$O41</f>
        <v>#DIV/0!</v>
      </c>
      <c r="N26" t="s">
        <v>181</v>
      </c>
      <c r="O26" s="7">
        <v>0.27657142860764899</v>
      </c>
      <c r="P26" s="7">
        <v>0.32689462512804496</v>
      </c>
      <c r="Q26" s="7">
        <v>0.46443571535504391</v>
      </c>
      <c r="R26" s="7">
        <v>0.53215110827126499</v>
      </c>
      <c r="S26" s="7">
        <v>0.64127925195237867</v>
      </c>
      <c r="T26" s="7">
        <v>0.73690344991942858</v>
      </c>
      <c r="U26" s="7">
        <v>0.78747272096360876</v>
      </c>
      <c r="V26" s="162">
        <v>0.82101312707264396</v>
      </c>
      <c r="W26" s="7">
        <v>0.87964732838044657</v>
      </c>
    </row>
    <row r="27" spans="1:23">
      <c r="A27" t="s">
        <v>182</v>
      </c>
      <c r="B27" s="7">
        <f>'2019_IncRep_09.07.20'!O42</f>
        <v>0.63475411408486015</v>
      </c>
      <c r="C27" s="7">
        <f>'2019_IncRep_10.07.20'!O42</f>
        <v>1.0441394837137339</v>
      </c>
      <c r="D27" s="7">
        <f>'2019_IncRep_13.07.20'!O42</f>
        <v>1.9609360721153291</v>
      </c>
      <c r="E27" s="7">
        <f>'2019_IncRep_15.07.20'!O42</f>
        <v>2.6892300078960631</v>
      </c>
      <c r="F27" s="7">
        <f>'2019_IncRep_17.07.20'!$O42</f>
        <v>3.0194242981339188</v>
      </c>
      <c r="G27" s="7">
        <f>'2019_IncRep_20.07.20'!$O42</f>
        <v>3.9033761596374132</v>
      </c>
      <c r="H27" s="7">
        <f>'2019_IncRep_22.07.20'!$O42</f>
        <v>4.4402770387825825</v>
      </c>
      <c r="I27" s="7">
        <f>'2019_IncRep_24.07.20'!$O42</f>
        <v>4.8738808068784758</v>
      </c>
      <c r="J27" s="159">
        <f>'2019_IncRep_27.07.20'!$O42</f>
        <v>5.8836959330622971</v>
      </c>
      <c r="K27" s="7" t="e">
        <f>'2019_IncRep_29.07.20'!$O42</f>
        <v>#DIV/0!</v>
      </c>
      <c r="L27" s="7" t="e">
        <f>'2019_IncRep_10.08.20'!$O42</f>
        <v>#DIV/0!</v>
      </c>
      <c r="M27" s="7" t="e">
        <f>'2019_IncRep_02.09.20'!$O42</f>
        <v>#DIV/0!</v>
      </c>
      <c r="N27" t="s">
        <v>182</v>
      </c>
      <c r="O27" s="7">
        <v>0.50699173812656084</v>
      </c>
      <c r="P27" s="7">
        <v>0.79553130035923902</v>
      </c>
      <c r="Q27" s="7">
        <v>1.5017269530731563</v>
      </c>
      <c r="R27" s="7">
        <v>2.1749289643900025</v>
      </c>
      <c r="S27" s="7">
        <v>3.91662533876397</v>
      </c>
      <c r="T27" s="7">
        <v>4.6222433209811671</v>
      </c>
      <c r="U27" s="154">
        <v>5.8205046110288592</v>
      </c>
      <c r="V27" s="7" t="e">
        <v>#VALUE!</v>
      </c>
      <c r="W27" s="7" t="e">
        <v>#VALUE!</v>
      </c>
    </row>
    <row r="28" spans="1:23">
      <c r="A28" t="s">
        <v>183</v>
      </c>
      <c r="B28" s="7">
        <f>'2019_IncRep_09.07.20'!O43</f>
        <v>0.53638758786687923</v>
      </c>
      <c r="C28" s="7">
        <f>'2019_IncRep_10.07.20'!O43</f>
        <v>0.89383249156656996</v>
      </c>
      <c r="D28" s="7">
        <f>'2019_IncRep_13.07.20'!O43</f>
        <v>1.6128743998356969</v>
      </c>
      <c r="E28" s="7">
        <f>'2019_IncRep_15.07.20'!O43</f>
        <v>2.0858152910998062</v>
      </c>
      <c r="F28" s="7">
        <f>'2019_IncRep_17.07.20'!$O43</f>
        <v>2.3282401509088273</v>
      </c>
      <c r="G28" s="7">
        <f>'2019_IncRep_20.07.20'!$O43</f>
        <v>2.7620507895898747</v>
      </c>
      <c r="H28" s="7">
        <f>'2019_IncRep_22.07.20'!$O43</f>
        <v>2.9139446137988316</v>
      </c>
      <c r="I28" s="7">
        <f>'2019_IncRep_24.07.20'!$O43</f>
        <v>3.1676833952161978</v>
      </c>
      <c r="J28" s="7">
        <f>'2019_IncRep_27.07.20'!$O43</f>
        <v>3.0284416522294739</v>
      </c>
      <c r="K28" s="7">
        <f>'2019_IncRep_29.07.20'!$O43</f>
        <v>3.5942052239377484</v>
      </c>
      <c r="L28" s="7" t="e">
        <f>'2019_IncRep_10.08.20'!$O43</f>
        <v>#DIV/0!</v>
      </c>
      <c r="M28" s="7" t="e">
        <f>'2019_IncRep_02.09.20'!$O43</f>
        <v>#DIV/0!</v>
      </c>
      <c r="N28" t="s">
        <v>183</v>
      </c>
      <c r="O28" s="7">
        <v>0.43623638275910231</v>
      </c>
      <c r="P28" s="7">
        <v>0.65850084656447549</v>
      </c>
      <c r="Q28" s="7">
        <v>1.1490363785476321</v>
      </c>
      <c r="R28" s="7">
        <v>1.3512464401988911</v>
      </c>
      <c r="S28" s="7">
        <v>1.7092865861285722</v>
      </c>
      <c r="T28" s="7">
        <v>1.8190802718038548</v>
      </c>
      <c r="U28" s="7">
        <v>1.9725881066866471</v>
      </c>
      <c r="V28" s="162">
        <v>1.9958983199888323</v>
      </c>
      <c r="W28" s="7">
        <v>2.0110285550791964</v>
      </c>
    </row>
    <row r="29" spans="1:23">
      <c r="A29" t="s">
        <v>184</v>
      </c>
      <c r="B29" s="7">
        <f>'2019_IncRep_09.07.20'!O44</f>
        <v>0.32419969441911423</v>
      </c>
      <c r="C29" s="7">
        <f>'2019_IncRep_10.07.20'!O44</f>
        <v>0.52690054439955469</v>
      </c>
      <c r="D29" s="7">
        <f>'2019_IncRep_13.07.20'!O44</f>
        <v>0.95632111267005337</v>
      </c>
      <c r="E29" s="7">
        <f>'2019_IncRep_15.07.20'!O44</f>
        <v>1.21410835401911</v>
      </c>
      <c r="F29" s="7">
        <f>'2019_IncRep_17.07.20'!$O44</f>
        <v>1.4123204670571743</v>
      </c>
      <c r="G29" s="7">
        <f>'2019_IncRep_20.07.20'!$O44</f>
        <v>1.8045951646581659</v>
      </c>
      <c r="H29" s="7">
        <f>'2019_IncRep_22.07.20'!$O44</f>
        <v>2.0295577507243276</v>
      </c>
      <c r="I29" s="7">
        <f>'2019_IncRep_24.07.20'!$O44</f>
        <v>2.200293568576988</v>
      </c>
      <c r="J29" s="154">
        <f>'2019_IncRep_27.07.20'!$O44</f>
        <v>2.4939231233767902</v>
      </c>
      <c r="K29" s="7">
        <f>'2019_IncRep_29.07.20'!$O44</f>
        <v>2.6456810131905066</v>
      </c>
      <c r="L29" s="7" t="e">
        <f>'2019_IncRep_10.08.20'!$O44</f>
        <v>#DIV/0!</v>
      </c>
      <c r="M29" s="7" t="e">
        <f>'2019_IncRep_02.09.20'!$O44</f>
        <v>#DIV/0!</v>
      </c>
      <c r="N29" t="s">
        <v>184</v>
      </c>
      <c r="O29" s="7">
        <v>0.26404556593971679</v>
      </c>
      <c r="P29" s="7">
        <v>0.42314939541046809</v>
      </c>
      <c r="Q29" s="7">
        <v>0.71600884952339949</v>
      </c>
      <c r="R29" s="7">
        <v>0.86909771827465465</v>
      </c>
      <c r="S29" s="7">
        <v>1.1525809024175389</v>
      </c>
      <c r="T29" s="7">
        <v>1.1549609183651151</v>
      </c>
      <c r="U29" s="7">
        <v>1.1934690283095395</v>
      </c>
      <c r="V29" s="162">
        <v>1.2070594426847472</v>
      </c>
      <c r="W29" s="7">
        <v>1.172007823173435</v>
      </c>
    </row>
    <row r="30" spans="1:23">
      <c r="E30" s="7"/>
    </row>
    <row r="31" spans="1:23">
      <c r="A31" s="68" t="s">
        <v>87</v>
      </c>
      <c r="B31" s="136">
        <v>43874</v>
      </c>
      <c r="C31" s="136">
        <v>43875</v>
      </c>
      <c r="D31" s="136">
        <v>43878</v>
      </c>
      <c r="E31" s="136">
        <v>43880</v>
      </c>
      <c r="F31" s="136">
        <v>43888</v>
      </c>
      <c r="G31" s="136">
        <v>43892</v>
      </c>
      <c r="H31" s="136">
        <v>43899</v>
      </c>
      <c r="I31" s="136">
        <v>43906</v>
      </c>
      <c r="J31" s="136">
        <v>43913</v>
      </c>
      <c r="K31" s="136">
        <v>43920</v>
      </c>
    </row>
    <row r="32" spans="1:23">
      <c r="A32" t="s">
        <v>158</v>
      </c>
      <c r="B32" s="7">
        <f>'2019_IncRep_09.07.20'!T18</f>
        <v>651.76724737090296</v>
      </c>
      <c r="C32" s="7">
        <f>'2019_IncRep_10.07.20'!T18</f>
        <v>1170.3343240127367</v>
      </c>
      <c r="D32" s="7">
        <f>'2019_IncRep_13.07.20'!T18</f>
        <v>2018.3693904339707</v>
      </c>
      <c r="E32" s="7">
        <f>'2019_IncRep_15.07.20'!$T18</f>
        <v>2559.9855385353881</v>
      </c>
      <c r="F32" s="7">
        <f>'2019_IncRep_17.07.20'!$T18</f>
        <v>2769.8999086947092</v>
      </c>
      <c r="G32" s="7">
        <f>'2019_IncRep_20.07.20'!$T18</f>
        <v>3145.546084076655</v>
      </c>
      <c r="H32" s="7">
        <f>'2019_IncRep_22.07.20'!$T18</f>
        <v>3187.6373942942446</v>
      </c>
      <c r="I32" s="7">
        <f>'2019_IncRep_24.07.20'!$T18</f>
        <v>3264.9873324554633</v>
      </c>
      <c r="J32" s="7">
        <f>'2019_IncRep_27.07.20'!$T18</f>
        <v>3435.5135362406136</v>
      </c>
    </row>
    <row r="33" spans="1:10">
      <c r="A33" t="s">
        <v>159</v>
      </c>
      <c r="B33" s="7">
        <f>'2019_IncRep_09.07.20'!T19</f>
        <v>322.18032217322894</v>
      </c>
      <c r="C33" s="7">
        <f>'2019_IncRep_10.07.20'!T19</f>
        <v>582.55705987538988</v>
      </c>
      <c r="D33" s="7">
        <f>'2019_IncRep_13.07.20'!T19</f>
        <v>1065.4353956439675</v>
      </c>
      <c r="E33" s="7">
        <f>'2019_IncRep_15.07.20'!$T19</f>
        <v>1296.2139910933577</v>
      </c>
      <c r="F33" s="7">
        <f>'2019_IncRep_17.07.20'!$T19</f>
        <v>1528.2187836815917</v>
      </c>
      <c r="G33" s="7">
        <f>'2019_IncRep_20.07.20'!$T19</f>
        <v>1831.1453401749409</v>
      </c>
      <c r="H33" s="7">
        <f>'2019_IncRep_22.07.20'!$T19</f>
        <v>1926.232428429299</v>
      </c>
      <c r="I33" s="7">
        <f>'2019_IncRep_24.07.20'!$T19</f>
        <v>2038.1843104486557</v>
      </c>
      <c r="J33" s="7">
        <f>'2019_IncRep_27.07.20'!$T19</f>
        <v>2008.7967925610665</v>
      </c>
    </row>
    <row r="34" spans="1:10">
      <c r="A34" t="s">
        <v>160</v>
      </c>
      <c r="B34" s="7">
        <f>'2019_IncRep_09.07.20'!T20</f>
        <v>227.55786438125725</v>
      </c>
      <c r="C34" s="7">
        <f>'2019_IncRep_10.07.20'!T20</f>
        <v>383.46256163938284</v>
      </c>
      <c r="D34" s="7">
        <f>'2019_IncRep_13.07.20'!T20</f>
        <v>727.58430704653529</v>
      </c>
      <c r="E34" s="7">
        <f>'2019_IncRep_15.07.20'!$T20</f>
        <v>941.59038112143105</v>
      </c>
      <c r="F34" s="7">
        <f>'2019_IncRep_17.07.20'!$T20</f>
        <v>1070.113329520324</v>
      </c>
      <c r="G34" s="7">
        <f>'2019_IncRep_20.07.20'!$T20</f>
        <v>1339.2261318612921</v>
      </c>
      <c r="H34" s="7">
        <f>'2019_IncRep_22.07.20'!$T20</f>
        <v>1371.5141045730225</v>
      </c>
      <c r="I34" s="7">
        <f>'2019_IncRep_24.07.20'!$T20</f>
        <v>1509.9375949955356</v>
      </c>
      <c r="J34" s="7">
        <f>'2019_IncRep_27.07.20'!$T20</f>
        <v>1717.2177994835422</v>
      </c>
    </row>
    <row r="35" spans="1:10">
      <c r="A35" t="s">
        <v>161</v>
      </c>
      <c r="B35" s="7">
        <f>'2019_IncRep_09.07.20'!T21</f>
        <v>801.5312534585056</v>
      </c>
      <c r="C35" s="7">
        <f>'2019_IncRep_10.07.20'!T21</f>
        <v>1310.4495045641522</v>
      </c>
      <c r="D35" s="7">
        <f>'2019_IncRep_13.07.20'!T21</f>
        <v>2657.2855252323993</v>
      </c>
      <c r="E35" s="7">
        <f>'2019_IncRep_15.07.20'!$T21</f>
        <v>3452.3551236260164</v>
      </c>
      <c r="F35" s="7">
        <f>'2019_IncRep_17.07.20'!$T21</f>
        <v>3758.4813934556646</v>
      </c>
      <c r="G35" s="7">
        <f>'2019_IncRep_20.07.20'!$T21</f>
        <v>4493.1942441232131</v>
      </c>
      <c r="H35" s="7">
        <f>'2019_IncRep_22.07.20'!$T21</f>
        <v>5020.4340893760736</v>
      </c>
      <c r="I35" s="7">
        <f>'2019_IncRep_24.07.20'!$T21</f>
        <v>5451.8035870328868</v>
      </c>
      <c r="J35" s="7">
        <f>'2019_IncRep_27.07.20'!$T21</f>
        <v>5791.5010267466168</v>
      </c>
    </row>
    <row r="36" spans="1:10">
      <c r="A36" t="s">
        <v>162</v>
      </c>
      <c r="B36" s="7">
        <f>'2019_IncRep_09.07.20'!T22</f>
        <v>579.62951514473434</v>
      </c>
      <c r="C36" s="7">
        <f>'2019_IncRep_10.07.20'!T22</f>
        <v>935.45275154666251</v>
      </c>
      <c r="D36" s="7">
        <f>'2019_IncRep_13.07.20'!T22</f>
        <v>1740.266614044353</v>
      </c>
      <c r="E36" s="7">
        <f>'2019_IncRep_15.07.20'!$T22</f>
        <v>2241.3852788550321</v>
      </c>
      <c r="F36" s="7">
        <f>'2019_IncRep_17.07.20'!$T22</f>
        <v>2408.7056251441027</v>
      </c>
      <c r="G36" s="7">
        <f>'2019_IncRep_20.07.20'!$T22</f>
        <v>2985.7604287212089</v>
      </c>
      <c r="H36" s="7">
        <f>'2019_IncRep_22.07.20'!$T22</f>
        <v>3264.5941191815405</v>
      </c>
      <c r="I36" s="7">
        <f>'2019_IncRep_24.07.20'!$T22</f>
        <v>3354.7492319997132</v>
      </c>
      <c r="J36" s="7">
        <f>'2019_IncRep_27.07.20'!$T22</f>
        <v>3610.6898837101926</v>
      </c>
    </row>
    <row r="37" spans="1:10">
      <c r="A37" t="s">
        <v>163</v>
      </c>
      <c r="B37" s="7">
        <f>'2019_IncRep_09.07.20'!T23</f>
        <v>466.80339426246644</v>
      </c>
      <c r="C37" s="7">
        <f>'2019_IncRep_10.07.20'!T23</f>
        <v>771.05414543241557</v>
      </c>
      <c r="D37" s="7">
        <f>'2019_IncRep_13.07.20'!T23</f>
        <v>1354.565957631002</v>
      </c>
      <c r="E37" s="7">
        <f>'2019_IncRep_15.07.20'!$T23</f>
        <v>1690.6709686616011</v>
      </c>
      <c r="F37" s="7">
        <f>'2019_IncRep_17.07.20'!$T23</f>
        <v>1897.2620339607349</v>
      </c>
      <c r="G37" s="7">
        <f>'2019_IncRep_20.07.20'!$T23</f>
        <v>2357.7835898568442</v>
      </c>
      <c r="H37" s="7">
        <f>'2019_IncRep_22.07.20'!$T23</f>
        <v>2484.3495735077295</v>
      </c>
      <c r="I37" s="7">
        <f>'2019_IncRep_24.07.20'!$T23</f>
        <v>2529.2881633065344</v>
      </c>
      <c r="J37" s="7">
        <f>'2019_IncRep_27.07.20'!$T23</f>
        <v>2808.2907695108333</v>
      </c>
    </row>
    <row r="38" spans="1:10">
      <c r="A38" t="s">
        <v>164</v>
      </c>
      <c r="B38" s="7">
        <f>'2019_IncRep_09.07.20'!T24</f>
        <v>1510.2666348202981</v>
      </c>
      <c r="C38" s="7">
        <f>'2019_IncRep_10.07.20'!T24</f>
        <v>2797.7677074105472</v>
      </c>
      <c r="D38" s="7">
        <f>'2019_IncRep_13.07.20'!T24</f>
        <v>5935.5640849695401</v>
      </c>
      <c r="E38" s="7">
        <f>'2019_IncRep_15.07.20'!$T24</f>
        <v>8459.5801591893942</v>
      </c>
      <c r="F38" s="7">
        <f>'2019_IncRep_17.07.20'!$T24</f>
        <v>9043.9584443027252</v>
      </c>
      <c r="G38" s="7" t="e">
        <f>'2019_IncRep_20.07.20'!$T24</f>
        <v>#DIV/0!</v>
      </c>
      <c r="H38" s="7" t="e">
        <f>'2019_IncRep_22.07.20'!$T24</f>
        <v>#DIV/0!</v>
      </c>
      <c r="I38" s="7" t="e">
        <f>'2019_IncRep_24.07.20'!$T24</f>
        <v>#DIV/0!</v>
      </c>
      <c r="J38" s="7" t="e">
        <f>'2019_IncRep_27.07.20'!$T24</f>
        <v>#DIV/0!</v>
      </c>
    </row>
    <row r="39" spans="1:10">
      <c r="A39" t="s">
        <v>165</v>
      </c>
      <c r="B39" s="7">
        <f>'2019_IncRep_09.07.20'!T25</f>
        <v>1316.0088512094792</v>
      </c>
      <c r="C39" s="7">
        <f>'2019_IncRep_10.07.20'!T25</f>
        <v>2379.9744222130184</v>
      </c>
      <c r="D39" s="7">
        <f>'2019_IncRep_13.07.20'!T25</f>
        <v>5004.6868398671841</v>
      </c>
      <c r="E39" s="7">
        <f>'2019_IncRep_15.07.20'!$T25</f>
        <v>7333.8679608252351</v>
      </c>
      <c r="F39" s="7">
        <f>'2019_IncRep_17.07.20'!$T25</f>
        <v>8153.0823125384841</v>
      </c>
      <c r="G39" s="7" t="e">
        <f>'2019_IncRep_20.07.20'!$T25</f>
        <v>#DIV/0!</v>
      </c>
      <c r="H39" s="7" t="e">
        <f>'2019_IncRep_22.07.20'!$T25</f>
        <v>#DIV/0!</v>
      </c>
      <c r="I39" s="7" t="e">
        <f>'2019_IncRep_24.07.20'!$T25</f>
        <v>#DIV/0!</v>
      </c>
      <c r="J39" s="7" t="e">
        <f>'2019_IncRep_27.07.20'!$T25</f>
        <v>#DIV/0!</v>
      </c>
    </row>
    <row r="40" spans="1:10">
      <c r="A40" t="s">
        <v>166</v>
      </c>
      <c r="B40" s="7">
        <f>'2019_IncRep_09.07.20'!T26</f>
        <v>517.62728980502197</v>
      </c>
      <c r="C40" s="7">
        <f>'2019_IncRep_10.07.20'!T26</f>
        <v>1014.3507663608572</v>
      </c>
      <c r="D40" s="7">
        <f>'2019_IncRep_13.07.20'!T26</f>
        <v>2037.0202191732144</v>
      </c>
      <c r="E40" s="7">
        <f>'2019_IncRep_15.07.20'!$T26</f>
        <v>2677.9087968891313</v>
      </c>
      <c r="F40" s="7">
        <f>'2019_IncRep_17.07.20'!$T26</f>
        <v>3262.8153420841968</v>
      </c>
      <c r="G40" s="7">
        <f>'2019_IncRep_20.07.20'!$T26</f>
        <v>3915.3837224882723</v>
      </c>
      <c r="H40" s="7">
        <f>'2019_IncRep_22.07.20'!$T26</f>
        <v>4274.1835690130329</v>
      </c>
      <c r="I40" s="7">
        <f>'2019_IncRep_24.07.20'!$T26</f>
        <v>4858.3369700558187</v>
      </c>
      <c r="J40" s="7">
        <f>'2019_IncRep_27.07.20'!$T26</f>
        <v>5412.3197997366797</v>
      </c>
    </row>
    <row r="41" spans="1:10">
      <c r="A41" t="s">
        <v>167</v>
      </c>
      <c r="B41" s="7">
        <f>'2019_IncRep_09.07.20'!T27</f>
        <v>810.38610063006649</v>
      </c>
      <c r="C41" s="7">
        <f>'2019_IncRep_10.07.20'!T27</f>
        <v>1484.3913304730836</v>
      </c>
      <c r="D41" s="7">
        <f>'2019_IncRep_13.07.20'!T27</f>
        <v>2958.7355228598972</v>
      </c>
      <c r="E41" s="7">
        <f>'2019_IncRep_15.07.20'!$T27</f>
        <v>4037.4605077181986</v>
      </c>
      <c r="F41" s="7">
        <f>'2019_IncRep_17.07.20'!$T27</f>
        <v>4507.9704208173644</v>
      </c>
      <c r="G41" s="7">
        <f>'2019_IncRep_20.07.20'!$T27</f>
        <v>6154.2945263140864</v>
      </c>
      <c r="H41" s="7">
        <f>'2019_IncRep_22.07.20'!$T27</f>
        <v>6415.3568164653052</v>
      </c>
      <c r="I41" s="7">
        <f>'2019_IncRep_24.07.20'!$T27</f>
        <v>7270.5997897055331</v>
      </c>
      <c r="J41" s="7">
        <f>'2019_IncRep_27.07.20'!$T27</f>
        <v>8449.6896456849117</v>
      </c>
    </row>
    <row r="42" spans="1:10">
      <c r="A42" t="s">
        <v>168</v>
      </c>
      <c r="B42" s="7">
        <f>'2019_IncRep_09.07.20'!T28</f>
        <v>752.48198637801897</v>
      </c>
      <c r="C42" s="7">
        <f>'2019_IncRep_10.07.20'!T28</f>
        <v>1230.9041783297753</v>
      </c>
      <c r="D42" s="7">
        <f>'2019_IncRep_13.07.20'!T28</f>
        <v>2274.2381780513192</v>
      </c>
      <c r="E42" s="7">
        <f>'2019_IncRep_15.07.20'!$T28</f>
        <v>2785.8153568367902</v>
      </c>
      <c r="F42" s="7">
        <f>'2019_IncRep_17.07.20'!$T28</f>
        <v>3183.4933988096936</v>
      </c>
      <c r="G42" s="7">
        <f>'2019_IncRep_20.07.20'!$T28</f>
        <v>3704.5421903473739</v>
      </c>
      <c r="H42" s="7">
        <f>'2019_IncRep_22.07.20'!$T28</f>
        <v>4276.6469954849053</v>
      </c>
      <c r="I42" s="7">
        <f>'2019_IncRep_24.07.20'!$T28</f>
        <v>4592.4542557400391</v>
      </c>
      <c r="J42" s="7">
        <f>'2019_IncRep_27.07.20'!$T28</f>
        <v>5095.0975544220255</v>
      </c>
    </row>
    <row r="43" spans="1:10">
      <c r="A43" t="s">
        <v>169</v>
      </c>
      <c r="B43" s="7">
        <f>'2019_IncRep_09.07.20'!T29</f>
        <v>804.07427774951168</v>
      </c>
      <c r="C43" s="7">
        <f>'2019_IncRep_10.07.20'!T29</f>
        <v>1243.5914821653446</v>
      </c>
      <c r="D43" s="7">
        <f>'2019_IncRep_13.07.20'!T29</f>
        <v>1766.5984914440273</v>
      </c>
      <c r="E43" s="7">
        <f>'2019_IncRep_15.07.20'!$T29</f>
        <v>1983.0079116291677</v>
      </c>
      <c r="F43" s="7">
        <f>'2019_IncRep_17.07.20'!$T29</f>
        <v>2033.1965563768129</v>
      </c>
      <c r="G43" s="7">
        <f>'2019_IncRep_20.07.20'!$T29</f>
        <v>2281.7941733044854</v>
      </c>
      <c r="H43" s="7">
        <f>'2019_IncRep_22.07.20'!$T29</f>
        <v>2165.3884903061112</v>
      </c>
      <c r="I43" s="7">
        <f>'2019_IncRep_24.07.20'!$T29</f>
        <v>2245.4718313620701</v>
      </c>
      <c r="J43" s="7">
        <f>'2019_IncRep_27.07.20'!$T29</f>
        <v>2091.7519553932275</v>
      </c>
    </row>
    <row r="44" spans="1:10">
      <c r="A44" t="s">
        <v>170</v>
      </c>
      <c r="B44" s="7">
        <f>'2019_IncRep_09.07.20'!T30</f>
        <v>950.83788107650264</v>
      </c>
      <c r="C44" s="7">
        <f>'2019_IncRep_10.07.20'!T30</f>
        <v>1495.4511084521946</v>
      </c>
      <c r="D44" s="7">
        <f>'2019_IncRep_13.07.20'!T30</f>
        <v>2513.9620963240473</v>
      </c>
      <c r="E44" s="7">
        <f>'2019_IncRep_15.07.20'!$T30</f>
        <v>3193.3790059464272</v>
      </c>
      <c r="F44" s="7">
        <f>'2019_IncRep_17.07.20'!$T30</f>
        <v>3530.7601058622195</v>
      </c>
      <c r="G44" s="7">
        <f>'2019_IncRep_20.07.20'!$T30</f>
        <v>4204.3762957224062</v>
      </c>
      <c r="H44" s="7">
        <f>'2019_IncRep_22.07.20'!$T30</f>
        <v>4418.5772384283009</v>
      </c>
      <c r="I44" s="7">
        <f>'2019_IncRep_24.07.20'!$T30</f>
        <v>4447.3244763287121</v>
      </c>
      <c r="J44" s="7">
        <f>'2019_IncRep_27.07.20'!$T30</f>
        <v>7483.7270242107843</v>
      </c>
    </row>
    <row r="45" spans="1:10">
      <c r="A45" t="s">
        <v>171</v>
      </c>
      <c r="B45" s="7">
        <f>'2019_IncRep_09.07.20'!T31</f>
        <v>1059.5658908711055</v>
      </c>
      <c r="C45" s="7">
        <f>'2019_IncRep_10.07.20'!T31</f>
        <v>1552.0631158001202</v>
      </c>
      <c r="D45" s="7">
        <f>'2019_IncRep_13.07.20'!T31</f>
        <v>2909.0763538777387</v>
      </c>
      <c r="E45" s="7">
        <f>'2019_IncRep_15.07.20'!$T31</f>
        <v>3755.051646640638</v>
      </c>
      <c r="F45" s="7">
        <f>'2019_IncRep_17.07.20'!$T31</f>
        <v>4280.5551171066045</v>
      </c>
      <c r="G45" s="7">
        <f>'2019_IncRep_20.07.20'!$T31</f>
        <v>5629.5185993135538</v>
      </c>
      <c r="H45" s="7">
        <f>'2019_IncRep_22.07.20'!$T31</f>
        <v>6189.9278657616032</v>
      </c>
      <c r="I45" s="7">
        <f>'2019_IncRep_24.07.20'!$T31</f>
        <v>6395.0046345295841</v>
      </c>
      <c r="J45" s="7">
        <f>'2019_IncRep_27.07.20'!$T31</f>
        <v>8189.7502856303781</v>
      </c>
    </row>
    <row r="46" spans="1:10">
      <c r="A46" t="s">
        <v>172</v>
      </c>
      <c r="B46" s="7">
        <f>'2019_IncRep_09.07.20'!T32</f>
        <v>1163.0980812509911</v>
      </c>
      <c r="C46" s="7">
        <f>'2019_IncRep_10.07.20'!T32</f>
        <v>1704.6066756190321</v>
      </c>
      <c r="D46" s="7">
        <f>'2019_IncRep_13.07.20'!T32</f>
        <v>2815.4542788312342</v>
      </c>
      <c r="E46" s="7">
        <f>'2019_IncRep_15.07.20'!$T32</f>
        <v>3672.0474348887951</v>
      </c>
      <c r="F46" s="7">
        <f>'2019_IncRep_17.07.20'!$T32</f>
        <v>4257.7170880210824</v>
      </c>
      <c r="G46" s="7">
        <f>'2019_IncRep_20.07.20'!$T32</f>
        <v>5303.8781761710188</v>
      </c>
      <c r="H46" s="7">
        <f>'2019_IncRep_22.07.20'!$T32</f>
        <v>6094.8417206780523</v>
      </c>
      <c r="I46" s="7">
        <f>'2019_IncRep_24.07.20'!$T32</f>
        <v>6480.3078695840222</v>
      </c>
      <c r="J46" s="7">
        <f>'2019_IncRep_27.07.20'!$T32</f>
        <v>6558.3317078822765</v>
      </c>
    </row>
    <row r="47" spans="1:10">
      <c r="A47" t="s">
        <v>173</v>
      </c>
      <c r="B47" s="7">
        <f>'2019_IncRep_09.07.20'!T33</f>
        <v>1221.935247581034</v>
      </c>
      <c r="C47" s="7">
        <f>'2019_IncRep_10.07.20'!T33</f>
        <v>2159.7035932310546</v>
      </c>
      <c r="D47" s="7">
        <f>'2019_IncRep_13.07.20'!T33</f>
        <v>3776.581109880136</v>
      </c>
      <c r="E47" s="7">
        <f>'2019_IncRep_15.07.20'!$T33</f>
        <v>4911.5986127297983</v>
      </c>
      <c r="F47" s="7">
        <f>'2019_IncRep_17.07.20'!$T33</f>
        <v>5157.728431419534</v>
      </c>
      <c r="G47" s="7">
        <f>'2019_IncRep_20.07.20'!$T33</f>
        <v>6620.5070561379425</v>
      </c>
      <c r="H47" s="7">
        <f>'2019_IncRep_22.07.20'!$T33</f>
        <v>7162.0598638630036</v>
      </c>
      <c r="I47" s="7">
        <f>'2019_IncRep_24.07.20'!$T33</f>
        <v>7303.6523192973918</v>
      </c>
      <c r="J47" s="7">
        <f>'2019_IncRep_27.07.20'!$T33</f>
        <v>7492.9862421521448</v>
      </c>
    </row>
    <row r="48" spans="1:10">
      <c r="A48" t="s">
        <v>174</v>
      </c>
      <c r="B48" s="7">
        <f>'2019_IncRep_09.07.20'!T34</f>
        <v>802.77532289583223</v>
      </c>
      <c r="C48" s="7">
        <f>'2019_IncRep_10.07.20'!T34</f>
        <v>1299.3712319730357</v>
      </c>
      <c r="D48" s="7">
        <f>'2019_IncRep_13.07.20'!T34</f>
        <v>2138.5298767292152</v>
      </c>
      <c r="E48" s="7">
        <f>'2019_IncRep_15.07.20'!$T34</f>
        <v>2689.3553841954872</v>
      </c>
      <c r="F48" s="7">
        <f>'2019_IncRep_17.07.20'!$T34</f>
        <v>2817.988434726898</v>
      </c>
      <c r="G48" s="7">
        <f>'2019_IncRep_20.07.20'!$T34</f>
        <v>3020.60418561398</v>
      </c>
      <c r="H48" s="7">
        <f>'2019_IncRep_22.07.20'!$T34</f>
        <v>3064.9027752912675</v>
      </c>
      <c r="I48" s="7">
        <f>'2019_IncRep_24.07.20'!$T34</f>
        <v>3182.5869143711693</v>
      </c>
      <c r="J48" s="7">
        <f>'2019_IncRep_27.07.20'!$T34</f>
        <v>3043.8742037278726</v>
      </c>
    </row>
    <row r="49" spans="1:10">
      <c r="A49" t="s">
        <v>175</v>
      </c>
      <c r="B49" s="7">
        <f>'2019_IncRep_09.07.20'!T35</f>
        <v>798.05517708950413</v>
      </c>
      <c r="C49" s="7">
        <f>'2019_IncRep_10.07.20'!T35</f>
        <v>292.19165139370756</v>
      </c>
      <c r="D49" s="7">
        <f>'2019_IncRep_13.07.20'!T35</f>
        <v>2362.4311785384521</v>
      </c>
      <c r="E49" s="7">
        <f>'2019_IncRep_15.07.20'!$T35</f>
        <v>2877.7025284574347</v>
      </c>
      <c r="F49" s="7">
        <f>'2019_IncRep_17.07.20'!$T35</f>
        <v>3319.4279212257716</v>
      </c>
      <c r="G49" s="7">
        <f>'2019_IncRep_20.07.20'!$T35</f>
        <v>4167.0051009049175</v>
      </c>
      <c r="H49" s="7">
        <f>'2019_IncRep_22.07.20'!$T35</f>
        <v>4355.5595171907289</v>
      </c>
      <c r="I49" s="7">
        <f>'2019_IncRep_24.07.20'!$T35</f>
        <v>4813.9590376786182</v>
      </c>
      <c r="J49" s="7">
        <f>'2019_IncRep_27.07.20'!$T35</f>
        <v>5195.2916919695845</v>
      </c>
    </row>
    <row r="50" spans="1:10">
      <c r="A50" t="s">
        <v>176</v>
      </c>
      <c r="B50" s="7">
        <f>'2019_IncRep_09.07.20'!T36</f>
        <v>641.92446270499397</v>
      </c>
      <c r="C50" s="7">
        <f>'2019_IncRep_10.07.20'!T36</f>
        <v>1084.1124428444816</v>
      </c>
      <c r="D50" s="7">
        <f>'2019_IncRep_13.07.20'!T36</f>
        <v>1950.3986447254265</v>
      </c>
      <c r="E50" s="7">
        <f>'2019_IncRep_15.07.20'!$T36</f>
        <v>2541.7300119837628</v>
      </c>
      <c r="F50" s="7">
        <f>'2019_IncRep_17.07.20'!$T36</f>
        <v>2781.9812240471128</v>
      </c>
      <c r="G50" s="7">
        <f>'2019_IncRep_20.07.20'!$T36</f>
        <v>3509.9959816684695</v>
      </c>
      <c r="H50" s="7">
        <f>'2019_IncRep_22.07.20'!$T36</f>
        <v>3706.3214700121825</v>
      </c>
      <c r="I50" s="7">
        <f>'2019_IncRep_24.07.20'!$T36</f>
        <v>3919.2097071015073</v>
      </c>
      <c r="J50" s="7">
        <f>'2019_IncRep_27.07.20'!$T36</f>
        <v>4109.4095992351276</v>
      </c>
    </row>
    <row r="51" spans="1:10">
      <c r="A51" t="s">
        <v>177</v>
      </c>
      <c r="B51" s="7">
        <f>'2019_IncRep_09.07.20'!T37</f>
        <v>743.13317045928397</v>
      </c>
      <c r="C51" s="7">
        <f>'2019_IncRep_10.07.20'!T37</f>
        <v>1225.0598809361315</v>
      </c>
      <c r="D51" s="7">
        <f>'2019_IncRep_13.07.20'!T37</f>
        <v>1836.0697675580677</v>
      </c>
      <c r="E51" s="7">
        <f>'2019_IncRep_15.07.20'!$T37</f>
        <v>2295.6354935476343</v>
      </c>
      <c r="F51" s="7">
        <f>'2019_IncRep_17.07.20'!$T37</f>
        <v>2505.6089058741491</v>
      </c>
      <c r="G51" s="7">
        <f>'2019_IncRep_20.07.20'!$T37</f>
        <v>3055.1835527811322</v>
      </c>
      <c r="H51" s="7">
        <f>'2019_IncRep_22.07.20'!$T37</f>
        <v>3307.4582396991564</v>
      </c>
      <c r="I51" s="7">
        <f>'2019_IncRep_24.07.20'!$T37</f>
        <v>3573.1807296378361</v>
      </c>
      <c r="J51" s="7">
        <f>'2019_IncRep_27.07.20'!$T37</f>
        <v>3880.1162961158034</v>
      </c>
    </row>
    <row r="52" spans="1:10">
      <c r="A52" t="s">
        <v>178</v>
      </c>
      <c r="B52" s="7">
        <f>'2019_IncRep_09.07.20'!T38</f>
        <v>842.29282266974144</v>
      </c>
      <c r="C52" s="7">
        <f>'2019_IncRep_10.07.20'!T38</f>
        <v>1135.9158510710545</v>
      </c>
      <c r="D52" s="7">
        <f>'2019_IncRep_13.07.20'!T38</f>
        <v>1433.1054298200452</v>
      </c>
      <c r="E52" s="7">
        <f>'2019_IncRep_15.07.20'!$T38</f>
        <v>1565.6004817820856</v>
      </c>
      <c r="F52" s="7">
        <f>'2019_IncRep_17.07.20'!$T38</f>
        <v>1539.0198827556799</v>
      </c>
      <c r="G52" s="7">
        <f>'2019_IncRep_20.07.20'!$T38</f>
        <v>1547.7796675650782</v>
      </c>
      <c r="H52" s="7">
        <f>'2019_IncRep_22.07.20'!$T38</f>
        <v>1513.3760284841928</v>
      </c>
      <c r="I52" s="7">
        <f>'2019_IncRep_24.07.20'!$T38</f>
        <v>1547.1618391454949</v>
      </c>
      <c r="J52" s="7">
        <f>'2019_IncRep_27.07.20'!$T38</f>
        <v>1523.4343603534787</v>
      </c>
    </row>
    <row r="53" spans="1:10">
      <c r="A53" t="s">
        <v>179</v>
      </c>
      <c r="B53" s="7">
        <f>'2019_IncRep_09.07.20'!T39</f>
        <v>685.74132009319453</v>
      </c>
      <c r="C53" s="7">
        <f>'2019_IncRep_10.07.20'!T39</f>
        <v>1072.1464288771156</v>
      </c>
      <c r="D53" s="7">
        <f>'2019_IncRep_13.07.20'!T39</f>
        <v>1855.8689845747049</v>
      </c>
      <c r="E53" s="7">
        <f>'2019_IncRep_15.07.20'!$T39</f>
        <v>2286.1029786042577</v>
      </c>
      <c r="F53" s="7">
        <f>'2019_IncRep_17.07.20'!$T39</f>
        <v>2539.7694507879864</v>
      </c>
      <c r="G53" s="7">
        <f>'2019_IncRep_20.07.20'!$T39</f>
        <v>3106.4639380431609</v>
      </c>
      <c r="H53" s="7">
        <f>'2019_IncRep_22.07.20'!$T39</f>
        <v>3454.7656827124897</v>
      </c>
      <c r="I53" s="7">
        <f>'2019_IncRep_24.07.20'!$T39</f>
        <v>3710.0749390252745</v>
      </c>
      <c r="J53" s="7">
        <f>'2019_IncRep_27.07.20'!$T39</f>
        <v>4054.7934367635803</v>
      </c>
    </row>
    <row r="54" spans="1:10">
      <c r="A54" t="s">
        <v>180</v>
      </c>
      <c r="B54" s="7">
        <f>'2019_IncRep_09.07.20'!T40</f>
        <v>936.14688463277616</v>
      </c>
      <c r="C54" s="7">
        <f>'2019_IncRep_10.07.20'!T40</f>
        <v>1301.313166233582</v>
      </c>
      <c r="D54" s="7">
        <f>'2019_IncRep_13.07.20'!T40</f>
        <v>1857.2417818483195</v>
      </c>
      <c r="E54" s="7">
        <f>'2019_IncRep_15.07.20'!$T40</f>
        <v>2260.0344683509452</v>
      </c>
      <c r="F54" s="7">
        <f>'2019_IncRep_17.07.20'!$T40</f>
        <v>2438.2528031909346</v>
      </c>
      <c r="G54" s="7">
        <f>'2019_IncRep_20.07.20'!$T40</f>
        <v>2784.8142063607061</v>
      </c>
      <c r="H54" s="7">
        <f>'2019_IncRep_22.07.20'!$T40</f>
        <v>3002.5156450304553</v>
      </c>
      <c r="I54" s="7">
        <f>'2019_IncRep_24.07.20'!$T40</f>
        <v>3626.6189511336556</v>
      </c>
      <c r="J54" s="7">
        <f>'2019_IncRep_27.07.20'!$T40</f>
        <v>3227.4170332122999</v>
      </c>
    </row>
    <row r="55" spans="1:10">
      <c r="A55" t="s">
        <v>181</v>
      </c>
      <c r="B55" s="7">
        <f>'2019_IncRep_09.07.20'!T41</f>
        <v>610.32875802465082</v>
      </c>
      <c r="C55" s="7">
        <f>'2019_IncRep_10.07.20'!T41</f>
        <v>787.45886628103028</v>
      </c>
      <c r="D55" s="7">
        <f>'2019_IncRep_13.07.20'!T41</f>
        <v>1052.1445188055895</v>
      </c>
      <c r="E55" s="7">
        <f>'2019_IncRep_15.07.20'!$T41</f>
        <v>1188.0156194637591</v>
      </c>
      <c r="F55" s="7">
        <f>'2019_IncRep_17.07.20'!$T41</f>
        <v>1267.8198956770159</v>
      </c>
      <c r="G55" s="7">
        <f>'2019_IncRep_20.07.20'!$T41</f>
        <v>1460.044315815217</v>
      </c>
      <c r="H55" s="7">
        <f>'2019_IncRep_22.07.20'!$T41</f>
        <v>1571.8263268613957</v>
      </c>
      <c r="I55" s="7">
        <f>'2019_IncRep_24.07.20'!$T41</f>
        <v>1757.649056037362</v>
      </c>
      <c r="J55" s="7">
        <f>'2019_IncRep_27.07.20'!$T41</f>
        <v>1831.841683245108</v>
      </c>
    </row>
    <row r="56" spans="1:10">
      <c r="A56" t="s">
        <v>182</v>
      </c>
      <c r="B56" s="7">
        <f>'2019_IncRep_09.07.20'!T42</f>
        <v>1083.5325226784303</v>
      </c>
      <c r="C56" s="7">
        <f>'2019_IncRep_10.07.20'!T42</f>
        <v>1782.3580244889044</v>
      </c>
      <c r="D56" s="7">
        <f>'2019_IncRep_13.07.20'!T42</f>
        <v>3347.3402722147603</v>
      </c>
      <c r="E56" s="7">
        <f>'2019_IncRep_15.07.20'!$T42</f>
        <v>4590.546338906599</v>
      </c>
      <c r="F56" s="7">
        <f>'2019_IncRep_17.07.20'!$T42</f>
        <v>5154.1917637042807</v>
      </c>
      <c r="G56" s="7">
        <f>'2019_IncRep_20.07.20'!$T42</f>
        <v>6663.1076874742976</v>
      </c>
      <c r="H56" s="7">
        <f>'2019_IncRep_22.07.20'!$T42</f>
        <v>7579.6036204658521</v>
      </c>
      <c r="I56" s="7">
        <f>'2019_IncRep_24.07.20'!$T42</f>
        <v>8319.770205073457</v>
      </c>
      <c r="J56" s="7">
        <f>'2019_IncRep_27.07.20'!$T42</f>
        <v>10043.536159218207</v>
      </c>
    </row>
    <row r="57" spans="1:10">
      <c r="A57" t="s">
        <v>183</v>
      </c>
      <c r="B57" s="7">
        <f>'2019_IncRep_09.07.20'!T43</f>
        <v>915.61973891688433</v>
      </c>
      <c r="C57" s="7">
        <f>'2019_IncRep_10.07.20'!T43</f>
        <v>1525.7822721407272</v>
      </c>
      <c r="D57" s="7">
        <f>'2019_IncRep_13.07.20'!T43</f>
        <v>2753.1950221968868</v>
      </c>
      <c r="E57" s="7">
        <f>'2019_IncRep_15.07.20'!$T43</f>
        <v>3560.5105253472561</v>
      </c>
      <c r="F57" s="7">
        <f>'2019_IncRep_17.07.20'!$T43</f>
        <v>3974.3325299317207</v>
      </c>
      <c r="G57" s="7">
        <f>'2019_IncRep_20.07.20'!$T43</f>
        <v>4714.8522449909851</v>
      </c>
      <c r="H57" s="7">
        <f>'2019_IncRep_22.07.20'!$T43</f>
        <v>4974.1367377928746</v>
      </c>
      <c r="I57" s="7">
        <f>'2019_IncRep_24.07.20'!$T43</f>
        <v>5407.2717357863703</v>
      </c>
      <c r="J57" s="7">
        <f>'2019_IncRep_27.07.20'!$T43</f>
        <v>5169.5844901384016</v>
      </c>
    </row>
    <row r="58" spans="1:10">
      <c r="A58" t="s">
        <v>184</v>
      </c>
      <c r="B58" s="7">
        <f>'2019_IncRep_09.07.20'!T44</f>
        <v>553.41258126695084</v>
      </c>
      <c r="C58" s="7">
        <f>'2019_IncRep_10.07.20'!T44</f>
        <v>899.42524736052746</v>
      </c>
      <c r="D58" s="7">
        <f>'2019_IncRep_13.07.20'!T44</f>
        <v>1632.4510620871631</v>
      </c>
      <c r="E58" s="7">
        <f>'2019_IncRep_15.07.20'!$T44</f>
        <v>2072.4968274241237</v>
      </c>
      <c r="F58" s="7">
        <f>'2019_IncRep_17.07.20'!$T44</f>
        <v>2410.8471682883082</v>
      </c>
      <c r="G58" s="7">
        <f>'2019_IncRep_20.07.20'!$T44</f>
        <v>3080.4645575151817</v>
      </c>
      <c r="H58" s="7">
        <f>'2019_IncRep_22.07.20'!$T44</f>
        <v>3464.4782613727102</v>
      </c>
      <c r="I58" s="7">
        <f>'2019_IncRep_24.07.20'!$T44</f>
        <v>3755.9262525309464</v>
      </c>
      <c r="J58" s="7">
        <f>'2019_IncRep_27.07.20'!$T44</f>
        <v>4257.1552563064761</v>
      </c>
    </row>
  </sheetData>
  <conditionalFormatting sqref="B32:J58">
    <cfRule type="cellIs" dxfId="10" priority="1" operator="greaterThan">
      <formula>10000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workbookViewId="0">
      <selection activeCell="F1" sqref="F1"/>
    </sheetView>
  </sheetViews>
  <sheetFormatPr baseColWidth="10" defaultRowHeight="14" x14ac:dyDescent="0"/>
  <sheetData>
    <row r="1" spans="1:24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>
      <c r="A3" s="45">
        <v>5</v>
      </c>
      <c r="B3" s="53">
        <v>44039</v>
      </c>
      <c r="C3" s="54">
        <v>2992</v>
      </c>
      <c r="D3" s="43">
        <v>1512.9</v>
      </c>
      <c r="E3" s="55">
        <v>275.79000000000002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>
      <c r="A4" s="45">
        <v>4.4000000000000004</v>
      </c>
      <c r="B4" s="53">
        <v>44039</v>
      </c>
      <c r="C4" s="54">
        <v>2992</v>
      </c>
      <c r="D4" s="55">
        <v>1343.8</v>
      </c>
      <c r="E4" s="55">
        <v>251.78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>
      <c r="A5" s="45">
        <v>4</v>
      </c>
      <c r="B5" s="53">
        <v>44039</v>
      </c>
      <c r="C5" s="54">
        <v>2992</v>
      </c>
      <c r="D5" s="43">
        <v>1205.7</v>
      </c>
      <c r="E5" s="55">
        <v>235.63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>
      <c r="A6" s="45">
        <v>3.4</v>
      </c>
      <c r="B6" s="53">
        <v>44039</v>
      </c>
      <c r="C6" s="54">
        <v>2992</v>
      </c>
      <c r="D6" s="55">
        <v>1020.8</v>
      </c>
      <c r="E6" s="55">
        <v>200.55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>
      <c r="A7" s="45">
        <v>3</v>
      </c>
      <c r="B7" s="53">
        <v>44039</v>
      </c>
      <c r="C7" s="54">
        <v>2992</v>
      </c>
      <c r="D7" s="43">
        <v>903.32</v>
      </c>
      <c r="E7" s="55">
        <v>182.39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>
      <c r="A8" s="45">
        <v>2.4</v>
      </c>
      <c r="B8" s="53">
        <v>44039</v>
      </c>
      <c r="C8" s="54">
        <v>2992</v>
      </c>
      <c r="D8" s="55">
        <v>727.4</v>
      </c>
      <c r="E8" s="55">
        <v>144.21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>
      <c r="A9" s="45">
        <v>2</v>
      </c>
      <c r="B9" s="53">
        <v>44039</v>
      </c>
      <c r="C9" s="54">
        <v>2992</v>
      </c>
      <c r="D9" s="43">
        <v>650.11</v>
      </c>
      <c r="E9" s="55">
        <v>124.79</v>
      </c>
      <c r="F9" s="56">
        <f t="shared" si="0"/>
        <v>5.984</v>
      </c>
      <c r="G9" s="59" t="s">
        <v>70</v>
      </c>
      <c r="H9" s="59"/>
      <c r="I9" s="60">
        <f>SLOPE(F3:F15,D3:D15)</f>
        <v>9.8873853196854659E-3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>
      <c r="A10" s="45">
        <v>1.4</v>
      </c>
      <c r="B10" s="53">
        <v>44039</v>
      </c>
      <c r="C10" s="54">
        <v>2992</v>
      </c>
      <c r="D10" s="43">
        <v>460.56</v>
      </c>
      <c r="E10" s="55">
        <v>89.885000000000005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-6.4337853096244402E-2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>
      <c r="A11" s="45">
        <v>1</v>
      </c>
      <c r="B11" s="53">
        <v>44039</v>
      </c>
      <c r="C11" s="54">
        <v>2992</v>
      </c>
      <c r="D11" s="43">
        <v>333.32</v>
      </c>
      <c r="E11" s="55">
        <v>67.47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>
      <c r="A12" s="61">
        <v>0.4</v>
      </c>
      <c r="B12" s="53">
        <v>44039</v>
      </c>
      <c r="C12" s="54">
        <v>2992</v>
      </c>
      <c r="D12" s="61">
        <v>115.54</v>
      </c>
      <c r="E12" s="61">
        <v>25.651</v>
      </c>
      <c r="F12" s="56">
        <f t="shared" si="0"/>
        <v>1.1968000000000001</v>
      </c>
      <c r="G12" s="62" t="s">
        <v>72</v>
      </c>
      <c r="H12" s="62"/>
      <c r="I12" s="63">
        <f>SLOPE(F3:F15,E3:E15)</f>
        <v>5.277917586272432E-2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>
      <c r="A13" s="61">
        <v>0.2</v>
      </c>
      <c r="B13" s="53">
        <v>44039</v>
      </c>
      <c r="C13" s="54">
        <v>2992</v>
      </c>
      <c r="D13" s="61">
        <v>51.661999999999999</v>
      </c>
      <c r="E13" s="61">
        <v>13.443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-0.28598448337361226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>
      <c r="A14" s="61">
        <v>0.1</v>
      </c>
      <c r="B14" s="53">
        <v>44039</v>
      </c>
      <c r="C14" s="54">
        <v>2992</v>
      </c>
      <c r="D14" s="61">
        <v>20.672999999999998</v>
      </c>
      <c r="E14" s="61">
        <v>6.4619999999999997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>
      <c r="A15" s="61">
        <v>0</v>
      </c>
      <c r="B15" s="53">
        <v>44039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>
      <c r="A18" s="29" t="s">
        <v>158</v>
      </c>
      <c r="B18" s="72">
        <f>$B$3+H18</f>
        <v>44039.583333333336</v>
      </c>
      <c r="C18" s="45">
        <v>3</v>
      </c>
      <c r="D18" s="73">
        <v>1048.9000000000001</v>
      </c>
      <c r="E18" s="74">
        <v>192</v>
      </c>
      <c r="F18" s="75">
        <f>((I$9*D18)+I$10)/C18/1000</f>
        <v>3.4355135362406134E-3</v>
      </c>
      <c r="G18" s="75">
        <f>((I$12*E18)+I$13)/C18/1000</f>
        <v>3.282539094089819E-3</v>
      </c>
      <c r="H18" s="99">
        <v>0.58333333333333337</v>
      </c>
      <c r="I18" s="76">
        <f>jar_information!M3</f>
        <v>44020.5</v>
      </c>
      <c r="J18" s="77">
        <f t="shared" ref="J18:J44" si="1">B18-I18</f>
        <v>19.083333333335759</v>
      </c>
      <c r="K18" s="77">
        <f>J18*24</f>
        <v>458.00000000005821</v>
      </c>
      <c r="L18" s="78">
        <f>jar_information!H3</f>
        <v>1189.984962406015</v>
      </c>
      <c r="M18" s="77">
        <f>F18*L18</f>
        <v>4.0882094462686425</v>
      </c>
      <c r="N18" s="77">
        <f>M18*1.83</f>
        <v>7.4814232866716157</v>
      </c>
      <c r="O18" s="79">
        <f t="shared" ref="O18:O44" si="2">N18*(12/(12+(16*2)))</f>
        <v>2.0403881690922585</v>
      </c>
      <c r="P18" s="80">
        <f>O18*(400/(400+L18))</f>
        <v>0.51331005445603184</v>
      </c>
      <c r="Q18" s="81"/>
      <c r="R18" s="81">
        <f>Q18/314.7</f>
        <v>0</v>
      </c>
      <c r="S18" s="81">
        <f>R18/P18*100</f>
        <v>0</v>
      </c>
      <c r="T18" s="82">
        <f>F18*1000000</f>
        <v>3435.5135362406136</v>
      </c>
      <c r="U18" s="7">
        <f>M18/L18*100</f>
        <v>0.34355135362406136</v>
      </c>
      <c r="V18" s="93">
        <f>O18/K18</f>
        <v>4.4549960023842778E-3</v>
      </c>
    </row>
    <row r="19" spans="1:24">
      <c r="A19" s="29" t="s">
        <v>159</v>
      </c>
      <c r="B19" s="72">
        <f t="shared" ref="B19:B44" si="3">$B$3+H19</f>
        <v>44039.583333333336</v>
      </c>
      <c r="C19" s="45">
        <v>3</v>
      </c>
      <c r="D19" s="83">
        <v>616.01</v>
      </c>
      <c r="E19" s="84">
        <v>122</v>
      </c>
      <c r="F19" s="75">
        <f t="shared" ref="F19:F44" si="4">((I$9*D19)+I$10)/C19/1000</f>
        <v>2.0087967925610664E-3</v>
      </c>
      <c r="G19" s="75">
        <f t="shared" ref="G19:G44" si="5">((I$12*E19)+I$13)/C19/1000</f>
        <v>2.0510249906262519E-3</v>
      </c>
      <c r="H19" s="99">
        <v>0.58333333333333337</v>
      </c>
      <c r="I19" s="76">
        <f>jar_information!M4</f>
        <v>44020.5</v>
      </c>
      <c r="J19" s="77">
        <f t="shared" si="1"/>
        <v>19.083333333335759</v>
      </c>
      <c r="K19" s="77">
        <f t="shared" ref="K19:K44" si="6">J19*24</f>
        <v>458.00000000005821</v>
      </c>
      <c r="L19" s="78">
        <f>jar_information!H4</f>
        <v>1184.5645645645645</v>
      </c>
      <c r="M19" s="77">
        <f t="shared" ref="M19:M44" si="7">F19*L19</f>
        <v>2.3795494978787937</v>
      </c>
      <c r="N19" s="77">
        <f t="shared" ref="N19:N44" si="8">M19*1.83</f>
        <v>4.3545755811181923</v>
      </c>
      <c r="O19" s="79">
        <f t="shared" si="2"/>
        <v>1.1876115221231434</v>
      </c>
      <c r="P19" s="80">
        <f t="shared" ref="P19:P44" si="9">O19*(400/(400+L19))</f>
        <v>0.29979504746769264</v>
      </c>
      <c r="Q19" s="81"/>
      <c r="R19" s="81">
        <f t="shared" ref="R19:R44" si="10">Q19/314.7</f>
        <v>0</v>
      </c>
      <c r="S19" s="81">
        <f>R19/O19*100</f>
        <v>0</v>
      </c>
      <c r="T19" s="82">
        <f t="shared" ref="T19:T44" si="11">F19*1000000</f>
        <v>2008.7967925610665</v>
      </c>
      <c r="U19" s="7">
        <f t="shared" ref="U19:U44" si="12">M19/L19*100</f>
        <v>0.20087967925610664</v>
      </c>
      <c r="V19" s="93">
        <f t="shared" ref="V19:V44" si="13">O19/K19</f>
        <v>2.593038257910464E-3</v>
      </c>
    </row>
    <row r="20" spans="1:24">
      <c r="A20" s="29" t="s">
        <v>160</v>
      </c>
      <c r="B20" s="72">
        <f t="shared" si="3"/>
        <v>44039.583333333336</v>
      </c>
      <c r="C20" s="45">
        <v>3</v>
      </c>
      <c r="D20" s="83">
        <v>527.54</v>
      </c>
      <c r="E20" s="84">
        <v>105.14</v>
      </c>
      <c r="F20" s="75">
        <f t="shared" si="4"/>
        <v>1.7172177994835421E-3</v>
      </c>
      <c r="G20" s="75">
        <f t="shared" si="5"/>
        <v>1.7544060222777409E-3</v>
      </c>
      <c r="H20" s="99">
        <v>0.58333333333333337</v>
      </c>
      <c r="I20" s="76">
        <f>jar_information!M5</f>
        <v>44020.5</v>
      </c>
      <c r="J20" s="77">
        <f t="shared" si="1"/>
        <v>19.083333333335759</v>
      </c>
      <c r="K20" s="77">
        <f t="shared" si="6"/>
        <v>458.00000000005821</v>
      </c>
      <c r="L20" s="78">
        <f>jar_information!H5</f>
        <v>1189.984962406015</v>
      </c>
      <c r="M20" s="77">
        <f t="shared" si="7"/>
        <v>2.0434633585613629</v>
      </c>
      <c r="N20" s="77">
        <f t="shared" si="8"/>
        <v>3.7395379461672942</v>
      </c>
      <c r="O20" s="79">
        <f t="shared" si="2"/>
        <v>1.0198739853183529</v>
      </c>
      <c r="P20" s="80">
        <f t="shared" si="9"/>
        <v>0.25657449835878893</v>
      </c>
      <c r="Q20" s="81"/>
      <c r="R20" s="81">
        <f t="shared" si="10"/>
        <v>0</v>
      </c>
      <c r="S20" s="81">
        <f>R20/O20*100</f>
        <v>0</v>
      </c>
      <c r="T20" s="82">
        <f t="shared" si="11"/>
        <v>1717.2177994835422</v>
      </c>
      <c r="U20" s="7">
        <f t="shared" si="12"/>
        <v>0.17172177994835422</v>
      </c>
      <c r="V20" s="93">
        <f t="shared" si="13"/>
        <v>2.2267990945812736E-3</v>
      </c>
    </row>
    <row r="21" spans="1:24">
      <c r="A21" s="29" t="s">
        <v>161</v>
      </c>
      <c r="B21" s="72">
        <f t="shared" si="3"/>
        <v>44039.583333333336</v>
      </c>
      <c r="C21" s="45">
        <v>2</v>
      </c>
      <c r="D21" s="83">
        <v>1178</v>
      </c>
      <c r="E21" s="84">
        <v>228.71</v>
      </c>
      <c r="F21" s="75">
        <f t="shared" si="4"/>
        <v>5.7915010267466172E-3</v>
      </c>
      <c r="G21" s="75">
        <f t="shared" si="5"/>
        <v>5.8925704140950341E-3</v>
      </c>
      <c r="H21" s="99">
        <v>0.58333333333333337</v>
      </c>
      <c r="I21" s="76">
        <f>jar_information!M6</f>
        <v>44020.5</v>
      </c>
      <c r="J21" s="77">
        <f t="shared" si="1"/>
        <v>19.083333333335759</v>
      </c>
      <c r="K21" s="77">
        <f t="shared" si="6"/>
        <v>458.00000000005821</v>
      </c>
      <c r="L21" s="78">
        <f>jar_information!H6</f>
        <v>1184.5645645645645</v>
      </c>
      <c r="M21" s="77">
        <f t="shared" si="7"/>
        <v>6.8604068919233354</v>
      </c>
      <c r="N21" s="77">
        <f t="shared" si="8"/>
        <v>12.554544612219704</v>
      </c>
      <c r="O21" s="79">
        <f t="shared" si="2"/>
        <v>3.4239667124235553</v>
      </c>
      <c r="P21" s="80">
        <f t="shared" si="9"/>
        <v>0.86432999676840694</v>
      </c>
      <c r="Q21" s="81"/>
      <c r="R21" s="81">
        <f t="shared" si="10"/>
        <v>0</v>
      </c>
      <c r="S21" s="81">
        <f t="shared" ref="S21:S43" si="14">R21/P21*100</f>
        <v>0</v>
      </c>
      <c r="T21" s="82">
        <f t="shared" si="11"/>
        <v>5791.5010267466168</v>
      </c>
      <c r="U21" s="7">
        <f t="shared" si="12"/>
        <v>0.57915010267466172</v>
      </c>
      <c r="V21" s="93">
        <f t="shared" si="13"/>
        <v>7.4759098524522271E-3</v>
      </c>
    </row>
    <row r="22" spans="1:24">
      <c r="A22" s="29" t="s">
        <v>162</v>
      </c>
      <c r="B22" s="72">
        <f t="shared" si="3"/>
        <v>44039.583333333336</v>
      </c>
      <c r="C22" s="45">
        <v>2</v>
      </c>
      <c r="D22" s="83">
        <v>736.87</v>
      </c>
      <c r="E22" s="84">
        <v>143.81</v>
      </c>
      <c r="F22" s="75">
        <f t="shared" si="4"/>
        <v>3.6106898837101925E-3</v>
      </c>
      <c r="G22" s="75">
        <f t="shared" si="5"/>
        <v>3.6520943987223861E-3</v>
      </c>
      <c r="H22" s="99">
        <v>0.58333333333333337</v>
      </c>
      <c r="I22" s="76">
        <f>jar_information!M7</f>
        <v>44020.5</v>
      </c>
      <c r="J22" s="77">
        <f t="shared" si="1"/>
        <v>19.083333333335759</v>
      </c>
      <c r="K22" s="77">
        <f t="shared" si="6"/>
        <v>458.00000000005821</v>
      </c>
      <c r="L22" s="78">
        <f>jar_information!H7</f>
        <v>1184.5645645645645</v>
      </c>
      <c r="M22" s="77">
        <f t="shared" si="7"/>
        <v>4.2770952898748424</v>
      </c>
      <c r="N22" s="77">
        <f t="shared" si="8"/>
        <v>7.8270843804709616</v>
      </c>
      <c r="O22" s="79">
        <f t="shared" si="2"/>
        <v>2.1346593764920803</v>
      </c>
      <c r="P22" s="80">
        <f t="shared" si="9"/>
        <v>0.53886333803726849</v>
      </c>
      <c r="Q22" s="81"/>
      <c r="R22" s="81">
        <f t="shared" si="10"/>
        <v>0</v>
      </c>
      <c r="S22" s="81">
        <f>R22/O22*100</f>
        <v>0</v>
      </c>
      <c r="T22" s="82">
        <f t="shared" si="11"/>
        <v>3610.6898837101926</v>
      </c>
      <c r="U22" s="7">
        <f t="shared" si="12"/>
        <v>0.36106898837101925</v>
      </c>
      <c r="V22" s="93">
        <f t="shared" si="13"/>
        <v>4.6608283329515479E-3</v>
      </c>
    </row>
    <row r="23" spans="1:24">
      <c r="A23" s="29" t="s">
        <v>163</v>
      </c>
      <c r="B23" s="72">
        <f t="shared" si="3"/>
        <v>44039.583333333336</v>
      </c>
      <c r="C23" s="45">
        <v>3</v>
      </c>
      <c r="D23" s="83">
        <v>858.59</v>
      </c>
      <c r="E23" s="84">
        <v>173.92</v>
      </c>
      <c r="F23" s="75">
        <f t="shared" si="4"/>
        <v>2.8082907695108333E-3</v>
      </c>
      <c r="G23" s="75">
        <f t="shared" si="5"/>
        <v>2.9644565942238007E-3</v>
      </c>
      <c r="H23" s="99">
        <v>0.58333333333333337</v>
      </c>
      <c r="I23" s="76">
        <f>jar_information!M8</f>
        <v>44020.5</v>
      </c>
      <c r="J23" s="77">
        <f t="shared" si="1"/>
        <v>19.083333333335759</v>
      </c>
      <c r="K23" s="77">
        <f t="shared" si="6"/>
        <v>458.00000000005821</v>
      </c>
      <c r="L23" s="78">
        <f>jar_information!H8</f>
        <v>1189.984962406015</v>
      </c>
      <c r="M23" s="77">
        <f t="shared" si="7"/>
        <v>3.3418237857815081</v>
      </c>
      <c r="N23" s="77">
        <f t="shared" si="8"/>
        <v>6.1155375279801598</v>
      </c>
      <c r="O23" s="79">
        <f t="shared" si="2"/>
        <v>1.6678738712673162</v>
      </c>
      <c r="P23" s="80">
        <f t="shared" si="9"/>
        <v>0.41959487937381174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2808.2907695108333</v>
      </c>
      <c r="U23" s="7">
        <f t="shared" si="12"/>
        <v>0.28082907695108333</v>
      </c>
      <c r="V23" s="93">
        <f t="shared" si="13"/>
        <v>3.6416460071334155E-3</v>
      </c>
    </row>
    <row r="24" spans="1:24">
      <c r="A24" s="29" t="s">
        <v>164</v>
      </c>
      <c r="B24" s="72">
        <f t="shared" si="3"/>
        <v>44039.583333333336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0.58333333333333337</v>
      </c>
      <c r="I24" s="76">
        <f>jar_information!M9</f>
        <v>44020.5</v>
      </c>
      <c r="J24" s="77">
        <f t="shared" si="1"/>
        <v>19.083333333335759</v>
      </c>
      <c r="K24" s="77">
        <f t="shared" si="6"/>
        <v>458.00000000005821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>
      <c r="A25" s="29" t="s">
        <v>165</v>
      </c>
      <c r="B25" s="72">
        <f t="shared" si="3"/>
        <v>44039.583333333336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0.58333333333333337</v>
      </c>
      <c r="I25" s="76">
        <f>jar_information!M10</f>
        <v>44020.5</v>
      </c>
      <c r="J25" s="77">
        <f t="shared" si="1"/>
        <v>19.083333333335759</v>
      </c>
      <c r="K25" s="77">
        <f t="shared" si="6"/>
        <v>458.00000000005821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>
      <c r="A26" s="29" t="s">
        <v>166</v>
      </c>
      <c r="B26" s="72">
        <f t="shared" si="3"/>
        <v>44039.583333333336</v>
      </c>
      <c r="C26" s="45">
        <v>2</v>
      </c>
      <c r="D26" s="83">
        <v>1101.3</v>
      </c>
      <c r="E26" s="84">
        <v>218.53</v>
      </c>
      <c r="F26" s="75">
        <f t="shared" si="4"/>
        <v>5.4123197997366793E-3</v>
      </c>
      <c r="G26" s="75">
        <f t="shared" si="5"/>
        <v>5.6239244089537664E-3</v>
      </c>
      <c r="H26" s="99">
        <v>0.58333333333333337</v>
      </c>
      <c r="I26" s="76">
        <f>jar_information!M11</f>
        <v>44020.5</v>
      </c>
      <c r="J26" s="77">
        <f t="shared" si="1"/>
        <v>19.083333333335759</v>
      </c>
      <c r="K26" s="77">
        <f t="shared" si="6"/>
        <v>458.00000000005821</v>
      </c>
      <c r="L26" s="78">
        <f>jar_information!H11</f>
        <v>1184.5645645645645</v>
      </c>
      <c r="M26" s="77">
        <f t="shared" si="7"/>
        <v>6.4112422468592509</v>
      </c>
      <c r="N26" s="77">
        <f t="shared" si="8"/>
        <v>11.73257331175243</v>
      </c>
      <c r="O26" s="79">
        <f t="shared" si="2"/>
        <v>3.1997927213870261</v>
      </c>
      <c r="P26" s="80">
        <f t="shared" si="9"/>
        <v>0.80774057250644715</v>
      </c>
      <c r="Q26" s="81"/>
      <c r="R26" s="81">
        <f t="shared" si="10"/>
        <v>0</v>
      </c>
      <c r="S26" s="81">
        <f t="shared" si="14"/>
        <v>0</v>
      </c>
      <c r="T26" s="82">
        <f t="shared" si="11"/>
        <v>5412.3197997366797</v>
      </c>
      <c r="U26" s="7">
        <f t="shared" si="12"/>
        <v>0.5412319799736679</v>
      </c>
      <c r="V26" s="93">
        <f t="shared" si="13"/>
        <v>6.9864469899271163E-3</v>
      </c>
    </row>
    <row r="27" spans="1:24">
      <c r="A27" s="29" t="s">
        <v>167</v>
      </c>
      <c r="B27" s="72">
        <f t="shared" si="3"/>
        <v>44039.583333333336</v>
      </c>
      <c r="C27" s="163">
        <v>1</v>
      </c>
      <c r="D27" s="83">
        <v>861.1</v>
      </c>
      <c r="E27" s="84">
        <v>167.99</v>
      </c>
      <c r="F27" s="75">
        <f t="shared" si="4"/>
        <v>8.4496896456849116E-3</v>
      </c>
      <c r="G27" s="75">
        <f t="shared" si="5"/>
        <v>8.5803892698054478E-3</v>
      </c>
      <c r="H27" s="99">
        <v>0.58333333333333337</v>
      </c>
      <c r="I27" s="76">
        <f>jar_information!M12</f>
        <v>44020.5</v>
      </c>
      <c r="J27" s="77">
        <f t="shared" si="1"/>
        <v>19.083333333335759</v>
      </c>
      <c r="K27" s="77">
        <f t="shared" si="6"/>
        <v>458.00000000005821</v>
      </c>
      <c r="L27" s="78">
        <f>jar_information!H12</f>
        <v>1184.5645645645645</v>
      </c>
      <c r="M27" s="77">
        <f t="shared" si="7"/>
        <v>10.009202935846456</v>
      </c>
      <c r="N27" s="77">
        <f t="shared" si="8"/>
        <v>18.316841372599015</v>
      </c>
      <c r="O27" s="79">
        <f t="shared" si="2"/>
        <v>4.9955021925270033</v>
      </c>
      <c r="P27" s="80">
        <f t="shared" si="9"/>
        <v>1.2610409961804891</v>
      </c>
      <c r="Q27" s="81"/>
      <c r="R27" s="81">
        <f t="shared" si="10"/>
        <v>0</v>
      </c>
      <c r="S27" s="81">
        <f t="shared" si="14"/>
        <v>0</v>
      </c>
      <c r="T27" s="82">
        <f t="shared" si="11"/>
        <v>8449.6896456849117</v>
      </c>
      <c r="U27" s="7">
        <f t="shared" si="12"/>
        <v>0.84496896456849113</v>
      </c>
      <c r="V27" s="93">
        <f t="shared" si="13"/>
        <v>1.0907210027350149E-2</v>
      </c>
      <c r="W27" s="136">
        <v>44039.625</v>
      </c>
      <c r="X27" t="s">
        <v>237</v>
      </c>
    </row>
    <row r="28" spans="1:24">
      <c r="A28" s="29" t="s">
        <v>168</v>
      </c>
      <c r="B28" s="72">
        <f t="shared" si="3"/>
        <v>44039.583333333336</v>
      </c>
      <c r="C28" s="45">
        <v>1</v>
      </c>
      <c r="D28" s="83">
        <v>521.82000000000005</v>
      </c>
      <c r="E28" s="84">
        <v>107.51</v>
      </c>
      <c r="F28" s="75">
        <f t="shared" si="4"/>
        <v>5.0950975544220255E-3</v>
      </c>
      <c r="G28" s="75">
        <f t="shared" si="5"/>
        <v>5.3883047136278799E-3</v>
      </c>
      <c r="H28" s="99">
        <v>0.58333333333333337</v>
      </c>
      <c r="I28" s="76">
        <f>jar_information!M13</f>
        <v>44020.5</v>
      </c>
      <c r="J28" s="77">
        <f t="shared" si="1"/>
        <v>19.083333333335759</v>
      </c>
      <c r="K28" s="77">
        <f t="shared" si="6"/>
        <v>458.00000000005821</v>
      </c>
      <c r="L28" s="78">
        <f>jar_information!H13</f>
        <v>1173.7724550898204</v>
      </c>
      <c r="M28" s="77">
        <f t="shared" si="7"/>
        <v>5.9804851653760807</v>
      </c>
      <c r="N28" s="77">
        <f t="shared" si="8"/>
        <v>10.944287852638228</v>
      </c>
      <c r="O28" s="79">
        <f t="shared" si="2"/>
        <v>2.9848057779922437</v>
      </c>
      <c r="P28" s="80">
        <f t="shared" si="9"/>
        <v>0.75863718883601661</v>
      </c>
      <c r="Q28" s="81"/>
      <c r="R28" s="81">
        <f t="shared" si="10"/>
        <v>0</v>
      </c>
      <c r="S28" s="81">
        <f t="shared" si="14"/>
        <v>0</v>
      </c>
      <c r="T28" s="82">
        <f t="shared" si="11"/>
        <v>5095.0975544220255</v>
      </c>
      <c r="U28" s="7">
        <f t="shared" si="12"/>
        <v>0.50950975544220256</v>
      </c>
      <c r="V28" s="93">
        <f t="shared" si="13"/>
        <v>6.5170431833883498E-3</v>
      </c>
    </row>
    <row r="29" spans="1:24">
      <c r="A29" s="29" t="s">
        <v>169</v>
      </c>
      <c r="B29" s="72">
        <f t="shared" si="3"/>
        <v>44039.583333333336</v>
      </c>
      <c r="C29" s="45">
        <v>3</v>
      </c>
      <c r="D29" s="83">
        <v>641.17999999999995</v>
      </c>
      <c r="E29" s="84">
        <v>133.15</v>
      </c>
      <c r="F29" s="75">
        <f t="shared" si="4"/>
        <v>2.0917519553932274E-3</v>
      </c>
      <c r="G29" s="75">
        <f t="shared" si="5"/>
        <v>2.247187594249377E-3</v>
      </c>
      <c r="H29" s="99">
        <v>0.58333333333333337</v>
      </c>
      <c r="I29" s="76">
        <f>jar_information!M14</f>
        <v>44020.5</v>
      </c>
      <c r="J29" s="77">
        <f t="shared" si="1"/>
        <v>19.083333333335759</v>
      </c>
      <c r="K29" s="77">
        <f t="shared" si="6"/>
        <v>458.00000000005821</v>
      </c>
      <c r="L29" s="78">
        <f>jar_information!H14</f>
        <v>1173.7724550898204</v>
      </c>
      <c r="M29" s="77">
        <f t="shared" si="7"/>
        <v>2.4552408281208411</v>
      </c>
      <c r="N29" s="77">
        <f t="shared" si="8"/>
        <v>4.4930907154611397</v>
      </c>
      <c r="O29" s="79">
        <f t="shared" si="2"/>
        <v>1.2253883769439471</v>
      </c>
      <c r="P29" s="80">
        <f t="shared" si="9"/>
        <v>0.31145249060138369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2091.7519553932275</v>
      </c>
      <c r="U29" s="7">
        <f t="shared" si="12"/>
        <v>0.20917519553932273</v>
      </c>
      <c r="V29" s="93">
        <f t="shared" si="13"/>
        <v>2.6755204736764004E-3</v>
      </c>
    </row>
    <row r="30" spans="1:24">
      <c r="A30" t="s">
        <v>170</v>
      </c>
      <c r="B30" s="72">
        <f t="shared" si="3"/>
        <v>44039.583333333336</v>
      </c>
      <c r="C30" s="163">
        <v>2</v>
      </c>
      <c r="D30" s="83">
        <v>1520.3</v>
      </c>
      <c r="E30" s="84">
        <v>286.37</v>
      </c>
      <c r="F30" s="75">
        <f t="shared" si="4"/>
        <v>7.4837270242107843E-3</v>
      </c>
      <c r="G30" s="75">
        <f t="shared" si="5"/>
        <v>7.4141940542173761E-3</v>
      </c>
      <c r="H30" s="99">
        <v>0.58333333333333337</v>
      </c>
      <c r="I30" s="76">
        <f>jar_information!M15</f>
        <v>44020.5</v>
      </c>
      <c r="J30" s="77">
        <f t="shared" si="1"/>
        <v>19.083333333335759</v>
      </c>
      <c r="K30" s="77">
        <f t="shared" si="6"/>
        <v>458.00000000005821</v>
      </c>
      <c r="L30" s="78">
        <f>jar_information!H15</f>
        <v>1168.4005979073243</v>
      </c>
      <c r="M30" s="77">
        <f t="shared" si="7"/>
        <v>8.7439911296630815</v>
      </c>
      <c r="N30" s="77">
        <f t="shared" si="8"/>
        <v>16.001503767283438</v>
      </c>
      <c r="O30" s="79">
        <f t="shared" si="2"/>
        <v>4.3640464819863922</v>
      </c>
      <c r="P30" s="80">
        <f t="shared" si="9"/>
        <v>1.1129928126294328</v>
      </c>
      <c r="Q30" s="81"/>
      <c r="R30" s="81">
        <f t="shared" si="10"/>
        <v>0</v>
      </c>
      <c r="S30" s="81">
        <f t="shared" si="14"/>
        <v>0</v>
      </c>
      <c r="T30" s="82">
        <f t="shared" si="11"/>
        <v>7483.7270242107843</v>
      </c>
      <c r="U30" s="7">
        <f t="shared" si="12"/>
        <v>0.74837270242107856</v>
      </c>
      <c r="V30" s="93">
        <f t="shared" si="13"/>
        <v>9.5284857685280291E-3</v>
      </c>
      <c r="W30" s="136">
        <v>44039.625</v>
      </c>
      <c r="X30" t="s">
        <v>238</v>
      </c>
    </row>
    <row r="31" spans="1:24">
      <c r="A31" t="s">
        <v>171</v>
      </c>
      <c r="B31" s="72">
        <f t="shared" si="3"/>
        <v>44039.583333333336</v>
      </c>
      <c r="C31" s="163">
        <v>1</v>
      </c>
      <c r="D31" s="83">
        <v>834.81</v>
      </c>
      <c r="E31" s="84">
        <v>161.87</v>
      </c>
      <c r="F31" s="75">
        <f t="shared" si="4"/>
        <v>8.1897502856303778E-3</v>
      </c>
      <c r="G31" s="75">
        <f t="shared" si="5"/>
        <v>8.2573807135255736E-3</v>
      </c>
      <c r="H31" s="99">
        <v>0.58333333333333337</v>
      </c>
      <c r="I31" s="76">
        <f>jar_information!M16</f>
        <v>44020.5</v>
      </c>
      <c r="J31" s="77">
        <f t="shared" si="1"/>
        <v>19.083333333335759</v>
      </c>
      <c r="K31" s="77">
        <f t="shared" si="6"/>
        <v>458.00000000005821</v>
      </c>
      <c r="L31" s="78">
        <f>jar_information!H16</f>
        <v>1179.1604197901049</v>
      </c>
      <c r="M31" s="77">
        <f t="shared" si="7"/>
        <v>9.6570293847800475</v>
      </c>
      <c r="N31" s="77">
        <f t="shared" si="8"/>
        <v>17.672363774147488</v>
      </c>
      <c r="O31" s="79">
        <f t="shared" si="2"/>
        <v>4.8197355747674964</v>
      </c>
      <c r="P31" s="80">
        <f t="shared" si="9"/>
        <v>1.2208349485882162</v>
      </c>
      <c r="Q31" s="81"/>
      <c r="R31" s="81">
        <f t="shared" si="10"/>
        <v>0</v>
      </c>
      <c r="S31" s="81">
        <f t="shared" si="14"/>
        <v>0</v>
      </c>
      <c r="T31" s="82">
        <f t="shared" si="11"/>
        <v>8189.7502856303781</v>
      </c>
      <c r="U31" s="7">
        <f t="shared" si="12"/>
        <v>0.81897502856303783</v>
      </c>
      <c r="V31" s="93">
        <f t="shared" si="13"/>
        <v>1.0523440119578349E-2</v>
      </c>
      <c r="W31" s="136">
        <v>44039.625</v>
      </c>
      <c r="X31" t="s">
        <v>239</v>
      </c>
    </row>
    <row r="32" spans="1:24">
      <c r="A32" t="s">
        <v>172</v>
      </c>
      <c r="B32" s="72">
        <f t="shared" si="3"/>
        <v>44039.583333333336</v>
      </c>
      <c r="C32" s="45">
        <v>1</v>
      </c>
      <c r="D32" s="83">
        <v>669.81</v>
      </c>
      <c r="E32" s="84">
        <v>137.81</v>
      </c>
      <c r="F32" s="75">
        <f t="shared" si="4"/>
        <v>6.5583317078822768E-3</v>
      </c>
      <c r="G32" s="75">
        <f t="shared" si="5"/>
        <v>6.9875137422684263E-3</v>
      </c>
      <c r="H32" s="99">
        <v>0.58333333333333337</v>
      </c>
      <c r="I32" s="76">
        <f>jar_information!M17</f>
        <v>44020.5</v>
      </c>
      <c r="J32" s="77">
        <f t="shared" si="1"/>
        <v>19.083333333335759</v>
      </c>
      <c r="K32" s="77">
        <f t="shared" si="6"/>
        <v>458.00000000005821</v>
      </c>
      <c r="L32" s="78">
        <f>jar_information!H17</f>
        <v>1173.7724550898204</v>
      </c>
      <c r="M32" s="77">
        <f t="shared" si="7"/>
        <v>7.6979891100543947</v>
      </c>
      <c r="N32" s="77">
        <f t="shared" si="8"/>
        <v>14.087320071399542</v>
      </c>
      <c r="O32" s="79">
        <f t="shared" si="2"/>
        <v>3.8419963831089659</v>
      </c>
      <c r="P32" s="80">
        <f t="shared" si="9"/>
        <v>0.97650619584384346</v>
      </c>
      <c r="Q32" s="81"/>
      <c r="R32" s="81">
        <f t="shared" si="10"/>
        <v>0</v>
      </c>
      <c r="S32" s="81">
        <f t="shared" si="14"/>
        <v>0</v>
      </c>
      <c r="T32" s="82">
        <f t="shared" si="11"/>
        <v>6558.3317078822765</v>
      </c>
      <c r="U32" s="7">
        <f t="shared" si="12"/>
        <v>0.65583317078822767</v>
      </c>
      <c r="V32" s="93">
        <f t="shared" si="13"/>
        <v>8.3886383910665441E-3</v>
      </c>
    </row>
    <row r="33" spans="1:24">
      <c r="A33" t="s">
        <v>173</v>
      </c>
      <c r="B33" s="72">
        <f t="shared" si="3"/>
        <v>44039.583333333336</v>
      </c>
      <c r="C33" s="45">
        <v>1</v>
      </c>
      <c r="D33" s="83">
        <v>764.34</v>
      </c>
      <c r="E33" s="84">
        <v>144.26</v>
      </c>
      <c r="F33" s="75">
        <f t="shared" si="4"/>
        <v>7.4929862421521448E-3</v>
      </c>
      <c r="G33" s="75">
        <f t="shared" si="5"/>
        <v>7.3279394265829984E-3</v>
      </c>
      <c r="H33" s="99">
        <v>0.58333333333333337</v>
      </c>
      <c r="I33" s="76">
        <f>jar_information!M18</f>
        <v>44020.5</v>
      </c>
      <c r="J33" s="77">
        <f t="shared" si="1"/>
        <v>19.083333333335759</v>
      </c>
      <c r="K33" s="77">
        <f t="shared" si="6"/>
        <v>458.00000000005821</v>
      </c>
      <c r="L33" s="78">
        <f>jar_information!H18</f>
        <v>1200.8748114630469</v>
      </c>
      <c r="M33" s="77">
        <f t="shared" si="7"/>
        <v>8.9981384408396607</v>
      </c>
      <c r="N33" s="77">
        <f t="shared" si="8"/>
        <v>16.46659334673658</v>
      </c>
      <c r="O33" s="79">
        <f t="shared" si="2"/>
        <v>4.4908890945645217</v>
      </c>
      <c r="P33" s="80">
        <f t="shared" si="9"/>
        <v>1.1221087526413829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7492.9862421521448</v>
      </c>
      <c r="U33" s="7">
        <f t="shared" si="12"/>
        <v>0.74929862421521443</v>
      </c>
      <c r="V33" s="93">
        <f t="shared" si="13"/>
        <v>9.8054347042881018E-3</v>
      </c>
    </row>
    <row r="34" spans="1:24">
      <c r="A34" t="s">
        <v>174</v>
      </c>
      <c r="B34" s="72">
        <f t="shared" si="3"/>
        <v>44039.583333333336</v>
      </c>
      <c r="C34" s="45">
        <v>3</v>
      </c>
      <c r="D34" s="83">
        <v>930.07</v>
      </c>
      <c r="E34" s="84">
        <v>188.35</v>
      </c>
      <c r="F34" s="75">
        <f t="shared" si="4"/>
        <v>3.0438742037278725E-3</v>
      </c>
      <c r="G34" s="75">
        <f t="shared" si="5"/>
        <v>3.2183244301235044E-3</v>
      </c>
      <c r="H34" s="99">
        <v>0.58333333333333337</v>
      </c>
      <c r="I34" s="76">
        <f>jar_information!M19</f>
        <v>44020.5</v>
      </c>
      <c r="J34" s="77">
        <f t="shared" si="1"/>
        <v>19.083333333335759</v>
      </c>
      <c r="K34" s="77">
        <f t="shared" si="6"/>
        <v>458.00000000005821</v>
      </c>
      <c r="L34" s="78">
        <f>jar_information!H19</f>
        <v>1184.5645645645645</v>
      </c>
      <c r="M34" s="77">
        <f t="shared" si="7"/>
        <v>3.605665520728218</v>
      </c>
      <c r="N34" s="77">
        <f t="shared" si="8"/>
        <v>6.5983679029326394</v>
      </c>
      <c r="O34" s="79">
        <f t="shared" si="2"/>
        <v>1.7995548826179923</v>
      </c>
      <c r="P34" s="80">
        <f t="shared" si="9"/>
        <v>0.454271141198341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3043.8742037278726</v>
      </c>
      <c r="U34" s="7">
        <f t="shared" si="12"/>
        <v>0.30438742037278727</v>
      </c>
      <c r="V34" s="93">
        <f t="shared" si="13"/>
        <v>3.9291591323531959E-3</v>
      </c>
    </row>
    <row r="35" spans="1:24">
      <c r="A35" t="s">
        <v>175</v>
      </c>
      <c r="B35" s="72">
        <f t="shared" si="3"/>
        <v>44039.583333333336</v>
      </c>
      <c r="C35" s="45">
        <v>2</v>
      </c>
      <c r="D35" s="83">
        <v>1057.4000000000001</v>
      </c>
      <c r="E35" s="84">
        <v>202.66</v>
      </c>
      <c r="F35" s="75">
        <f t="shared" si="4"/>
        <v>5.1952916919695844E-3</v>
      </c>
      <c r="G35" s="75">
        <f t="shared" si="5"/>
        <v>5.2051216484830486E-3</v>
      </c>
      <c r="H35" s="99">
        <v>0.58333333333333337</v>
      </c>
      <c r="I35" s="76">
        <f>jar_information!M20</f>
        <v>44020.5</v>
      </c>
      <c r="J35" s="77">
        <f t="shared" si="1"/>
        <v>19.083333333335759</v>
      </c>
      <c r="K35" s="77">
        <f t="shared" si="6"/>
        <v>458.00000000005821</v>
      </c>
      <c r="L35" s="78">
        <f>jar_information!H20</f>
        <v>1184.5645645645645</v>
      </c>
      <c r="M35" s="77">
        <f t="shared" si="7"/>
        <v>6.1541584408838501</v>
      </c>
      <c r="N35" s="77">
        <f t="shared" si="8"/>
        <v>11.262109946817446</v>
      </c>
      <c r="O35" s="79">
        <f t="shared" si="2"/>
        <v>3.0714845309502126</v>
      </c>
      <c r="P35" s="80">
        <f t="shared" si="9"/>
        <v>0.7753510584894977</v>
      </c>
      <c r="Q35" s="81"/>
      <c r="R35" s="81">
        <f t="shared" si="10"/>
        <v>0</v>
      </c>
      <c r="S35" s="81">
        <f t="shared" si="14"/>
        <v>0</v>
      </c>
      <c r="T35" s="82">
        <f t="shared" si="11"/>
        <v>5195.2916919695845</v>
      </c>
      <c r="U35" s="7">
        <f t="shared" si="12"/>
        <v>0.51952916919695846</v>
      </c>
      <c r="V35" s="93">
        <f t="shared" si="13"/>
        <v>6.706298102510529E-3</v>
      </c>
    </row>
    <row r="36" spans="1:24">
      <c r="A36" t="s">
        <v>176</v>
      </c>
      <c r="B36" s="72">
        <f t="shared" si="3"/>
        <v>44039.583333333336</v>
      </c>
      <c r="C36" s="45">
        <v>2</v>
      </c>
      <c r="D36" s="83">
        <v>837.75</v>
      </c>
      <c r="E36" s="84">
        <v>165.34</v>
      </c>
      <c r="F36" s="75">
        <f t="shared" si="4"/>
        <v>4.1094095992351273E-3</v>
      </c>
      <c r="G36" s="75">
        <f t="shared" si="5"/>
        <v>4.2202622268846133E-3</v>
      </c>
      <c r="H36" s="99">
        <v>0.58333333333333337</v>
      </c>
      <c r="I36" s="76">
        <f>jar_information!M21</f>
        <v>44020.5</v>
      </c>
      <c r="J36" s="77">
        <f t="shared" si="1"/>
        <v>19.083333333335759</v>
      </c>
      <c r="K36" s="77">
        <f t="shared" si="6"/>
        <v>458.00000000005821</v>
      </c>
      <c r="L36" s="78">
        <f>jar_information!H21</f>
        <v>1168.4005979073243</v>
      </c>
      <c r="M36" s="77">
        <f t="shared" si="7"/>
        <v>4.8014366327924201</v>
      </c>
      <c r="N36" s="77">
        <f t="shared" si="8"/>
        <v>8.7866290380101297</v>
      </c>
      <c r="O36" s="79">
        <f t="shared" si="2"/>
        <v>2.3963533740027625</v>
      </c>
      <c r="P36" s="80">
        <f t="shared" si="9"/>
        <v>0.61115849539974765</v>
      </c>
      <c r="Q36" s="81"/>
      <c r="R36" s="81">
        <f t="shared" si="10"/>
        <v>0</v>
      </c>
      <c r="S36" s="81">
        <f t="shared" si="14"/>
        <v>0</v>
      </c>
      <c r="T36" s="82">
        <f t="shared" si="11"/>
        <v>4109.4095992351276</v>
      </c>
      <c r="U36" s="7">
        <f t="shared" si="12"/>
        <v>0.41094095992351271</v>
      </c>
      <c r="V36" s="93">
        <f t="shared" si="13"/>
        <v>5.2322126069922663E-3</v>
      </c>
    </row>
    <row r="37" spans="1:24">
      <c r="A37" t="s">
        <v>177</v>
      </c>
      <c r="B37" s="72">
        <f t="shared" si="3"/>
        <v>44039.583333333336</v>
      </c>
      <c r="C37" s="45">
        <v>3</v>
      </c>
      <c r="D37" s="83">
        <v>1183.8</v>
      </c>
      <c r="E37" s="84">
        <v>217.88</v>
      </c>
      <c r="F37" s="75">
        <f t="shared" si="4"/>
        <v>3.8801162961158032E-3</v>
      </c>
      <c r="G37" s="75">
        <f t="shared" si="5"/>
        <v>3.737847451198921E-3</v>
      </c>
      <c r="H37" s="99">
        <v>0.58333333333333337</v>
      </c>
      <c r="I37" s="76">
        <f>jar_information!M22</f>
        <v>44020.5</v>
      </c>
      <c r="J37" s="77">
        <f t="shared" si="1"/>
        <v>19.083333333335759</v>
      </c>
      <c r="K37" s="77">
        <f t="shared" si="6"/>
        <v>458.00000000005821</v>
      </c>
      <c r="L37" s="78">
        <f>jar_information!H22</f>
        <v>1189.984962406015</v>
      </c>
      <c r="M37" s="77">
        <f t="shared" si="7"/>
        <v>4.6172800447643301</v>
      </c>
      <c r="N37" s="77">
        <f t="shared" si="8"/>
        <v>8.4496224819187251</v>
      </c>
      <c r="O37" s="79">
        <f t="shared" si="2"/>
        <v>2.3044424950687432</v>
      </c>
      <c r="P37" s="80">
        <f t="shared" si="9"/>
        <v>0.5797394439709892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3880.1162961158034</v>
      </c>
      <c r="U37" s="7">
        <f t="shared" si="12"/>
        <v>0.38801162961158031</v>
      </c>
      <c r="V37" s="93">
        <f t="shared" si="13"/>
        <v>5.0315338320271845E-3</v>
      </c>
    </row>
    <row r="38" spans="1:24">
      <c r="A38" t="s">
        <v>178</v>
      </c>
      <c r="B38" s="72">
        <f t="shared" si="3"/>
        <v>44039.583333333336</v>
      </c>
      <c r="C38" s="45">
        <v>5</v>
      </c>
      <c r="D38" s="83">
        <v>776.9</v>
      </c>
      <c r="E38" s="84">
        <v>150.56</v>
      </c>
      <c r="F38" s="75">
        <f t="shared" si="4"/>
        <v>1.5234343603534788E-3</v>
      </c>
      <c r="G38" s="75">
        <f t="shared" si="5"/>
        <v>1.5320896469036324E-3</v>
      </c>
      <c r="H38" s="99">
        <v>0.58333333333333337</v>
      </c>
      <c r="I38" s="76">
        <f>jar_information!M23</f>
        <v>44020.5</v>
      </c>
      <c r="J38" s="77">
        <f t="shared" si="1"/>
        <v>19.083333333335759</v>
      </c>
      <c r="K38" s="77">
        <f t="shared" si="6"/>
        <v>458.00000000005821</v>
      </c>
      <c r="L38" s="78">
        <f>jar_information!H23</f>
        <v>1168.4005979073243</v>
      </c>
      <c r="M38" s="77">
        <f t="shared" si="7"/>
        <v>1.7799816175095666</v>
      </c>
      <c r="N38" s="77">
        <f t="shared" si="8"/>
        <v>3.2573663600425071</v>
      </c>
      <c r="O38" s="79">
        <f t="shared" si="2"/>
        <v>0.88837264364795643</v>
      </c>
      <c r="P38" s="80">
        <f t="shared" si="9"/>
        <v>0.22656779009987338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1523.4343603534787</v>
      </c>
      <c r="U38" s="7">
        <f t="shared" si="12"/>
        <v>0.15234343603534789</v>
      </c>
      <c r="V38" s="93">
        <f t="shared" si="13"/>
        <v>1.939678261239833E-3</v>
      </c>
    </row>
    <row r="39" spans="1:24">
      <c r="A39" t="s">
        <v>179</v>
      </c>
      <c r="B39" s="72">
        <f t="shared" si="3"/>
        <v>44039.583333333336</v>
      </c>
      <c r="C39" s="45">
        <v>3</v>
      </c>
      <c r="D39" s="83">
        <v>1236.8</v>
      </c>
      <c r="E39" s="84">
        <v>225.45</v>
      </c>
      <c r="F39" s="75">
        <f t="shared" si="4"/>
        <v>4.0547934367635803E-3</v>
      </c>
      <c r="G39" s="75">
        <f t="shared" si="5"/>
        <v>3.8710269049591949E-3</v>
      </c>
      <c r="H39" s="99">
        <v>0.58333333333333337</v>
      </c>
      <c r="I39" s="76">
        <f>jar_information!M24</f>
        <v>44020.5</v>
      </c>
      <c r="J39" s="77">
        <f t="shared" si="1"/>
        <v>19.083333333335759</v>
      </c>
      <c r="K39" s="77">
        <f t="shared" si="6"/>
        <v>458.00000000005821</v>
      </c>
      <c r="L39" s="78">
        <f>jar_information!H24</f>
        <v>1147.072808320951</v>
      </c>
      <c r="M39" s="77">
        <f t="shared" si="7"/>
        <v>4.6511432946697608</v>
      </c>
      <c r="N39" s="77">
        <f t="shared" si="8"/>
        <v>8.5115922292456627</v>
      </c>
      <c r="O39" s="79">
        <f t="shared" si="2"/>
        <v>2.3213433352488169</v>
      </c>
      <c r="P39" s="80">
        <f t="shared" si="9"/>
        <v>0.60018980949401779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4054.7934367635803</v>
      </c>
      <c r="U39" s="7">
        <f t="shared" si="12"/>
        <v>0.40547934367635802</v>
      </c>
      <c r="V39" s="93">
        <f t="shared" si="13"/>
        <v>5.0684352298002661E-3</v>
      </c>
    </row>
    <row r="40" spans="1:24">
      <c r="A40" t="s">
        <v>180</v>
      </c>
      <c r="B40" s="72">
        <f t="shared" si="3"/>
        <v>44039.583333333336</v>
      </c>
      <c r="C40" s="45">
        <v>3</v>
      </c>
      <c r="D40" s="83">
        <v>985.76</v>
      </c>
      <c r="E40" s="84">
        <v>203.64</v>
      </c>
      <c r="F40" s="75">
        <f t="shared" si="4"/>
        <v>3.2274170332122999E-3</v>
      </c>
      <c r="G40" s="75">
        <f t="shared" si="5"/>
        <v>3.4873222964371888E-3</v>
      </c>
      <c r="H40" s="99">
        <v>0.58333333333333337</v>
      </c>
      <c r="I40" s="76">
        <f>jar_information!M25</f>
        <v>44020.5</v>
      </c>
      <c r="J40" s="77">
        <f t="shared" si="1"/>
        <v>19.083333333335759</v>
      </c>
      <c r="K40" s="77">
        <f t="shared" si="6"/>
        <v>458.00000000005821</v>
      </c>
      <c r="L40" s="78">
        <f>jar_information!H25</f>
        <v>1179.1604197901049</v>
      </c>
      <c r="M40" s="77">
        <f t="shared" si="7"/>
        <v>3.8056424237203506</v>
      </c>
      <c r="N40" s="77">
        <f t="shared" si="8"/>
        <v>6.9643256354082421</v>
      </c>
      <c r="O40" s="79">
        <f t="shared" si="2"/>
        <v>1.8993615369295205</v>
      </c>
      <c r="P40" s="80">
        <f t="shared" si="9"/>
        <v>0.48110667241317395</v>
      </c>
      <c r="Q40" s="81"/>
      <c r="R40" s="81">
        <f t="shared" si="10"/>
        <v>0</v>
      </c>
      <c r="S40" s="81">
        <f>R40/O40*100</f>
        <v>0</v>
      </c>
      <c r="T40" s="82">
        <f t="shared" si="11"/>
        <v>3227.4170332122999</v>
      </c>
      <c r="U40" s="7">
        <f t="shared" si="12"/>
        <v>0.32274170332122998</v>
      </c>
      <c r="V40" s="93">
        <f t="shared" si="13"/>
        <v>4.1470775915486442E-3</v>
      </c>
    </row>
    <row r="41" spans="1:24">
      <c r="A41" t="s">
        <v>181</v>
      </c>
      <c r="B41" s="72">
        <f t="shared" si="3"/>
        <v>44039.583333333336</v>
      </c>
      <c r="C41" s="45">
        <v>5</v>
      </c>
      <c r="D41" s="83">
        <v>932.86</v>
      </c>
      <c r="E41" s="84">
        <v>188.39</v>
      </c>
      <c r="F41" s="75">
        <f t="shared" si="4"/>
        <v>1.8318416832451079E-3</v>
      </c>
      <c r="G41" s="75">
        <f t="shared" si="5"/>
        <v>1.9314168914810043E-3</v>
      </c>
      <c r="H41" s="99">
        <v>0.58333333333333337</v>
      </c>
      <c r="I41" s="76">
        <f>jar_information!M26</f>
        <v>44020.5</v>
      </c>
      <c r="J41" s="77">
        <f t="shared" si="1"/>
        <v>19.083333333335759</v>
      </c>
      <c r="K41" s="77">
        <f t="shared" si="6"/>
        <v>458.00000000005821</v>
      </c>
      <c r="L41" s="78">
        <f>jar_information!H26</f>
        <v>1179.1604197901049</v>
      </c>
      <c r="M41" s="77">
        <f t="shared" si="7"/>
        <v>2.1600352082043139</v>
      </c>
      <c r="N41" s="77">
        <f t="shared" si="8"/>
        <v>3.9528644310138947</v>
      </c>
      <c r="O41" s="79">
        <f t="shared" si="2"/>
        <v>1.0780539357310621</v>
      </c>
      <c r="P41" s="80">
        <f t="shared" si="9"/>
        <v>0.27307015100450716</v>
      </c>
      <c r="Q41" s="81"/>
      <c r="R41" s="81">
        <f t="shared" si="10"/>
        <v>0</v>
      </c>
      <c r="S41" s="81">
        <f>R41/O41*100</f>
        <v>0</v>
      </c>
      <c r="T41" s="82">
        <f t="shared" si="11"/>
        <v>1831.841683245108</v>
      </c>
      <c r="U41" s="7">
        <f t="shared" si="12"/>
        <v>0.18318416832451079</v>
      </c>
      <c r="V41" s="93">
        <f t="shared" si="13"/>
        <v>2.3538295539976529E-3</v>
      </c>
    </row>
    <row r="42" spans="1:24">
      <c r="A42" t="s">
        <v>182</v>
      </c>
      <c r="B42" s="72">
        <f t="shared" si="3"/>
        <v>44039.583333333336</v>
      </c>
      <c r="C42" s="163">
        <v>1</v>
      </c>
      <c r="D42" s="83">
        <v>1022.3</v>
      </c>
      <c r="E42" s="84">
        <v>189.95</v>
      </c>
      <c r="F42" s="75">
        <f t="shared" si="4"/>
        <v>1.0043536159218207E-2</v>
      </c>
      <c r="G42" s="75">
        <f t="shared" si="5"/>
        <v>9.7394199717508716E-3</v>
      </c>
      <c r="H42" s="99">
        <v>0.58333333333333337</v>
      </c>
      <c r="I42" s="76">
        <f>jar_information!M27</f>
        <v>44020.5</v>
      </c>
      <c r="J42" s="77">
        <f t="shared" si="1"/>
        <v>19.083333333335759</v>
      </c>
      <c r="K42" s="77">
        <f t="shared" si="6"/>
        <v>458.00000000005821</v>
      </c>
      <c r="L42" s="78">
        <f>jar_information!H27</f>
        <v>1173.7724550898204</v>
      </c>
      <c r="M42" s="77">
        <f t="shared" si="7"/>
        <v>11.78882609538894</v>
      </c>
      <c r="N42" s="77">
        <f t="shared" si="8"/>
        <v>21.573551754561759</v>
      </c>
      <c r="O42" s="79">
        <f t="shared" si="2"/>
        <v>5.8836959330622971</v>
      </c>
      <c r="P42" s="80">
        <f t="shared" si="9"/>
        <v>1.495437517420902</v>
      </c>
      <c r="Q42" s="81"/>
      <c r="R42" s="81">
        <f t="shared" si="10"/>
        <v>0</v>
      </c>
      <c r="S42" s="81">
        <f t="shared" si="14"/>
        <v>0</v>
      </c>
      <c r="T42" s="82">
        <f t="shared" si="11"/>
        <v>10043.536159218207</v>
      </c>
      <c r="U42" s="7">
        <f t="shared" si="12"/>
        <v>1.0043536159218207</v>
      </c>
      <c r="V42" s="93">
        <f t="shared" si="13"/>
        <v>1.2846497670440065E-2</v>
      </c>
      <c r="W42" s="136">
        <v>44039.625</v>
      </c>
      <c r="X42" t="s">
        <v>236</v>
      </c>
    </row>
    <row r="43" spans="1:24">
      <c r="A43" t="s">
        <v>183</v>
      </c>
      <c r="B43" s="72">
        <f t="shared" si="3"/>
        <v>44039.583333333336</v>
      </c>
      <c r="C43" s="45">
        <v>2</v>
      </c>
      <c r="D43" s="83">
        <v>1052.2</v>
      </c>
      <c r="E43" s="84">
        <v>200.58</v>
      </c>
      <c r="F43" s="75">
        <f t="shared" si="4"/>
        <v>5.1695844901384017E-3</v>
      </c>
      <c r="G43" s="75">
        <f t="shared" si="5"/>
        <v>5.1502313055858161E-3</v>
      </c>
      <c r="H43" s="99">
        <v>0.58333333333333337</v>
      </c>
      <c r="I43" s="76">
        <f>jar_information!M28</f>
        <v>44020.5</v>
      </c>
      <c r="J43" s="77">
        <f t="shared" si="1"/>
        <v>19.083333333335759</v>
      </c>
      <c r="K43" s="77">
        <f t="shared" si="6"/>
        <v>458.00000000005821</v>
      </c>
      <c r="L43" s="78">
        <f>jar_information!H28</f>
        <v>1173.7724550898204</v>
      </c>
      <c r="M43" s="77">
        <f t="shared" si="7"/>
        <v>6.0679158787840093</v>
      </c>
      <c r="N43" s="77">
        <f t="shared" si="8"/>
        <v>11.104286058174738</v>
      </c>
      <c r="O43" s="79">
        <f t="shared" si="2"/>
        <v>3.0284416522294739</v>
      </c>
      <c r="P43" s="80">
        <f t="shared" si="9"/>
        <v>0.76972795970218733</v>
      </c>
      <c r="Q43" s="81"/>
      <c r="R43" s="81">
        <f t="shared" si="10"/>
        <v>0</v>
      </c>
      <c r="S43" s="81">
        <f t="shared" si="14"/>
        <v>0</v>
      </c>
      <c r="T43" s="82">
        <f t="shared" si="11"/>
        <v>5169.5844901384016</v>
      </c>
      <c r="U43" s="7">
        <f t="shared" si="12"/>
        <v>0.51695844901384014</v>
      </c>
      <c r="V43" s="93">
        <f t="shared" si="13"/>
        <v>6.6123180179674433E-3</v>
      </c>
    </row>
    <row r="44" spans="1:24" ht="15" thickBot="1">
      <c r="A44" t="s">
        <v>184</v>
      </c>
      <c r="B44" s="72">
        <f t="shared" si="3"/>
        <v>44039.583333333336</v>
      </c>
      <c r="C44" s="45">
        <v>3</v>
      </c>
      <c r="D44" s="129">
        <v>1298.2</v>
      </c>
      <c r="E44" s="130">
        <v>242.15</v>
      </c>
      <c r="F44" s="75">
        <f t="shared" si="4"/>
        <v>4.2571552563064764E-3</v>
      </c>
      <c r="G44" s="75">
        <f t="shared" si="5"/>
        <v>4.1648309839283602E-3</v>
      </c>
      <c r="H44" s="99">
        <v>0.58333333333333337</v>
      </c>
      <c r="I44" s="76">
        <f>jar_information!M29</f>
        <v>44020.5</v>
      </c>
      <c r="J44" s="77">
        <f t="shared" si="1"/>
        <v>19.083333333335759</v>
      </c>
      <c r="K44" s="77">
        <f t="shared" si="6"/>
        <v>458.00000000005821</v>
      </c>
      <c r="L44" s="78">
        <f>jar_information!H29</f>
        <v>1173.7724550898204</v>
      </c>
      <c r="M44" s="77">
        <f t="shared" si="7"/>
        <v>4.9969315768933864</v>
      </c>
      <c r="N44" s="77">
        <f t="shared" si="8"/>
        <v>9.1443847857148981</v>
      </c>
      <c r="O44" s="79">
        <f t="shared" si="2"/>
        <v>2.4939231233767902</v>
      </c>
      <c r="P44" s="80">
        <f t="shared" si="9"/>
        <v>0.63387133643394566</v>
      </c>
      <c r="Q44" s="81"/>
      <c r="R44" s="81">
        <f t="shared" si="10"/>
        <v>0</v>
      </c>
      <c r="S44" s="81">
        <f>R44/O44*100</f>
        <v>0</v>
      </c>
      <c r="T44" s="82">
        <f t="shared" si="11"/>
        <v>4257.1552563064761</v>
      </c>
      <c r="U44" s="7">
        <f t="shared" si="12"/>
        <v>0.42571552563064763</v>
      </c>
      <c r="V44" s="93">
        <f t="shared" si="13"/>
        <v>5.445246994271776E-3</v>
      </c>
    </row>
    <row r="46" spans="1:24">
      <c r="C46" s="65" t="s">
        <v>84</v>
      </c>
      <c r="D46" s="68" t="s">
        <v>85</v>
      </c>
      <c r="E46" s="68" t="s">
        <v>86</v>
      </c>
      <c r="F46" s="68" t="s">
        <v>86</v>
      </c>
      <c r="G46" s="68" t="s">
        <v>86</v>
      </c>
    </row>
    <row r="47" spans="1:24">
      <c r="C47" s="69" t="s">
        <v>95</v>
      </c>
      <c r="D47" s="69" t="s">
        <v>95</v>
      </c>
      <c r="E47" s="69" t="s">
        <v>96</v>
      </c>
      <c r="F47" s="69" t="s">
        <v>95</v>
      </c>
      <c r="G47" s="69" t="s">
        <v>97</v>
      </c>
    </row>
    <row r="48" spans="1:24">
      <c r="A48" t="s">
        <v>159</v>
      </c>
      <c r="C48" s="79">
        <v>1.0305859881217794</v>
      </c>
      <c r="D48" s="80">
        <v>0.27664465939622573</v>
      </c>
      <c r="E48" s="81">
        <v>504.3</v>
      </c>
      <c r="F48" s="81">
        <v>1.6024785510009534</v>
      </c>
      <c r="G48" s="81">
        <v>155.49197926913754</v>
      </c>
    </row>
    <row r="49" spans="1:7">
      <c r="A49" t="s">
        <v>160</v>
      </c>
      <c r="C49" s="79">
        <v>0.74112581693448454</v>
      </c>
      <c r="D49" s="80">
        <v>0.20026333092422485</v>
      </c>
      <c r="E49" s="81">
        <v>221</v>
      </c>
      <c r="F49" s="81">
        <v>0.70225611693676515</v>
      </c>
      <c r="G49" s="81">
        <v>94.755316963792197</v>
      </c>
    </row>
    <row r="50" spans="1:7">
      <c r="A50" t="s">
        <v>162</v>
      </c>
      <c r="C50" s="79">
        <v>1.3326221496900876</v>
      </c>
      <c r="D50" s="80">
        <v>0.3636869991496004</v>
      </c>
      <c r="E50" s="81">
        <v>389.6</v>
      </c>
      <c r="F50" s="81">
        <v>1.2380044486812838</v>
      </c>
      <c r="G50" s="81">
        <v>92.899885310265333</v>
      </c>
    </row>
    <row r="51" spans="1:7">
      <c r="A51" t="s">
        <v>180</v>
      </c>
      <c r="C51" s="79">
        <v>1.5984156785231762</v>
      </c>
      <c r="D51" s="80">
        <v>0.43191593204322748</v>
      </c>
      <c r="E51" s="81">
        <v>450</v>
      </c>
      <c r="F51" s="81">
        <v>1.4299332697807436</v>
      </c>
      <c r="G51" s="81">
        <v>89.459412153783518</v>
      </c>
    </row>
    <row r="52" spans="1:7">
      <c r="A52" t="s">
        <v>181</v>
      </c>
      <c r="C52" s="79">
        <v>0.87964732838044657</v>
      </c>
      <c r="D52" s="80">
        <v>0.23457262090145242</v>
      </c>
      <c r="E52" s="81">
        <v>253</v>
      </c>
      <c r="F52" s="81">
        <v>0.80394026056561807</v>
      </c>
      <c r="G52" s="81">
        <v>91.393474933389982</v>
      </c>
    </row>
    <row r="53" spans="1:7">
      <c r="A53" t="s">
        <v>184</v>
      </c>
      <c r="C53" s="79">
        <v>1.172007823173435</v>
      </c>
      <c r="D53" s="80">
        <v>0.31564870932433586</v>
      </c>
      <c r="E53" s="81">
        <v>266.5</v>
      </c>
      <c r="F53" s="81">
        <v>0.84683825865904039</v>
      </c>
      <c r="G53" s="81">
        <v>72.255341808731615</v>
      </c>
    </row>
  </sheetData>
  <conditionalFormatting sqref="O18:O44">
    <cfRule type="cellIs" dxfId="9" priority="3" operator="greaterThan">
      <formula>4</formula>
    </cfRule>
    <cfRule type="cellIs" dxfId="8" priority="4" operator="between">
      <formula>2</formula>
      <formula>3.9</formula>
    </cfRule>
  </conditionalFormatting>
  <conditionalFormatting sqref="C48:C53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" sqref="H2:H28"/>
    </sheetView>
  </sheetViews>
  <sheetFormatPr baseColWidth="10" defaultRowHeight="14" x14ac:dyDescent="0"/>
  <cols>
    <col min="1" max="1" width="17.6640625" bestFit="1" customWidth="1"/>
    <col min="2" max="2" width="14.1640625" bestFit="1" customWidth="1"/>
    <col min="3" max="3" width="11.5" bestFit="1" customWidth="1"/>
    <col min="8" max="8" width="30" bestFit="1" customWidth="1"/>
  </cols>
  <sheetData>
    <row r="1" spans="1:9">
      <c r="A1" s="123" t="s">
        <v>124</v>
      </c>
      <c r="B1" s="123" t="s">
        <v>125</v>
      </c>
      <c r="C1" s="123" t="s">
        <v>126</v>
      </c>
      <c r="D1" s="123" t="s">
        <v>127</v>
      </c>
      <c r="E1" s="123" t="s">
        <v>128</v>
      </c>
      <c r="F1" s="123"/>
    </row>
    <row r="2" spans="1:9">
      <c r="A2" s="123" t="s">
        <v>129</v>
      </c>
      <c r="B2" s="123"/>
      <c r="C2" s="123"/>
      <c r="D2" s="123"/>
      <c r="E2" s="123"/>
      <c r="F2" s="124"/>
      <c r="G2">
        <v>1</v>
      </c>
      <c r="H2" t="str">
        <f>CONCATENATE(G2,"_",A2,I2)</f>
        <v>1_GRrf_comp_0-10_2019_rep</v>
      </c>
      <c r="I2" t="s">
        <v>202</v>
      </c>
    </row>
    <row r="3" spans="1:9">
      <c r="A3" s="123" t="s">
        <v>130</v>
      </c>
      <c r="B3" s="123"/>
      <c r="C3" s="123"/>
      <c r="D3" s="123"/>
      <c r="E3" s="123"/>
      <c r="F3" s="124"/>
      <c r="G3">
        <v>2</v>
      </c>
      <c r="H3" t="str">
        <f t="shared" ref="H3:H7" si="0">CONCATENATE(G3,"_",A3,I3)</f>
        <v>2_GRrf_comp_10-20_2019_rep</v>
      </c>
      <c r="I3" t="s">
        <v>202</v>
      </c>
    </row>
    <row r="4" spans="1:9">
      <c r="A4" s="123" t="s">
        <v>131</v>
      </c>
      <c r="B4" s="123"/>
      <c r="C4" s="123"/>
      <c r="D4" s="123"/>
      <c r="E4" s="123"/>
      <c r="F4" s="124"/>
      <c r="G4">
        <v>3</v>
      </c>
      <c r="H4" t="str">
        <f t="shared" si="0"/>
        <v>3_GRrf_comp_20-30_2019_rep</v>
      </c>
      <c r="I4" t="s">
        <v>202</v>
      </c>
    </row>
    <row r="5" spans="1:9">
      <c r="A5" s="123" t="s">
        <v>132</v>
      </c>
      <c r="B5" s="123"/>
      <c r="C5" s="123"/>
      <c r="D5" s="123"/>
      <c r="E5" s="123"/>
      <c r="F5" s="124"/>
      <c r="G5">
        <v>4</v>
      </c>
      <c r="H5" t="str">
        <f t="shared" si="0"/>
        <v>4_GRwf_comp_0-10_2019_rep</v>
      </c>
      <c r="I5" t="s">
        <v>202</v>
      </c>
    </row>
    <row r="6" spans="1:9">
      <c r="A6" s="123" t="s">
        <v>133</v>
      </c>
      <c r="B6" s="123"/>
      <c r="C6" s="123"/>
      <c r="D6" s="123"/>
      <c r="E6" s="123"/>
      <c r="F6" s="124"/>
      <c r="G6">
        <v>5</v>
      </c>
      <c r="H6" t="str">
        <f t="shared" si="0"/>
        <v>5_GRwf_comp_10-20_2019_rep</v>
      </c>
      <c r="I6" t="s">
        <v>202</v>
      </c>
    </row>
    <row r="7" spans="1:9">
      <c r="A7" s="123" t="s">
        <v>134</v>
      </c>
      <c r="B7" s="123"/>
      <c r="C7" s="123"/>
      <c r="D7" s="123"/>
      <c r="E7" s="123"/>
      <c r="F7" s="124"/>
      <c r="G7">
        <v>6</v>
      </c>
      <c r="H7" t="str">
        <f t="shared" si="0"/>
        <v>6_GRwf_comp_20-30_2019_rep</v>
      </c>
      <c r="I7" t="s">
        <v>202</v>
      </c>
    </row>
    <row r="8" spans="1:9">
      <c r="A8" s="123" t="s">
        <v>135</v>
      </c>
      <c r="B8" s="123"/>
      <c r="C8" s="123"/>
      <c r="D8" s="123"/>
      <c r="E8" s="123"/>
      <c r="F8" s="124"/>
      <c r="G8">
        <v>7</v>
      </c>
      <c r="H8" t="str">
        <f t="shared" ref="H8:H28" si="1">CONCATENATE(G8,"_",A8,I8)</f>
        <v>7_GRpp_comp_0-10_2019_rep</v>
      </c>
      <c r="I8" t="s">
        <v>202</v>
      </c>
    </row>
    <row r="9" spans="1:9">
      <c r="A9" s="123" t="s">
        <v>136</v>
      </c>
      <c r="B9" s="123"/>
      <c r="C9" s="123"/>
      <c r="D9" s="123"/>
      <c r="E9" s="123"/>
      <c r="F9" s="124"/>
      <c r="G9">
        <v>8</v>
      </c>
      <c r="H9" t="str">
        <f t="shared" si="1"/>
        <v>8_GRpp_comp_10-20_2019_rep</v>
      </c>
      <c r="I9" t="s">
        <v>202</v>
      </c>
    </row>
    <row r="10" spans="1:9">
      <c r="A10" s="123" t="s">
        <v>137</v>
      </c>
      <c r="B10" s="123"/>
      <c r="C10" s="123"/>
      <c r="D10" s="123"/>
      <c r="E10" s="123"/>
      <c r="F10" s="124"/>
      <c r="G10">
        <v>9</v>
      </c>
      <c r="H10" t="str">
        <f t="shared" si="1"/>
        <v>9_GRpp_comp_20-30_2019_rep</v>
      </c>
      <c r="I10" t="s">
        <v>202</v>
      </c>
    </row>
    <row r="11" spans="1:9">
      <c r="A11" s="123" t="s">
        <v>138</v>
      </c>
      <c r="B11" s="123"/>
      <c r="C11" s="123"/>
      <c r="D11" s="123"/>
      <c r="E11" s="123"/>
      <c r="F11" s="124"/>
      <c r="G11">
        <v>10</v>
      </c>
      <c r="H11" t="str">
        <f t="shared" si="1"/>
        <v>10_ANrf_comp_0-10_2019_rep</v>
      </c>
      <c r="I11" t="s">
        <v>202</v>
      </c>
    </row>
    <row r="12" spans="1:9">
      <c r="A12" s="123" t="s">
        <v>139</v>
      </c>
      <c r="B12" s="123"/>
      <c r="C12" s="123"/>
      <c r="D12" s="123"/>
      <c r="E12" s="123"/>
      <c r="F12" s="124"/>
      <c r="G12">
        <v>11</v>
      </c>
      <c r="H12" t="str">
        <f t="shared" si="1"/>
        <v>11_ANrf_comp_10-20_2019_rep</v>
      </c>
      <c r="I12" t="s">
        <v>202</v>
      </c>
    </row>
    <row r="13" spans="1:9">
      <c r="A13" s="123" t="s">
        <v>140</v>
      </c>
      <c r="B13" s="123"/>
      <c r="C13" s="123"/>
      <c r="D13" s="123"/>
      <c r="E13" s="123"/>
      <c r="F13" s="124"/>
      <c r="G13">
        <v>12</v>
      </c>
      <c r="H13" t="str">
        <f t="shared" si="1"/>
        <v>12_ANrf_comp_20-30_2019_rep</v>
      </c>
      <c r="I13" t="s">
        <v>202</v>
      </c>
    </row>
    <row r="14" spans="1:9">
      <c r="A14" s="123" t="s">
        <v>141</v>
      </c>
      <c r="B14" s="123"/>
      <c r="C14" s="123"/>
      <c r="D14" s="123"/>
      <c r="E14" s="123"/>
      <c r="F14" s="124"/>
      <c r="G14">
        <v>13</v>
      </c>
      <c r="H14" t="str">
        <f t="shared" si="1"/>
        <v>13_ANwf_comp_0-10_2019_rep</v>
      </c>
      <c r="I14" t="s">
        <v>202</v>
      </c>
    </row>
    <row r="15" spans="1:9">
      <c r="A15" s="123" t="s">
        <v>142</v>
      </c>
      <c r="B15" s="123"/>
      <c r="C15" s="123"/>
      <c r="D15" s="123"/>
      <c r="E15" s="123"/>
      <c r="F15" s="124"/>
      <c r="G15">
        <v>14</v>
      </c>
      <c r="H15" t="str">
        <f t="shared" si="1"/>
        <v>14_ANwf_comp_10-20_2019_rep</v>
      </c>
      <c r="I15" t="s">
        <v>202</v>
      </c>
    </row>
    <row r="16" spans="1:9">
      <c r="A16" s="123" t="s">
        <v>143</v>
      </c>
      <c r="B16" s="123"/>
      <c r="C16" s="123"/>
      <c r="D16" s="123"/>
      <c r="E16" s="123"/>
      <c r="F16" s="124"/>
      <c r="G16">
        <v>15</v>
      </c>
      <c r="H16" t="str">
        <f t="shared" si="1"/>
        <v>15_ANwf_comp_20-30_2019_rep</v>
      </c>
      <c r="I16" t="s">
        <v>202</v>
      </c>
    </row>
    <row r="17" spans="1:9">
      <c r="A17" s="123" t="s">
        <v>144</v>
      </c>
      <c r="B17" s="123"/>
      <c r="C17" s="123"/>
      <c r="D17" s="123"/>
      <c r="E17" s="123"/>
      <c r="F17" s="124"/>
      <c r="G17">
        <v>16</v>
      </c>
      <c r="H17" t="str">
        <f t="shared" si="1"/>
        <v>16_ANpp_comp_0-10_2019_rep</v>
      </c>
      <c r="I17" t="s">
        <v>202</v>
      </c>
    </row>
    <row r="18" spans="1:9">
      <c r="A18" s="123" t="s">
        <v>145</v>
      </c>
      <c r="B18" s="123"/>
      <c r="C18" s="123"/>
      <c r="D18" s="123"/>
      <c r="E18" s="123"/>
      <c r="F18" s="124"/>
      <c r="G18">
        <v>17</v>
      </c>
      <c r="H18" t="str">
        <f t="shared" si="1"/>
        <v>17_ANpp_comp_10-20_2019_rep</v>
      </c>
      <c r="I18" t="s">
        <v>202</v>
      </c>
    </row>
    <row r="19" spans="1:9">
      <c r="A19" s="123" t="s">
        <v>146</v>
      </c>
      <c r="B19" s="123"/>
      <c r="C19" s="123"/>
      <c r="D19" s="123"/>
      <c r="E19" s="123"/>
      <c r="F19" s="124"/>
      <c r="G19">
        <v>18</v>
      </c>
      <c r="H19" t="str">
        <f t="shared" si="1"/>
        <v>18_ANpp_comp_20-30_2019_rep</v>
      </c>
      <c r="I19" t="s">
        <v>202</v>
      </c>
    </row>
    <row r="20" spans="1:9">
      <c r="A20" s="123" t="s">
        <v>147</v>
      </c>
      <c r="B20" s="123"/>
      <c r="C20" s="123"/>
      <c r="D20" s="123"/>
      <c r="E20" s="123"/>
      <c r="F20" s="124"/>
      <c r="G20">
        <v>19</v>
      </c>
      <c r="H20" t="str">
        <f t="shared" si="1"/>
        <v>19_BSrf_comp_0-10_2019_rep</v>
      </c>
      <c r="I20" t="s">
        <v>202</v>
      </c>
    </row>
    <row r="21" spans="1:9">
      <c r="A21" s="123" t="s">
        <v>148</v>
      </c>
      <c r="B21" s="123"/>
      <c r="C21" s="123"/>
      <c r="D21" s="123"/>
      <c r="E21" s="123"/>
      <c r="F21" s="124"/>
      <c r="G21">
        <v>20</v>
      </c>
      <c r="H21" t="str">
        <f t="shared" si="1"/>
        <v>20_BSrf_comp_10-20_2019_rep</v>
      </c>
      <c r="I21" t="s">
        <v>202</v>
      </c>
    </row>
    <row r="22" spans="1:9">
      <c r="A22" s="123" t="s">
        <v>149</v>
      </c>
      <c r="B22" s="123"/>
      <c r="C22" s="123"/>
      <c r="D22" s="123"/>
      <c r="E22" s="123"/>
      <c r="F22" s="124"/>
      <c r="G22">
        <v>21</v>
      </c>
      <c r="H22" t="str">
        <f t="shared" si="1"/>
        <v>21_BSrf_comp_20-30_2019_rep</v>
      </c>
      <c r="I22" t="s">
        <v>202</v>
      </c>
    </row>
    <row r="23" spans="1:9">
      <c r="A23" s="123" t="s">
        <v>150</v>
      </c>
      <c r="B23" s="123"/>
      <c r="C23" s="123"/>
      <c r="D23" s="123"/>
      <c r="E23" s="123"/>
      <c r="F23" s="124"/>
      <c r="G23">
        <v>22</v>
      </c>
      <c r="H23" t="str">
        <f t="shared" si="1"/>
        <v>22_BSwf_comp_0-10_2019_rep</v>
      </c>
      <c r="I23" t="s">
        <v>202</v>
      </c>
    </row>
    <row r="24" spans="1:9">
      <c r="A24" s="123" t="s">
        <v>151</v>
      </c>
      <c r="B24" s="123"/>
      <c r="C24" s="123"/>
      <c r="D24" s="123"/>
      <c r="E24" s="123"/>
      <c r="F24" s="124"/>
      <c r="G24">
        <v>23</v>
      </c>
      <c r="H24" t="str">
        <f t="shared" si="1"/>
        <v>23_BSwf_comp_10-20_2019_rep</v>
      </c>
      <c r="I24" t="s">
        <v>202</v>
      </c>
    </row>
    <row r="25" spans="1:9">
      <c r="A25" s="123" t="s">
        <v>152</v>
      </c>
      <c r="B25" s="123"/>
      <c r="C25" s="123"/>
      <c r="D25" s="123"/>
      <c r="E25" s="123"/>
      <c r="F25" s="124"/>
      <c r="G25">
        <v>24</v>
      </c>
      <c r="H25" t="str">
        <f t="shared" si="1"/>
        <v>24_BSwf_comp_20-30_2019_rep</v>
      </c>
      <c r="I25" t="s">
        <v>202</v>
      </c>
    </row>
    <row r="26" spans="1:9">
      <c r="A26" s="123" t="s">
        <v>153</v>
      </c>
      <c r="B26" s="123"/>
      <c r="C26" s="123"/>
      <c r="D26" s="123"/>
      <c r="E26" s="123"/>
      <c r="F26" s="124"/>
      <c r="G26">
        <v>25</v>
      </c>
      <c r="H26" t="str">
        <f t="shared" si="1"/>
        <v>25_BSpp_comp_0-10_2019_rep</v>
      </c>
      <c r="I26" t="s">
        <v>202</v>
      </c>
    </row>
    <row r="27" spans="1:9">
      <c r="A27" s="123" t="s">
        <v>154</v>
      </c>
      <c r="B27" s="123"/>
      <c r="C27" s="123"/>
      <c r="D27" s="123"/>
      <c r="E27" s="123"/>
      <c r="F27" s="124"/>
      <c r="G27">
        <v>26</v>
      </c>
      <c r="H27" t="str">
        <f t="shared" si="1"/>
        <v>26_BSpp_comp_10-20_2019_rep</v>
      </c>
      <c r="I27" t="s">
        <v>202</v>
      </c>
    </row>
    <row r="28" spans="1:9">
      <c r="A28" s="123" t="s">
        <v>155</v>
      </c>
      <c r="B28" s="123"/>
      <c r="C28" s="123"/>
      <c r="D28" s="123"/>
      <c r="E28" s="123"/>
      <c r="F28" s="124"/>
      <c r="G28">
        <v>27</v>
      </c>
      <c r="H28" t="str">
        <f t="shared" si="1"/>
        <v>27_BSpp_comp_20-30_2019_rep</v>
      </c>
      <c r="I28" t="s">
        <v>202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H18" sqref="H18:H44"/>
    </sheetView>
  </sheetViews>
  <sheetFormatPr baseColWidth="10" defaultRowHeight="14" x14ac:dyDescent="0"/>
  <sheetData>
    <row r="1" spans="1:24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>
      <c r="A3" s="45">
        <v>5</v>
      </c>
      <c r="B3" s="53">
        <v>44041</v>
      </c>
      <c r="C3" s="54">
        <v>2992</v>
      </c>
      <c r="D3" s="43">
        <v>1521.5</v>
      </c>
      <c r="E3" s="55">
        <v>266.5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>
      <c r="A4" s="45">
        <v>4.4000000000000004</v>
      </c>
      <c r="B4" s="53">
        <v>44041</v>
      </c>
      <c r="C4" s="54">
        <v>2992</v>
      </c>
      <c r="D4" s="55">
        <v>1364.8</v>
      </c>
      <c r="E4" s="55">
        <v>241.84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>
      <c r="A5" s="45">
        <v>4</v>
      </c>
      <c r="B5" s="53">
        <v>44041</v>
      </c>
      <c r="C5" s="54">
        <v>2992</v>
      </c>
      <c r="D5" s="43">
        <v>1223.5</v>
      </c>
      <c r="E5" s="55">
        <v>231.22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>
      <c r="A6" s="45">
        <v>3.4</v>
      </c>
      <c r="B6" s="53">
        <v>44041</v>
      </c>
      <c r="C6" s="54">
        <v>2992</v>
      </c>
      <c r="D6" s="55">
        <v>1064.5999999999999</v>
      </c>
      <c r="E6" s="55">
        <v>198.99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>
      <c r="A7" s="45">
        <v>3</v>
      </c>
      <c r="B7" s="53">
        <v>44041</v>
      </c>
      <c r="C7" s="54">
        <v>2992</v>
      </c>
      <c r="D7" s="43">
        <v>929.29</v>
      </c>
      <c r="E7" s="55">
        <v>182.19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>
      <c r="A8" s="45">
        <v>2.4</v>
      </c>
      <c r="B8" s="53">
        <v>44041</v>
      </c>
      <c r="C8" s="54">
        <v>2992</v>
      </c>
      <c r="D8" s="55">
        <v>747.96</v>
      </c>
      <c r="E8" s="55">
        <v>138.99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>
      <c r="A9" s="45">
        <v>2</v>
      </c>
      <c r="B9" s="53">
        <v>44041</v>
      </c>
      <c r="C9" s="54">
        <v>2992</v>
      </c>
      <c r="D9" s="43">
        <v>632.46</v>
      </c>
      <c r="E9" s="55">
        <v>117.91</v>
      </c>
      <c r="F9" s="56">
        <f t="shared" si="0"/>
        <v>5.984</v>
      </c>
      <c r="G9" s="59" t="s">
        <v>70</v>
      </c>
      <c r="H9" s="59"/>
      <c r="I9" s="60">
        <f>SLOPE(F3:F15,D3:D15)</f>
        <v>9.6812453381827888E-3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>
      <c r="A10" s="45">
        <v>1.4</v>
      </c>
      <c r="B10" s="53">
        <v>44041</v>
      </c>
      <c r="C10" s="54">
        <v>2992</v>
      </c>
      <c r="D10" s="43">
        <v>440.63</v>
      </c>
      <c r="E10" s="55">
        <v>86.703999999999994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9.4015171806578479E-3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>
      <c r="A11" s="45">
        <v>1</v>
      </c>
      <c r="B11" s="53">
        <v>44041</v>
      </c>
      <c r="C11" s="54">
        <v>2992</v>
      </c>
      <c r="D11" s="43">
        <v>326.06</v>
      </c>
      <c r="E11" s="55">
        <v>59.651000000000003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>
      <c r="A12" s="61">
        <v>0.4</v>
      </c>
      <c r="B12" s="53">
        <v>44041</v>
      </c>
      <c r="C12" s="54">
        <v>2992</v>
      </c>
      <c r="D12" s="61">
        <v>105.82</v>
      </c>
      <c r="E12" s="61">
        <v>25.873999999999999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5.4001484993146921E-2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>
      <c r="A13" s="61">
        <v>0.2</v>
      </c>
      <c r="B13" s="53">
        <v>44041</v>
      </c>
      <c r="C13" s="54">
        <v>2992</v>
      </c>
      <c r="D13" s="61">
        <v>47.170999999999999</v>
      </c>
      <c r="E13" s="61">
        <v>13.002000000000001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-0.23426414758520764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>
      <c r="A14" s="61">
        <v>0.1</v>
      </c>
      <c r="B14" s="53">
        <v>44041</v>
      </c>
      <c r="C14" s="54">
        <v>2992</v>
      </c>
      <c r="D14" s="61">
        <v>20.681000000000001</v>
      </c>
      <c r="E14" s="61">
        <v>6.1050000000000004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>
      <c r="A15" s="61">
        <v>0</v>
      </c>
      <c r="B15" s="53">
        <v>44041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>
      <c r="A18" s="29" t="s">
        <v>158</v>
      </c>
      <c r="B18" s="72">
        <f>$B$3+H18</f>
        <v>44041.708333333336</v>
      </c>
      <c r="C18" s="45">
        <v>3</v>
      </c>
      <c r="D18" s="73">
        <v>1060.7</v>
      </c>
      <c r="E18" s="74"/>
      <c r="F18" s="75">
        <f>((I$9*D18)+I$10)/C18/1000</f>
        <v>3.4260994824637141E-3</v>
      </c>
      <c r="G18" s="75">
        <f>((I$12*E18)+I$13)/C18/1000</f>
        <v>-7.8088049195069217E-5</v>
      </c>
      <c r="H18" s="99">
        <v>0.70833333333333337</v>
      </c>
      <c r="I18" s="76">
        <f>jar_information!M3</f>
        <v>44020.5</v>
      </c>
      <c r="J18" s="77">
        <f t="shared" ref="J18:J44" si="1">B18-I18</f>
        <v>21.208333333335759</v>
      </c>
      <c r="K18" s="77">
        <f>J18*24</f>
        <v>509.00000000005821</v>
      </c>
      <c r="L18" s="78">
        <f>jar_information!H3</f>
        <v>1189.984962406015</v>
      </c>
      <c r="M18" s="77">
        <f>F18*L18</f>
        <v>4.0770068638388501</v>
      </c>
      <c r="N18" s="77">
        <f>M18*1.83</f>
        <v>7.4609225608250958</v>
      </c>
      <c r="O18" s="79">
        <f t="shared" ref="O18:O44" si="2">N18*(12/(12+(16*2)))</f>
        <v>2.0347970620432076</v>
      </c>
      <c r="P18" s="80">
        <f>O18*(400/(400+L18))</f>
        <v>0.51190347334205955</v>
      </c>
      <c r="Q18" s="81"/>
      <c r="R18" s="81">
        <f>Q18/314.7</f>
        <v>0</v>
      </c>
      <c r="S18" s="81">
        <f>R18/P18*100</f>
        <v>0</v>
      </c>
      <c r="T18" s="82">
        <f>F18*1000000</f>
        <v>3426.0994824637141</v>
      </c>
      <c r="U18" s="7">
        <f>M18/L18*100</f>
        <v>0.34260994824637142</v>
      </c>
      <c r="V18" s="93">
        <f>O18/K18</f>
        <v>3.9976366641315811E-3</v>
      </c>
    </row>
    <row r="19" spans="1:24">
      <c r="A19" s="29" t="s">
        <v>159</v>
      </c>
      <c r="B19" s="72">
        <f t="shared" ref="B19:B44" si="3">$B$3+H19</f>
        <v>44041.708333333336</v>
      </c>
      <c r="C19" s="45">
        <v>3</v>
      </c>
      <c r="D19" s="83">
        <v>641.65</v>
      </c>
      <c r="E19" s="84"/>
      <c r="F19" s="75">
        <f t="shared" ref="F19:F44" si="4">((I$9*D19)+I$10)/C19/1000</f>
        <v>2.073790862808548E-3</v>
      </c>
      <c r="G19" s="75">
        <f t="shared" ref="G19:G44" si="5">((I$12*E19)+I$13)/C19/1000</f>
        <v>-7.8088049195069217E-5</v>
      </c>
      <c r="H19" s="99">
        <v>0.70833333333333337</v>
      </c>
      <c r="I19" s="76">
        <f>jar_information!M4</f>
        <v>44020.5</v>
      </c>
      <c r="J19" s="77">
        <f t="shared" si="1"/>
        <v>21.208333333335759</v>
      </c>
      <c r="K19" s="77">
        <f t="shared" ref="K19:K44" si="6">J19*24</f>
        <v>509.00000000005821</v>
      </c>
      <c r="L19" s="78">
        <f>jar_information!H4</f>
        <v>1184.5645645645645</v>
      </c>
      <c r="M19" s="77">
        <f t="shared" ref="M19:M44" si="7">F19*L19</f>
        <v>2.4565391704007804</v>
      </c>
      <c r="N19" s="77">
        <f t="shared" ref="N19:N44" si="8">M19*1.83</f>
        <v>4.4954666818334283</v>
      </c>
      <c r="O19" s="79">
        <f t="shared" si="2"/>
        <v>1.226036367772753</v>
      </c>
      <c r="P19" s="80">
        <f t="shared" ref="P19:P44" si="9">O19*(400/(400+L19))</f>
        <v>0.30949483414951051</v>
      </c>
      <c r="Q19" s="81"/>
      <c r="R19" s="81">
        <f t="shared" ref="R19:R44" si="10">Q19/314.7</f>
        <v>0</v>
      </c>
      <c r="S19" s="81">
        <f>R19/O19*100</f>
        <v>0</v>
      </c>
      <c r="T19" s="82">
        <f t="shared" ref="T19:T44" si="11">F19*1000000</f>
        <v>2073.7908628085479</v>
      </c>
      <c r="U19" s="7">
        <f t="shared" ref="U19:U44" si="12">M19/L19*100</f>
        <v>0.2073790862808548</v>
      </c>
      <c r="V19" s="93">
        <f t="shared" ref="V19:V44" si="13">O19/K19</f>
        <v>2.4087158502408895E-3</v>
      </c>
      <c r="W19" s="136">
        <v>44041.729166666664</v>
      </c>
    </row>
    <row r="20" spans="1:24">
      <c r="A20" s="29" t="s">
        <v>160</v>
      </c>
      <c r="B20" s="72">
        <f t="shared" si="3"/>
        <v>44041.708333333336</v>
      </c>
      <c r="C20" s="45">
        <v>3</v>
      </c>
      <c r="D20" s="83">
        <v>546.20000000000005</v>
      </c>
      <c r="E20" s="84"/>
      <c r="F20" s="75">
        <f t="shared" si="4"/>
        <v>1.765765906965366E-3</v>
      </c>
      <c r="G20" s="75">
        <f t="shared" si="5"/>
        <v>-7.8088049195069217E-5</v>
      </c>
      <c r="H20" s="99">
        <v>0.70833333333333337</v>
      </c>
      <c r="I20" s="76">
        <f>jar_information!M5</f>
        <v>44020.5</v>
      </c>
      <c r="J20" s="77">
        <f t="shared" si="1"/>
        <v>21.208333333335759</v>
      </c>
      <c r="K20" s="77">
        <f t="shared" si="6"/>
        <v>509.00000000005821</v>
      </c>
      <c r="L20" s="78">
        <f>jar_information!H5</f>
        <v>1189.984962406015</v>
      </c>
      <c r="M20" s="77">
        <f t="shared" si="7"/>
        <v>2.1012348764180042</v>
      </c>
      <c r="N20" s="77">
        <f t="shared" si="8"/>
        <v>3.8452598238449478</v>
      </c>
      <c r="O20" s="79">
        <f t="shared" si="2"/>
        <v>1.0487072246849858</v>
      </c>
      <c r="P20" s="80">
        <f t="shared" si="9"/>
        <v>0.26382821208523866</v>
      </c>
      <c r="Q20" s="81"/>
      <c r="R20" s="81">
        <f t="shared" si="10"/>
        <v>0</v>
      </c>
      <c r="S20" s="81">
        <f>R20/O20*100</f>
        <v>0</v>
      </c>
      <c r="T20" s="82">
        <f t="shared" si="11"/>
        <v>1765.765906965366</v>
      </c>
      <c r="U20" s="7">
        <f t="shared" si="12"/>
        <v>0.17657659069653661</v>
      </c>
      <c r="V20" s="93">
        <f t="shared" si="13"/>
        <v>2.060328535726652E-3</v>
      </c>
      <c r="W20" s="136">
        <v>44041.729166666664</v>
      </c>
    </row>
    <row r="21" spans="1:24">
      <c r="A21" s="29" t="s">
        <v>161</v>
      </c>
      <c r="B21" s="72">
        <f t="shared" si="3"/>
        <v>44041.708333333336</v>
      </c>
      <c r="C21" s="45">
        <v>2</v>
      </c>
      <c r="D21" s="83">
        <v>1249</v>
      </c>
      <c r="E21" s="84"/>
      <c r="F21" s="75">
        <f t="shared" si="4"/>
        <v>6.0506384722854804E-3</v>
      </c>
      <c r="G21" s="75">
        <f t="shared" si="5"/>
        <v>-1.1713207379260383E-4</v>
      </c>
      <c r="H21" s="99">
        <v>0.70833333333333337</v>
      </c>
      <c r="I21" s="76">
        <f>jar_information!M6</f>
        <v>44020.5</v>
      </c>
      <c r="J21" s="77">
        <f t="shared" si="1"/>
        <v>21.208333333335759</v>
      </c>
      <c r="K21" s="77">
        <f t="shared" si="6"/>
        <v>509.00000000005821</v>
      </c>
      <c r="L21" s="78">
        <f>jar_information!H6</f>
        <v>1184.5645645645645</v>
      </c>
      <c r="M21" s="77">
        <f t="shared" si="7"/>
        <v>7.1673719272604517</v>
      </c>
      <c r="N21" s="77">
        <f t="shared" si="8"/>
        <v>13.116290626886627</v>
      </c>
      <c r="O21" s="79">
        <f t="shared" si="2"/>
        <v>3.57717017096908</v>
      </c>
      <c r="P21" s="80">
        <f t="shared" si="9"/>
        <v>0.90300395476837636</v>
      </c>
      <c r="Q21" s="81"/>
      <c r="R21" s="81">
        <f t="shared" si="10"/>
        <v>0</v>
      </c>
      <c r="S21" s="81">
        <f t="shared" ref="S21:S43" si="14">R21/P21*100</f>
        <v>0</v>
      </c>
      <c r="T21" s="82">
        <f t="shared" si="11"/>
        <v>6050.63847228548</v>
      </c>
      <c r="U21" s="7">
        <f t="shared" si="12"/>
        <v>0.605063847228548</v>
      </c>
      <c r="V21" s="93">
        <f t="shared" si="13"/>
        <v>7.0278392356948344E-3</v>
      </c>
      <c r="W21" s="136">
        <v>44041.729166666664</v>
      </c>
    </row>
    <row r="22" spans="1:24">
      <c r="A22" s="29" t="s">
        <v>162</v>
      </c>
      <c r="B22" s="72">
        <f t="shared" si="3"/>
        <v>44041.708333333336</v>
      </c>
      <c r="C22" s="45">
        <v>2</v>
      </c>
      <c r="D22" s="83">
        <v>810.41</v>
      </c>
      <c r="E22" s="84"/>
      <c r="F22" s="75">
        <f t="shared" si="4"/>
        <v>3.9275897758486852E-3</v>
      </c>
      <c r="G22" s="75">
        <f t="shared" si="5"/>
        <v>-1.1713207379260383E-4</v>
      </c>
      <c r="H22" s="99">
        <v>0.70833333333333337</v>
      </c>
      <c r="I22" s="76">
        <f>jar_information!M7</f>
        <v>44020.5</v>
      </c>
      <c r="J22" s="77">
        <f t="shared" si="1"/>
        <v>21.208333333335759</v>
      </c>
      <c r="K22" s="77">
        <f t="shared" si="6"/>
        <v>509.00000000005821</v>
      </c>
      <c r="L22" s="78">
        <f>jar_information!H7</f>
        <v>1184.5645645645645</v>
      </c>
      <c r="M22" s="77">
        <f t="shared" si="7"/>
        <v>4.6524836726164338</v>
      </c>
      <c r="N22" s="77">
        <f t="shared" si="8"/>
        <v>8.5140451208880741</v>
      </c>
      <c r="O22" s="79">
        <f t="shared" si="2"/>
        <v>2.3220123056967474</v>
      </c>
      <c r="P22" s="80">
        <f t="shared" si="9"/>
        <v>0.58615782723497478</v>
      </c>
      <c r="Q22" s="81"/>
      <c r="R22" s="81">
        <f t="shared" si="10"/>
        <v>0</v>
      </c>
      <c r="S22" s="81">
        <f>R22/O22*100</f>
        <v>0</v>
      </c>
      <c r="T22" s="82">
        <f t="shared" si="11"/>
        <v>3927.5897758486853</v>
      </c>
      <c r="U22" s="7">
        <f t="shared" si="12"/>
        <v>0.3927589775848685</v>
      </c>
      <c r="V22" s="93">
        <f t="shared" si="13"/>
        <v>4.5619102273015359E-3</v>
      </c>
      <c r="W22" s="136">
        <v>44041.729166666664</v>
      </c>
    </row>
    <row r="23" spans="1:24">
      <c r="A23" s="29" t="s">
        <v>163</v>
      </c>
      <c r="B23" s="72">
        <f t="shared" si="3"/>
        <v>44041.708333333336</v>
      </c>
      <c r="C23" s="45">
        <v>3</v>
      </c>
      <c r="D23" s="83">
        <v>876.47</v>
      </c>
      <c r="E23" s="84"/>
      <c r="F23" s="75">
        <f t="shared" si="4"/>
        <v>2.8315742062459091E-3</v>
      </c>
      <c r="G23" s="75">
        <f t="shared" si="5"/>
        <v>-7.8088049195069217E-5</v>
      </c>
      <c r="H23" s="99">
        <v>0.70833333333333337</v>
      </c>
      <c r="I23" s="76">
        <f>jar_information!M8</f>
        <v>44020.5</v>
      </c>
      <c r="J23" s="77">
        <f t="shared" si="1"/>
        <v>21.208333333335759</v>
      </c>
      <c r="K23" s="77">
        <f t="shared" si="6"/>
        <v>509.00000000005821</v>
      </c>
      <c r="L23" s="78">
        <f>jar_information!H8</f>
        <v>1189.984962406015</v>
      </c>
      <c r="M23" s="77">
        <f t="shared" si="7"/>
        <v>3.3695307253693798</v>
      </c>
      <c r="N23" s="77">
        <f t="shared" si="8"/>
        <v>6.1662412274259655</v>
      </c>
      <c r="O23" s="79">
        <f t="shared" si="2"/>
        <v>1.6817021529343541</v>
      </c>
      <c r="P23" s="80">
        <f t="shared" si="9"/>
        <v>0.42307372527336351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2831.574206245909</v>
      </c>
      <c r="U23" s="7">
        <f t="shared" si="12"/>
        <v>0.28315742062459093</v>
      </c>
      <c r="V23" s="93">
        <f t="shared" si="13"/>
        <v>3.3039335028176068E-3</v>
      </c>
    </row>
    <row r="24" spans="1:24">
      <c r="A24" s="29" t="s">
        <v>164</v>
      </c>
      <c r="B24" s="72">
        <f t="shared" si="3"/>
        <v>44041.708333333336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0.70833333333333337</v>
      </c>
      <c r="I24" s="76">
        <f>jar_information!M9</f>
        <v>44020.5</v>
      </c>
      <c r="J24" s="77">
        <f t="shared" si="1"/>
        <v>21.208333333335759</v>
      </c>
      <c r="K24" s="77">
        <f t="shared" si="6"/>
        <v>509.00000000005821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>
      <c r="A25" s="29" t="s">
        <v>165</v>
      </c>
      <c r="B25" s="72">
        <f t="shared" si="3"/>
        <v>44041.708333333336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0.70833333333333337</v>
      </c>
      <c r="I25" s="76">
        <f>jar_information!M10</f>
        <v>44020.5</v>
      </c>
      <c r="J25" s="77">
        <f t="shared" si="1"/>
        <v>21.208333333335759</v>
      </c>
      <c r="K25" s="77">
        <f t="shared" si="6"/>
        <v>509.00000000005821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>
      <c r="A26" s="29" t="s">
        <v>166</v>
      </c>
      <c r="B26" s="72">
        <f t="shared" si="3"/>
        <v>44041.708333333336</v>
      </c>
      <c r="C26" s="45">
        <v>1</v>
      </c>
      <c r="D26" s="83">
        <v>631.86</v>
      </c>
      <c r="E26" s="84"/>
      <c r="F26" s="75">
        <f t="shared" si="4"/>
        <v>6.1265931965648352E-3</v>
      </c>
      <c r="G26" s="75">
        <f t="shared" si="5"/>
        <v>-2.3426414758520765E-4</v>
      </c>
      <c r="H26" s="99">
        <v>0.70833333333333337</v>
      </c>
      <c r="I26" s="76">
        <f>jar_information!M11</f>
        <v>44020.5</v>
      </c>
      <c r="J26" s="77">
        <f t="shared" si="1"/>
        <v>21.208333333335759</v>
      </c>
      <c r="K26" s="77">
        <f t="shared" si="6"/>
        <v>509.00000000005821</v>
      </c>
      <c r="L26" s="78">
        <f>jar_information!H11</f>
        <v>1184.5645645645645</v>
      </c>
      <c r="M26" s="77">
        <f t="shared" si="7"/>
        <v>7.2573452021530471</v>
      </c>
      <c r="N26" s="77">
        <f t="shared" si="8"/>
        <v>13.280941719940076</v>
      </c>
      <c r="O26" s="79">
        <f t="shared" si="2"/>
        <v>3.6220750145291114</v>
      </c>
      <c r="P26" s="80">
        <f t="shared" si="9"/>
        <v>0.91433952153901699</v>
      </c>
      <c r="Q26" s="81"/>
      <c r="R26" s="81">
        <f t="shared" si="10"/>
        <v>0</v>
      </c>
      <c r="S26" s="81">
        <f t="shared" si="14"/>
        <v>0</v>
      </c>
      <c r="T26" s="82">
        <f t="shared" si="11"/>
        <v>6126.5931965648351</v>
      </c>
      <c r="U26" s="7">
        <f t="shared" si="12"/>
        <v>0.61265931965648357</v>
      </c>
      <c r="V26" s="93">
        <f t="shared" si="13"/>
        <v>7.1160609322764188E-3</v>
      </c>
      <c r="W26" s="136">
        <v>44041.729166666664</v>
      </c>
    </row>
    <row r="27" spans="1:24">
      <c r="A27" s="29" t="s">
        <v>167</v>
      </c>
      <c r="B27" s="72">
        <f t="shared" si="3"/>
        <v>44041.708333333336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0.70833333333333337</v>
      </c>
      <c r="I27" s="76">
        <f>jar_information!M12</f>
        <v>44020.5</v>
      </c>
      <c r="J27" s="77">
        <f t="shared" si="1"/>
        <v>21.208333333335759</v>
      </c>
      <c r="K27" s="77">
        <f t="shared" si="6"/>
        <v>509.00000000005821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>
      <c r="A28" s="29" t="s">
        <v>168</v>
      </c>
      <c r="B28" s="72">
        <f t="shared" si="3"/>
        <v>44041.708333333336</v>
      </c>
      <c r="C28" s="45">
        <v>1</v>
      </c>
      <c r="D28" s="83">
        <v>563.91999999999996</v>
      </c>
      <c r="E28" s="84"/>
      <c r="F28" s="75">
        <f t="shared" si="4"/>
        <v>5.4688493882886959E-3</v>
      </c>
      <c r="G28" s="75">
        <f t="shared" si="5"/>
        <v>-2.3426414758520765E-4</v>
      </c>
      <c r="H28" s="99">
        <v>0.70833333333333337</v>
      </c>
      <c r="I28" s="76">
        <f>jar_information!M13</f>
        <v>44020.5</v>
      </c>
      <c r="J28" s="77">
        <f t="shared" si="1"/>
        <v>21.208333333335759</v>
      </c>
      <c r="K28" s="77">
        <f t="shared" si="6"/>
        <v>509.00000000005821</v>
      </c>
      <c r="L28" s="78">
        <f>jar_information!H13</f>
        <v>1173.7724550898204</v>
      </c>
      <c r="M28" s="77">
        <f t="shared" si="7"/>
        <v>6.4191847730080847</v>
      </c>
      <c r="N28" s="77">
        <f t="shared" si="8"/>
        <v>11.747108134604796</v>
      </c>
      <c r="O28" s="79">
        <f t="shared" si="2"/>
        <v>3.2037567639831259</v>
      </c>
      <c r="P28" s="80">
        <f t="shared" si="9"/>
        <v>0.81428716168508031</v>
      </c>
      <c r="Q28" s="81"/>
      <c r="R28" s="81">
        <f t="shared" si="10"/>
        <v>0</v>
      </c>
      <c r="S28" s="81">
        <f t="shared" si="14"/>
        <v>0</v>
      </c>
      <c r="T28" s="82">
        <f t="shared" si="11"/>
        <v>5468.849388288696</v>
      </c>
      <c r="U28" s="7">
        <f t="shared" si="12"/>
        <v>0.54688493882886957</v>
      </c>
      <c r="V28" s="93">
        <f t="shared" si="13"/>
        <v>6.2942176109680933E-3</v>
      </c>
      <c r="W28" s="136">
        <v>44041.729166666664</v>
      </c>
    </row>
    <row r="29" spans="1:24">
      <c r="A29" s="29" t="s">
        <v>169</v>
      </c>
      <c r="B29" s="72">
        <f t="shared" si="3"/>
        <v>44041.708333333336</v>
      </c>
      <c r="C29" s="45">
        <v>3</v>
      </c>
      <c r="D29" s="83">
        <v>653</v>
      </c>
      <c r="E29" s="84"/>
      <c r="F29" s="75">
        <f t="shared" si="4"/>
        <v>2.110418241004673E-3</v>
      </c>
      <c r="G29" s="75">
        <f t="shared" si="5"/>
        <v>-7.8088049195069217E-5</v>
      </c>
      <c r="H29" s="99">
        <v>0.70833333333333337</v>
      </c>
      <c r="I29" s="76">
        <f>jar_information!M14</f>
        <v>44020.5</v>
      </c>
      <c r="J29" s="77">
        <f t="shared" si="1"/>
        <v>21.208333333335759</v>
      </c>
      <c r="K29" s="77">
        <f t="shared" si="6"/>
        <v>509.00000000005821</v>
      </c>
      <c r="L29" s="78">
        <f>jar_information!H14</f>
        <v>1173.7724550898204</v>
      </c>
      <c r="M29" s="77">
        <f t="shared" si="7"/>
        <v>2.4771508000103952</v>
      </c>
      <c r="N29" s="77">
        <f t="shared" si="8"/>
        <v>4.5331859640190233</v>
      </c>
      <c r="O29" s="79">
        <f t="shared" si="2"/>
        <v>1.2363234447324607</v>
      </c>
      <c r="P29" s="80">
        <f t="shared" si="9"/>
        <v>0.31423181686374085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2110.4182410046728</v>
      </c>
      <c r="U29" s="7">
        <f t="shared" si="12"/>
        <v>0.21104182410046729</v>
      </c>
      <c r="V29" s="93">
        <f t="shared" si="13"/>
        <v>2.4289262175487608E-3</v>
      </c>
    </row>
    <row r="30" spans="1:24">
      <c r="A30" t="s">
        <v>170</v>
      </c>
      <c r="B30" s="72">
        <f t="shared" si="3"/>
        <v>44041.708333333336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0.70833333333333337</v>
      </c>
      <c r="I30" s="76">
        <f>jar_information!M15</f>
        <v>44020.5</v>
      </c>
      <c r="J30" s="77">
        <f t="shared" si="1"/>
        <v>21.208333333335759</v>
      </c>
      <c r="K30" s="77">
        <f t="shared" si="6"/>
        <v>509.00000000005821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>
      <c r="A31" t="s">
        <v>171</v>
      </c>
      <c r="B31" s="72">
        <f t="shared" si="3"/>
        <v>44041.708333333336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0.70833333333333337</v>
      </c>
      <c r="I31" s="76">
        <f>jar_information!M16</f>
        <v>44020.5</v>
      </c>
      <c r="J31" s="77">
        <f t="shared" si="1"/>
        <v>21.208333333335759</v>
      </c>
      <c r="K31" s="77">
        <f t="shared" si="6"/>
        <v>509.00000000005821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>
      <c r="A32" t="s">
        <v>172</v>
      </c>
      <c r="B32" s="72">
        <f t="shared" si="3"/>
        <v>44041.708333333336</v>
      </c>
      <c r="C32" s="45">
        <v>1</v>
      </c>
      <c r="D32" s="83">
        <v>788.48</v>
      </c>
      <c r="E32" s="84"/>
      <c r="F32" s="75">
        <f t="shared" si="4"/>
        <v>7.6428698414310239E-3</v>
      </c>
      <c r="G32" s="75">
        <f t="shared" si="5"/>
        <v>-2.3426414758520765E-4</v>
      </c>
      <c r="H32" s="99">
        <v>0.70833333333333337</v>
      </c>
      <c r="I32" s="76">
        <f>jar_information!M17</f>
        <v>44020.5</v>
      </c>
      <c r="J32" s="77">
        <f t="shared" si="1"/>
        <v>21.208333333335759</v>
      </c>
      <c r="K32" s="77">
        <f t="shared" si="6"/>
        <v>509.00000000005821</v>
      </c>
      <c r="L32" s="78">
        <f>jar_information!H17</f>
        <v>1173.7724550898204</v>
      </c>
      <c r="M32" s="77">
        <f t="shared" si="7"/>
        <v>8.9709900977084391</v>
      </c>
      <c r="N32" s="77">
        <f t="shared" si="8"/>
        <v>16.416911878806445</v>
      </c>
      <c r="O32" s="79">
        <f t="shared" si="2"/>
        <v>4.4773396033108481</v>
      </c>
      <c r="P32" s="80">
        <f t="shared" si="9"/>
        <v>1.1379890628611393</v>
      </c>
      <c r="Q32" s="81"/>
      <c r="R32" s="81">
        <f t="shared" si="10"/>
        <v>0</v>
      </c>
      <c r="S32" s="81">
        <f t="shared" si="14"/>
        <v>0</v>
      </c>
      <c r="T32" s="82">
        <f t="shared" si="11"/>
        <v>7642.8698414310238</v>
      </c>
      <c r="U32" s="7">
        <f t="shared" si="12"/>
        <v>0.76428698414310237</v>
      </c>
      <c r="V32" s="93">
        <f t="shared" si="13"/>
        <v>8.796344996680425E-3</v>
      </c>
      <c r="W32" s="136">
        <v>44041.729166666664</v>
      </c>
    </row>
    <row r="33" spans="1:24">
      <c r="A33" t="s">
        <v>173</v>
      </c>
      <c r="B33" s="72">
        <f t="shared" si="3"/>
        <v>44041.708333333336</v>
      </c>
      <c r="C33" s="45">
        <v>1</v>
      </c>
      <c r="D33" s="83">
        <v>793.56</v>
      </c>
      <c r="E33" s="84"/>
      <c r="F33" s="75">
        <f t="shared" si="4"/>
        <v>7.6920505677489908E-3</v>
      </c>
      <c r="G33" s="75">
        <f t="shared" si="5"/>
        <v>-2.3426414758520765E-4</v>
      </c>
      <c r="H33" s="99">
        <v>0.70833333333333337</v>
      </c>
      <c r="I33" s="76">
        <f>jar_information!M18</f>
        <v>44020.5</v>
      </c>
      <c r="J33" s="77">
        <f t="shared" si="1"/>
        <v>21.208333333335759</v>
      </c>
      <c r="K33" s="77">
        <f t="shared" si="6"/>
        <v>509.00000000005821</v>
      </c>
      <c r="L33" s="78">
        <f>jar_information!H18</f>
        <v>1200.8748114630469</v>
      </c>
      <c r="M33" s="77">
        <f t="shared" si="7"/>
        <v>9.2371897753097922</v>
      </c>
      <c r="N33" s="77">
        <f t="shared" si="8"/>
        <v>16.904057288816919</v>
      </c>
      <c r="O33" s="79">
        <f t="shared" si="2"/>
        <v>4.6101974424046137</v>
      </c>
      <c r="P33" s="80">
        <f t="shared" si="9"/>
        <v>1.1519195403396554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7692.0505677489909</v>
      </c>
      <c r="U33" s="7">
        <f t="shared" si="12"/>
        <v>0.76920505677489903</v>
      </c>
      <c r="V33" s="93">
        <f t="shared" si="13"/>
        <v>9.057362362287007E-3</v>
      </c>
    </row>
    <row r="34" spans="1:24">
      <c r="A34" t="s">
        <v>174</v>
      </c>
      <c r="B34" s="72">
        <f t="shared" si="3"/>
        <v>44041.708333333336</v>
      </c>
      <c r="C34" s="45">
        <v>3</v>
      </c>
      <c r="D34" s="83">
        <v>986.77</v>
      </c>
      <c r="E34" s="84"/>
      <c r="F34" s="75">
        <f t="shared" si="4"/>
        <v>3.1875213265130961E-3</v>
      </c>
      <c r="G34" s="75">
        <f t="shared" si="5"/>
        <v>-7.8088049195069217E-5</v>
      </c>
      <c r="H34" s="99">
        <v>0.70833333333333337</v>
      </c>
      <c r="I34" s="76">
        <f>jar_information!M19</f>
        <v>44020.5</v>
      </c>
      <c r="J34" s="77">
        <f t="shared" si="1"/>
        <v>21.208333333335759</v>
      </c>
      <c r="K34" s="77">
        <f t="shared" si="6"/>
        <v>509.00000000005821</v>
      </c>
      <c r="L34" s="78">
        <f>jar_information!H19</f>
        <v>1184.5645645645645</v>
      </c>
      <c r="M34" s="77">
        <f t="shared" si="7"/>
        <v>3.775824812181249</v>
      </c>
      <c r="N34" s="77">
        <f t="shared" si="8"/>
        <v>6.9097594062916858</v>
      </c>
      <c r="O34" s="79">
        <f t="shared" si="2"/>
        <v>1.8844798380795504</v>
      </c>
      <c r="P34" s="80">
        <f t="shared" si="9"/>
        <v>0.47570919613424578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3187.521326513096</v>
      </c>
      <c r="U34" s="7">
        <f t="shared" si="12"/>
        <v>0.31875213265130958</v>
      </c>
      <c r="V34" s="93">
        <f t="shared" si="13"/>
        <v>3.7023179530045872E-3</v>
      </c>
    </row>
    <row r="35" spans="1:24">
      <c r="A35" t="s">
        <v>175</v>
      </c>
      <c r="B35" s="72">
        <f t="shared" si="3"/>
        <v>44041.708333333336</v>
      </c>
      <c r="C35" s="45">
        <v>1</v>
      </c>
      <c r="D35" s="83">
        <v>589.44000000000005</v>
      </c>
      <c r="E35" s="84"/>
      <c r="F35" s="75">
        <f t="shared" si="4"/>
        <v>5.7159147693191213E-3</v>
      </c>
      <c r="G35" s="75">
        <f t="shared" si="5"/>
        <v>-2.3426414758520765E-4</v>
      </c>
      <c r="H35" s="99">
        <v>0.70833333333333337</v>
      </c>
      <c r="I35" s="76">
        <f>jar_information!M20</f>
        <v>44020.5</v>
      </c>
      <c r="J35" s="77">
        <f t="shared" si="1"/>
        <v>21.208333333335759</v>
      </c>
      <c r="K35" s="77">
        <f t="shared" si="6"/>
        <v>509.00000000005821</v>
      </c>
      <c r="L35" s="78">
        <f>jar_information!H20</f>
        <v>1184.5645645645645</v>
      </c>
      <c r="M35" s="77">
        <f t="shared" si="7"/>
        <v>6.7708700898066683</v>
      </c>
      <c r="N35" s="77">
        <f t="shared" si="8"/>
        <v>12.390692264346203</v>
      </c>
      <c r="O35" s="79">
        <f t="shared" si="2"/>
        <v>3.3792797084580553</v>
      </c>
      <c r="P35" s="80">
        <f t="shared" si="9"/>
        <v>0.85304942039687104</v>
      </c>
      <c r="Q35" s="81"/>
      <c r="R35" s="81">
        <f t="shared" si="10"/>
        <v>0</v>
      </c>
      <c r="S35" s="81">
        <f t="shared" si="14"/>
        <v>0</v>
      </c>
      <c r="T35" s="82">
        <f t="shared" si="11"/>
        <v>5715.9147693191217</v>
      </c>
      <c r="U35" s="7">
        <f t="shared" si="12"/>
        <v>0.57159147693191215</v>
      </c>
      <c r="V35" s="93">
        <f t="shared" si="13"/>
        <v>6.6390564016850073E-3</v>
      </c>
      <c r="W35" s="136">
        <v>44041.729166666664</v>
      </c>
    </row>
    <row r="36" spans="1:24">
      <c r="A36" t="s">
        <v>176</v>
      </c>
      <c r="B36" s="72">
        <f t="shared" si="3"/>
        <v>44041.708333333336</v>
      </c>
      <c r="C36" s="45">
        <v>2</v>
      </c>
      <c r="D36" s="83">
        <v>874.83</v>
      </c>
      <c r="E36" s="84"/>
      <c r="F36" s="75">
        <f t="shared" si="4"/>
        <v>4.2394226881915537E-3</v>
      </c>
      <c r="G36" s="75">
        <f t="shared" si="5"/>
        <v>-1.1713207379260383E-4</v>
      </c>
      <c r="H36" s="99">
        <v>0.70833333333333337</v>
      </c>
      <c r="I36" s="76">
        <f>jar_information!M21</f>
        <v>44020.5</v>
      </c>
      <c r="J36" s="77">
        <f t="shared" si="1"/>
        <v>21.208333333335759</v>
      </c>
      <c r="K36" s="77">
        <f t="shared" si="6"/>
        <v>509.00000000005821</v>
      </c>
      <c r="L36" s="78">
        <f>jar_information!H21</f>
        <v>1168.4005979073243</v>
      </c>
      <c r="M36" s="77">
        <f t="shared" si="7"/>
        <v>4.9533440036648875</v>
      </c>
      <c r="N36" s="77">
        <f t="shared" si="8"/>
        <v>9.0646195267067444</v>
      </c>
      <c r="O36" s="79">
        <f t="shared" si="2"/>
        <v>2.4721689618291118</v>
      </c>
      <c r="P36" s="80">
        <f t="shared" si="9"/>
        <v>0.63049426661215557</v>
      </c>
      <c r="Q36" s="81"/>
      <c r="R36" s="81">
        <f t="shared" si="10"/>
        <v>0</v>
      </c>
      <c r="S36" s="81">
        <f t="shared" si="14"/>
        <v>0</v>
      </c>
      <c r="T36" s="82">
        <f t="shared" si="11"/>
        <v>4239.4226881915538</v>
      </c>
      <c r="U36" s="7">
        <f t="shared" si="12"/>
        <v>0.42394226881915537</v>
      </c>
      <c r="V36" s="93">
        <f t="shared" si="13"/>
        <v>4.8569134809996646E-3</v>
      </c>
      <c r="W36" s="136">
        <v>44041.729166666664</v>
      </c>
    </row>
    <row r="37" spans="1:24">
      <c r="A37" t="s">
        <v>177</v>
      </c>
      <c r="B37" s="72">
        <f t="shared" si="3"/>
        <v>44041.708333333336</v>
      </c>
      <c r="C37" s="45">
        <v>3</v>
      </c>
      <c r="D37" s="83">
        <v>1248.2</v>
      </c>
      <c r="E37" s="84"/>
      <c r="F37" s="75">
        <f t="shared" si="4"/>
        <v>4.0311773161001386E-3</v>
      </c>
      <c r="G37" s="75">
        <f t="shared" si="5"/>
        <v>-7.8088049195069217E-5</v>
      </c>
      <c r="H37" s="99">
        <v>0.70833333333333337</v>
      </c>
      <c r="I37" s="76">
        <f>jar_information!M22</f>
        <v>44020.5</v>
      </c>
      <c r="J37" s="77">
        <f t="shared" si="1"/>
        <v>21.208333333335759</v>
      </c>
      <c r="K37" s="77">
        <f t="shared" si="6"/>
        <v>509.00000000005821</v>
      </c>
      <c r="L37" s="78">
        <f>jar_information!H22</f>
        <v>1189.984962406015</v>
      </c>
      <c r="M37" s="77">
        <f t="shared" si="7"/>
        <v>4.7970403869514042</v>
      </c>
      <c r="N37" s="77">
        <f t="shared" si="8"/>
        <v>8.7785839081210693</v>
      </c>
      <c r="O37" s="79">
        <f t="shared" si="2"/>
        <v>2.3941592476693825</v>
      </c>
      <c r="P37" s="80">
        <f t="shared" si="9"/>
        <v>0.60230990966014308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4031.1773161001388</v>
      </c>
      <c r="U37" s="7">
        <f t="shared" si="12"/>
        <v>0.40311773161001385</v>
      </c>
      <c r="V37" s="93">
        <f t="shared" si="13"/>
        <v>4.7036527459118046E-3</v>
      </c>
    </row>
    <row r="38" spans="1:24">
      <c r="A38" t="s">
        <v>178</v>
      </c>
      <c r="B38" s="72">
        <f t="shared" si="3"/>
        <v>44041.708333333336</v>
      </c>
      <c r="C38" s="45">
        <v>5</v>
      </c>
      <c r="D38" s="83">
        <v>793.55</v>
      </c>
      <c r="E38" s="84"/>
      <c r="F38" s="75">
        <f t="shared" si="4"/>
        <v>1.538390751059122E-3</v>
      </c>
      <c r="G38" s="75">
        <f t="shared" si="5"/>
        <v>-4.6852829517041527E-5</v>
      </c>
      <c r="H38" s="99">
        <v>0.70833333333333337</v>
      </c>
      <c r="I38" s="76">
        <f>jar_information!M23</f>
        <v>44020.5</v>
      </c>
      <c r="J38" s="77">
        <f t="shared" si="1"/>
        <v>21.208333333335759</v>
      </c>
      <c r="K38" s="77">
        <f t="shared" si="6"/>
        <v>509.00000000005821</v>
      </c>
      <c r="L38" s="78">
        <f>jar_information!H23</f>
        <v>1168.4005979073243</v>
      </c>
      <c r="M38" s="77">
        <f t="shared" si="7"/>
        <v>1.7974566733525756</v>
      </c>
      <c r="N38" s="77">
        <f t="shared" si="8"/>
        <v>3.2893457122352134</v>
      </c>
      <c r="O38" s="79">
        <f t="shared" si="2"/>
        <v>0.89709428515505818</v>
      </c>
      <c r="P38" s="80">
        <f t="shared" si="9"/>
        <v>0.22879213036568016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1538.3907510591218</v>
      </c>
      <c r="U38" s="7">
        <f t="shared" si="12"/>
        <v>0.15383907510591219</v>
      </c>
      <c r="V38" s="93">
        <f t="shared" si="13"/>
        <v>1.7624642144498145E-3</v>
      </c>
    </row>
    <row r="39" spans="1:24">
      <c r="A39" t="s">
        <v>179</v>
      </c>
      <c r="B39" s="72">
        <f t="shared" si="3"/>
        <v>44041.708333333336</v>
      </c>
      <c r="C39" s="45">
        <v>2</v>
      </c>
      <c r="D39" s="83">
        <v>857.01</v>
      </c>
      <c r="E39" s="84"/>
      <c r="F39" s="75">
        <f t="shared" si="4"/>
        <v>4.1531627922283456E-3</v>
      </c>
      <c r="G39" s="75">
        <f t="shared" si="5"/>
        <v>-1.1713207379260383E-4</v>
      </c>
      <c r="H39" s="99">
        <v>0.70833333333333337</v>
      </c>
      <c r="I39" s="76">
        <f>jar_information!M24</f>
        <v>44020.5</v>
      </c>
      <c r="J39" s="77">
        <f t="shared" si="1"/>
        <v>21.208333333335759</v>
      </c>
      <c r="K39" s="77">
        <f t="shared" si="6"/>
        <v>509.00000000005821</v>
      </c>
      <c r="L39" s="78">
        <f>jar_information!H24</f>
        <v>1147.072808320951</v>
      </c>
      <c r="M39" s="77">
        <f t="shared" si="7"/>
        <v>4.7639801074954509</v>
      </c>
      <c r="N39" s="77">
        <f t="shared" si="8"/>
        <v>8.7180835967166761</v>
      </c>
      <c r="O39" s="79">
        <f t="shared" si="2"/>
        <v>2.3776591627409114</v>
      </c>
      <c r="P39" s="80">
        <f t="shared" si="9"/>
        <v>0.61475042414361913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4153.162792228346</v>
      </c>
      <c r="U39" s="7">
        <f t="shared" si="12"/>
        <v>0.41531627922283454</v>
      </c>
      <c r="V39" s="93">
        <f t="shared" si="13"/>
        <v>4.6712360761112758E-3</v>
      </c>
    </row>
    <row r="40" spans="1:24">
      <c r="A40" t="s">
        <v>180</v>
      </c>
      <c r="B40" s="72">
        <f t="shared" si="3"/>
        <v>44041.708333333336</v>
      </c>
      <c r="C40" s="45">
        <v>3</v>
      </c>
      <c r="D40" s="83">
        <v>1078.3</v>
      </c>
      <c r="E40" s="84"/>
      <c r="F40" s="75">
        <f t="shared" si="4"/>
        <v>3.4828961217810532E-3</v>
      </c>
      <c r="G40" s="75">
        <f t="shared" si="5"/>
        <v>-7.8088049195069217E-5</v>
      </c>
      <c r="H40" s="99">
        <v>0.70833333333333337</v>
      </c>
      <c r="I40" s="76">
        <f>jar_information!M25</f>
        <v>44020.5</v>
      </c>
      <c r="J40" s="77">
        <f t="shared" si="1"/>
        <v>21.208333333335759</v>
      </c>
      <c r="K40" s="77">
        <f t="shared" si="6"/>
        <v>509.00000000005821</v>
      </c>
      <c r="L40" s="78">
        <f>jar_information!H25</f>
        <v>1179.1604197901049</v>
      </c>
      <c r="M40" s="77">
        <f t="shared" si="7"/>
        <v>4.1068932530446753</v>
      </c>
      <c r="N40" s="77">
        <f t="shared" si="8"/>
        <v>7.515614653071756</v>
      </c>
      <c r="O40" s="79">
        <f t="shared" si="2"/>
        <v>2.049713087201388</v>
      </c>
      <c r="P40" s="80">
        <f t="shared" si="9"/>
        <v>0.51919059305547366</v>
      </c>
      <c r="Q40" s="81"/>
      <c r="R40" s="81">
        <f t="shared" si="10"/>
        <v>0</v>
      </c>
      <c r="S40" s="81">
        <f>R40/O40*100</f>
        <v>0</v>
      </c>
      <c r="T40" s="82">
        <f t="shared" si="11"/>
        <v>3482.8961217810534</v>
      </c>
      <c r="U40" s="7">
        <f t="shared" si="12"/>
        <v>0.34828961217810533</v>
      </c>
      <c r="V40" s="93">
        <f t="shared" si="13"/>
        <v>4.0269412322223056E-3</v>
      </c>
      <c r="W40" s="136">
        <v>44041.729166666664</v>
      </c>
    </row>
    <row r="41" spans="1:24">
      <c r="A41" t="s">
        <v>181</v>
      </c>
      <c r="B41" s="72">
        <f t="shared" si="3"/>
        <v>44041.708333333336</v>
      </c>
      <c r="C41" s="45">
        <v>5</v>
      </c>
      <c r="D41" s="83">
        <v>1031.5999999999999</v>
      </c>
      <c r="E41" s="84"/>
      <c r="F41" s="75">
        <f t="shared" si="4"/>
        <v>1.9993148416100042E-3</v>
      </c>
      <c r="G41" s="75">
        <f t="shared" si="5"/>
        <v>-4.6852829517041527E-5</v>
      </c>
      <c r="H41" s="99">
        <v>0.70833333333333337</v>
      </c>
      <c r="I41" s="76">
        <f>jar_information!M26</f>
        <v>44020.5</v>
      </c>
      <c r="J41" s="77">
        <f t="shared" si="1"/>
        <v>21.208333333335759</v>
      </c>
      <c r="K41" s="77">
        <f t="shared" si="6"/>
        <v>509.00000000005821</v>
      </c>
      <c r="L41" s="78">
        <f>jar_information!H26</f>
        <v>1179.1604197901049</v>
      </c>
      <c r="M41" s="77">
        <f t="shared" si="7"/>
        <v>2.3575129279254399</v>
      </c>
      <c r="N41" s="77">
        <f t="shared" si="8"/>
        <v>4.3142486581035548</v>
      </c>
      <c r="O41" s="79">
        <f t="shared" si="2"/>
        <v>1.1766132703918786</v>
      </c>
      <c r="P41" s="80">
        <f t="shared" si="9"/>
        <v>0.29803514719505669</v>
      </c>
      <c r="Q41" s="81"/>
      <c r="R41" s="81">
        <f t="shared" si="10"/>
        <v>0</v>
      </c>
      <c r="S41" s="81">
        <f>R41/O41*100</f>
        <v>0</v>
      </c>
      <c r="T41" s="82">
        <f t="shared" si="11"/>
        <v>1999.3148416100041</v>
      </c>
      <c r="U41" s="7">
        <f t="shared" si="12"/>
        <v>0.19993148416100043</v>
      </c>
      <c r="V41" s="93">
        <f t="shared" si="13"/>
        <v>2.3116174270957643E-3</v>
      </c>
      <c r="W41" s="136">
        <v>44041.729166666664</v>
      </c>
    </row>
    <row r="42" spans="1:24">
      <c r="A42" t="s">
        <v>182</v>
      </c>
      <c r="B42" s="72">
        <f t="shared" si="3"/>
        <v>44041.708333333336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0.70833333333333337</v>
      </c>
      <c r="I42" s="76">
        <f>jar_information!M27</f>
        <v>44020.5</v>
      </c>
      <c r="J42" s="77">
        <f t="shared" si="1"/>
        <v>21.208333333335759</v>
      </c>
      <c r="K42" s="77">
        <f t="shared" si="6"/>
        <v>509.00000000005821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4">
      <c r="A43" t="s">
        <v>183</v>
      </c>
      <c r="B43" s="72">
        <f t="shared" si="3"/>
        <v>44041.708333333336</v>
      </c>
      <c r="C43" s="45">
        <v>2</v>
      </c>
      <c r="D43" s="83">
        <v>1266.5</v>
      </c>
      <c r="E43" s="84"/>
      <c r="F43" s="75">
        <f t="shared" si="4"/>
        <v>6.1353493689945806E-3</v>
      </c>
      <c r="G43" s="75">
        <f t="shared" si="5"/>
        <v>-1.1713207379260383E-4</v>
      </c>
      <c r="H43" s="99">
        <v>0.70833333333333337</v>
      </c>
      <c r="I43" s="76">
        <f>jar_information!M28</f>
        <v>44020.5</v>
      </c>
      <c r="J43" s="77">
        <f t="shared" si="1"/>
        <v>21.208333333335759</v>
      </c>
      <c r="K43" s="77">
        <f t="shared" si="6"/>
        <v>509.00000000005821</v>
      </c>
      <c r="L43" s="78">
        <f>jar_information!H28</f>
        <v>1173.7724550898204</v>
      </c>
      <c r="M43" s="77">
        <f t="shared" si="7"/>
        <v>7.2015040916785491</v>
      </c>
      <c r="N43" s="77">
        <f t="shared" si="8"/>
        <v>13.178752487771746</v>
      </c>
      <c r="O43" s="79">
        <f t="shared" si="2"/>
        <v>3.5942052239377484</v>
      </c>
      <c r="P43" s="80">
        <f t="shared" si="9"/>
        <v>0.91352602145590744</v>
      </c>
      <c r="Q43" s="81"/>
      <c r="R43" s="81">
        <f t="shared" si="10"/>
        <v>0</v>
      </c>
      <c r="S43" s="81">
        <f t="shared" si="14"/>
        <v>0</v>
      </c>
      <c r="T43" s="82">
        <f t="shared" si="11"/>
        <v>6135.3493689945808</v>
      </c>
      <c r="U43" s="7">
        <f t="shared" si="12"/>
        <v>0.61353493689945804</v>
      </c>
      <c r="V43" s="93">
        <f t="shared" si="13"/>
        <v>7.061306923256066E-3</v>
      </c>
      <c r="W43" s="136">
        <v>44041.729166666664</v>
      </c>
    </row>
    <row r="44" spans="1:24" ht="15" thickBot="1">
      <c r="A44" t="s">
        <v>184</v>
      </c>
      <c r="B44" s="72">
        <f t="shared" si="3"/>
        <v>44041.708333333336</v>
      </c>
      <c r="C44" s="45">
        <v>3</v>
      </c>
      <c r="D44" s="129">
        <v>1398.5</v>
      </c>
      <c r="E44" s="130"/>
      <c r="F44" s="75">
        <f t="shared" si="4"/>
        <v>4.5162077075430957E-3</v>
      </c>
      <c r="G44" s="75">
        <f t="shared" si="5"/>
        <v>-7.8088049195069217E-5</v>
      </c>
      <c r="H44" s="99">
        <v>0.70833333333333337</v>
      </c>
      <c r="I44" s="76">
        <f>jar_information!M29</f>
        <v>44020.5</v>
      </c>
      <c r="J44" s="77">
        <f t="shared" si="1"/>
        <v>21.208333333335759</v>
      </c>
      <c r="K44" s="77">
        <f t="shared" si="6"/>
        <v>509.00000000005821</v>
      </c>
      <c r="L44" s="78">
        <f>jar_information!H29</f>
        <v>1173.7724550898204</v>
      </c>
      <c r="M44" s="77">
        <f t="shared" si="7"/>
        <v>5.3010002085784285</v>
      </c>
      <c r="N44" s="77">
        <f t="shared" si="8"/>
        <v>9.7008303816985251</v>
      </c>
      <c r="O44" s="79">
        <f t="shared" si="2"/>
        <v>2.6456810131905066</v>
      </c>
      <c r="P44" s="80">
        <f t="shared" si="9"/>
        <v>0.672443085309816</v>
      </c>
      <c r="Q44" s="81"/>
      <c r="R44" s="81">
        <f t="shared" si="10"/>
        <v>0</v>
      </c>
      <c r="S44" s="81">
        <f>R44/O44*100</f>
        <v>0</v>
      </c>
      <c r="T44" s="82">
        <f t="shared" si="11"/>
        <v>4516.2077075430952</v>
      </c>
      <c r="U44" s="7">
        <f t="shared" si="12"/>
        <v>0.45162077075430956</v>
      </c>
      <c r="V44" s="93">
        <f t="shared" si="13"/>
        <v>5.1978015976231907E-3</v>
      </c>
      <c r="W44" s="136">
        <v>44041.729166666664</v>
      </c>
    </row>
  </sheetData>
  <conditionalFormatting sqref="O18:O44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C7" workbookViewId="0">
      <selection activeCell="O38" sqref="O38"/>
    </sheetView>
  </sheetViews>
  <sheetFormatPr baseColWidth="10" defaultRowHeight="14" x14ac:dyDescent="0"/>
  <cols>
    <col min="17" max="17" width="2.83203125" customWidth="1"/>
    <col min="23" max="23" width="15.1640625" bestFit="1" customWidth="1"/>
  </cols>
  <sheetData>
    <row r="1" spans="1:24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>
      <c r="A3" s="45">
        <v>5</v>
      </c>
      <c r="B3" s="53">
        <v>44053</v>
      </c>
      <c r="C3" s="54">
        <v>2992</v>
      </c>
      <c r="D3" s="43">
        <v>1461.8</v>
      </c>
      <c r="E3" s="55">
        <v>270.10000000000002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>
      <c r="A4" s="45">
        <v>4.4000000000000004</v>
      </c>
      <c r="B4" s="53">
        <v>44053</v>
      </c>
      <c r="C4" s="54">
        <v>2992</v>
      </c>
      <c r="D4" s="55">
        <v>1341.9</v>
      </c>
      <c r="E4" s="55">
        <v>238.64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>
      <c r="A5" s="45">
        <v>4</v>
      </c>
      <c r="B5" s="53">
        <v>44053</v>
      </c>
      <c r="C5" s="54">
        <v>2992</v>
      </c>
      <c r="D5" s="43">
        <v>1226.7</v>
      </c>
      <c r="E5" s="55">
        <v>225.77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>
      <c r="A6" s="45">
        <v>3.4</v>
      </c>
      <c r="B6" s="53">
        <v>44053</v>
      </c>
      <c r="C6" s="54">
        <v>2992</v>
      </c>
      <c r="D6" s="55">
        <v>1061.0999999999999</v>
      </c>
      <c r="E6" s="55">
        <v>196.85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>
      <c r="A7" s="45">
        <v>3</v>
      </c>
      <c r="B7" s="53">
        <v>44053</v>
      </c>
      <c r="C7" s="54">
        <v>2992</v>
      </c>
      <c r="D7" s="43">
        <v>931.3</v>
      </c>
      <c r="E7" s="55">
        <v>176.5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>
      <c r="A8" s="45">
        <v>2.4</v>
      </c>
      <c r="B8" s="53">
        <v>44053</v>
      </c>
      <c r="C8" s="54">
        <v>2992</v>
      </c>
      <c r="D8" s="55">
        <v>767.25</v>
      </c>
      <c r="E8" s="55">
        <v>140.16999999999999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>
      <c r="A9" s="45">
        <v>2</v>
      </c>
      <c r="B9" s="53">
        <v>44053</v>
      </c>
      <c r="C9" s="54">
        <v>2992</v>
      </c>
      <c r="D9" s="43">
        <v>640.26</v>
      </c>
      <c r="E9" s="55">
        <v>123.02</v>
      </c>
      <c r="F9" s="56">
        <f t="shared" si="0"/>
        <v>5.984</v>
      </c>
      <c r="G9" s="59" t="s">
        <v>70</v>
      </c>
      <c r="H9" s="59"/>
      <c r="I9" s="60">
        <f>SLOPE(F3:F15,D3:D15)</f>
        <v>9.8803780366958343E-3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>
      <c r="A10" s="45">
        <v>1.4</v>
      </c>
      <c r="B10" s="53">
        <v>44053</v>
      </c>
      <c r="C10" s="54">
        <v>2992</v>
      </c>
      <c r="D10" s="43">
        <v>453.61</v>
      </c>
      <c r="E10" s="55">
        <v>86.394999999999996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-9.4508779808266219E-2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>
      <c r="A11" s="45">
        <v>1</v>
      </c>
      <c r="B11" s="53">
        <v>44053</v>
      </c>
      <c r="C11" s="54">
        <v>2992</v>
      </c>
      <c r="D11" s="43">
        <v>318.82</v>
      </c>
      <c r="E11" s="55">
        <v>63.435000000000002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>
      <c r="A12" s="61">
        <v>0.4</v>
      </c>
      <c r="B12" s="53">
        <v>44053</v>
      </c>
      <c r="C12" s="54">
        <v>2992</v>
      </c>
      <c r="D12" s="61">
        <v>113.96</v>
      </c>
      <c r="E12" s="61">
        <v>26.073</v>
      </c>
      <c r="F12" s="56">
        <f t="shared" si="0"/>
        <v>1.1968000000000001</v>
      </c>
      <c r="G12" s="62" t="s">
        <v>72</v>
      </c>
      <c r="H12" s="62"/>
      <c r="I12" s="63">
        <f>SLOPE(F3:F15,E3:E15)</f>
        <v>5.4649119971697496E-2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>
      <c r="A13" s="61">
        <v>0.2</v>
      </c>
      <c r="B13" s="53">
        <v>44053</v>
      </c>
      <c r="C13" s="54">
        <v>2992</v>
      </c>
      <c r="D13" s="61">
        <v>54.389000000000003</v>
      </c>
      <c r="E13" s="61">
        <v>13.15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-0.3036962641948362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>
      <c r="A14" s="61">
        <v>0.1</v>
      </c>
      <c r="B14" s="53">
        <v>44053</v>
      </c>
      <c r="C14" s="54">
        <v>2992</v>
      </c>
      <c r="D14" s="61">
        <v>20.312000000000001</v>
      </c>
      <c r="E14" s="61">
        <v>6.7960000000000003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>
      <c r="A15" s="61">
        <v>0</v>
      </c>
      <c r="B15" s="53">
        <v>44053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>
      <c r="A18" s="29" t="s">
        <v>158</v>
      </c>
      <c r="B18" s="72">
        <f>$B$3+H18</f>
        <v>44053.416666666664</v>
      </c>
      <c r="C18" s="45">
        <v>3</v>
      </c>
      <c r="D18" s="73">
        <v>935.08</v>
      </c>
      <c r="E18" s="74">
        <v>181.42</v>
      </c>
      <c r="F18" s="75">
        <f>((I$9*D18)+I$10)/C18/1000</f>
        <v>3.0481450382484248E-3</v>
      </c>
      <c r="G18" s="75">
        <f>((I$12*E18)+I$13)/C18/1000</f>
        <v>3.2035823603568415E-3</v>
      </c>
      <c r="H18" s="99">
        <v>0.41666666666666669</v>
      </c>
      <c r="I18" s="76">
        <f>jar_information!M3</f>
        <v>44020.5</v>
      </c>
      <c r="J18" s="77">
        <f t="shared" ref="J18:J44" si="1">B18-I18</f>
        <v>32.916666666664241</v>
      </c>
      <c r="K18" s="77">
        <f>J18*24</f>
        <v>789.99999999994179</v>
      </c>
      <c r="L18" s="78">
        <f>jar_information!H3</f>
        <v>1189.984962406015</v>
      </c>
      <c r="M18" s="77">
        <f>F18*L18</f>
        <v>3.6272467587481332</v>
      </c>
      <c r="N18" s="77">
        <f>M18*1.83</f>
        <v>6.6378615685090843</v>
      </c>
      <c r="O18" s="79">
        <f t="shared" ref="O18:O44" si="2">N18*(12/(12+(16*2)))</f>
        <v>1.8103258823206592</v>
      </c>
      <c r="P18" s="80">
        <f>O18*(400/(400+L18))</f>
        <v>0.45543220222189201</v>
      </c>
      <c r="Q18" s="81"/>
      <c r="R18" s="81">
        <f>Q18/314.7</f>
        <v>0</v>
      </c>
      <c r="S18" s="81">
        <f>R18/P18*100</f>
        <v>0</v>
      </c>
      <c r="T18" s="82">
        <f>F18*1000000</f>
        <v>3048.145038248425</v>
      </c>
      <c r="U18" s="7">
        <f>M18/L18*100</f>
        <v>0.30481450382484249</v>
      </c>
      <c r="V18" s="93">
        <f>O18/K18</f>
        <v>2.2915517497731552E-3</v>
      </c>
      <c r="W18" s="136">
        <v>44056.333333333336</v>
      </c>
    </row>
    <row r="19" spans="1:24">
      <c r="A19" s="29" t="s">
        <v>159</v>
      </c>
      <c r="B19" s="72">
        <f t="shared" ref="B19:B44" si="3">$B$3+H19</f>
        <v>44053.416666666664</v>
      </c>
      <c r="C19" s="45"/>
      <c r="D19" s="83"/>
      <c r="E19" s="84"/>
      <c r="F19" s="75" t="e">
        <f t="shared" ref="F19:F44" si="4">((I$9*D19)+I$10)/C19/1000</f>
        <v>#DIV/0!</v>
      </c>
      <c r="G19" s="75" t="e">
        <f t="shared" ref="G19:G44" si="5">((I$12*E19)+I$13)/C19/1000</f>
        <v>#DIV/0!</v>
      </c>
      <c r="H19" s="99">
        <v>0.41666666666666669</v>
      </c>
      <c r="I19" s="76">
        <f>jar_information!M4</f>
        <v>44020.5</v>
      </c>
      <c r="J19" s="77">
        <f t="shared" si="1"/>
        <v>32.916666666664241</v>
      </c>
      <c r="K19" s="77">
        <f t="shared" ref="K19:K44" si="6">J19*24</f>
        <v>789.99999999994179</v>
      </c>
      <c r="L19" s="78">
        <f>jar_information!H4</f>
        <v>1184.5645645645645</v>
      </c>
      <c r="M19" s="77" t="e">
        <f t="shared" ref="M19:M44" si="7">F19*L19</f>
        <v>#DIV/0!</v>
      </c>
      <c r="N19" s="77" t="e">
        <f t="shared" ref="N19:N44" si="8">M19*1.83</f>
        <v>#DIV/0!</v>
      </c>
      <c r="O19" s="79" t="e">
        <f t="shared" si="2"/>
        <v>#DIV/0!</v>
      </c>
      <c r="P19" s="80" t="e">
        <f t="shared" ref="P19:P44" si="9">O19*(400/(400+L19))</f>
        <v>#DIV/0!</v>
      </c>
      <c r="Q19" s="81"/>
      <c r="R19" s="81">
        <f t="shared" ref="R19:R44" si="10">Q19/314.7</f>
        <v>0</v>
      </c>
      <c r="S19" s="81" t="e">
        <f>R19/O19*100</f>
        <v>#DIV/0!</v>
      </c>
      <c r="T19" s="82" t="e">
        <f t="shared" ref="T19:T44" si="11">F19*1000000</f>
        <v>#DIV/0!</v>
      </c>
      <c r="U19" s="7" t="e">
        <f t="shared" ref="U19:U44" si="12">M19/L19*100</f>
        <v>#DIV/0!</v>
      </c>
      <c r="V19" s="93" t="e">
        <f t="shared" ref="V19:V44" si="13">O19/K19</f>
        <v>#DIV/0!</v>
      </c>
      <c r="W19" s="136">
        <v>44041.729166666664</v>
      </c>
    </row>
    <row r="20" spans="1:24">
      <c r="A20" s="29" t="s">
        <v>160</v>
      </c>
      <c r="B20" s="72">
        <f t="shared" si="3"/>
        <v>44053.416666666664</v>
      </c>
      <c r="C20" s="45"/>
      <c r="D20" s="83"/>
      <c r="E20" s="84"/>
      <c r="F20" s="75" t="e">
        <f t="shared" si="4"/>
        <v>#DIV/0!</v>
      </c>
      <c r="G20" s="75" t="e">
        <f t="shared" si="5"/>
        <v>#DIV/0!</v>
      </c>
      <c r="H20" s="99">
        <v>0.41666666666666669</v>
      </c>
      <c r="I20" s="76">
        <f>jar_information!M5</f>
        <v>44020.5</v>
      </c>
      <c r="J20" s="77">
        <f t="shared" si="1"/>
        <v>32.916666666664241</v>
      </c>
      <c r="K20" s="77">
        <f t="shared" si="6"/>
        <v>789.99999999994179</v>
      </c>
      <c r="L20" s="78">
        <f>jar_information!H5</f>
        <v>1189.984962406015</v>
      </c>
      <c r="M20" s="77" t="e">
        <f t="shared" si="7"/>
        <v>#DIV/0!</v>
      </c>
      <c r="N20" s="77" t="e">
        <f t="shared" si="8"/>
        <v>#DIV/0!</v>
      </c>
      <c r="O20" s="79" t="e">
        <f t="shared" si="2"/>
        <v>#DIV/0!</v>
      </c>
      <c r="P20" s="80" t="e">
        <f t="shared" si="9"/>
        <v>#DIV/0!</v>
      </c>
      <c r="Q20" s="81"/>
      <c r="R20" s="81">
        <f t="shared" si="10"/>
        <v>0</v>
      </c>
      <c r="S20" s="81" t="e">
        <f>R20/O20*100</f>
        <v>#DIV/0!</v>
      </c>
      <c r="T20" s="82" t="e">
        <f t="shared" si="11"/>
        <v>#DIV/0!</v>
      </c>
      <c r="U20" s="7" t="e">
        <f t="shared" si="12"/>
        <v>#DIV/0!</v>
      </c>
      <c r="V20" s="93" t="e">
        <f t="shared" si="13"/>
        <v>#DIV/0!</v>
      </c>
      <c r="W20" s="136">
        <v>44041.729166666664</v>
      </c>
    </row>
    <row r="21" spans="1:24">
      <c r="A21" s="29" t="s">
        <v>161</v>
      </c>
      <c r="B21" s="72">
        <f t="shared" si="3"/>
        <v>44053.416666666664</v>
      </c>
      <c r="C21" s="45"/>
      <c r="D21" s="83"/>
      <c r="E21" s="84"/>
      <c r="F21" s="75" t="e">
        <f t="shared" si="4"/>
        <v>#DIV/0!</v>
      </c>
      <c r="G21" s="75" t="e">
        <f t="shared" si="5"/>
        <v>#DIV/0!</v>
      </c>
      <c r="H21" s="99">
        <v>0.41666666666666669</v>
      </c>
      <c r="I21" s="76">
        <f>jar_information!M6</f>
        <v>44020.5</v>
      </c>
      <c r="J21" s="77">
        <f t="shared" si="1"/>
        <v>32.916666666664241</v>
      </c>
      <c r="K21" s="77">
        <f t="shared" si="6"/>
        <v>789.99999999994179</v>
      </c>
      <c r="L21" s="78">
        <f>jar_information!H6</f>
        <v>1184.5645645645645</v>
      </c>
      <c r="M21" s="77" t="e">
        <f t="shared" si="7"/>
        <v>#DIV/0!</v>
      </c>
      <c r="N21" s="77" t="e">
        <f t="shared" si="8"/>
        <v>#DIV/0!</v>
      </c>
      <c r="O21" s="79" t="e">
        <f t="shared" si="2"/>
        <v>#DIV/0!</v>
      </c>
      <c r="P21" s="80" t="e">
        <f t="shared" si="9"/>
        <v>#DIV/0!</v>
      </c>
      <c r="Q21" s="81"/>
      <c r="R21" s="81">
        <f t="shared" si="10"/>
        <v>0</v>
      </c>
      <c r="S21" s="81" t="e">
        <f t="shared" ref="S21:S43" si="14">R21/P21*100</f>
        <v>#DIV/0!</v>
      </c>
      <c r="T21" s="82" t="e">
        <f t="shared" si="11"/>
        <v>#DIV/0!</v>
      </c>
      <c r="U21" s="7" t="e">
        <f t="shared" si="12"/>
        <v>#DIV/0!</v>
      </c>
      <c r="V21" s="93" t="e">
        <f t="shared" si="13"/>
        <v>#DIV/0!</v>
      </c>
      <c r="W21" s="136">
        <v>44041.729166666664</v>
      </c>
    </row>
    <row r="22" spans="1:24">
      <c r="A22" s="29" t="s">
        <v>162</v>
      </c>
      <c r="B22" s="72">
        <f t="shared" si="3"/>
        <v>44053.416666666664</v>
      </c>
      <c r="C22" s="45"/>
      <c r="D22" s="83"/>
      <c r="E22" s="84"/>
      <c r="F22" s="75" t="e">
        <f t="shared" si="4"/>
        <v>#DIV/0!</v>
      </c>
      <c r="G22" s="75" t="e">
        <f t="shared" si="5"/>
        <v>#DIV/0!</v>
      </c>
      <c r="H22" s="99">
        <v>0.41666666666666669</v>
      </c>
      <c r="I22" s="76">
        <f>jar_information!M7</f>
        <v>44020.5</v>
      </c>
      <c r="J22" s="77">
        <f t="shared" si="1"/>
        <v>32.916666666664241</v>
      </c>
      <c r="K22" s="77">
        <f t="shared" si="6"/>
        <v>789.99999999994179</v>
      </c>
      <c r="L22" s="78">
        <f>jar_information!H7</f>
        <v>1184.5645645645645</v>
      </c>
      <c r="M22" s="77" t="e">
        <f t="shared" si="7"/>
        <v>#DIV/0!</v>
      </c>
      <c r="N22" s="77" t="e">
        <f t="shared" si="8"/>
        <v>#DIV/0!</v>
      </c>
      <c r="O22" s="79" t="e">
        <f t="shared" si="2"/>
        <v>#DIV/0!</v>
      </c>
      <c r="P22" s="80" t="e">
        <f t="shared" si="9"/>
        <v>#DIV/0!</v>
      </c>
      <c r="Q22" s="81"/>
      <c r="R22" s="81">
        <f t="shared" si="10"/>
        <v>0</v>
      </c>
      <c r="S22" s="81" t="e">
        <f>R22/O22*100</f>
        <v>#DIV/0!</v>
      </c>
      <c r="T22" s="82" t="e">
        <f t="shared" si="11"/>
        <v>#DIV/0!</v>
      </c>
      <c r="U22" s="7" t="e">
        <f t="shared" si="12"/>
        <v>#DIV/0!</v>
      </c>
      <c r="V22" s="93" t="e">
        <f t="shared" si="13"/>
        <v>#DIV/0!</v>
      </c>
      <c r="W22" s="136">
        <v>44041.729166666664</v>
      </c>
    </row>
    <row r="23" spans="1:24">
      <c r="A23" s="29" t="s">
        <v>163</v>
      </c>
      <c r="B23" s="72">
        <f t="shared" si="3"/>
        <v>44053.416666666664</v>
      </c>
      <c r="C23" s="45">
        <v>3</v>
      </c>
      <c r="D23" s="83">
        <v>1082.7</v>
      </c>
      <c r="E23" s="84">
        <v>211.69</v>
      </c>
      <c r="F23" s="75">
        <f t="shared" si="4"/>
        <v>3.5343255068407717E-3</v>
      </c>
      <c r="G23" s="75">
        <f t="shared" si="5"/>
        <v>3.7549919808712688E-3</v>
      </c>
      <c r="H23" s="99">
        <v>0.41666666666666669</v>
      </c>
      <c r="I23" s="76">
        <f>jar_information!M8</f>
        <v>44020.5</v>
      </c>
      <c r="J23" s="77">
        <f t="shared" si="1"/>
        <v>32.916666666664241</v>
      </c>
      <c r="K23" s="77">
        <f t="shared" si="6"/>
        <v>789.99999999994179</v>
      </c>
      <c r="L23" s="78">
        <f>jar_information!H8</f>
        <v>1189.984962406015</v>
      </c>
      <c r="M23" s="77">
        <f t="shared" si="7"/>
        <v>4.2057942053885355</v>
      </c>
      <c r="N23" s="77">
        <f t="shared" si="8"/>
        <v>7.69660339586102</v>
      </c>
      <c r="O23" s="79">
        <f t="shared" si="2"/>
        <v>2.0990736534166419</v>
      </c>
      <c r="P23" s="80">
        <f t="shared" si="9"/>
        <v>0.52807383794127405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3534.3255068407716</v>
      </c>
      <c r="U23" s="7">
        <f t="shared" si="12"/>
        <v>0.35343255068407714</v>
      </c>
      <c r="V23" s="93">
        <f t="shared" si="13"/>
        <v>2.6570552574896157E-3</v>
      </c>
    </row>
    <row r="24" spans="1:24">
      <c r="A24" s="29" t="s">
        <v>164</v>
      </c>
      <c r="B24" s="72">
        <f t="shared" si="3"/>
        <v>44053.416666666664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0.41666666666666669</v>
      </c>
      <c r="I24" s="76">
        <f>jar_information!M9</f>
        <v>44020.5</v>
      </c>
      <c r="J24" s="77">
        <f t="shared" si="1"/>
        <v>32.916666666664241</v>
      </c>
      <c r="K24" s="77">
        <f t="shared" si="6"/>
        <v>789.99999999994179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>
      <c r="A25" s="29" t="s">
        <v>165</v>
      </c>
      <c r="B25" s="72">
        <f t="shared" si="3"/>
        <v>44053.416666666664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0.41666666666666669</v>
      </c>
      <c r="I25" s="76">
        <f>jar_information!M10</f>
        <v>44020.5</v>
      </c>
      <c r="J25" s="77">
        <f t="shared" si="1"/>
        <v>32.916666666664241</v>
      </c>
      <c r="K25" s="77">
        <f t="shared" si="6"/>
        <v>789.99999999994179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>
      <c r="A26" s="29" t="s">
        <v>166</v>
      </c>
      <c r="B26" s="72">
        <f t="shared" si="3"/>
        <v>44053.416666666664</v>
      </c>
      <c r="C26" s="45"/>
      <c r="D26" s="83"/>
      <c r="E26" s="84"/>
      <c r="F26" s="75" t="e">
        <f t="shared" si="4"/>
        <v>#DIV/0!</v>
      </c>
      <c r="G26" s="75" t="e">
        <f t="shared" si="5"/>
        <v>#DIV/0!</v>
      </c>
      <c r="H26" s="99">
        <v>0.41666666666666669</v>
      </c>
      <c r="I26" s="76">
        <f>jar_information!M11</f>
        <v>44020.5</v>
      </c>
      <c r="J26" s="77">
        <f t="shared" si="1"/>
        <v>32.916666666664241</v>
      </c>
      <c r="K26" s="77">
        <f t="shared" si="6"/>
        <v>789.99999999994179</v>
      </c>
      <c r="L26" s="78">
        <f>jar_information!H11</f>
        <v>1184.5645645645645</v>
      </c>
      <c r="M26" s="77" t="e">
        <f t="shared" si="7"/>
        <v>#DIV/0!</v>
      </c>
      <c r="N26" s="77" t="e">
        <f t="shared" si="8"/>
        <v>#DIV/0!</v>
      </c>
      <c r="O26" s="79" t="e">
        <f t="shared" si="2"/>
        <v>#DIV/0!</v>
      </c>
      <c r="P26" s="80" t="e">
        <f t="shared" si="9"/>
        <v>#DIV/0!</v>
      </c>
      <c r="Q26" s="81"/>
      <c r="R26" s="81">
        <f t="shared" si="10"/>
        <v>0</v>
      </c>
      <c r="S26" s="81" t="e">
        <f t="shared" si="14"/>
        <v>#DIV/0!</v>
      </c>
      <c r="T26" s="82" t="e">
        <f t="shared" si="11"/>
        <v>#DIV/0!</v>
      </c>
      <c r="U26" s="7" t="e">
        <f t="shared" si="12"/>
        <v>#DIV/0!</v>
      </c>
      <c r="V26" s="93" t="e">
        <f t="shared" si="13"/>
        <v>#DIV/0!</v>
      </c>
      <c r="W26" s="136">
        <v>44041.729166666664</v>
      </c>
    </row>
    <row r="27" spans="1:24">
      <c r="A27" s="29" t="s">
        <v>167</v>
      </c>
      <c r="B27" s="72">
        <f t="shared" si="3"/>
        <v>44053.416666666664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0.41666666666666669</v>
      </c>
      <c r="I27" s="76">
        <f>jar_information!M12</f>
        <v>44020.5</v>
      </c>
      <c r="J27" s="77">
        <f t="shared" si="1"/>
        <v>32.916666666664241</v>
      </c>
      <c r="K27" s="77">
        <f t="shared" si="6"/>
        <v>789.99999999994179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>
      <c r="A28" s="29" t="s">
        <v>168</v>
      </c>
      <c r="B28" s="72">
        <f t="shared" si="3"/>
        <v>44053.416666666664</v>
      </c>
      <c r="C28" s="45"/>
      <c r="D28" s="83"/>
      <c r="E28" s="84"/>
      <c r="F28" s="75" t="e">
        <f t="shared" si="4"/>
        <v>#DIV/0!</v>
      </c>
      <c r="G28" s="75" t="e">
        <f t="shared" si="5"/>
        <v>#DIV/0!</v>
      </c>
      <c r="H28" s="99">
        <v>0.41666666666666669</v>
      </c>
      <c r="I28" s="76">
        <f>jar_information!M13</f>
        <v>44020.5</v>
      </c>
      <c r="J28" s="77">
        <f t="shared" si="1"/>
        <v>32.916666666664241</v>
      </c>
      <c r="K28" s="77">
        <f t="shared" si="6"/>
        <v>789.99999999994179</v>
      </c>
      <c r="L28" s="78">
        <f>jar_information!H13</f>
        <v>1173.7724550898204</v>
      </c>
      <c r="M28" s="77" t="e">
        <f t="shared" si="7"/>
        <v>#DIV/0!</v>
      </c>
      <c r="N28" s="77" t="e">
        <f t="shared" si="8"/>
        <v>#DIV/0!</v>
      </c>
      <c r="O28" s="79" t="e">
        <f t="shared" si="2"/>
        <v>#DIV/0!</v>
      </c>
      <c r="P28" s="80" t="e">
        <f t="shared" si="9"/>
        <v>#DIV/0!</v>
      </c>
      <c r="Q28" s="81"/>
      <c r="R28" s="81">
        <f t="shared" si="10"/>
        <v>0</v>
      </c>
      <c r="S28" s="81" t="e">
        <f t="shared" si="14"/>
        <v>#DIV/0!</v>
      </c>
      <c r="T28" s="82" t="e">
        <f t="shared" si="11"/>
        <v>#DIV/0!</v>
      </c>
      <c r="U28" s="7" t="e">
        <f t="shared" si="12"/>
        <v>#DIV/0!</v>
      </c>
      <c r="V28" s="93" t="e">
        <f t="shared" si="13"/>
        <v>#DIV/0!</v>
      </c>
      <c r="W28" s="136">
        <v>44041.729166666664</v>
      </c>
    </row>
    <row r="29" spans="1:24">
      <c r="A29" s="29" t="s">
        <v>169</v>
      </c>
      <c r="B29" s="72">
        <f t="shared" si="3"/>
        <v>44053.416666666664</v>
      </c>
      <c r="C29" s="45">
        <v>3</v>
      </c>
      <c r="D29" s="83">
        <v>535.71</v>
      </c>
      <c r="E29" s="84">
        <v>106.03</v>
      </c>
      <c r="F29" s="75">
        <f t="shared" si="4"/>
        <v>1.7328361794100198E-3</v>
      </c>
      <c r="G29" s="75">
        <f t="shared" si="5"/>
        <v>1.8302499754680832E-3</v>
      </c>
      <c r="H29" s="99">
        <v>0.41666666666666669</v>
      </c>
      <c r="I29" s="76">
        <f>jar_information!M14</f>
        <v>44020.5</v>
      </c>
      <c r="J29" s="77">
        <f t="shared" si="1"/>
        <v>32.916666666664241</v>
      </c>
      <c r="K29" s="77">
        <f t="shared" si="6"/>
        <v>789.99999999994179</v>
      </c>
      <c r="L29" s="78">
        <f>jar_information!H14</f>
        <v>1173.7724550898204</v>
      </c>
      <c r="M29" s="77">
        <f t="shared" si="7"/>
        <v>2.0339553765745633</v>
      </c>
      <c r="N29" s="77">
        <f t="shared" si="8"/>
        <v>3.7221383391314511</v>
      </c>
      <c r="O29" s="79">
        <f t="shared" si="2"/>
        <v>1.0151286379449411</v>
      </c>
      <c r="P29" s="80">
        <f t="shared" si="9"/>
        <v>0.25801154027365525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1732.8361794100199</v>
      </c>
      <c r="U29" s="7">
        <f t="shared" si="12"/>
        <v>0.17328361794100197</v>
      </c>
      <c r="V29" s="93">
        <f t="shared" si="13"/>
        <v>1.2849729594240707E-3</v>
      </c>
      <c r="W29" s="136">
        <v>44056.333333333336</v>
      </c>
    </row>
    <row r="30" spans="1:24">
      <c r="A30" t="s">
        <v>170</v>
      </c>
      <c r="B30" s="72">
        <f t="shared" si="3"/>
        <v>44053.416666666664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0.41666666666666669</v>
      </c>
      <c r="I30" s="76">
        <f>jar_information!M15</f>
        <v>44020.5</v>
      </c>
      <c r="J30" s="77">
        <f t="shared" si="1"/>
        <v>32.916666666664241</v>
      </c>
      <c r="K30" s="77">
        <f t="shared" si="6"/>
        <v>789.99999999994179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>
      <c r="A31" t="s">
        <v>171</v>
      </c>
      <c r="B31" s="72">
        <f t="shared" si="3"/>
        <v>44053.416666666664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0.41666666666666669</v>
      </c>
      <c r="I31" s="76">
        <f>jar_information!M16</f>
        <v>44020.5</v>
      </c>
      <c r="J31" s="77">
        <f t="shared" si="1"/>
        <v>32.916666666664241</v>
      </c>
      <c r="K31" s="77">
        <f t="shared" si="6"/>
        <v>789.99999999994179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>
      <c r="A32" t="s">
        <v>172</v>
      </c>
      <c r="B32" s="72">
        <f t="shared" si="3"/>
        <v>44053.416666666664</v>
      </c>
      <c r="C32" s="45"/>
      <c r="D32" s="83"/>
      <c r="E32" s="84"/>
      <c r="F32" s="75" t="e">
        <f t="shared" si="4"/>
        <v>#DIV/0!</v>
      </c>
      <c r="G32" s="75" t="e">
        <f t="shared" si="5"/>
        <v>#DIV/0!</v>
      </c>
      <c r="H32" s="99">
        <v>0.41666666666666669</v>
      </c>
      <c r="I32" s="76">
        <f>jar_information!M17</f>
        <v>44020.5</v>
      </c>
      <c r="J32" s="77">
        <f t="shared" si="1"/>
        <v>32.916666666664241</v>
      </c>
      <c r="K32" s="77">
        <f t="shared" si="6"/>
        <v>789.99999999994179</v>
      </c>
      <c r="L32" s="78">
        <f>jar_information!H17</f>
        <v>1173.7724550898204</v>
      </c>
      <c r="M32" s="77" t="e">
        <f t="shared" si="7"/>
        <v>#DIV/0!</v>
      </c>
      <c r="N32" s="77" t="e">
        <f t="shared" si="8"/>
        <v>#DIV/0!</v>
      </c>
      <c r="O32" s="79" t="e">
        <f t="shared" si="2"/>
        <v>#DIV/0!</v>
      </c>
      <c r="P32" s="80" t="e">
        <f t="shared" si="9"/>
        <v>#DIV/0!</v>
      </c>
      <c r="Q32" s="81"/>
      <c r="R32" s="81">
        <f t="shared" si="10"/>
        <v>0</v>
      </c>
      <c r="S32" s="81" t="e">
        <f t="shared" si="14"/>
        <v>#DIV/0!</v>
      </c>
      <c r="T32" s="82" t="e">
        <f t="shared" si="11"/>
        <v>#DIV/0!</v>
      </c>
      <c r="U32" s="7" t="e">
        <f t="shared" si="12"/>
        <v>#DIV/0!</v>
      </c>
      <c r="V32" s="93" t="e">
        <f t="shared" si="13"/>
        <v>#DIV/0!</v>
      </c>
      <c r="W32" s="136">
        <v>44041.729166666664</v>
      </c>
    </row>
    <row r="33" spans="1:24">
      <c r="A33" t="s">
        <v>173</v>
      </c>
      <c r="B33" s="72">
        <f t="shared" si="3"/>
        <v>44053.416666666664</v>
      </c>
      <c r="C33" s="45">
        <v>1</v>
      </c>
      <c r="D33" s="83">
        <v>679.04</v>
      </c>
      <c r="E33" s="84">
        <v>121.75</v>
      </c>
      <c r="F33" s="75">
        <f t="shared" si="4"/>
        <v>6.6146631222296724E-3</v>
      </c>
      <c r="G33" s="75">
        <f t="shared" si="5"/>
        <v>6.3498340923593341E-3</v>
      </c>
      <c r="H33" s="99">
        <v>0.41666666666666669</v>
      </c>
      <c r="I33" s="76">
        <f>jar_information!M18</f>
        <v>44020.5</v>
      </c>
      <c r="J33" s="77">
        <f t="shared" si="1"/>
        <v>32.916666666664241</v>
      </c>
      <c r="K33" s="77">
        <f t="shared" si="6"/>
        <v>789.99999999994179</v>
      </c>
      <c r="L33" s="78">
        <f>jar_information!H18</f>
        <v>1200.8748114630469</v>
      </c>
      <c r="M33" s="77">
        <f t="shared" si="7"/>
        <v>7.9433823297991264</v>
      </c>
      <c r="N33" s="77">
        <f t="shared" si="8"/>
        <v>14.536389663532402</v>
      </c>
      <c r="O33" s="79">
        <f t="shared" si="2"/>
        <v>3.9644699082361092</v>
      </c>
      <c r="P33" s="80">
        <f t="shared" si="9"/>
        <v>0.99057587260379509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6614.6631222296728</v>
      </c>
      <c r="U33" s="7">
        <f t="shared" si="12"/>
        <v>0.66146631222296726</v>
      </c>
      <c r="V33" s="93">
        <f t="shared" si="13"/>
        <v>5.0183163395397488E-3</v>
      </c>
    </row>
    <row r="34" spans="1:24">
      <c r="A34" t="s">
        <v>174</v>
      </c>
      <c r="B34" s="72">
        <f t="shared" si="3"/>
        <v>44053.416666666664</v>
      </c>
      <c r="C34" s="45">
        <v>3</v>
      </c>
      <c r="D34" s="83">
        <v>921.26</v>
      </c>
      <c r="E34" s="84">
        <v>166.82</v>
      </c>
      <c r="F34" s="75">
        <f t="shared" si="4"/>
        <v>3.0026294300927129E-3</v>
      </c>
      <c r="G34" s="75">
        <f t="shared" si="5"/>
        <v>2.9376233098279128E-3</v>
      </c>
      <c r="H34" s="99">
        <v>0.41666666666666669</v>
      </c>
      <c r="I34" s="76">
        <f>jar_information!M19</f>
        <v>44020.5</v>
      </c>
      <c r="J34" s="77">
        <f t="shared" si="1"/>
        <v>32.916666666664241</v>
      </c>
      <c r="K34" s="77">
        <f t="shared" si="6"/>
        <v>789.99999999994179</v>
      </c>
      <c r="L34" s="78">
        <f>jar_information!H19</f>
        <v>1184.5645645645645</v>
      </c>
      <c r="M34" s="77">
        <f t="shared" si="7"/>
        <v>3.5568084234065211</v>
      </c>
      <c r="N34" s="77">
        <f t="shared" si="8"/>
        <v>6.5089594148339343</v>
      </c>
      <c r="O34" s="79">
        <f t="shared" si="2"/>
        <v>1.7751707495001638</v>
      </c>
      <c r="P34" s="80">
        <f t="shared" si="9"/>
        <v>0.44811572572001257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3002.6294300927129</v>
      </c>
      <c r="U34" s="7">
        <f t="shared" si="12"/>
        <v>0.30026294300927131</v>
      </c>
      <c r="V34" s="93">
        <f t="shared" si="13"/>
        <v>2.2470515816459427E-3</v>
      </c>
      <c r="W34" s="136">
        <v>44056.333333333336</v>
      </c>
    </row>
    <row r="35" spans="1:24">
      <c r="A35" t="s">
        <v>175</v>
      </c>
      <c r="B35" s="72">
        <f t="shared" si="3"/>
        <v>44053.416666666664</v>
      </c>
      <c r="C35" s="45"/>
      <c r="D35" s="83"/>
      <c r="E35" s="84"/>
      <c r="F35" s="75" t="e">
        <f t="shared" si="4"/>
        <v>#DIV/0!</v>
      </c>
      <c r="G35" s="75" t="e">
        <f t="shared" si="5"/>
        <v>#DIV/0!</v>
      </c>
      <c r="H35" s="99">
        <v>0.41666666666666669</v>
      </c>
      <c r="I35" s="76">
        <f>jar_information!M20</f>
        <v>44020.5</v>
      </c>
      <c r="J35" s="77">
        <f t="shared" si="1"/>
        <v>32.916666666664241</v>
      </c>
      <c r="K35" s="77">
        <f t="shared" si="6"/>
        <v>789.99999999994179</v>
      </c>
      <c r="L35" s="78">
        <f>jar_information!H20</f>
        <v>1184.5645645645645</v>
      </c>
      <c r="M35" s="77" t="e">
        <f t="shared" si="7"/>
        <v>#DIV/0!</v>
      </c>
      <c r="N35" s="77" t="e">
        <f t="shared" si="8"/>
        <v>#DIV/0!</v>
      </c>
      <c r="O35" s="79" t="e">
        <f t="shared" si="2"/>
        <v>#DIV/0!</v>
      </c>
      <c r="P35" s="80" t="e">
        <f t="shared" si="9"/>
        <v>#DIV/0!</v>
      </c>
      <c r="Q35" s="81"/>
      <c r="R35" s="81">
        <f t="shared" si="10"/>
        <v>0</v>
      </c>
      <c r="S35" s="81" t="e">
        <f t="shared" si="14"/>
        <v>#DIV/0!</v>
      </c>
      <c r="T35" s="82" t="e">
        <f t="shared" si="11"/>
        <v>#DIV/0!</v>
      </c>
      <c r="U35" s="7" t="e">
        <f t="shared" si="12"/>
        <v>#DIV/0!</v>
      </c>
      <c r="V35" s="93" t="e">
        <f t="shared" si="13"/>
        <v>#DIV/0!</v>
      </c>
      <c r="W35" s="136">
        <v>44041.729166666664</v>
      </c>
    </row>
    <row r="36" spans="1:24">
      <c r="A36" t="s">
        <v>176</v>
      </c>
      <c r="B36" s="72">
        <f t="shared" si="3"/>
        <v>44053.416666666664</v>
      </c>
      <c r="C36" s="45"/>
      <c r="D36" s="83"/>
      <c r="E36" s="84"/>
      <c r="F36" s="75" t="e">
        <f t="shared" si="4"/>
        <v>#DIV/0!</v>
      </c>
      <c r="G36" s="75" t="e">
        <f t="shared" si="5"/>
        <v>#DIV/0!</v>
      </c>
      <c r="H36" s="99">
        <v>0.41666666666666669</v>
      </c>
      <c r="I36" s="76">
        <f>jar_information!M21</f>
        <v>44020.5</v>
      </c>
      <c r="J36" s="77">
        <f t="shared" si="1"/>
        <v>32.916666666664241</v>
      </c>
      <c r="K36" s="77">
        <f t="shared" si="6"/>
        <v>789.99999999994179</v>
      </c>
      <c r="L36" s="78">
        <f>jar_information!H21</f>
        <v>1168.4005979073243</v>
      </c>
      <c r="M36" s="77" t="e">
        <f t="shared" si="7"/>
        <v>#DIV/0!</v>
      </c>
      <c r="N36" s="77" t="e">
        <f t="shared" si="8"/>
        <v>#DIV/0!</v>
      </c>
      <c r="O36" s="79" t="e">
        <f t="shared" si="2"/>
        <v>#DIV/0!</v>
      </c>
      <c r="P36" s="80" t="e">
        <f t="shared" si="9"/>
        <v>#DIV/0!</v>
      </c>
      <c r="Q36" s="81"/>
      <c r="R36" s="81">
        <f t="shared" si="10"/>
        <v>0</v>
      </c>
      <c r="S36" s="81" t="e">
        <f t="shared" si="14"/>
        <v>#DIV/0!</v>
      </c>
      <c r="T36" s="82" t="e">
        <f t="shared" si="11"/>
        <v>#DIV/0!</v>
      </c>
      <c r="U36" s="7" t="e">
        <f t="shared" si="12"/>
        <v>#DIV/0!</v>
      </c>
      <c r="V36" s="93" t="e">
        <f t="shared" si="13"/>
        <v>#DIV/0!</v>
      </c>
      <c r="W36" s="136">
        <v>44041.729166666664</v>
      </c>
    </row>
    <row r="37" spans="1:24">
      <c r="A37" t="s">
        <v>177</v>
      </c>
      <c r="B37" s="72">
        <f t="shared" si="3"/>
        <v>44053.416666666664</v>
      </c>
      <c r="C37" s="45">
        <v>3</v>
      </c>
      <c r="D37" s="83">
        <v>1371.2</v>
      </c>
      <c r="E37" s="84">
        <v>261.45</v>
      </c>
      <c r="F37" s="75">
        <f t="shared" si="4"/>
        <v>4.4844885280363542E-3</v>
      </c>
      <c r="G37" s="75">
        <f t="shared" si="5"/>
        <v>4.6614387174684913E-3</v>
      </c>
      <c r="H37" s="99">
        <v>0.41666666666666669</v>
      </c>
      <c r="I37" s="76">
        <f>jar_information!M22</f>
        <v>44020.5</v>
      </c>
      <c r="J37" s="77">
        <f t="shared" si="1"/>
        <v>32.916666666664241</v>
      </c>
      <c r="K37" s="77">
        <f t="shared" si="6"/>
        <v>789.99999999994179</v>
      </c>
      <c r="L37" s="78">
        <f>jar_information!H22</f>
        <v>1189.984962406015</v>
      </c>
      <c r="M37" s="77">
        <f t="shared" si="7"/>
        <v>5.3364739124455465</v>
      </c>
      <c r="N37" s="77">
        <f t="shared" si="8"/>
        <v>9.7657472597753507</v>
      </c>
      <c r="O37" s="79">
        <f t="shared" si="2"/>
        <v>2.6633856163023681</v>
      </c>
      <c r="P37" s="80">
        <f t="shared" si="9"/>
        <v>0.67004045428758008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4484.4885280363542</v>
      </c>
      <c r="U37" s="7">
        <f t="shared" si="12"/>
        <v>0.44844885280363544</v>
      </c>
      <c r="V37" s="93">
        <f t="shared" si="13"/>
        <v>3.3713741978513472E-3</v>
      </c>
    </row>
    <row r="38" spans="1:24">
      <c r="A38" t="s">
        <v>178</v>
      </c>
      <c r="B38" s="72">
        <f t="shared" si="3"/>
        <v>44053.416666666664</v>
      </c>
      <c r="C38" s="45">
        <v>5</v>
      </c>
      <c r="D38" s="83">
        <v>695.45</v>
      </c>
      <c r="E38" s="84">
        <v>134.16</v>
      </c>
      <c r="F38" s="75">
        <f t="shared" si="4"/>
        <v>1.3553600251623706E-3</v>
      </c>
      <c r="G38" s="75">
        <f t="shared" si="5"/>
        <v>1.4056059342416201E-3</v>
      </c>
      <c r="H38" s="99">
        <v>0.41666666666666669</v>
      </c>
      <c r="I38" s="76">
        <f>jar_information!M23</f>
        <v>44020.5</v>
      </c>
      <c r="J38" s="77">
        <f t="shared" si="1"/>
        <v>32.916666666664241</v>
      </c>
      <c r="K38" s="77">
        <f t="shared" si="6"/>
        <v>789.99999999994179</v>
      </c>
      <c r="L38" s="78">
        <f>jar_information!H23</f>
        <v>1168.4005979073243</v>
      </c>
      <c r="M38" s="77">
        <f t="shared" si="7"/>
        <v>1.5836034637793999</v>
      </c>
      <c r="N38" s="77">
        <f t="shared" si="8"/>
        <v>2.8979943387163019</v>
      </c>
      <c r="O38" s="79">
        <f t="shared" si="2"/>
        <v>0.79036209237717314</v>
      </c>
      <c r="P38" s="80">
        <f t="shared" si="9"/>
        <v>0.20157148458926438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1355.3600251623707</v>
      </c>
      <c r="U38" s="7">
        <f t="shared" si="12"/>
        <v>0.13553600251623707</v>
      </c>
      <c r="V38" s="93">
        <f t="shared" si="13"/>
        <v>1.0004583447813056E-3</v>
      </c>
    </row>
    <row r="39" spans="1:24">
      <c r="A39" t="s">
        <v>179</v>
      </c>
      <c r="B39" s="72">
        <f t="shared" si="3"/>
        <v>44053.416666666664</v>
      </c>
      <c r="C39" s="45">
        <v>1</v>
      </c>
      <c r="D39" s="83">
        <v>546.91999999999996</v>
      </c>
      <c r="E39" s="84">
        <v>102.21</v>
      </c>
      <c r="F39" s="75">
        <f t="shared" si="4"/>
        <v>5.3092675760214193E-3</v>
      </c>
      <c r="G39" s="75">
        <f t="shared" si="5"/>
        <v>5.281990288112365E-3</v>
      </c>
      <c r="H39" s="99">
        <v>0.41666666666666669</v>
      </c>
      <c r="I39" s="76">
        <f>jar_information!M24</f>
        <v>44020.5</v>
      </c>
      <c r="J39" s="77">
        <f t="shared" si="1"/>
        <v>32.916666666664241</v>
      </c>
      <c r="K39" s="77">
        <f t="shared" si="6"/>
        <v>789.99999999994179</v>
      </c>
      <c r="L39" s="78">
        <f>jar_information!H24</f>
        <v>1147.072808320951</v>
      </c>
      <c r="M39" s="77">
        <f t="shared" si="7"/>
        <v>6.0901164685542577</v>
      </c>
      <c r="N39" s="77">
        <f t="shared" si="8"/>
        <v>11.144913137454292</v>
      </c>
      <c r="O39" s="79">
        <f t="shared" si="2"/>
        <v>3.0395217647602615</v>
      </c>
      <c r="P39" s="80">
        <f t="shared" si="9"/>
        <v>0.78587685037501909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5309.2675760214197</v>
      </c>
      <c r="U39" s="7">
        <f t="shared" si="12"/>
        <v>0.53092675760214192</v>
      </c>
      <c r="V39" s="93">
        <f t="shared" si="13"/>
        <v>3.8474959047601082E-3</v>
      </c>
    </row>
    <row r="40" spans="1:24">
      <c r="A40" t="s">
        <v>180</v>
      </c>
      <c r="B40" s="72">
        <f t="shared" si="3"/>
        <v>44053.416666666664</v>
      </c>
      <c r="C40" s="45"/>
      <c r="D40" s="83"/>
      <c r="E40" s="84"/>
      <c r="F40" s="75" t="e">
        <f t="shared" si="4"/>
        <v>#DIV/0!</v>
      </c>
      <c r="G40" s="75" t="e">
        <f t="shared" si="5"/>
        <v>#DIV/0!</v>
      </c>
      <c r="H40" s="99">
        <v>0.41666666666666669</v>
      </c>
      <c r="I40" s="76">
        <f>jar_information!M25</f>
        <v>44020.5</v>
      </c>
      <c r="J40" s="77">
        <f t="shared" si="1"/>
        <v>32.916666666664241</v>
      </c>
      <c r="K40" s="77">
        <f t="shared" si="6"/>
        <v>789.99999999994179</v>
      </c>
      <c r="L40" s="78">
        <f>jar_information!H25</f>
        <v>1179.1604197901049</v>
      </c>
      <c r="M40" s="77" t="e">
        <f t="shared" si="7"/>
        <v>#DIV/0!</v>
      </c>
      <c r="N40" s="77" t="e">
        <f t="shared" si="8"/>
        <v>#DIV/0!</v>
      </c>
      <c r="O40" s="79" t="e">
        <f t="shared" si="2"/>
        <v>#DIV/0!</v>
      </c>
      <c r="P40" s="80" t="e">
        <f t="shared" si="9"/>
        <v>#DIV/0!</v>
      </c>
      <c r="Q40" s="81"/>
      <c r="R40" s="81">
        <f t="shared" si="10"/>
        <v>0</v>
      </c>
      <c r="S40" s="81" t="e">
        <f>R40/O40*100</f>
        <v>#DIV/0!</v>
      </c>
      <c r="T40" s="82" t="e">
        <f t="shared" si="11"/>
        <v>#DIV/0!</v>
      </c>
      <c r="U40" s="7" t="e">
        <f t="shared" si="12"/>
        <v>#DIV/0!</v>
      </c>
      <c r="V40" s="93" t="e">
        <f t="shared" si="13"/>
        <v>#DIV/0!</v>
      </c>
      <c r="W40" s="136">
        <v>44041.729166666664</v>
      </c>
    </row>
    <row r="41" spans="1:24">
      <c r="A41" t="s">
        <v>181</v>
      </c>
      <c r="B41" s="72">
        <f t="shared" si="3"/>
        <v>44053.416666666664</v>
      </c>
      <c r="C41" s="45"/>
      <c r="D41" s="83"/>
      <c r="E41" s="84"/>
      <c r="F41" s="75" t="e">
        <f t="shared" si="4"/>
        <v>#DIV/0!</v>
      </c>
      <c r="G41" s="75" t="e">
        <f t="shared" si="5"/>
        <v>#DIV/0!</v>
      </c>
      <c r="H41" s="99">
        <v>0.41666666666666669</v>
      </c>
      <c r="I41" s="76">
        <f>jar_information!M26</f>
        <v>44020.5</v>
      </c>
      <c r="J41" s="77">
        <f t="shared" si="1"/>
        <v>32.916666666664241</v>
      </c>
      <c r="K41" s="77">
        <f t="shared" si="6"/>
        <v>789.99999999994179</v>
      </c>
      <c r="L41" s="78">
        <f>jar_information!H26</f>
        <v>1179.1604197901049</v>
      </c>
      <c r="M41" s="77" t="e">
        <f t="shared" si="7"/>
        <v>#DIV/0!</v>
      </c>
      <c r="N41" s="77" t="e">
        <f t="shared" si="8"/>
        <v>#DIV/0!</v>
      </c>
      <c r="O41" s="79" t="e">
        <f t="shared" si="2"/>
        <v>#DIV/0!</v>
      </c>
      <c r="P41" s="80" t="e">
        <f t="shared" si="9"/>
        <v>#DIV/0!</v>
      </c>
      <c r="Q41" s="81"/>
      <c r="R41" s="81">
        <f t="shared" si="10"/>
        <v>0</v>
      </c>
      <c r="S41" s="81" t="e">
        <f>R41/O41*100</f>
        <v>#DIV/0!</v>
      </c>
      <c r="T41" s="82" t="e">
        <f t="shared" si="11"/>
        <v>#DIV/0!</v>
      </c>
      <c r="U41" s="7" t="e">
        <f t="shared" si="12"/>
        <v>#DIV/0!</v>
      </c>
      <c r="V41" s="93" t="e">
        <f t="shared" si="13"/>
        <v>#DIV/0!</v>
      </c>
      <c r="W41" s="136">
        <v>44041.729166666664</v>
      </c>
    </row>
    <row r="42" spans="1:24">
      <c r="A42" t="s">
        <v>182</v>
      </c>
      <c r="B42" s="72">
        <f t="shared" si="3"/>
        <v>44053.416666666664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0.41666666666666669</v>
      </c>
      <c r="I42" s="76">
        <f>jar_information!M27</f>
        <v>44020.5</v>
      </c>
      <c r="J42" s="77">
        <f t="shared" si="1"/>
        <v>32.916666666664241</v>
      </c>
      <c r="K42" s="77">
        <f t="shared" si="6"/>
        <v>789.99999999994179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4">
      <c r="A43" t="s">
        <v>183</v>
      </c>
      <c r="B43" s="72">
        <f t="shared" si="3"/>
        <v>44053.416666666664</v>
      </c>
      <c r="C43" s="45"/>
      <c r="D43" s="83"/>
      <c r="E43" s="84"/>
      <c r="F43" s="75" t="e">
        <f t="shared" si="4"/>
        <v>#DIV/0!</v>
      </c>
      <c r="G43" s="75" t="e">
        <f t="shared" si="5"/>
        <v>#DIV/0!</v>
      </c>
      <c r="H43" s="99">
        <v>0.41666666666666669</v>
      </c>
      <c r="I43" s="76">
        <f>jar_information!M28</f>
        <v>44020.5</v>
      </c>
      <c r="J43" s="77">
        <f t="shared" si="1"/>
        <v>32.916666666664241</v>
      </c>
      <c r="K43" s="77">
        <f t="shared" si="6"/>
        <v>789.99999999994179</v>
      </c>
      <c r="L43" s="78">
        <f>jar_information!H28</f>
        <v>1173.7724550898204</v>
      </c>
      <c r="M43" s="77" t="e">
        <f t="shared" si="7"/>
        <v>#DIV/0!</v>
      </c>
      <c r="N43" s="77" t="e">
        <f t="shared" si="8"/>
        <v>#DIV/0!</v>
      </c>
      <c r="O43" s="79" t="e">
        <f t="shared" si="2"/>
        <v>#DIV/0!</v>
      </c>
      <c r="P43" s="80" t="e">
        <f t="shared" si="9"/>
        <v>#DIV/0!</v>
      </c>
      <c r="Q43" s="81"/>
      <c r="R43" s="81">
        <f t="shared" si="10"/>
        <v>0</v>
      </c>
      <c r="S43" s="81" t="e">
        <f t="shared" si="14"/>
        <v>#DIV/0!</v>
      </c>
      <c r="T43" s="82" t="e">
        <f t="shared" si="11"/>
        <v>#DIV/0!</v>
      </c>
      <c r="U43" s="7" t="e">
        <f t="shared" si="12"/>
        <v>#DIV/0!</v>
      </c>
      <c r="V43" s="93" t="e">
        <f t="shared" si="13"/>
        <v>#DIV/0!</v>
      </c>
      <c r="W43" s="136">
        <v>44041.729166666664</v>
      </c>
    </row>
    <row r="44" spans="1:24" ht="15" thickBot="1">
      <c r="A44" t="s">
        <v>184</v>
      </c>
      <c r="B44" s="72">
        <f t="shared" si="3"/>
        <v>44053.416666666664</v>
      </c>
      <c r="C44" s="45"/>
      <c r="D44" s="129"/>
      <c r="E44" s="130"/>
      <c r="F44" s="75" t="e">
        <f t="shared" si="4"/>
        <v>#DIV/0!</v>
      </c>
      <c r="G44" s="75" t="e">
        <f t="shared" si="5"/>
        <v>#DIV/0!</v>
      </c>
      <c r="H44" s="99">
        <v>0.41666666666666669</v>
      </c>
      <c r="I44" s="76">
        <f>jar_information!M29</f>
        <v>44020.5</v>
      </c>
      <c r="J44" s="77">
        <f t="shared" si="1"/>
        <v>32.916666666664241</v>
      </c>
      <c r="K44" s="77">
        <f t="shared" si="6"/>
        <v>789.99999999994179</v>
      </c>
      <c r="L44" s="78">
        <f>jar_information!H29</f>
        <v>1173.7724550898204</v>
      </c>
      <c r="M44" s="77" t="e">
        <f t="shared" si="7"/>
        <v>#DIV/0!</v>
      </c>
      <c r="N44" s="77" t="e">
        <f t="shared" si="8"/>
        <v>#DIV/0!</v>
      </c>
      <c r="O44" s="79" t="e">
        <f t="shared" si="2"/>
        <v>#DIV/0!</v>
      </c>
      <c r="P44" s="80" t="e">
        <f t="shared" si="9"/>
        <v>#DIV/0!</v>
      </c>
      <c r="Q44" s="81"/>
      <c r="R44" s="81">
        <f t="shared" si="10"/>
        <v>0</v>
      </c>
      <c r="S44" s="81" t="e">
        <f>R44/O44*100</f>
        <v>#DIV/0!</v>
      </c>
      <c r="T44" s="82" t="e">
        <f t="shared" si="11"/>
        <v>#DIV/0!</v>
      </c>
      <c r="U44" s="7" t="e">
        <f t="shared" si="12"/>
        <v>#DIV/0!</v>
      </c>
      <c r="V44" s="93" t="e">
        <f t="shared" si="13"/>
        <v>#DIV/0!</v>
      </c>
      <c r="W44" s="136">
        <v>44041.729166666664</v>
      </c>
    </row>
  </sheetData>
  <conditionalFormatting sqref="O18:O4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D10" workbookViewId="0">
      <selection activeCell="W24" sqref="W24"/>
    </sheetView>
  </sheetViews>
  <sheetFormatPr baseColWidth="10" defaultRowHeight="14" x14ac:dyDescent="0"/>
  <sheetData>
    <row r="1" spans="1:24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>
      <c r="A3" s="45">
        <v>5</v>
      </c>
      <c r="B3" s="53">
        <v>44076</v>
      </c>
      <c r="C3" s="54">
        <v>2992</v>
      </c>
      <c r="D3" s="43">
        <v>1476.1</v>
      </c>
      <c r="E3" s="55">
        <v>250.44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>
      <c r="A4" s="45">
        <v>4.4000000000000004</v>
      </c>
      <c r="B4" s="53">
        <v>44076</v>
      </c>
      <c r="C4" s="54">
        <v>2992</v>
      </c>
      <c r="D4" s="55">
        <v>1260.4000000000001</v>
      </c>
      <c r="E4" s="55">
        <v>211.12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>
      <c r="A5" s="45">
        <v>4</v>
      </c>
      <c r="B5" s="53">
        <v>44076</v>
      </c>
      <c r="C5" s="54">
        <v>2992</v>
      </c>
      <c r="D5" s="43">
        <v>1191.8</v>
      </c>
      <c r="E5" s="55">
        <v>203.89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>
      <c r="A6" s="45">
        <v>3.4</v>
      </c>
      <c r="B6" s="53">
        <v>44076</v>
      </c>
      <c r="C6" s="54">
        <v>2992</v>
      </c>
      <c r="D6" s="55">
        <v>1015.9</v>
      </c>
      <c r="E6" s="55">
        <v>167.99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>
      <c r="A7" s="45">
        <v>3</v>
      </c>
      <c r="B7" s="53">
        <v>44076</v>
      </c>
      <c r="C7" s="54">
        <v>2992</v>
      </c>
      <c r="D7" s="43">
        <v>887.51</v>
      </c>
      <c r="E7" s="55">
        <v>160.5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>
      <c r="A8" s="45">
        <v>2.4</v>
      </c>
      <c r="B8" s="53">
        <v>44076</v>
      </c>
      <c r="C8" s="54">
        <v>2992</v>
      </c>
      <c r="D8" s="55">
        <v>708.5</v>
      </c>
      <c r="E8" s="55">
        <v>124.73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>
      <c r="A9" s="45">
        <v>2</v>
      </c>
      <c r="B9" s="53">
        <v>44076</v>
      </c>
      <c r="C9" s="54">
        <v>2992</v>
      </c>
      <c r="D9" s="43">
        <v>601.88</v>
      </c>
      <c r="E9" s="55">
        <v>100.65</v>
      </c>
      <c r="F9" s="56">
        <f t="shared" si="0"/>
        <v>5.984</v>
      </c>
      <c r="G9" s="59" t="s">
        <v>70</v>
      </c>
      <c r="H9" s="59"/>
      <c r="I9" s="60">
        <f>SLOPE(F3:F15,D3:D15)</f>
        <v>1.0047866571446479E-2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>
      <c r="A10" s="45">
        <v>1.4</v>
      </c>
      <c r="B10" s="53">
        <v>44076</v>
      </c>
      <c r="C10" s="54">
        <v>2992</v>
      </c>
      <c r="D10" s="43">
        <v>399.68</v>
      </c>
      <c r="E10" s="55">
        <v>73.191000000000003</v>
      </c>
      <c r="F10" s="56">
        <f t="shared" si="0"/>
        <v>4.1887999999999996</v>
      </c>
      <c r="G10" s="59" t="s">
        <v>71</v>
      </c>
      <c r="H10" s="59"/>
      <c r="I10" s="60">
        <f>INTERCEPT(F3:F15,D3:D15)</f>
        <v>0.1144158887773985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>
      <c r="A11" s="45">
        <v>1</v>
      </c>
      <c r="B11" s="53">
        <v>44076</v>
      </c>
      <c r="C11" s="54">
        <v>2992</v>
      </c>
      <c r="D11" s="43">
        <v>305.60000000000002</v>
      </c>
      <c r="E11" s="55">
        <v>54.31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>
      <c r="A12" s="61">
        <v>0.4</v>
      </c>
      <c r="B12" s="53">
        <v>44076</v>
      </c>
      <c r="C12" s="54">
        <v>2992</v>
      </c>
      <c r="D12" s="61">
        <v>93.200999999999993</v>
      </c>
      <c r="E12" s="61">
        <v>22.222000000000001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5.9833706190642565E-2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>
      <c r="A13" s="61">
        <v>0.2</v>
      </c>
      <c r="B13" s="53">
        <v>44076</v>
      </c>
      <c r="C13" s="54">
        <v>2992</v>
      </c>
      <c r="D13" s="61">
        <v>35.067</v>
      </c>
      <c r="E13" s="61">
        <v>8.1579999999999995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-6.5183842383881085E-2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>
      <c r="A14" s="61">
        <v>0.1</v>
      </c>
      <c r="B14" s="53">
        <v>44076</v>
      </c>
      <c r="C14" s="54">
        <v>2992</v>
      </c>
      <c r="D14" s="61">
        <v>5.5780000000000003</v>
      </c>
      <c r="E14" s="61">
        <v>2.105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>
      <c r="A15" s="61">
        <v>0</v>
      </c>
      <c r="B15" s="53">
        <v>44076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>
      <c r="A18" s="29" t="s">
        <v>158</v>
      </c>
      <c r="B18" s="72">
        <f>$B$3+H18</f>
        <v>44076.416666666664</v>
      </c>
      <c r="C18" s="45"/>
      <c r="D18" s="73"/>
      <c r="E18" s="74"/>
      <c r="F18" s="75" t="e">
        <f>((I$9*D18)+I$10)/C18/1000</f>
        <v>#DIV/0!</v>
      </c>
      <c r="G18" s="75" t="e">
        <f>((I$12*E18)+I$13)/C18/1000</f>
        <v>#DIV/0!</v>
      </c>
      <c r="H18" s="99">
        <v>0.41666666666666669</v>
      </c>
      <c r="I18" s="76">
        <f>jar_information!M3</f>
        <v>44020.5</v>
      </c>
      <c r="J18" s="77">
        <f t="shared" ref="J18:J44" si="1">B18-I18</f>
        <v>55.916666666664241</v>
      </c>
      <c r="K18" s="77">
        <f>J18*24</f>
        <v>1341.9999999999418</v>
      </c>
      <c r="L18" s="78">
        <f>jar_information!H3</f>
        <v>1189.984962406015</v>
      </c>
      <c r="M18" s="77" t="e">
        <f>F18*L18</f>
        <v>#DIV/0!</v>
      </c>
      <c r="N18" s="77" t="e">
        <f>M18*1.83</f>
        <v>#DIV/0!</v>
      </c>
      <c r="O18" s="79" t="e">
        <f t="shared" ref="O18:O44" si="2">N18*(12/(12+(16*2)))</f>
        <v>#DIV/0!</v>
      </c>
      <c r="P18" s="80" t="e">
        <f>O18*(400/(400+L18))</f>
        <v>#DIV/0!</v>
      </c>
      <c r="Q18" s="81"/>
      <c r="R18" s="81">
        <f>Q18/314.7</f>
        <v>0</v>
      </c>
      <c r="S18" s="81" t="e">
        <f>R18/P18*100</f>
        <v>#DIV/0!</v>
      </c>
      <c r="T18" s="82" t="e">
        <f>F18*1000000</f>
        <v>#DIV/0!</v>
      </c>
      <c r="U18" s="7" t="e">
        <f>M18/L18*100</f>
        <v>#DIV/0!</v>
      </c>
      <c r="V18" s="93" t="e">
        <f>O18/K18</f>
        <v>#DIV/0!</v>
      </c>
      <c r="W18" s="136">
        <v>44056.333333333336</v>
      </c>
    </row>
    <row r="19" spans="1:24">
      <c r="A19" s="29" t="s">
        <v>159</v>
      </c>
      <c r="B19" s="72">
        <f t="shared" ref="B19:B44" si="3">$B$3+H19</f>
        <v>44076.416666666664</v>
      </c>
      <c r="C19" s="45"/>
      <c r="D19" s="83"/>
      <c r="E19" s="84"/>
      <c r="F19" s="75" t="e">
        <f t="shared" ref="F19:F44" si="4">((I$9*D19)+I$10)/C19/1000</f>
        <v>#DIV/0!</v>
      </c>
      <c r="G19" s="75" t="e">
        <f t="shared" ref="G19:G44" si="5">((I$12*E19)+I$13)/C19/1000</f>
        <v>#DIV/0!</v>
      </c>
      <c r="H19" s="99">
        <v>0.41666666666666669</v>
      </c>
      <c r="I19" s="76">
        <f>jar_information!M4</f>
        <v>44020.5</v>
      </c>
      <c r="J19" s="77">
        <f t="shared" si="1"/>
        <v>55.916666666664241</v>
      </c>
      <c r="K19" s="77">
        <f t="shared" ref="K19:K44" si="6">J19*24</f>
        <v>1341.9999999999418</v>
      </c>
      <c r="L19" s="78">
        <f>jar_information!H4</f>
        <v>1184.5645645645645</v>
      </c>
      <c r="M19" s="77" t="e">
        <f t="shared" ref="M19:M44" si="7">F19*L19</f>
        <v>#DIV/0!</v>
      </c>
      <c r="N19" s="77" t="e">
        <f t="shared" ref="N19:N44" si="8">M19*1.83</f>
        <v>#DIV/0!</v>
      </c>
      <c r="O19" s="79" t="e">
        <f t="shared" si="2"/>
        <v>#DIV/0!</v>
      </c>
      <c r="P19" s="80" t="e">
        <f t="shared" ref="P19:P44" si="9">O19*(400/(400+L19))</f>
        <v>#DIV/0!</v>
      </c>
      <c r="Q19" s="81"/>
      <c r="R19" s="81">
        <f t="shared" ref="R19:R44" si="10">Q19/314.7</f>
        <v>0</v>
      </c>
      <c r="S19" s="81" t="e">
        <f>R19/O19*100</f>
        <v>#DIV/0!</v>
      </c>
      <c r="T19" s="82" t="e">
        <f t="shared" ref="T19:T44" si="11">F19*1000000</f>
        <v>#DIV/0!</v>
      </c>
      <c r="U19" s="7" t="e">
        <f t="shared" ref="U19:U44" si="12">M19/L19*100</f>
        <v>#DIV/0!</v>
      </c>
      <c r="V19" s="93" t="e">
        <f t="shared" ref="V19:V44" si="13">O19/K19</f>
        <v>#DIV/0!</v>
      </c>
      <c r="W19" s="136">
        <v>44041.729166666664</v>
      </c>
    </row>
    <row r="20" spans="1:24">
      <c r="A20" s="29" t="s">
        <v>160</v>
      </c>
      <c r="B20" s="72">
        <f t="shared" si="3"/>
        <v>44076.416666666664</v>
      </c>
      <c r="C20" s="45"/>
      <c r="D20" s="83"/>
      <c r="E20" s="84"/>
      <c r="F20" s="75" t="e">
        <f t="shared" si="4"/>
        <v>#DIV/0!</v>
      </c>
      <c r="G20" s="75" t="e">
        <f t="shared" si="5"/>
        <v>#DIV/0!</v>
      </c>
      <c r="H20" s="99">
        <v>0.41666666666666669</v>
      </c>
      <c r="I20" s="76">
        <f>jar_information!M5</f>
        <v>44020.5</v>
      </c>
      <c r="J20" s="77">
        <f t="shared" si="1"/>
        <v>55.916666666664241</v>
      </c>
      <c r="K20" s="77">
        <f t="shared" si="6"/>
        <v>1341.9999999999418</v>
      </c>
      <c r="L20" s="78">
        <f>jar_information!H5</f>
        <v>1189.984962406015</v>
      </c>
      <c r="M20" s="77" t="e">
        <f t="shared" si="7"/>
        <v>#DIV/0!</v>
      </c>
      <c r="N20" s="77" t="e">
        <f t="shared" si="8"/>
        <v>#DIV/0!</v>
      </c>
      <c r="O20" s="79" t="e">
        <f t="shared" si="2"/>
        <v>#DIV/0!</v>
      </c>
      <c r="P20" s="80" t="e">
        <f t="shared" si="9"/>
        <v>#DIV/0!</v>
      </c>
      <c r="Q20" s="81"/>
      <c r="R20" s="81">
        <f t="shared" si="10"/>
        <v>0</v>
      </c>
      <c r="S20" s="81" t="e">
        <f>R20/O20*100</f>
        <v>#DIV/0!</v>
      </c>
      <c r="T20" s="82" t="e">
        <f t="shared" si="11"/>
        <v>#DIV/0!</v>
      </c>
      <c r="U20" s="7" t="e">
        <f t="shared" si="12"/>
        <v>#DIV/0!</v>
      </c>
      <c r="V20" s="93" t="e">
        <f t="shared" si="13"/>
        <v>#DIV/0!</v>
      </c>
      <c r="W20" s="136">
        <v>44041.729166666664</v>
      </c>
    </row>
    <row r="21" spans="1:24">
      <c r="A21" s="29" t="s">
        <v>161</v>
      </c>
      <c r="B21" s="72">
        <f t="shared" si="3"/>
        <v>44076.416666666664</v>
      </c>
      <c r="C21" s="45"/>
      <c r="D21" s="83"/>
      <c r="E21" s="84"/>
      <c r="F21" s="75" t="e">
        <f t="shared" si="4"/>
        <v>#DIV/0!</v>
      </c>
      <c r="G21" s="75" t="e">
        <f t="shared" si="5"/>
        <v>#DIV/0!</v>
      </c>
      <c r="H21" s="99">
        <v>0.41666666666666669</v>
      </c>
      <c r="I21" s="76">
        <f>jar_information!M6</f>
        <v>44020.5</v>
      </c>
      <c r="J21" s="77">
        <f t="shared" si="1"/>
        <v>55.916666666664241</v>
      </c>
      <c r="K21" s="77">
        <f t="shared" si="6"/>
        <v>1341.9999999999418</v>
      </c>
      <c r="L21" s="78">
        <f>jar_information!H6</f>
        <v>1184.5645645645645</v>
      </c>
      <c r="M21" s="77" t="e">
        <f t="shared" si="7"/>
        <v>#DIV/0!</v>
      </c>
      <c r="N21" s="77" t="e">
        <f t="shared" si="8"/>
        <v>#DIV/0!</v>
      </c>
      <c r="O21" s="79" t="e">
        <f t="shared" si="2"/>
        <v>#DIV/0!</v>
      </c>
      <c r="P21" s="80" t="e">
        <f t="shared" si="9"/>
        <v>#DIV/0!</v>
      </c>
      <c r="Q21" s="81"/>
      <c r="R21" s="81">
        <f t="shared" si="10"/>
        <v>0</v>
      </c>
      <c r="S21" s="81" t="e">
        <f t="shared" ref="S21:S43" si="14">R21/P21*100</f>
        <v>#DIV/0!</v>
      </c>
      <c r="T21" s="82" t="e">
        <f t="shared" si="11"/>
        <v>#DIV/0!</v>
      </c>
      <c r="U21" s="7" t="e">
        <f t="shared" si="12"/>
        <v>#DIV/0!</v>
      </c>
      <c r="V21" s="93" t="e">
        <f t="shared" si="13"/>
        <v>#DIV/0!</v>
      </c>
      <c r="W21" s="136">
        <v>44041.729166666664</v>
      </c>
    </row>
    <row r="22" spans="1:24">
      <c r="A22" s="29" t="s">
        <v>162</v>
      </c>
      <c r="B22" s="72">
        <f t="shared" si="3"/>
        <v>44076.416666666664</v>
      </c>
      <c r="C22" s="45"/>
      <c r="D22" s="83"/>
      <c r="E22" s="84"/>
      <c r="F22" s="75" t="e">
        <f t="shared" si="4"/>
        <v>#DIV/0!</v>
      </c>
      <c r="G22" s="75" t="e">
        <f t="shared" si="5"/>
        <v>#DIV/0!</v>
      </c>
      <c r="H22" s="99">
        <v>0.41666666666666669</v>
      </c>
      <c r="I22" s="76">
        <f>jar_information!M7</f>
        <v>44020.5</v>
      </c>
      <c r="J22" s="77">
        <f t="shared" si="1"/>
        <v>55.916666666664241</v>
      </c>
      <c r="K22" s="77">
        <f t="shared" si="6"/>
        <v>1341.9999999999418</v>
      </c>
      <c r="L22" s="78">
        <f>jar_information!H7</f>
        <v>1184.5645645645645</v>
      </c>
      <c r="M22" s="77" t="e">
        <f t="shared" si="7"/>
        <v>#DIV/0!</v>
      </c>
      <c r="N22" s="77" t="e">
        <f t="shared" si="8"/>
        <v>#DIV/0!</v>
      </c>
      <c r="O22" s="79" t="e">
        <f t="shared" si="2"/>
        <v>#DIV/0!</v>
      </c>
      <c r="P22" s="80" t="e">
        <f t="shared" si="9"/>
        <v>#DIV/0!</v>
      </c>
      <c r="Q22" s="81"/>
      <c r="R22" s="81">
        <f t="shared" si="10"/>
        <v>0</v>
      </c>
      <c r="S22" s="81" t="e">
        <f>R22/O22*100</f>
        <v>#DIV/0!</v>
      </c>
      <c r="T22" s="82" t="e">
        <f t="shared" si="11"/>
        <v>#DIV/0!</v>
      </c>
      <c r="U22" s="7" t="e">
        <f t="shared" si="12"/>
        <v>#DIV/0!</v>
      </c>
      <c r="V22" s="93" t="e">
        <f t="shared" si="13"/>
        <v>#DIV/0!</v>
      </c>
      <c r="W22" s="136">
        <v>44041.729166666664</v>
      </c>
    </row>
    <row r="23" spans="1:24">
      <c r="A23" s="29" t="s">
        <v>163</v>
      </c>
      <c r="B23" s="72">
        <f t="shared" si="3"/>
        <v>44076.416666666664</v>
      </c>
      <c r="C23" s="45">
        <v>2</v>
      </c>
      <c r="D23" s="83">
        <v>876.95</v>
      </c>
      <c r="E23" s="84">
        <v>136.68</v>
      </c>
      <c r="F23" s="75">
        <f t="shared" si="4"/>
        <v>4.4629462393036938E-3</v>
      </c>
      <c r="G23" s="75">
        <f t="shared" si="5"/>
        <v>4.056443559876572E-3</v>
      </c>
      <c r="H23" s="99">
        <v>0.41666666666666669</v>
      </c>
      <c r="I23" s="76">
        <f>jar_information!M8</f>
        <v>44020.5</v>
      </c>
      <c r="J23" s="77">
        <f t="shared" si="1"/>
        <v>55.916666666664241</v>
      </c>
      <c r="K23" s="77">
        <f t="shared" si="6"/>
        <v>1341.9999999999418</v>
      </c>
      <c r="L23" s="78">
        <f>jar_information!H8</f>
        <v>1189.984962406015</v>
      </c>
      <c r="M23" s="77">
        <f t="shared" si="7"/>
        <v>5.3108389127978723</v>
      </c>
      <c r="N23" s="77">
        <f t="shared" si="8"/>
        <v>9.7188352104201066</v>
      </c>
      <c r="O23" s="79">
        <f t="shared" si="2"/>
        <v>2.6505914210236652</v>
      </c>
      <c r="P23" s="80">
        <f t="shared" si="9"/>
        <v>0.66682175836750235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4462.9462393036938</v>
      </c>
      <c r="U23" s="7">
        <f t="shared" si="12"/>
        <v>0.44629462393036939</v>
      </c>
      <c r="V23" s="93">
        <f t="shared" si="13"/>
        <v>1.9751053807926825E-3</v>
      </c>
      <c r="W23" s="136">
        <v>44076.6875</v>
      </c>
      <c r="X23" t="s">
        <v>244</v>
      </c>
    </row>
    <row r="24" spans="1:24">
      <c r="A24" s="29" t="s">
        <v>164</v>
      </c>
      <c r="B24" s="72">
        <f t="shared" si="3"/>
        <v>44076.416666666664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0.41666666666666669</v>
      </c>
      <c r="I24" s="76">
        <f>jar_information!M9</f>
        <v>44020.5</v>
      </c>
      <c r="J24" s="77">
        <f t="shared" si="1"/>
        <v>55.916666666664241</v>
      </c>
      <c r="K24" s="77">
        <f t="shared" si="6"/>
        <v>1341.9999999999418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>
      <c r="A25" s="29" t="s">
        <v>165</v>
      </c>
      <c r="B25" s="72">
        <f t="shared" si="3"/>
        <v>44076.416666666664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0.41666666666666669</v>
      </c>
      <c r="I25" s="76">
        <f>jar_information!M10</f>
        <v>44020.5</v>
      </c>
      <c r="J25" s="77">
        <f t="shared" si="1"/>
        <v>55.916666666664241</v>
      </c>
      <c r="K25" s="77">
        <f t="shared" si="6"/>
        <v>1341.9999999999418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>
      <c r="A26" s="29" t="s">
        <v>166</v>
      </c>
      <c r="B26" s="72">
        <f t="shared" si="3"/>
        <v>44076.416666666664</v>
      </c>
      <c r="C26" s="45"/>
      <c r="D26" s="83"/>
      <c r="E26" s="84"/>
      <c r="F26" s="75" t="e">
        <f t="shared" si="4"/>
        <v>#DIV/0!</v>
      </c>
      <c r="G26" s="75" t="e">
        <f t="shared" si="5"/>
        <v>#DIV/0!</v>
      </c>
      <c r="H26" s="99">
        <v>0.41666666666666669</v>
      </c>
      <c r="I26" s="76">
        <f>jar_information!M11</f>
        <v>44020.5</v>
      </c>
      <c r="J26" s="77">
        <f t="shared" si="1"/>
        <v>55.916666666664241</v>
      </c>
      <c r="K26" s="77">
        <f t="shared" si="6"/>
        <v>1341.9999999999418</v>
      </c>
      <c r="L26" s="78">
        <f>jar_information!H11</f>
        <v>1184.5645645645645</v>
      </c>
      <c r="M26" s="77" t="e">
        <f t="shared" si="7"/>
        <v>#DIV/0!</v>
      </c>
      <c r="N26" s="77" t="e">
        <f t="shared" si="8"/>
        <v>#DIV/0!</v>
      </c>
      <c r="O26" s="79" t="e">
        <f t="shared" si="2"/>
        <v>#DIV/0!</v>
      </c>
      <c r="P26" s="80" t="e">
        <f t="shared" si="9"/>
        <v>#DIV/0!</v>
      </c>
      <c r="Q26" s="81"/>
      <c r="R26" s="81">
        <f t="shared" si="10"/>
        <v>0</v>
      </c>
      <c r="S26" s="81" t="e">
        <f t="shared" si="14"/>
        <v>#DIV/0!</v>
      </c>
      <c r="T26" s="82" t="e">
        <f t="shared" si="11"/>
        <v>#DIV/0!</v>
      </c>
      <c r="U26" s="7" t="e">
        <f t="shared" si="12"/>
        <v>#DIV/0!</v>
      </c>
      <c r="V26" s="93" t="e">
        <f t="shared" si="13"/>
        <v>#DIV/0!</v>
      </c>
      <c r="W26" s="136">
        <v>44041.729166666664</v>
      </c>
    </row>
    <row r="27" spans="1:24">
      <c r="A27" s="29" t="s">
        <v>167</v>
      </c>
      <c r="B27" s="72">
        <f t="shared" si="3"/>
        <v>44076.416666666664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0.41666666666666669</v>
      </c>
      <c r="I27" s="76">
        <f>jar_information!M12</f>
        <v>44020.5</v>
      </c>
      <c r="J27" s="77">
        <f t="shared" si="1"/>
        <v>55.916666666664241</v>
      </c>
      <c r="K27" s="77">
        <f t="shared" si="6"/>
        <v>1341.9999999999418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>
      <c r="A28" s="29" t="s">
        <v>168</v>
      </c>
      <c r="B28" s="72">
        <f t="shared" si="3"/>
        <v>44076.416666666664</v>
      </c>
      <c r="C28" s="45"/>
      <c r="D28" s="83"/>
      <c r="E28" s="84"/>
      <c r="F28" s="75" t="e">
        <f t="shared" si="4"/>
        <v>#DIV/0!</v>
      </c>
      <c r="G28" s="75" t="e">
        <f t="shared" si="5"/>
        <v>#DIV/0!</v>
      </c>
      <c r="H28" s="99">
        <v>0.41666666666666669</v>
      </c>
      <c r="I28" s="76">
        <f>jar_information!M13</f>
        <v>44020.5</v>
      </c>
      <c r="J28" s="77">
        <f t="shared" si="1"/>
        <v>55.916666666664241</v>
      </c>
      <c r="K28" s="77">
        <f t="shared" si="6"/>
        <v>1341.9999999999418</v>
      </c>
      <c r="L28" s="78">
        <f>jar_information!H13</f>
        <v>1173.7724550898204</v>
      </c>
      <c r="M28" s="77" t="e">
        <f t="shared" si="7"/>
        <v>#DIV/0!</v>
      </c>
      <c r="N28" s="77" t="e">
        <f t="shared" si="8"/>
        <v>#DIV/0!</v>
      </c>
      <c r="O28" s="79" t="e">
        <f t="shared" si="2"/>
        <v>#DIV/0!</v>
      </c>
      <c r="P28" s="80" t="e">
        <f t="shared" si="9"/>
        <v>#DIV/0!</v>
      </c>
      <c r="Q28" s="81"/>
      <c r="R28" s="81">
        <f t="shared" si="10"/>
        <v>0</v>
      </c>
      <c r="S28" s="81" t="e">
        <f t="shared" si="14"/>
        <v>#DIV/0!</v>
      </c>
      <c r="T28" s="82" t="e">
        <f t="shared" si="11"/>
        <v>#DIV/0!</v>
      </c>
      <c r="U28" s="7" t="e">
        <f t="shared" si="12"/>
        <v>#DIV/0!</v>
      </c>
      <c r="V28" s="93" t="e">
        <f t="shared" si="13"/>
        <v>#DIV/0!</v>
      </c>
      <c r="W28" s="136">
        <v>44041.729166666664</v>
      </c>
    </row>
    <row r="29" spans="1:24">
      <c r="A29" s="29" t="s">
        <v>169</v>
      </c>
      <c r="B29" s="72">
        <f t="shared" si="3"/>
        <v>44076.416666666664</v>
      </c>
      <c r="C29" s="45"/>
      <c r="D29" s="83"/>
      <c r="E29" s="84"/>
      <c r="F29" s="75" t="e">
        <f t="shared" si="4"/>
        <v>#DIV/0!</v>
      </c>
      <c r="G29" s="75" t="e">
        <f t="shared" si="5"/>
        <v>#DIV/0!</v>
      </c>
      <c r="H29" s="99">
        <v>0.41666666666666669</v>
      </c>
      <c r="I29" s="76">
        <f>jar_information!M14</f>
        <v>44020.5</v>
      </c>
      <c r="J29" s="77">
        <f t="shared" si="1"/>
        <v>55.916666666664241</v>
      </c>
      <c r="K29" s="77">
        <f t="shared" si="6"/>
        <v>1341.9999999999418</v>
      </c>
      <c r="L29" s="78">
        <f>jar_information!H14</f>
        <v>1173.7724550898204</v>
      </c>
      <c r="M29" s="77" t="e">
        <f t="shared" si="7"/>
        <v>#DIV/0!</v>
      </c>
      <c r="N29" s="77" t="e">
        <f t="shared" si="8"/>
        <v>#DIV/0!</v>
      </c>
      <c r="O29" s="79" t="e">
        <f t="shared" si="2"/>
        <v>#DIV/0!</v>
      </c>
      <c r="P29" s="80" t="e">
        <f t="shared" si="9"/>
        <v>#DIV/0!</v>
      </c>
      <c r="Q29" s="81"/>
      <c r="R29" s="81">
        <f t="shared" si="10"/>
        <v>0</v>
      </c>
      <c r="S29" s="81" t="e">
        <f t="shared" si="14"/>
        <v>#DIV/0!</v>
      </c>
      <c r="T29" s="82" t="e">
        <f t="shared" si="11"/>
        <v>#DIV/0!</v>
      </c>
      <c r="U29" s="7" t="e">
        <f t="shared" si="12"/>
        <v>#DIV/0!</v>
      </c>
      <c r="V29" s="93" t="e">
        <f t="shared" si="13"/>
        <v>#DIV/0!</v>
      </c>
      <c r="W29" s="136">
        <v>44056.333333333336</v>
      </c>
    </row>
    <row r="30" spans="1:24">
      <c r="A30" t="s">
        <v>170</v>
      </c>
      <c r="B30" s="72">
        <f t="shared" si="3"/>
        <v>44076.416666666664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0.41666666666666669</v>
      </c>
      <c r="I30" s="76">
        <f>jar_information!M15</f>
        <v>44020.5</v>
      </c>
      <c r="J30" s="77">
        <f t="shared" si="1"/>
        <v>55.916666666664241</v>
      </c>
      <c r="K30" s="77">
        <f t="shared" si="6"/>
        <v>1341.9999999999418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>
      <c r="A31" t="s">
        <v>171</v>
      </c>
      <c r="B31" s="72">
        <f t="shared" si="3"/>
        <v>44076.416666666664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0.41666666666666669</v>
      </c>
      <c r="I31" s="76">
        <f>jar_information!M16</f>
        <v>44020.5</v>
      </c>
      <c r="J31" s="77">
        <f t="shared" si="1"/>
        <v>55.916666666664241</v>
      </c>
      <c r="K31" s="77">
        <f t="shared" si="6"/>
        <v>1341.9999999999418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>
      <c r="A32" t="s">
        <v>172</v>
      </c>
      <c r="B32" s="72">
        <f t="shared" si="3"/>
        <v>44076.416666666664</v>
      </c>
      <c r="C32" s="45"/>
      <c r="D32" s="83"/>
      <c r="E32" s="84"/>
      <c r="F32" s="75" t="e">
        <f t="shared" si="4"/>
        <v>#DIV/0!</v>
      </c>
      <c r="G32" s="75" t="e">
        <f t="shared" si="5"/>
        <v>#DIV/0!</v>
      </c>
      <c r="H32" s="99">
        <v>0.41666666666666669</v>
      </c>
      <c r="I32" s="76">
        <f>jar_information!M17</f>
        <v>44020.5</v>
      </c>
      <c r="J32" s="77">
        <f t="shared" si="1"/>
        <v>55.916666666664241</v>
      </c>
      <c r="K32" s="77">
        <f t="shared" si="6"/>
        <v>1341.9999999999418</v>
      </c>
      <c r="L32" s="78">
        <f>jar_information!H17</f>
        <v>1173.7724550898204</v>
      </c>
      <c r="M32" s="77" t="e">
        <f t="shared" si="7"/>
        <v>#DIV/0!</v>
      </c>
      <c r="N32" s="77" t="e">
        <f t="shared" si="8"/>
        <v>#DIV/0!</v>
      </c>
      <c r="O32" s="79" t="e">
        <f t="shared" si="2"/>
        <v>#DIV/0!</v>
      </c>
      <c r="P32" s="80" t="e">
        <f t="shared" si="9"/>
        <v>#DIV/0!</v>
      </c>
      <c r="Q32" s="81"/>
      <c r="R32" s="81">
        <f t="shared" si="10"/>
        <v>0</v>
      </c>
      <c r="S32" s="81" t="e">
        <f t="shared" si="14"/>
        <v>#DIV/0!</v>
      </c>
      <c r="T32" s="82" t="e">
        <f t="shared" si="11"/>
        <v>#DIV/0!</v>
      </c>
      <c r="U32" s="7" t="e">
        <f t="shared" si="12"/>
        <v>#DIV/0!</v>
      </c>
      <c r="V32" s="93" t="e">
        <f t="shared" si="13"/>
        <v>#DIV/0!</v>
      </c>
      <c r="W32" s="136">
        <v>44041.729166666664</v>
      </c>
    </row>
    <row r="33" spans="1:25">
      <c r="A33" t="s">
        <v>173</v>
      </c>
      <c r="B33" s="72">
        <f t="shared" si="3"/>
        <v>44076.416666666664</v>
      </c>
      <c r="C33" s="45">
        <v>1</v>
      </c>
      <c r="D33" s="83">
        <v>494.02</v>
      </c>
      <c r="E33" s="84">
        <v>95.156999999999996</v>
      </c>
      <c r="F33" s="75">
        <f t="shared" si="4"/>
        <v>5.0782629324033881E-3</v>
      </c>
      <c r="G33" s="75">
        <f t="shared" si="5"/>
        <v>5.6284121375990929E-3</v>
      </c>
      <c r="H33" s="99">
        <v>0.41666666666666669</v>
      </c>
      <c r="I33" s="76">
        <f>jar_information!M18</f>
        <v>44020.5</v>
      </c>
      <c r="J33" s="77">
        <f t="shared" si="1"/>
        <v>55.916666666664241</v>
      </c>
      <c r="K33" s="77">
        <f t="shared" si="6"/>
        <v>1341.9999999999418</v>
      </c>
      <c r="L33" s="78">
        <f>jar_information!H18</f>
        <v>1200.8748114630469</v>
      </c>
      <c r="M33" s="77">
        <f t="shared" si="7"/>
        <v>6.0983580415096981</v>
      </c>
      <c r="N33" s="77">
        <f t="shared" si="8"/>
        <v>11.159995215962748</v>
      </c>
      <c r="O33" s="79">
        <f t="shared" si="2"/>
        <v>3.0436350588989312</v>
      </c>
      <c r="P33" s="80">
        <f t="shared" si="9"/>
        <v>0.76049295975051012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5078.2629324033878</v>
      </c>
      <c r="U33" s="7">
        <f t="shared" si="12"/>
        <v>0.50782629324033879</v>
      </c>
      <c r="V33" s="93">
        <f t="shared" si="13"/>
        <v>2.2679843956028788E-3</v>
      </c>
      <c r="W33" s="136">
        <v>44076.6875</v>
      </c>
      <c r="X33" t="s">
        <v>242</v>
      </c>
      <c r="Y33" s="166" t="s">
        <v>243</v>
      </c>
    </row>
    <row r="34" spans="1:25">
      <c r="A34" t="s">
        <v>174</v>
      </c>
      <c r="B34" s="72">
        <f t="shared" si="3"/>
        <v>44076.416666666664</v>
      </c>
      <c r="C34" s="45"/>
      <c r="D34" s="83"/>
      <c r="E34" s="84"/>
      <c r="F34" s="75" t="e">
        <f t="shared" si="4"/>
        <v>#DIV/0!</v>
      </c>
      <c r="G34" s="75" t="e">
        <f t="shared" si="5"/>
        <v>#DIV/0!</v>
      </c>
      <c r="H34" s="99">
        <v>0.41666666666666669</v>
      </c>
      <c r="I34" s="76">
        <f>jar_information!M19</f>
        <v>44020.5</v>
      </c>
      <c r="J34" s="77">
        <f t="shared" si="1"/>
        <v>55.916666666664241</v>
      </c>
      <c r="K34" s="77">
        <f t="shared" si="6"/>
        <v>1341.9999999999418</v>
      </c>
      <c r="L34" s="78">
        <f>jar_information!H19</f>
        <v>1184.5645645645645</v>
      </c>
      <c r="M34" s="77" t="e">
        <f t="shared" si="7"/>
        <v>#DIV/0!</v>
      </c>
      <c r="N34" s="77" t="e">
        <f t="shared" si="8"/>
        <v>#DIV/0!</v>
      </c>
      <c r="O34" s="79" t="e">
        <f t="shared" si="2"/>
        <v>#DIV/0!</v>
      </c>
      <c r="P34" s="80" t="e">
        <f t="shared" si="9"/>
        <v>#DIV/0!</v>
      </c>
      <c r="Q34" s="81"/>
      <c r="R34" s="81">
        <f t="shared" si="10"/>
        <v>0</v>
      </c>
      <c r="S34" s="81" t="e">
        <f t="shared" si="14"/>
        <v>#DIV/0!</v>
      </c>
      <c r="T34" s="82" t="e">
        <f t="shared" si="11"/>
        <v>#DIV/0!</v>
      </c>
      <c r="U34" s="7" t="e">
        <f t="shared" si="12"/>
        <v>#DIV/0!</v>
      </c>
      <c r="V34" s="93" t="e">
        <f t="shared" si="13"/>
        <v>#DIV/0!</v>
      </c>
      <c r="W34" s="136">
        <v>44056.333333333336</v>
      </c>
    </row>
    <row r="35" spans="1:25">
      <c r="A35" t="s">
        <v>175</v>
      </c>
      <c r="B35" s="72">
        <f t="shared" si="3"/>
        <v>44076.416666666664</v>
      </c>
      <c r="C35" s="45"/>
      <c r="D35" s="83"/>
      <c r="E35" s="84"/>
      <c r="F35" s="75" t="e">
        <f t="shared" si="4"/>
        <v>#DIV/0!</v>
      </c>
      <c r="G35" s="75" t="e">
        <f t="shared" si="5"/>
        <v>#DIV/0!</v>
      </c>
      <c r="H35" s="99">
        <v>0.41666666666666669</v>
      </c>
      <c r="I35" s="76">
        <f>jar_information!M20</f>
        <v>44020.5</v>
      </c>
      <c r="J35" s="77">
        <f t="shared" si="1"/>
        <v>55.916666666664241</v>
      </c>
      <c r="K35" s="77">
        <f t="shared" si="6"/>
        <v>1341.9999999999418</v>
      </c>
      <c r="L35" s="78">
        <f>jar_information!H20</f>
        <v>1184.5645645645645</v>
      </c>
      <c r="M35" s="77" t="e">
        <f t="shared" si="7"/>
        <v>#DIV/0!</v>
      </c>
      <c r="N35" s="77" t="e">
        <f t="shared" si="8"/>
        <v>#DIV/0!</v>
      </c>
      <c r="O35" s="79" t="e">
        <f t="shared" si="2"/>
        <v>#DIV/0!</v>
      </c>
      <c r="P35" s="80" t="e">
        <f t="shared" si="9"/>
        <v>#DIV/0!</v>
      </c>
      <c r="Q35" s="81"/>
      <c r="R35" s="81">
        <f t="shared" si="10"/>
        <v>0</v>
      </c>
      <c r="S35" s="81" t="e">
        <f t="shared" si="14"/>
        <v>#DIV/0!</v>
      </c>
      <c r="T35" s="82" t="e">
        <f t="shared" si="11"/>
        <v>#DIV/0!</v>
      </c>
      <c r="U35" s="7" t="e">
        <f t="shared" si="12"/>
        <v>#DIV/0!</v>
      </c>
      <c r="V35" s="93" t="e">
        <f t="shared" si="13"/>
        <v>#DIV/0!</v>
      </c>
      <c r="W35" s="136">
        <v>44041.729166666664</v>
      </c>
    </row>
    <row r="36" spans="1:25">
      <c r="A36" t="s">
        <v>176</v>
      </c>
      <c r="B36" s="72">
        <f t="shared" si="3"/>
        <v>44076.416666666664</v>
      </c>
      <c r="C36" s="45"/>
      <c r="D36" s="83"/>
      <c r="E36" s="84"/>
      <c r="F36" s="75" t="e">
        <f t="shared" si="4"/>
        <v>#DIV/0!</v>
      </c>
      <c r="G36" s="75" t="e">
        <f t="shared" si="5"/>
        <v>#DIV/0!</v>
      </c>
      <c r="H36" s="99">
        <v>0.41666666666666669</v>
      </c>
      <c r="I36" s="76">
        <f>jar_information!M21</f>
        <v>44020.5</v>
      </c>
      <c r="J36" s="77">
        <f t="shared" si="1"/>
        <v>55.916666666664241</v>
      </c>
      <c r="K36" s="77">
        <f t="shared" si="6"/>
        <v>1341.9999999999418</v>
      </c>
      <c r="L36" s="78">
        <f>jar_information!H21</f>
        <v>1168.4005979073243</v>
      </c>
      <c r="M36" s="77" t="e">
        <f t="shared" si="7"/>
        <v>#DIV/0!</v>
      </c>
      <c r="N36" s="77" t="e">
        <f t="shared" si="8"/>
        <v>#DIV/0!</v>
      </c>
      <c r="O36" s="79" t="e">
        <f t="shared" si="2"/>
        <v>#DIV/0!</v>
      </c>
      <c r="P36" s="80" t="e">
        <f t="shared" si="9"/>
        <v>#DIV/0!</v>
      </c>
      <c r="Q36" s="81"/>
      <c r="R36" s="81">
        <f t="shared" si="10"/>
        <v>0</v>
      </c>
      <c r="S36" s="81" t="e">
        <f t="shared" si="14"/>
        <v>#DIV/0!</v>
      </c>
      <c r="T36" s="82" t="e">
        <f t="shared" si="11"/>
        <v>#DIV/0!</v>
      </c>
      <c r="U36" s="7" t="e">
        <f t="shared" si="12"/>
        <v>#DIV/0!</v>
      </c>
      <c r="V36" s="93" t="e">
        <f t="shared" si="13"/>
        <v>#DIV/0!</v>
      </c>
      <c r="W36" s="136">
        <v>44041.729166666664</v>
      </c>
    </row>
    <row r="37" spans="1:25">
      <c r="A37" t="s">
        <v>177</v>
      </c>
      <c r="B37" s="72">
        <f t="shared" si="3"/>
        <v>44076.416666666664</v>
      </c>
      <c r="C37" s="45">
        <v>2</v>
      </c>
      <c r="D37" s="83">
        <v>1050.0999999999999</v>
      </c>
      <c r="E37" s="84">
        <v>180.32</v>
      </c>
      <c r="F37" s="75">
        <f t="shared" si="4"/>
        <v>5.3328402877266734E-3</v>
      </c>
      <c r="G37" s="75">
        <f t="shared" si="5"/>
        <v>5.3620150289563932E-3</v>
      </c>
      <c r="H37" s="99">
        <v>0.41666666666666669</v>
      </c>
      <c r="I37" s="76">
        <f>jar_information!M22</f>
        <v>44020.5</v>
      </c>
      <c r="J37" s="77">
        <f t="shared" si="1"/>
        <v>55.916666666664241</v>
      </c>
      <c r="K37" s="77">
        <f t="shared" si="6"/>
        <v>1341.9999999999418</v>
      </c>
      <c r="L37" s="78">
        <f>jar_information!H22</f>
        <v>1189.984962406015</v>
      </c>
      <c r="M37" s="77">
        <f t="shared" si="7"/>
        <v>6.3459997493077074</v>
      </c>
      <c r="N37" s="77">
        <f t="shared" si="8"/>
        <v>11.613179541233105</v>
      </c>
      <c r="O37" s="79">
        <f t="shared" si="2"/>
        <v>3.167230783972665</v>
      </c>
      <c r="P37" s="80">
        <f t="shared" si="9"/>
        <v>0.79679515438433135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5332.8402877266735</v>
      </c>
      <c r="U37" s="7">
        <f t="shared" si="12"/>
        <v>0.53328402877266734</v>
      </c>
      <c r="V37" s="93">
        <f t="shared" si="13"/>
        <v>2.3600825513955307E-3</v>
      </c>
      <c r="W37" s="136">
        <v>44076.6875</v>
      </c>
      <c r="X37" t="s">
        <v>241</v>
      </c>
    </row>
    <row r="38" spans="1:25">
      <c r="A38" t="s">
        <v>178</v>
      </c>
      <c r="B38" s="72">
        <f t="shared" si="3"/>
        <v>44076.416666666664</v>
      </c>
      <c r="C38" s="45">
        <v>2</v>
      </c>
      <c r="D38" s="83">
        <v>252.35</v>
      </c>
      <c r="E38" s="84">
        <v>47.079000000000001</v>
      </c>
      <c r="F38" s="75">
        <f t="shared" si="4"/>
        <v>1.3249975090409588E-3</v>
      </c>
      <c r="G38" s="75">
        <f t="shared" si="5"/>
        <v>1.3758636056826902E-3</v>
      </c>
      <c r="H38" s="99">
        <v>0.41666666666666669</v>
      </c>
      <c r="I38" s="76">
        <f>jar_information!M23</f>
        <v>44020.5</v>
      </c>
      <c r="J38" s="77">
        <f t="shared" si="1"/>
        <v>55.916666666664241</v>
      </c>
      <c r="K38" s="77">
        <f t="shared" si="6"/>
        <v>1341.9999999999418</v>
      </c>
      <c r="L38" s="78">
        <f>jar_information!H23</f>
        <v>1168.4005979073243</v>
      </c>
      <c r="M38" s="77">
        <f t="shared" si="7"/>
        <v>1.5481278817891715</v>
      </c>
      <c r="N38" s="77">
        <f t="shared" si="8"/>
        <v>2.8330740236741838</v>
      </c>
      <c r="O38" s="79">
        <f t="shared" si="2"/>
        <v>0.77265655191114102</v>
      </c>
      <c r="P38" s="80">
        <f t="shared" si="9"/>
        <v>0.19705591873455708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1324.9975090409587</v>
      </c>
      <c r="U38" s="7">
        <f t="shared" si="12"/>
        <v>0.13249975090409588</v>
      </c>
      <c r="V38" s="93">
        <f t="shared" si="13"/>
        <v>5.7575003868194825E-4</v>
      </c>
    </row>
    <row r="39" spans="1:25">
      <c r="A39" t="s">
        <v>179</v>
      </c>
      <c r="B39" s="72">
        <f t="shared" si="3"/>
        <v>44076.416666666664</v>
      </c>
      <c r="C39" s="45">
        <v>1</v>
      </c>
      <c r="D39" s="83">
        <v>763.82</v>
      </c>
      <c r="E39" s="84">
        <v>115.34</v>
      </c>
      <c r="F39" s="75">
        <f t="shared" si="4"/>
        <v>7.789177333379649E-3</v>
      </c>
      <c r="G39" s="75">
        <f t="shared" si="5"/>
        <v>6.8360358296448327E-3</v>
      </c>
      <c r="H39" s="99">
        <v>0.41666666666666669</v>
      </c>
      <c r="I39" s="76">
        <f>jar_information!M24</f>
        <v>44020.5</v>
      </c>
      <c r="J39" s="77">
        <f t="shared" si="1"/>
        <v>55.916666666664241</v>
      </c>
      <c r="K39" s="77">
        <f t="shared" si="6"/>
        <v>1341.9999999999418</v>
      </c>
      <c r="L39" s="78">
        <f>jar_information!H24</f>
        <v>1147.072808320951</v>
      </c>
      <c r="M39" s="77">
        <f t="shared" si="7"/>
        <v>8.9347535183096909</v>
      </c>
      <c r="N39" s="77">
        <f t="shared" si="8"/>
        <v>16.350598938506735</v>
      </c>
      <c r="O39" s="79">
        <f t="shared" si="2"/>
        <v>4.4592542559563819</v>
      </c>
      <c r="P39" s="80">
        <f t="shared" si="9"/>
        <v>1.152952655355902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7789.1773333796491</v>
      </c>
      <c r="U39" s="7">
        <f t="shared" si="12"/>
        <v>0.77891773333796488</v>
      </c>
      <c r="V39" s="93">
        <f t="shared" si="13"/>
        <v>3.3228422175533346E-3</v>
      </c>
      <c r="W39" s="136">
        <v>44076.6875</v>
      </c>
      <c r="X39" t="s">
        <v>240</v>
      </c>
    </row>
    <row r="40" spans="1:25">
      <c r="A40" t="s">
        <v>180</v>
      </c>
      <c r="B40" s="72">
        <f t="shared" si="3"/>
        <v>44076.416666666664</v>
      </c>
      <c r="C40" s="45"/>
      <c r="D40" s="83"/>
      <c r="E40" s="84"/>
      <c r="F40" s="75" t="e">
        <f t="shared" si="4"/>
        <v>#DIV/0!</v>
      </c>
      <c r="G40" s="75" t="e">
        <f t="shared" si="5"/>
        <v>#DIV/0!</v>
      </c>
      <c r="H40" s="99">
        <v>0.41666666666666669</v>
      </c>
      <c r="I40" s="76">
        <f>jar_information!M25</f>
        <v>44020.5</v>
      </c>
      <c r="J40" s="77">
        <f t="shared" si="1"/>
        <v>55.916666666664241</v>
      </c>
      <c r="K40" s="77">
        <f t="shared" si="6"/>
        <v>1341.9999999999418</v>
      </c>
      <c r="L40" s="78">
        <f>jar_information!H25</f>
        <v>1179.1604197901049</v>
      </c>
      <c r="M40" s="77" t="e">
        <f t="shared" si="7"/>
        <v>#DIV/0!</v>
      </c>
      <c r="N40" s="77" t="e">
        <f t="shared" si="8"/>
        <v>#DIV/0!</v>
      </c>
      <c r="O40" s="79" t="e">
        <f t="shared" si="2"/>
        <v>#DIV/0!</v>
      </c>
      <c r="P40" s="80" t="e">
        <f t="shared" si="9"/>
        <v>#DIV/0!</v>
      </c>
      <c r="Q40" s="81"/>
      <c r="R40" s="81">
        <f t="shared" si="10"/>
        <v>0</v>
      </c>
      <c r="S40" s="81" t="e">
        <f>R40/O40*100</f>
        <v>#DIV/0!</v>
      </c>
      <c r="T40" s="82" t="e">
        <f t="shared" si="11"/>
        <v>#DIV/0!</v>
      </c>
      <c r="U40" s="7" t="e">
        <f t="shared" si="12"/>
        <v>#DIV/0!</v>
      </c>
      <c r="V40" s="93" t="e">
        <f t="shared" si="13"/>
        <v>#DIV/0!</v>
      </c>
      <c r="W40" s="136">
        <v>44041.729166666664</v>
      </c>
    </row>
    <row r="41" spans="1:25">
      <c r="A41" t="s">
        <v>181</v>
      </c>
      <c r="B41" s="72">
        <f t="shared" si="3"/>
        <v>44076.416666666664</v>
      </c>
      <c r="C41" s="45"/>
      <c r="D41" s="83"/>
      <c r="E41" s="84"/>
      <c r="F41" s="75" t="e">
        <f t="shared" si="4"/>
        <v>#DIV/0!</v>
      </c>
      <c r="G41" s="75" t="e">
        <f t="shared" si="5"/>
        <v>#DIV/0!</v>
      </c>
      <c r="H41" s="99">
        <v>0.41666666666666669</v>
      </c>
      <c r="I41" s="76">
        <f>jar_information!M26</f>
        <v>44020.5</v>
      </c>
      <c r="J41" s="77">
        <f t="shared" si="1"/>
        <v>55.916666666664241</v>
      </c>
      <c r="K41" s="77">
        <f t="shared" si="6"/>
        <v>1341.9999999999418</v>
      </c>
      <c r="L41" s="78">
        <f>jar_information!H26</f>
        <v>1179.1604197901049</v>
      </c>
      <c r="M41" s="77" t="e">
        <f t="shared" si="7"/>
        <v>#DIV/0!</v>
      </c>
      <c r="N41" s="77" t="e">
        <f t="shared" si="8"/>
        <v>#DIV/0!</v>
      </c>
      <c r="O41" s="79" t="e">
        <f t="shared" si="2"/>
        <v>#DIV/0!</v>
      </c>
      <c r="P41" s="80" t="e">
        <f t="shared" si="9"/>
        <v>#DIV/0!</v>
      </c>
      <c r="Q41" s="81"/>
      <c r="R41" s="81">
        <f t="shared" si="10"/>
        <v>0</v>
      </c>
      <c r="S41" s="81" t="e">
        <f>R41/O41*100</f>
        <v>#DIV/0!</v>
      </c>
      <c r="T41" s="82" t="e">
        <f t="shared" si="11"/>
        <v>#DIV/0!</v>
      </c>
      <c r="U41" s="7" t="e">
        <f t="shared" si="12"/>
        <v>#DIV/0!</v>
      </c>
      <c r="V41" s="93" t="e">
        <f t="shared" si="13"/>
        <v>#DIV/0!</v>
      </c>
      <c r="W41" s="136">
        <v>44041.729166666664</v>
      </c>
    </row>
    <row r="42" spans="1:25">
      <c r="A42" t="s">
        <v>182</v>
      </c>
      <c r="B42" s="72">
        <f t="shared" si="3"/>
        <v>44076.416666666664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0.41666666666666669</v>
      </c>
      <c r="I42" s="76">
        <f>jar_information!M27</f>
        <v>44020.5</v>
      </c>
      <c r="J42" s="77">
        <f t="shared" si="1"/>
        <v>55.916666666664241</v>
      </c>
      <c r="K42" s="77">
        <f t="shared" si="6"/>
        <v>1341.9999999999418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5">
      <c r="A43" t="s">
        <v>183</v>
      </c>
      <c r="B43" s="72">
        <f t="shared" si="3"/>
        <v>44076.416666666664</v>
      </c>
      <c r="C43" s="45"/>
      <c r="D43" s="83"/>
      <c r="E43" s="84"/>
      <c r="F43" s="75" t="e">
        <f t="shared" si="4"/>
        <v>#DIV/0!</v>
      </c>
      <c r="G43" s="75" t="e">
        <f t="shared" si="5"/>
        <v>#DIV/0!</v>
      </c>
      <c r="H43" s="99">
        <v>0.41666666666666669</v>
      </c>
      <c r="I43" s="76">
        <f>jar_information!M28</f>
        <v>44020.5</v>
      </c>
      <c r="J43" s="77">
        <f t="shared" si="1"/>
        <v>55.916666666664241</v>
      </c>
      <c r="K43" s="77">
        <f t="shared" si="6"/>
        <v>1341.9999999999418</v>
      </c>
      <c r="L43" s="78">
        <f>jar_information!H28</f>
        <v>1173.7724550898204</v>
      </c>
      <c r="M43" s="77" t="e">
        <f t="shared" si="7"/>
        <v>#DIV/0!</v>
      </c>
      <c r="N43" s="77" t="e">
        <f t="shared" si="8"/>
        <v>#DIV/0!</v>
      </c>
      <c r="O43" s="79" t="e">
        <f t="shared" si="2"/>
        <v>#DIV/0!</v>
      </c>
      <c r="P43" s="80" t="e">
        <f t="shared" si="9"/>
        <v>#DIV/0!</v>
      </c>
      <c r="Q43" s="81"/>
      <c r="R43" s="81">
        <f t="shared" si="10"/>
        <v>0</v>
      </c>
      <c r="S43" s="81" t="e">
        <f t="shared" si="14"/>
        <v>#DIV/0!</v>
      </c>
      <c r="T43" s="82" t="e">
        <f t="shared" si="11"/>
        <v>#DIV/0!</v>
      </c>
      <c r="U43" s="7" t="e">
        <f t="shared" si="12"/>
        <v>#DIV/0!</v>
      </c>
      <c r="V43" s="93" t="e">
        <f t="shared" si="13"/>
        <v>#DIV/0!</v>
      </c>
      <c r="W43" s="136">
        <v>44041.729166666664</v>
      </c>
    </row>
    <row r="44" spans="1:25" ht="15" thickBot="1">
      <c r="A44" t="s">
        <v>184</v>
      </c>
      <c r="B44" s="72">
        <f t="shared" si="3"/>
        <v>44076.416666666664</v>
      </c>
      <c r="C44" s="45"/>
      <c r="D44" s="129"/>
      <c r="E44" s="130"/>
      <c r="F44" s="75" t="e">
        <f t="shared" si="4"/>
        <v>#DIV/0!</v>
      </c>
      <c r="G44" s="75" t="e">
        <f t="shared" si="5"/>
        <v>#DIV/0!</v>
      </c>
      <c r="H44" s="99">
        <v>0.41666666666666669</v>
      </c>
      <c r="I44" s="76">
        <f>jar_information!M29</f>
        <v>44020.5</v>
      </c>
      <c r="J44" s="77">
        <f t="shared" si="1"/>
        <v>55.916666666664241</v>
      </c>
      <c r="K44" s="77">
        <f t="shared" si="6"/>
        <v>1341.9999999999418</v>
      </c>
      <c r="L44" s="78">
        <f>jar_information!H29</f>
        <v>1173.7724550898204</v>
      </c>
      <c r="M44" s="77" t="e">
        <f t="shared" si="7"/>
        <v>#DIV/0!</v>
      </c>
      <c r="N44" s="77" t="e">
        <f t="shared" si="8"/>
        <v>#DIV/0!</v>
      </c>
      <c r="O44" s="79" t="e">
        <f t="shared" si="2"/>
        <v>#DIV/0!</v>
      </c>
      <c r="P44" s="80" t="e">
        <f t="shared" si="9"/>
        <v>#DIV/0!</v>
      </c>
      <c r="Q44" s="81"/>
      <c r="R44" s="81">
        <f t="shared" si="10"/>
        <v>0</v>
      </c>
      <c r="S44" s="81" t="e">
        <f>R44/O44*100</f>
        <v>#DIV/0!</v>
      </c>
      <c r="T44" s="82" t="e">
        <f t="shared" si="11"/>
        <v>#DIV/0!</v>
      </c>
      <c r="U44" s="7" t="e">
        <f t="shared" si="12"/>
        <v>#DIV/0!</v>
      </c>
      <c r="V44" s="93" t="e">
        <f t="shared" si="13"/>
        <v>#DIV/0!</v>
      </c>
      <c r="W44" s="136">
        <v>44041.729166666664</v>
      </c>
    </row>
  </sheetData>
  <conditionalFormatting sqref="O18:O4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abSelected="1" workbookViewId="0">
      <selection activeCell="D29" sqref="D29"/>
    </sheetView>
  </sheetViews>
  <sheetFormatPr baseColWidth="10" defaultRowHeight="14" x14ac:dyDescent="0"/>
  <cols>
    <col min="1" max="1" width="26.6640625" bestFit="1" customWidth="1"/>
    <col min="6" max="6" width="18.33203125" bestFit="1" customWidth="1"/>
  </cols>
  <sheetData>
    <row r="1" spans="1:17">
      <c r="A1" t="s">
        <v>305</v>
      </c>
      <c r="B1" t="s">
        <v>306</v>
      </c>
      <c r="C1" t="s">
        <v>307</v>
      </c>
      <c r="D1" t="s">
        <v>333</v>
      </c>
      <c r="E1" t="s">
        <v>308</v>
      </c>
      <c r="F1" t="s">
        <v>309</v>
      </c>
      <c r="G1" t="s">
        <v>310</v>
      </c>
      <c r="H1" s="167" t="s">
        <v>311</v>
      </c>
      <c r="I1" t="s">
        <v>312</v>
      </c>
      <c r="J1" t="s">
        <v>313</v>
      </c>
      <c r="K1" t="s">
        <v>314</v>
      </c>
      <c r="L1" s="167" t="s">
        <v>315</v>
      </c>
      <c r="M1" t="s">
        <v>316</v>
      </c>
      <c r="N1" t="s">
        <v>317</v>
      </c>
      <c r="O1" t="s">
        <v>318</v>
      </c>
      <c r="P1" s="131" t="s">
        <v>319</v>
      </c>
      <c r="Q1" s="167" t="s">
        <v>320</v>
      </c>
    </row>
    <row r="2" spans="1:17">
      <c r="A2" s="29" t="str">
        <f>'2019_IncRep_09.07.20'!A18</f>
        <v>1_GRrf_comp_0-10</v>
      </c>
      <c r="B2" t="str">
        <f>IF(RIGHT(LEFT(A2,2),1)="_",LEFT(RIGHT(A2,LEN(A2)-2),4),LEFT(RIGHT(A2,LEN(A2)-3),4))</f>
        <v>GRrf</v>
      </c>
      <c r="C2" t="str">
        <f>B2&amp;IF(LEFT(RIGHT(A2,5),1)="_",RIGHT(A2,5),RIGHT(A2,6))&amp;"_2019_b"</f>
        <v>GRrf_0-10_2019_b</v>
      </c>
      <c r="D2">
        <f>WHC!S5</f>
        <v>15.61</v>
      </c>
      <c r="E2">
        <v>1</v>
      </c>
      <c r="F2" t="s">
        <v>321</v>
      </c>
      <c r="G2" t="str">
        <f>IF(AND(E2&lt;&gt;E1,L2=L1),"fix meas date","")</f>
        <v/>
      </c>
      <c r="H2" s="167">
        <f>VLOOKUP($A2,'2019_IncRep_09.07.20'!$A$18:$I$44,9,FALSE)</f>
        <v>44020.5</v>
      </c>
      <c r="I2">
        <f>YEAR(H2)</f>
        <v>2020</v>
      </c>
      <c r="J2">
        <f>MONTH(H2)</f>
        <v>7</v>
      </c>
      <c r="K2">
        <f>DAY(H2)+H2-ROUNDDOWN(H2,0)</f>
        <v>8.5</v>
      </c>
      <c r="L2" s="167">
        <f>VLOOKUP($A2,'2019_IncRep_09.07.20'!$A$18:$B$44,2,FALSE)</f>
        <v>44021.479166666664</v>
      </c>
      <c r="M2">
        <f>YEAR(L2)</f>
        <v>2020</v>
      </c>
      <c r="N2">
        <f>MONTH(L2)</f>
        <v>7</v>
      </c>
      <c r="O2">
        <f>DAY(L2)+L2-ROUNDDOWN(L2,0)</f>
        <v>9.4791666666642413</v>
      </c>
      <c r="P2">
        <f>L2-H2</f>
        <v>0.97916666666424135</v>
      </c>
      <c r="Q2" s="167">
        <f>IFERROR(VLOOKUP($A2,'2019_IncRep_09.07.20'!$A$18:$O$44,14,FALSE),"")</f>
        <v>1.4193355987490488</v>
      </c>
    </row>
    <row r="3" spans="1:17">
      <c r="A3" s="29" t="str">
        <f>'2019_IncRep_09.07.20'!A19</f>
        <v>2_GRrf_comp_10-20</v>
      </c>
      <c r="B3" t="str">
        <f t="shared" ref="B3:B66" si="0">IF(RIGHT(LEFT(A3,2),1)="_",LEFT(RIGHT(A3,LEN(A3)-2),4),LEFT(RIGHT(A3,LEN(A3)-3),4))</f>
        <v>GRrf</v>
      </c>
      <c r="C3" t="str">
        <f t="shared" ref="C3:C66" si="1">B3&amp;IF(LEFT(RIGHT(A3,5),1)="_",RIGHT(A3,5),RIGHT(A3,6))&amp;"_2019_b"</f>
        <v>GRrf_10-20_2019_b</v>
      </c>
      <c r="D3">
        <f>WHC!S6</f>
        <v>15.8</v>
      </c>
      <c r="E3">
        <f>E2</f>
        <v>1</v>
      </c>
      <c r="F3" t="s">
        <v>321</v>
      </c>
      <c r="G3" t="str">
        <f t="shared" ref="G3:G28" si="2">IF(AND(E3&lt;&gt;E2,L3=L2),"fix meas date","")</f>
        <v/>
      </c>
      <c r="H3" s="167">
        <f>VLOOKUP($A3,'2019_IncRep_09.07.20'!$A$18:$I$44,9,FALSE)</f>
        <v>44020.5</v>
      </c>
      <c r="I3">
        <f t="shared" ref="I3:I66" si="3">YEAR(H3)</f>
        <v>2020</v>
      </c>
      <c r="J3">
        <f t="shared" ref="J3:J28" si="4">MONTH(H3)</f>
        <v>7</v>
      </c>
      <c r="K3">
        <f t="shared" ref="K3:K28" si="5">DAY(H3)+H3-ROUNDDOWN(H3,0)</f>
        <v>8.5</v>
      </c>
      <c r="L3" s="167">
        <f>VLOOKUP($A3,'2019_IncRep_09.07.20'!$A$18:$B$44,2,FALSE)</f>
        <v>44021.479166666664</v>
      </c>
      <c r="M3">
        <f t="shared" ref="M3:M66" si="6">YEAR(L3)</f>
        <v>2020</v>
      </c>
      <c r="N3">
        <f t="shared" ref="N3:N28" si="7">MONTH(L3)</f>
        <v>7</v>
      </c>
      <c r="O3">
        <f t="shared" ref="O3:O28" si="8">DAY(L3)+L3-ROUNDDOWN(L3,0)</f>
        <v>9.4791666666642413</v>
      </c>
      <c r="P3">
        <f t="shared" ref="P3:P28" si="9">L3-H3</f>
        <v>0.97916666666424135</v>
      </c>
      <c r="Q3" s="167">
        <f>IFERROR(VLOOKUP($A3,'2019_IncRep_09.07.20'!$A$18:$O$44,14,FALSE),"")</f>
        <v>0.69840740927491574</v>
      </c>
    </row>
    <row r="4" spans="1:17">
      <c r="A4" s="29" t="str">
        <f>'2019_IncRep_09.07.20'!A20</f>
        <v>3_GRrf_comp_20-30</v>
      </c>
      <c r="B4" t="str">
        <f t="shared" si="0"/>
        <v>GRrf</v>
      </c>
      <c r="C4" t="str">
        <f t="shared" si="1"/>
        <v>GRrf_20-30_2019_b</v>
      </c>
      <c r="D4">
        <f>WHC!S7</f>
        <v>15.54</v>
      </c>
      <c r="E4">
        <f t="shared" ref="E4:E28" si="10">E3</f>
        <v>1</v>
      </c>
      <c r="F4" t="s">
        <v>321</v>
      </c>
      <c r="G4" t="str">
        <f t="shared" si="2"/>
        <v/>
      </c>
      <c r="H4" s="167">
        <f>VLOOKUP($A4,'2019_IncRep_09.07.20'!$A$18:$I$44,9,FALSE)</f>
        <v>44020.5</v>
      </c>
      <c r="I4">
        <f t="shared" si="3"/>
        <v>2020</v>
      </c>
      <c r="J4">
        <f t="shared" si="4"/>
        <v>7</v>
      </c>
      <c r="K4">
        <f t="shared" si="5"/>
        <v>8.5</v>
      </c>
      <c r="L4" s="167">
        <f>VLOOKUP($A4,'2019_IncRep_09.07.20'!$A$18:$B$44,2,FALSE)</f>
        <v>44021.479166666664</v>
      </c>
      <c r="M4">
        <f t="shared" si="6"/>
        <v>2020</v>
      </c>
      <c r="N4">
        <f t="shared" si="7"/>
        <v>7</v>
      </c>
      <c r="O4">
        <f t="shared" si="8"/>
        <v>9.4791666666642413</v>
      </c>
      <c r="P4">
        <f t="shared" si="9"/>
        <v>0.97916666666424135</v>
      </c>
      <c r="Q4" s="167">
        <f>IFERROR(VLOOKUP($A4,'2019_IncRep_09.07.20'!$A$18:$O$44,14,FALSE),"")</f>
        <v>0.49554649914438992</v>
      </c>
    </row>
    <row r="5" spans="1:17">
      <c r="A5" s="29" t="str">
        <f>'2019_IncRep_09.07.20'!A21</f>
        <v>4_GRwf_comp_0-10</v>
      </c>
      <c r="B5" t="str">
        <f t="shared" si="0"/>
        <v>GRwf</v>
      </c>
      <c r="C5" t="str">
        <f t="shared" si="1"/>
        <v>GRwf_0-10_2019_b</v>
      </c>
      <c r="D5">
        <f>WHC!S8</f>
        <v>15.46</v>
      </c>
      <c r="E5">
        <f t="shared" si="10"/>
        <v>1</v>
      </c>
      <c r="F5" t="s">
        <v>321</v>
      </c>
      <c r="G5" t="str">
        <f t="shared" si="2"/>
        <v/>
      </c>
      <c r="H5" s="167">
        <f>VLOOKUP($A5,'2019_IncRep_09.07.20'!$A$18:$I$44,9,FALSE)</f>
        <v>44020.5</v>
      </c>
      <c r="I5">
        <f t="shared" si="3"/>
        <v>2020</v>
      </c>
      <c r="J5">
        <f t="shared" si="4"/>
        <v>7</v>
      </c>
      <c r="K5">
        <f t="shared" si="5"/>
        <v>8.5</v>
      </c>
      <c r="L5" s="167">
        <f>VLOOKUP($A5,'2019_IncRep_09.07.20'!$A$18:$B$44,2,FALSE)</f>
        <v>44021.479166666664</v>
      </c>
      <c r="M5">
        <f t="shared" si="6"/>
        <v>2020</v>
      </c>
      <c r="N5">
        <f t="shared" si="7"/>
        <v>7</v>
      </c>
      <c r="O5">
        <f t="shared" si="8"/>
        <v>9.4791666666642413</v>
      </c>
      <c r="P5">
        <f t="shared" si="9"/>
        <v>0.97916666666424135</v>
      </c>
      <c r="Q5" s="167">
        <f>IFERROR(VLOOKUP($A5,'2019_IncRep_09.07.20'!$A$18:$O$44,14,FALSE),"")</f>
        <v>1.7375219020354746</v>
      </c>
    </row>
    <row r="6" spans="1:17">
      <c r="A6" s="29" t="str">
        <f>'2019_IncRep_09.07.20'!A22</f>
        <v>5_GRwf_comp_10-20</v>
      </c>
      <c r="B6" t="str">
        <f t="shared" si="0"/>
        <v>GRwf</v>
      </c>
      <c r="C6" t="str">
        <f t="shared" si="1"/>
        <v>GRwf_10-20_2019_b</v>
      </c>
      <c r="D6">
        <f>WHC!S9</f>
        <v>15.31</v>
      </c>
      <c r="E6">
        <f t="shared" si="10"/>
        <v>1</v>
      </c>
      <c r="F6" t="s">
        <v>321</v>
      </c>
      <c r="G6" t="str">
        <f t="shared" si="2"/>
        <v/>
      </c>
      <c r="H6" s="167">
        <f>VLOOKUP($A6,'2019_IncRep_09.07.20'!$A$18:$I$44,9,FALSE)</f>
        <v>44020.5</v>
      </c>
      <c r="I6">
        <f t="shared" si="3"/>
        <v>2020</v>
      </c>
      <c r="J6">
        <f t="shared" si="4"/>
        <v>7</v>
      </c>
      <c r="K6">
        <f t="shared" si="5"/>
        <v>8.5</v>
      </c>
      <c r="L6" s="167">
        <f>VLOOKUP($A6,'2019_IncRep_09.07.20'!$A$18:$B$44,2,FALSE)</f>
        <v>44021.479166666664</v>
      </c>
      <c r="M6">
        <f t="shared" si="6"/>
        <v>2020</v>
      </c>
      <c r="N6">
        <f t="shared" si="7"/>
        <v>7</v>
      </c>
      <c r="O6">
        <f t="shared" si="8"/>
        <v>9.4791666666642413</v>
      </c>
      <c r="P6">
        <f t="shared" si="9"/>
        <v>0.97916666666424135</v>
      </c>
      <c r="Q6" s="167">
        <f>IFERROR(VLOOKUP($A6,'2019_IncRep_09.07.20'!$A$18:$O$44,14,FALSE),"")</f>
        <v>1.2564937091156312</v>
      </c>
    </row>
    <row r="7" spans="1:17">
      <c r="A7" s="29" t="str">
        <f>'2019_IncRep_09.07.20'!A23</f>
        <v>6_GRwf_comp_20-30</v>
      </c>
      <c r="B7" t="str">
        <f t="shared" si="0"/>
        <v>GRwf</v>
      </c>
      <c r="C7" t="str">
        <f t="shared" si="1"/>
        <v>GRwf_20-30_2019_b</v>
      </c>
      <c r="D7">
        <f>WHC!S10</f>
        <v>15.31</v>
      </c>
      <c r="E7">
        <f t="shared" si="10"/>
        <v>1</v>
      </c>
      <c r="F7" t="s">
        <v>321</v>
      </c>
      <c r="G7" t="str">
        <f t="shared" si="2"/>
        <v/>
      </c>
      <c r="H7" s="167">
        <f>VLOOKUP($A7,'2019_IncRep_09.07.20'!$A$18:$I$44,9,FALSE)</f>
        <v>44020.5</v>
      </c>
      <c r="I7">
        <f t="shared" si="3"/>
        <v>2020</v>
      </c>
      <c r="J7">
        <f t="shared" si="4"/>
        <v>7</v>
      </c>
      <c r="K7">
        <f t="shared" si="5"/>
        <v>8.5</v>
      </c>
      <c r="L7" s="167">
        <f>VLOOKUP($A7,'2019_IncRep_09.07.20'!$A$18:$B$44,2,FALSE)</f>
        <v>44021.479166666664</v>
      </c>
      <c r="M7">
        <f t="shared" si="6"/>
        <v>2020</v>
      </c>
      <c r="N7">
        <f t="shared" si="7"/>
        <v>7</v>
      </c>
      <c r="O7">
        <f t="shared" si="8"/>
        <v>9.4791666666642413</v>
      </c>
      <c r="P7">
        <f t="shared" si="9"/>
        <v>0.97916666666424135</v>
      </c>
      <c r="Q7" s="167">
        <f>IFERROR(VLOOKUP($A7,'2019_IncRep_09.07.20'!$A$18:$O$44,14,FALSE),"")</f>
        <v>1.0165449058175311</v>
      </c>
    </row>
    <row r="8" spans="1:17">
      <c r="A8" s="29" t="str">
        <f>'2019_IncRep_09.07.20'!A24</f>
        <v>7_GRpp_comp_0-10</v>
      </c>
      <c r="B8" t="str">
        <f t="shared" si="0"/>
        <v>GRpp</v>
      </c>
      <c r="C8" t="str">
        <f t="shared" si="1"/>
        <v>GRpp_0-10_2019_b</v>
      </c>
      <c r="D8">
        <f>WHC!S11</f>
        <v>15.46</v>
      </c>
      <c r="E8">
        <f t="shared" si="10"/>
        <v>1</v>
      </c>
      <c r="F8" t="s">
        <v>321</v>
      </c>
      <c r="G8" t="str">
        <f t="shared" si="2"/>
        <v/>
      </c>
      <c r="H8" s="167">
        <f>VLOOKUP($A8,'2019_IncRep_09.07.20'!$A$18:$I$44,9,FALSE)</f>
        <v>44020.5</v>
      </c>
      <c r="I8">
        <f t="shared" si="3"/>
        <v>2020</v>
      </c>
      <c r="J8">
        <f t="shared" si="4"/>
        <v>7</v>
      </c>
      <c r="K8">
        <f t="shared" si="5"/>
        <v>8.5</v>
      </c>
      <c r="L8" s="167">
        <f>VLOOKUP($A8,'2019_IncRep_09.07.20'!$A$18:$B$44,2,FALSE)</f>
        <v>44021.479166666664</v>
      </c>
      <c r="M8">
        <f t="shared" si="6"/>
        <v>2020</v>
      </c>
      <c r="N8">
        <f t="shared" si="7"/>
        <v>7</v>
      </c>
      <c r="O8">
        <f t="shared" si="8"/>
        <v>9.4791666666642413</v>
      </c>
      <c r="P8">
        <f t="shared" si="9"/>
        <v>0.97916666666424135</v>
      </c>
      <c r="Q8" s="167">
        <f>IFERROR(VLOOKUP($A8,'2019_IncRep_09.07.20'!$A$18:$O$44,14,FALSE),"")</f>
        <v>3.1849365804596057</v>
      </c>
    </row>
    <row r="9" spans="1:17">
      <c r="A9" s="29" t="str">
        <f>'2019_IncRep_09.07.20'!A25</f>
        <v>8_GRpp_comp_10-20</v>
      </c>
      <c r="B9" t="str">
        <f t="shared" si="0"/>
        <v>GRpp</v>
      </c>
      <c r="C9" t="str">
        <f t="shared" si="1"/>
        <v>GRpp_10-20_2019_b</v>
      </c>
      <c r="D9">
        <f>WHC!S12</f>
        <v>15.53</v>
      </c>
      <c r="E9">
        <f t="shared" si="10"/>
        <v>1</v>
      </c>
      <c r="F9" t="s">
        <v>321</v>
      </c>
      <c r="G9" t="str">
        <f t="shared" si="2"/>
        <v/>
      </c>
      <c r="H9" s="167">
        <f>VLOOKUP($A9,'2019_IncRep_09.07.20'!$A$18:$I$44,9,FALSE)</f>
        <v>44020.5</v>
      </c>
      <c r="I9">
        <f t="shared" si="3"/>
        <v>2020</v>
      </c>
      <c r="J9">
        <f t="shared" si="4"/>
        <v>7</v>
      </c>
      <c r="K9">
        <f t="shared" si="5"/>
        <v>8.5</v>
      </c>
      <c r="L9" s="167">
        <f>VLOOKUP($A9,'2019_IncRep_09.07.20'!$A$18:$B$44,2,FALSE)</f>
        <v>44021.479166666664</v>
      </c>
      <c r="M9">
        <f t="shared" si="6"/>
        <v>2020</v>
      </c>
      <c r="N9">
        <f t="shared" si="7"/>
        <v>7</v>
      </c>
      <c r="O9">
        <f t="shared" si="8"/>
        <v>9.4791666666642413</v>
      </c>
      <c r="P9">
        <f t="shared" si="9"/>
        <v>0.97916666666424135</v>
      </c>
      <c r="Q9" s="167">
        <f>IFERROR(VLOOKUP($A9,'2019_IncRep_09.07.20'!$A$18:$O$44,14,FALSE),"")</f>
        <v>2.8658362602984662</v>
      </c>
    </row>
    <row r="10" spans="1:17">
      <c r="A10" s="29" t="str">
        <f>'2019_IncRep_09.07.20'!A26</f>
        <v>9_GRpp_comp_20-30</v>
      </c>
      <c r="B10" t="str">
        <f t="shared" si="0"/>
        <v>GRpp</v>
      </c>
      <c r="C10" t="str">
        <f t="shared" si="1"/>
        <v>GRpp_20-30_2019_b</v>
      </c>
      <c r="D10">
        <f>WHC!S13</f>
        <v>15.42</v>
      </c>
      <c r="E10">
        <f t="shared" si="10"/>
        <v>1</v>
      </c>
      <c r="F10" t="s">
        <v>321</v>
      </c>
      <c r="G10" t="str">
        <f t="shared" si="2"/>
        <v/>
      </c>
      <c r="H10" s="167">
        <f>VLOOKUP($A10,'2019_IncRep_09.07.20'!$A$18:$I$44,9,FALSE)</f>
        <v>44020.5</v>
      </c>
      <c r="I10">
        <f t="shared" si="3"/>
        <v>2020</v>
      </c>
      <c r="J10">
        <f t="shared" si="4"/>
        <v>7</v>
      </c>
      <c r="K10">
        <f t="shared" si="5"/>
        <v>8.5</v>
      </c>
      <c r="L10" s="167">
        <f>VLOOKUP($A10,'2019_IncRep_09.07.20'!$A$18:$B$44,2,FALSE)</f>
        <v>44021.479166666664</v>
      </c>
      <c r="M10">
        <f t="shared" si="6"/>
        <v>2020</v>
      </c>
      <c r="N10">
        <f t="shared" si="7"/>
        <v>7</v>
      </c>
      <c r="O10">
        <f t="shared" si="8"/>
        <v>9.4791666666642413</v>
      </c>
      <c r="P10">
        <f t="shared" si="9"/>
        <v>0.97916666666424135</v>
      </c>
      <c r="Q10" s="167">
        <f>IFERROR(VLOOKUP($A10,'2019_IncRep_09.07.20'!$A$18:$O$44,14,FALSE),"")</f>
        <v>1.1220881896329575</v>
      </c>
    </row>
    <row r="11" spans="1:17">
      <c r="A11" s="29" t="str">
        <f>'2019_IncRep_09.07.20'!A27</f>
        <v>10_ANrf_comp_0-10</v>
      </c>
      <c r="B11" t="str">
        <f t="shared" si="0"/>
        <v>ANrf</v>
      </c>
      <c r="C11" t="str">
        <f t="shared" si="1"/>
        <v>ANrf_0-10_2019_b</v>
      </c>
      <c r="D11">
        <f>WHC!S14</f>
        <v>15.36</v>
      </c>
      <c r="E11">
        <f t="shared" si="10"/>
        <v>1</v>
      </c>
      <c r="F11" t="s">
        <v>321</v>
      </c>
      <c r="G11" t="str">
        <f t="shared" si="2"/>
        <v/>
      </c>
      <c r="H11" s="167">
        <f>VLOOKUP($A11,'2019_IncRep_09.07.20'!$A$18:$I$44,9,FALSE)</f>
        <v>44020.5</v>
      </c>
      <c r="I11">
        <f t="shared" si="3"/>
        <v>2020</v>
      </c>
      <c r="J11">
        <f t="shared" si="4"/>
        <v>7</v>
      </c>
      <c r="K11">
        <f t="shared" si="5"/>
        <v>8.5</v>
      </c>
      <c r="L11" s="167">
        <f>VLOOKUP($A11,'2019_IncRep_09.07.20'!$A$18:$B$44,2,FALSE)</f>
        <v>44021.479166666664</v>
      </c>
      <c r="M11">
        <f t="shared" si="6"/>
        <v>2020</v>
      </c>
      <c r="N11">
        <f t="shared" si="7"/>
        <v>7</v>
      </c>
      <c r="O11">
        <f t="shared" si="8"/>
        <v>9.4791666666642413</v>
      </c>
      <c r="P11">
        <f t="shared" si="9"/>
        <v>0.97916666666424135</v>
      </c>
      <c r="Q11" s="167">
        <f>IFERROR(VLOOKUP($A11,'2019_IncRep_09.07.20'!$A$18:$O$44,14,FALSE),"")</f>
        <v>1.7567170249123152</v>
      </c>
    </row>
    <row r="12" spans="1:17">
      <c r="A12" s="29" t="str">
        <f>'2019_IncRep_09.07.20'!A28</f>
        <v>11_ANrf_comp_10-20</v>
      </c>
      <c r="B12" t="str">
        <f t="shared" si="0"/>
        <v>ANrf</v>
      </c>
      <c r="C12" t="str">
        <f t="shared" si="1"/>
        <v>ANrf_10-20_2019_b</v>
      </c>
      <c r="D12">
        <f>WHC!S15</f>
        <v>15.43</v>
      </c>
      <c r="E12">
        <f t="shared" si="10"/>
        <v>1</v>
      </c>
      <c r="F12" t="s">
        <v>321</v>
      </c>
      <c r="G12" t="str">
        <f t="shared" si="2"/>
        <v/>
      </c>
      <c r="H12" s="167">
        <f>VLOOKUP($A12,'2019_IncRep_09.07.20'!$A$18:$I$44,9,FALSE)</f>
        <v>44020.5</v>
      </c>
      <c r="I12">
        <f t="shared" si="3"/>
        <v>2020</v>
      </c>
      <c r="J12">
        <f t="shared" si="4"/>
        <v>7</v>
      </c>
      <c r="K12">
        <f t="shared" si="5"/>
        <v>8.5</v>
      </c>
      <c r="L12" s="167">
        <f>VLOOKUP($A12,'2019_IncRep_09.07.20'!$A$18:$B$44,2,FALSE)</f>
        <v>44021.479166666664</v>
      </c>
      <c r="M12">
        <f t="shared" si="6"/>
        <v>2020</v>
      </c>
      <c r="N12">
        <f t="shared" si="7"/>
        <v>7</v>
      </c>
      <c r="O12">
        <f t="shared" si="8"/>
        <v>9.4791666666642413</v>
      </c>
      <c r="P12">
        <f t="shared" si="9"/>
        <v>0.97916666666424135</v>
      </c>
      <c r="Q12" s="167">
        <f>IFERROR(VLOOKUP($A12,'2019_IncRep_09.07.20'!$A$18:$O$44,14,FALSE),"")</f>
        <v>1.6163340102680797</v>
      </c>
    </row>
    <row r="13" spans="1:17">
      <c r="A13" s="29" t="str">
        <f>'2019_IncRep_09.07.20'!A29</f>
        <v>12_ANrf_comp_20-30</v>
      </c>
      <c r="B13" t="str">
        <f t="shared" si="0"/>
        <v>ANrf</v>
      </c>
      <c r="C13" t="str">
        <f t="shared" si="1"/>
        <v>ANrf_20-30_2019_b</v>
      </c>
      <c r="D13">
        <f>WHC!S16</f>
        <v>15.83</v>
      </c>
      <c r="E13">
        <f t="shared" si="10"/>
        <v>1</v>
      </c>
      <c r="F13" t="s">
        <v>321</v>
      </c>
      <c r="G13" t="str">
        <f t="shared" si="2"/>
        <v/>
      </c>
      <c r="H13" s="167">
        <f>VLOOKUP($A13,'2019_IncRep_09.07.20'!$A$18:$I$44,9,FALSE)</f>
        <v>44020.5</v>
      </c>
      <c r="I13">
        <f t="shared" si="3"/>
        <v>2020</v>
      </c>
      <c r="J13">
        <f t="shared" si="4"/>
        <v>7</v>
      </c>
      <c r="K13">
        <f t="shared" si="5"/>
        <v>8.5</v>
      </c>
      <c r="L13" s="167">
        <f>VLOOKUP($A13,'2019_IncRep_09.07.20'!$A$18:$B$44,2,FALSE)</f>
        <v>44021.479166666664</v>
      </c>
      <c r="M13">
        <f t="shared" si="6"/>
        <v>2020</v>
      </c>
      <c r="N13">
        <f t="shared" si="7"/>
        <v>7</v>
      </c>
      <c r="O13">
        <f t="shared" si="8"/>
        <v>9.4791666666642413</v>
      </c>
      <c r="P13">
        <f t="shared" si="9"/>
        <v>0.97916666666424135</v>
      </c>
      <c r="Q13" s="167">
        <f>IFERROR(VLOOKUP($A13,'2019_IncRep_09.07.20'!$A$18:$O$44,14,FALSE),"")</f>
        <v>1.7271544374955718</v>
      </c>
    </row>
    <row r="14" spans="1:17">
      <c r="A14" s="29" t="str">
        <f>'2019_IncRep_09.07.20'!A30</f>
        <v>13_ANwf_comp_0-10</v>
      </c>
      <c r="B14" t="str">
        <f t="shared" si="0"/>
        <v>ANwf</v>
      </c>
      <c r="C14" t="str">
        <f t="shared" si="1"/>
        <v>ANwf_0-10_2019_b</v>
      </c>
      <c r="D14">
        <f>WHC!S17</f>
        <v>15.01</v>
      </c>
      <c r="E14">
        <f t="shared" si="10"/>
        <v>1</v>
      </c>
      <c r="F14" t="s">
        <v>321</v>
      </c>
      <c r="G14" t="str">
        <f t="shared" si="2"/>
        <v/>
      </c>
      <c r="H14" s="167">
        <f>VLOOKUP($A14,'2019_IncRep_09.07.20'!$A$18:$I$44,9,FALSE)</f>
        <v>44020.5</v>
      </c>
      <c r="I14">
        <f t="shared" si="3"/>
        <v>2020</v>
      </c>
      <c r="J14">
        <f t="shared" si="4"/>
        <v>7</v>
      </c>
      <c r="K14">
        <f t="shared" si="5"/>
        <v>8.5</v>
      </c>
      <c r="L14" s="167">
        <f>VLOOKUP($A14,'2019_IncRep_09.07.20'!$A$18:$B$44,2,FALSE)</f>
        <v>44021.479166666664</v>
      </c>
      <c r="M14">
        <f t="shared" si="6"/>
        <v>2020</v>
      </c>
      <c r="N14">
        <f t="shared" si="7"/>
        <v>7</v>
      </c>
      <c r="O14">
        <f t="shared" si="8"/>
        <v>9.4791666666642413</v>
      </c>
      <c r="P14">
        <f t="shared" si="9"/>
        <v>0.97916666666424135</v>
      </c>
      <c r="Q14" s="167">
        <f>IFERROR(VLOOKUP($A14,'2019_IncRep_09.07.20'!$A$18:$O$44,14,FALSE),"")</f>
        <v>2.0330559742357757</v>
      </c>
    </row>
    <row r="15" spans="1:17">
      <c r="A15" s="29" t="str">
        <f>'2019_IncRep_09.07.20'!A31</f>
        <v>14_ANwf_comp_10-20</v>
      </c>
      <c r="B15" t="str">
        <f t="shared" si="0"/>
        <v>ANwf</v>
      </c>
      <c r="C15" t="str">
        <f t="shared" si="1"/>
        <v>ANwf_10-20_2019_b</v>
      </c>
      <c r="D15">
        <f>WHC!S18</f>
        <v>14.92</v>
      </c>
      <c r="E15">
        <f t="shared" si="10"/>
        <v>1</v>
      </c>
      <c r="F15" t="s">
        <v>321</v>
      </c>
      <c r="G15" t="str">
        <f t="shared" si="2"/>
        <v/>
      </c>
      <c r="H15" s="167">
        <f>VLOOKUP($A15,'2019_IncRep_09.07.20'!$A$18:$I$44,9,FALSE)</f>
        <v>44020.5</v>
      </c>
      <c r="I15">
        <f t="shared" si="3"/>
        <v>2020</v>
      </c>
      <c r="J15">
        <f t="shared" si="4"/>
        <v>7</v>
      </c>
      <c r="K15">
        <f t="shared" si="5"/>
        <v>8.5</v>
      </c>
      <c r="L15" s="167">
        <f>VLOOKUP($A15,'2019_IncRep_09.07.20'!$A$18:$B$44,2,FALSE)</f>
        <v>44021.479166666664</v>
      </c>
      <c r="M15">
        <f t="shared" si="6"/>
        <v>2020</v>
      </c>
      <c r="N15">
        <f t="shared" si="7"/>
        <v>7</v>
      </c>
      <c r="O15">
        <f t="shared" si="8"/>
        <v>9.4791666666642413</v>
      </c>
      <c r="P15">
        <f t="shared" si="9"/>
        <v>0.97916666666424135</v>
      </c>
      <c r="Q15" s="167">
        <f>IFERROR(VLOOKUP($A15,'2019_IncRep_09.07.20'!$A$18:$O$44,14,FALSE),"")</f>
        <v>2.2863986340349745</v>
      </c>
    </row>
    <row r="16" spans="1:17">
      <c r="A16" s="29" t="str">
        <f>'2019_IncRep_09.07.20'!A32</f>
        <v>15_ANwf_comp_20-30</v>
      </c>
      <c r="B16" t="str">
        <f t="shared" si="0"/>
        <v>ANwf</v>
      </c>
      <c r="C16" t="str">
        <f t="shared" si="1"/>
        <v>ANwf_20-30_2019_b</v>
      </c>
      <c r="D16">
        <f>WHC!S19</f>
        <v>15.6</v>
      </c>
      <c r="E16">
        <f t="shared" si="10"/>
        <v>1</v>
      </c>
      <c r="F16" t="s">
        <v>321</v>
      </c>
      <c r="G16" t="str">
        <f t="shared" si="2"/>
        <v/>
      </c>
      <c r="H16" s="167">
        <f>VLOOKUP($A16,'2019_IncRep_09.07.20'!$A$18:$I$44,9,FALSE)</f>
        <v>44020.5</v>
      </c>
      <c r="I16">
        <f t="shared" si="3"/>
        <v>2020</v>
      </c>
      <c r="J16">
        <f t="shared" si="4"/>
        <v>7</v>
      </c>
      <c r="K16">
        <f t="shared" si="5"/>
        <v>8.5</v>
      </c>
      <c r="L16" s="167">
        <f>VLOOKUP($A16,'2019_IncRep_09.07.20'!$A$18:$B$44,2,FALSE)</f>
        <v>44021.479166666664</v>
      </c>
      <c r="M16">
        <f t="shared" si="6"/>
        <v>2020</v>
      </c>
      <c r="N16">
        <f t="shared" si="7"/>
        <v>7</v>
      </c>
      <c r="O16">
        <f t="shared" si="8"/>
        <v>9.4791666666642413</v>
      </c>
      <c r="P16">
        <f t="shared" si="9"/>
        <v>0.97916666666424135</v>
      </c>
      <c r="Q16" s="167">
        <f>IFERROR(VLOOKUP($A16,'2019_IncRep_09.07.20'!$A$18:$O$44,14,FALSE),"")</f>
        <v>2.4983388573226306</v>
      </c>
    </row>
    <row r="17" spans="1:17">
      <c r="A17" s="29" t="str">
        <f>'2019_IncRep_09.07.20'!A33</f>
        <v>16_ANpp_comp_0-10</v>
      </c>
      <c r="B17" t="str">
        <f t="shared" si="0"/>
        <v>ANpp</v>
      </c>
      <c r="C17" t="str">
        <f t="shared" si="1"/>
        <v>ANpp_0-10_2019_b</v>
      </c>
      <c r="D17">
        <f>WHC!S20</f>
        <v>15.6</v>
      </c>
      <c r="E17">
        <f t="shared" si="10"/>
        <v>1</v>
      </c>
      <c r="F17" t="s">
        <v>321</v>
      </c>
      <c r="G17" t="str">
        <f t="shared" si="2"/>
        <v/>
      </c>
      <c r="H17" s="167">
        <f>VLOOKUP($A17,'2019_IncRep_09.07.20'!$A$18:$I$44,9,FALSE)</f>
        <v>44020.5</v>
      </c>
      <c r="I17">
        <f t="shared" si="3"/>
        <v>2020</v>
      </c>
      <c r="J17">
        <f t="shared" si="4"/>
        <v>7</v>
      </c>
      <c r="K17">
        <f t="shared" si="5"/>
        <v>8.5</v>
      </c>
      <c r="L17" s="167">
        <f>VLOOKUP($A17,'2019_IncRep_09.07.20'!$A$18:$B$44,2,FALSE)</f>
        <v>44021.479166666664</v>
      </c>
      <c r="M17">
        <f t="shared" si="6"/>
        <v>2020</v>
      </c>
      <c r="N17">
        <f t="shared" si="7"/>
        <v>7</v>
      </c>
      <c r="O17">
        <f t="shared" si="8"/>
        <v>9.4791666666642413</v>
      </c>
      <c r="P17">
        <f t="shared" si="9"/>
        <v>0.97916666666424135</v>
      </c>
      <c r="Q17" s="167">
        <f>IFERROR(VLOOKUP($A17,'2019_IncRep_09.07.20'!$A$18:$O$44,14,FALSE),"")</f>
        <v>2.6853260059078341</v>
      </c>
    </row>
    <row r="18" spans="1:17">
      <c r="A18" s="29" t="str">
        <f>'2019_IncRep_09.07.20'!A34</f>
        <v>17_ANpp_comp_10-20</v>
      </c>
      <c r="B18" t="str">
        <f t="shared" si="0"/>
        <v>ANpp</v>
      </c>
      <c r="C18" t="str">
        <f t="shared" si="1"/>
        <v>ANpp_10-20_2019_b</v>
      </c>
      <c r="D18">
        <f>WHC!S21</f>
        <v>15.5</v>
      </c>
      <c r="E18">
        <f t="shared" si="10"/>
        <v>1</v>
      </c>
      <c r="F18" t="s">
        <v>321</v>
      </c>
      <c r="G18" t="str">
        <f t="shared" si="2"/>
        <v/>
      </c>
      <c r="H18" s="167">
        <f>VLOOKUP($A18,'2019_IncRep_09.07.20'!$A$18:$I$44,9,FALSE)</f>
        <v>44020.5</v>
      </c>
      <c r="I18">
        <f t="shared" si="3"/>
        <v>2020</v>
      </c>
      <c r="J18">
        <f t="shared" si="4"/>
        <v>7</v>
      </c>
      <c r="K18">
        <f t="shared" si="5"/>
        <v>8.5</v>
      </c>
      <c r="L18" s="167">
        <f>VLOOKUP($A18,'2019_IncRep_09.07.20'!$A$18:$B$44,2,FALSE)</f>
        <v>44021.479166666664</v>
      </c>
      <c r="M18">
        <f t="shared" si="6"/>
        <v>2020</v>
      </c>
      <c r="N18">
        <f t="shared" si="7"/>
        <v>7</v>
      </c>
      <c r="O18">
        <f t="shared" si="8"/>
        <v>9.4791666666642413</v>
      </c>
      <c r="P18">
        <f t="shared" si="9"/>
        <v>0.97916666666424135</v>
      </c>
      <c r="Q18" s="167">
        <f>IFERROR(VLOOKUP($A18,'2019_IncRep_09.07.20'!$A$18:$O$44,14,FALSE),"")</f>
        <v>1.7402187374809812</v>
      </c>
    </row>
    <row r="19" spans="1:17">
      <c r="A19" s="29" t="str">
        <f>'2019_IncRep_09.07.20'!A35</f>
        <v>18_ANpp_comp_20-30</v>
      </c>
      <c r="B19" t="str">
        <f t="shared" si="0"/>
        <v>ANpp</v>
      </c>
      <c r="C19" t="str">
        <f t="shared" si="1"/>
        <v>ANpp_20-30_2019_b</v>
      </c>
      <c r="D19">
        <f>WHC!S22</f>
        <v>15.82</v>
      </c>
      <c r="E19">
        <f t="shared" si="10"/>
        <v>1</v>
      </c>
      <c r="F19" t="s">
        <v>321</v>
      </c>
      <c r="G19" t="str">
        <f t="shared" si="2"/>
        <v/>
      </c>
      <c r="H19" s="167">
        <f>VLOOKUP($A19,'2019_IncRep_09.07.20'!$A$18:$I$44,9,FALSE)</f>
        <v>44020.5</v>
      </c>
      <c r="I19">
        <f t="shared" si="3"/>
        <v>2020</v>
      </c>
      <c r="J19">
        <f t="shared" si="4"/>
        <v>7</v>
      </c>
      <c r="K19">
        <f t="shared" si="5"/>
        <v>8.5</v>
      </c>
      <c r="L19" s="167">
        <f>VLOOKUP($A19,'2019_IncRep_09.07.20'!$A$18:$B$44,2,FALSE)</f>
        <v>44021.479166666664</v>
      </c>
      <c r="M19">
        <f t="shared" si="6"/>
        <v>2020</v>
      </c>
      <c r="N19">
        <f t="shared" si="7"/>
        <v>7</v>
      </c>
      <c r="O19">
        <f t="shared" si="8"/>
        <v>9.4791666666642413</v>
      </c>
      <c r="P19">
        <f t="shared" si="9"/>
        <v>0.97916666666424135</v>
      </c>
      <c r="Q19" s="167">
        <f>IFERROR(VLOOKUP($A19,'2019_IncRep_09.07.20'!$A$18:$O$44,14,FALSE),"")</f>
        <v>1.7299866265259705</v>
      </c>
    </row>
    <row r="20" spans="1:17">
      <c r="A20" s="29" t="str">
        <f>'2019_IncRep_09.07.20'!A36</f>
        <v>19_BSrf_comp_0-10</v>
      </c>
      <c r="B20" t="str">
        <f t="shared" si="0"/>
        <v>BSrf</v>
      </c>
      <c r="C20" t="str">
        <f t="shared" si="1"/>
        <v>BSrf_0-10_2019_b</v>
      </c>
      <c r="D20">
        <f>WHC!S23</f>
        <v>15.86</v>
      </c>
      <c r="E20">
        <f t="shared" si="10"/>
        <v>1</v>
      </c>
      <c r="F20" t="s">
        <v>321</v>
      </c>
      <c r="G20" t="str">
        <f t="shared" si="2"/>
        <v/>
      </c>
      <c r="H20" s="167">
        <f>VLOOKUP($A20,'2019_IncRep_09.07.20'!$A$18:$I$44,9,FALSE)</f>
        <v>44020.5</v>
      </c>
      <c r="I20">
        <f t="shared" si="3"/>
        <v>2020</v>
      </c>
      <c r="J20">
        <f t="shared" si="4"/>
        <v>7</v>
      </c>
      <c r="K20">
        <f t="shared" si="5"/>
        <v>8.5</v>
      </c>
      <c r="L20" s="167">
        <f>VLOOKUP($A20,'2019_IncRep_09.07.20'!$A$18:$B$44,2,FALSE)</f>
        <v>44021.479166666664</v>
      </c>
      <c r="M20">
        <f t="shared" si="6"/>
        <v>2020</v>
      </c>
      <c r="N20">
        <f t="shared" si="7"/>
        <v>7</v>
      </c>
      <c r="O20">
        <f t="shared" si="8"/>
        <v>9.4791666666642413</v>
      </c>
      <c r="P20">
        <f t="shared" si="9"/>
        <v>0.97916666666424135</v>
      </c>
      <c r="Q20" s="167">
        <f>IFERROR(VLOOKUP($A20,'2019_IncRep_09.07.20'!$A$18:$O$44,14,FALSE),"")</f>
        <v>1.3725456146456108</v>
      </c>
    </row>
    <row r="21" spans="1:17">
      <c r="A21" s="29" t="str">
        <f>'2019_IncRep_09.07.20'!A37</f>
        <v>20_BSrf_comp_10-20</v>
      </c>
      <c r="B21" t="str">
        <f t="shared" si="0"/>
        <v>BSrf</v>
      </c>
      <c r="C21" t="str">
        <f t="shared" si="1"/>
        <v>BSrf_10-20_2019_b</v>
      </c>
      <c r="D21">
        <f>WHC!S24</f>
        <v>15.82</v>
      </c>
      <c r="E21">
        <f t="shared" si="10"/>
        <v>1</v>
      </c>
      <c r="F21" t="s">
        <v>321</v>
      </c>
      <c r="G21" t="str">
        <f t="shared" si="2"/>
        <v/>
      </c>
      <c r="H21" s="167">
        <f>VLOOKUP($A21,'2019_IncRep_09.07.20'!$A$18:$I$44,9,FALSE)</f>
        <v>44020.5</v>
      </c>
      <c r="I21">
        <f t="shared" si="3"/>
        <v>2020</v>
      </c>
      <c r="J21">
        <f t="shared" si="4"/>
        <v>7</v>
      </c>
      <c r="K21">
        <f t="shared" si="5"/>
        <v>8.5</v>
      </c>
      <c r="L21" s="167">
        <f>VLOOKUP($A21,'2019_IncRep_09.07.20'!$A$18:$B$44,2,FALSE)</f>
        <v>44021.479166666664</v>
      </c>
      <c r="M21">
        <f t="shared" si="6"/>
        <v>2020</v>
      </c>
      <c r="N21">
        <f t="shared" si="7"/>
        <v>7</v>
      </c>
      <c r="O21">
        <f t="shared" si="8"/>
        <v>9.4791666666642413</v>
      </c>
      <c r="P21">
        <f t="shared" si="9"/>
        <v>0.97916666666424135</v>
      </c>
      <c r="Q21" s="167">
        <f>IFERROR(VLOOKUP($A21,'2019_IncRep_09.07.20'!$A$18:$O$44,14,FALSE),"")</f>
        <v>1.6183006551783263</v>
      </c>
    </row>
    <row r="22" spans="1:17">
      <c r="A22" s="29" t="str">
        <f>'2019_IncRep_09.07.20'!A38</f>
        <v>21_BSrf_comp_20-30</v>
      </c>
      <c r="B22" t="str">
        <f t="shared" si="0"/>
        <v>BSrf</v>
      </c>
      <c r="C22" t="str">
        <f t="shared" si="1"/>
        <v>BSrf_20-30_2019_b</v>
      </c>
      <c r="D22">
        <f>WHC!S25</f>
        <v>15.45</v>
      </c>
      <c r="E22">
        <f t="shared" si="10"/>
        <v>1</v>
      </c>
      <c r="F22" t="s">
        <v>321</v>
      </c>
      <c r="G22" t="str">
        <f t="shared" si="2"/>
        <v/>
      </c>
      <c r="H22" s="167">
        <f>VLOOKUP($A22,'2019_IncRep_09.07.20'!$A$18:$I$44,9,FALSE)</f>
        <v>44020.5</v>
      </c>
      <c r="I22">
        <f t="shared" si="3"/>
        <v>2020</v>
      </c>
      <c r="J22">
        <f t="shared" si="4"/>
        <v>7</v>
      </c>
      <c r="K22">
        <f t="shared" si="5"/>
        <v>8.5</v>
      </c>
      <c r="L22" s="167">
        <f>VLOOKUP($A22,'2019_IncRep_09.07.20'!$A$18:$B$44,2,FALSE)</f>
        <v>44021.479166666664</v>
      </c>
      <c r="M22">
        <f t="shared" si="6"/>
        <v>2020</v>
      </c>
      <c r="N22">
        <f t="shared" si="7"/>
        <v>7</v>
      </c>
      <c r="O22">
        <f t="shared" si="8"/>
        <v>9.4791666666642413</v>
      </c>
      <c r="P22">
        <f t="shared" si="9"/>
        <v>0.97916666666424135</v>
      </c>
      <c r="Q22" s="167">
        <f>IFERROR(VLOOKUP($A22,'2019_IncRep_09.07.20'!$A$18:$O$44,14,FALSE),"")</f>
        <v>1.8009678508452842</v>
      </c>
    </row>
    <row r="23" spans="1:17">
      <c r="A23" s="29" t="str">
        <f>'2019_IncRep_09.07.20'!A39</f>
        <v>22_BSwf_comp_0-10</v>
      </c>
      <c r="B23" t="str">
        <f t="shared" si="0"/>
        <v>BSwf</v>
      </c>
      <c r="C23" t="str">
        <f t="shared" si="1"/>
        <v>BSwf_0-10_2019_b</v>
      </c>
      <c r="D23">
        <f>WHC!S26</f>
        <v>15.37</v>
      </c>
      <c r="E23">
        <f t="shared" si="10"/>
        <v>1</v>
      </c>
      <c r="F23" t="s">
        <v>321</v>
      </c>
      <c r="G23" t="str">
        <f t="shared" si="2"/>
        <v/>
      </c>
      <c r="H23" s="167">
        <f>VLOOKUP($A23,'2019_IncRep_09.07.20'!$A$18:$I$44,9,FALSE)</f>
        <v>44020.5</v>
      </c>
      <c r="I23">
        <f t="shared" si="3"/>
        <v>2020</v>
      </c>
      <c r="J23">
        <f t="shared" si="4"/>
        <v>7</v>
      </c>
      <c r="K23">
        <f t="shared" si="5"/>
        <v>8.5</v>
      </c>
      <c r="L23" s="167">
        <f>VLOOKUP($A23,'2019_IncRep_09.07.20'!$A$18:$B$44,2,FALSE)</f>
        <v>44021.479166666664</v>
      </c>
      <c r="M23">
        <f t="shared" si="6"/>
        <v>2020</v>
      </c>
      <c r="N23">
        <f t="shared" si="7"/>
        <v>7</v>
      </c>
      <c r="O23">
        <f t="shared" si="8"/>
        <v>9.4791666666642413</v>
      </c>
      <c r="P23">
        <f t="shared" si="9"/>
        <v>0.97916666666424135</v>
      </c>
      <c r="Q23" s="167">
        <f>IFERROR(VLOOKUP($A23,'2019_IncRep_09.07.20'!$A$18:$O$44,14,FALSE),"")</f>
        <v>1.4394692559324609</v>
      </c>
    </row>
    <row r="24" spans="1:17">
      <c r="A24" s="29" t="str">
        <f>'2019_IncRep_09.07.20'!A40</f>
        <v>23_BSwf_comp_10-20</v>
      </c>
      <c r="B24" t="str">
        <f t="shared" si="0"/>
        <v>BSwf</v>
      </c>
      <c r="C24" t="str">
        <f t="shared" si="1"/>
        <v>BSwf_10-20_2019_b</v>
      </c>
      <c r="D24">
        <f>WHC!S27</f>
        <v>15.11</v>
      </c>
      <c r="E24">
        <f t="shared" si="10"/>
        <v>1</v>
      </c>
      <c r="F24" t="s">
        <v>321</v>
      </c>
      <c r="G24" t="str">
        <f t="shared" si="2"/>
        <v/>
      </c>
      <c r="H24" s="167">
        <f>VLOOKUP($A24,'2019_IncRep_09.07.20'!$A$18:$I$44,9,FALSE)</f>
        <v>44020.5</v>
      </c>
      <c r="I24">
        <f t="shared" si="3"/>
        <v>2020</v>
      </c>
      <c r="J24">
        <f t="shared" si="4"/>
        <v>7</v>
      </c>
      <c r="K24">
        <f t="shared" si="5"/>
        <v>8.5</v>
      </c>
      <c r="L24" s="167">
        <f>VLOOKUP($A24,'2019_IncRep_09.07.20'!$A$18:$B$44,2,FALSE)</f>
        <v>44021.479166666664</v>
      </c>
      <c r="M24">
        <f t="shared" si="6"/>
        <v>2020</v>
      </c>
      <c r="N24">
        <f t="shared" si="7"/>
        <v>7</v>
      </c>
      <c r="O24">
        <f t="shared" si="8"/>
        <v>9.4791666666642413</v>
      </c>
      <c r="P24">
        <f t="shared" si="9"/>
        <v>0.97916666666424135</v>
      </c>
      <c r="Q24" s="167">
        <f>IFERROR(VLOOKUP($A24,'2019_IncRep_09.07.20'!$A$18:$O$44,14,FALSE),"")</f>
        <v>2.0200772568478733</v>
      </c>
    </row>
    <row r="25" spans="1:17">
      <c r="A25" s="29" t="str">
        <f>'2019_IncRep_09.07.20'!A41</f>
        <v>24_BSwf_comp_20-30</v>
      </c>
      <c r="B25" t="str">
        <f t="shared" si="0"/>
        <v>BSwf</v>
      </c>
      <c r="C25" t="str">
        <f t="shared" si="1"/>
        <v>BSwf_20-30_2019_b</v>
      </c>
      <c r="D25">
        <f>WHC!S28</f>
        <v>15.31</v>
      </c>
      <c r="E25">
        <f t="shared" si="10"/>
        <v>1</v>
      </c>
      <c r="F25" t="s">
        <v>321</v>
      </c>
      <c r="G25" t="str">
        <f t="shared" si="2"/>
        <v/>
      </c>
      <c r="H25" s="167">
        <f>VLOOKUP($A25,'2019_IncRep_09.07.20'!$A$18:$I$44,9,FALSE)</f>
        <v>44020.5</v>
      </c>
      <c r="I25">
        <f t="shared" si="3"/>
        <v>2020</v>
      </c>
      <c r="J25">
        <f t="shared" si="4"/>
        <v>7</v>
      </c>
      <c r="K25">
        <f t="shared" si="5"/>
        <v>8.5</v>
      </c>
      <c r="L25" s="167">
        <f>VLOOKUP($A25,'2019_IncRep_09.07.20'!$A$18:$B$44,2,FALSE)</f>
        <v>44021.479166666664</v>
      </c>
      <c r="M25">
        <f t="shared" si="6"/>
        <v>2020</v>
      </c>
      <c r="N25">
        <f t="shared" si="7"/>
        <v>7</v>
      </c>
      <c r="O25">
        <f t="shared" si="8"/>
        <v>9.4791666666642413</v>
      </c>
      <c r="P25">
        <f t="shared" si="9"/>
        <v>0.97916666666424135</v>
      </c>
      <c r="Q25" s="167">
        <f>IFERROR(VLOOKUP($A25,'2019_IncRep_09.07.20'!$A$18:$O$44,14,FALSE),"")</f>
        <v>1.3170061915758466</v>
      </c>
    </row>
    <row r="26" spans="1:17">
      <c r="A26" s="29" t="str">
        <f>'2019_IncRep_09.07.20'!A42</f>
        <v>25_BSpp_comp_0-10</v>
      </c>
      <c r="B26" t="str">
        <f t="shared" si="0"/>
        <v>BSpp</v>
      </c>
      <c r="C26" t="str">
        <f t="shared" si="1"/>
        <v>BSpp_0-10_2019_b</v>
      </c>
      <c r="D26">
        <f>WHC!S29</f>
        <v>15.38</v>
      </c>
      <c r="E26">
        <f t="shared" si="10"/>
        <v>1</v>
      </c>
      <c r="F26" t="s">
        <v>321</v>
      </c>
      <c r="G26" t="str">
        <f t="shared" si="2"/>
        <v/>
      </c>
      <c r="H26" s="167">
        <f>VLOOKUP($A26,'2019_IncRep_09.07.20'!$A$18:$I$44,9,FALSE)</f>
        <v>44020.5</v>
      </c>
      <c r="I26">
        <f t="shared" si="3"/>
        <v>2020</v>
      </c>
      <c r="J26">
        <f t="shared" si="4"/>
        <v>7</v>
      </c>
      <c r="K26">
        <f t="shared" si="5"/>
        <v>8.5</v>
      </c>
      <c r="L26" s="167">
        <f>VLOOKUP($A26,'2019_IncRep_09.07.20'!$A$18:$B$44,2,FALSE)</f>
        <v>44021.479166666664</v>
      </c>
      <c r="M26">
        <f t="shared" si="6"/>
        <v>2020</v>
      </c>
      <c r="N26">
        <f t="shared" si="7"/>
        <v>7</v>
      </c>
      <c r="O26">
        <f t="shared" si="8"/>
        <v>9.4791666666642413</v>
      </c>
      <c r="P26">
        <f t="shared" si="9"/>
        <v>0.97916666666424135</v>
      </c>
      <c r="Q26" s="167">
        <f>IFERROR(VLOOKUP($A26,'2019_IncRep_09.07.20'!$A$18:$O$44,14,FALSE),"")</f>
        <v>2.3274317516444873</v>
      </c>
    </row>
    <row r="27" spans="1:17">
      <c r="A27" s="29" t="str">
        <f>'2019_IncRep_09.07.20'!A43</f>
        <v>26_BSpp_comp_10-20</v>
      </c>
      <c r="B27" t="str">
        <f t="shared" si="0"/>
        <v>BSpp</v>
      </c>
      <c r="C27" t="str">
        <f t="shared" si="1"/>
        <v>BSpp_10-20_2019_b</v>
      </c>
      <c r="D27">
        <f>WHC!S30</f>
        <v>15.06</v>
      </c>
      <c r="E27">
        <f t="shared" si="10"/>
        <v>1</v>
      </c>
      <c r="F27" t="s">
        <v>321</v>
      </c>
      <c r="G27" t="str">
        <f t="shared" si="2"/>
        <v/>
      </c>
      <c r="H27" s="167">
        <f>VLOOKUP($A27,'2019_IncRep_09.07.20'!$A$18:$I$44,9,FALSE)</f>
        <v>44020.5</v>
      </c>
      <c r="I27">
        <f t="shared" si="3"/>
        <v>2020</v>
      </c>
      <c r="J27">
        <f t="shared" si="4"/>
        <v>7</v>
      </c>
      <c r="K27">
        <f t="shared" si="5"/>
        <v>8.5</v>
      </c>
      <c r="L27" s="167">
        <f>VLOOKUP($A27,'2019_IncRep_09.07.20'!$A$18:$B$44,2,FALSE)</f>
        <v>44021.479166666664</v>
      </c>
      <c r="M27">
        <f t="shared" si="6"/>
        <v>2020</v>
      </c>
      <c r="N27">
        <f t="shared" si="7"/>
        <v>7</v>
      </c>
      <c r="O27">
        <f t="shared" si="8"/>
        <v>9.4791666666642413</v>
      </c>
      <c r="P27">
        <f t="shared" si="9"/>
        <v>0.97916666666424135</v>
      </c>
      <c r="Q27" s="167">
        <f>IFERROR(VLOOKUP($A27,'2019_IncRep_09.07.20'!$A$18:$O$44,14,FALSE),"")</f>
        <v>1.9667544888452242</v>
      </c>
    </row>
    <row r="28" spans="1:17">
      <c r="A28" s="29" t="str">
        <f>'2019_IncRep_09.07.20'!A44</f>
        <v>27_BSpp_comp_20-30</v>
      </c>
      <c r="B28" t="str">
        <f t="shared" si="0"/>
        <v>BSpp</v>
      </c>
      <c r="C28" t="str">
        <f t="shared" si="1"/>
        <v>BSpp_20-30_2019_b</v>
      </c>
      <c r="D28">
        <f>WHC!S31</f>
        <v>15.42</v>
      </c>
      <c r="E28">
        <f t="shared" si="10"/>
        <v>1</v>
      </c>
      <c r="F28" t="s">
        <v>321</v>
      </c>
      <c r="G28" t="str">
        <f t="shared" si="2"/>
        <v/>
      </c>
      <c r="H28" s="167">
        <f>VLOOKUP($A28,'2019_IncRep_09.07.20'!$A$18:$I$44,9,FALSE)</f>
        <v>44020.5</v>
      </c>
      <c r="I28">
        <f t="shared" si="3"/>
        <v>2020</v>
      </c>
      <c r="J28">
        <f t="shared" si="4"/>
        <v>7</v>
      </c>
      <c r="K28">
        <f t="shared" si="5"/>
        <v>8.5</v>
      </c>
      <c r="L28" s="167">
        <f>VLOOKUP($A28,'2019_IncRep_09.07.20'!$A$18:$B$44,2,FALSE)</f>
        <v>44021.479166666664</v>
      </c>
      <c r="M28">
        <f t="shared" si="6"/>
        <v>2020</v>
      </c>
      <c r="N28">
        <f t="shared" si="7"/>
        <v>7</v>
      </c>
      <c r="O28">
        <f t="shared" si="8"/>
        <v>9.4791666666642413</v>
      </c>
      <c r="P28">
        <f t="shared" si="9"/>
        <v>0.97916666666424135</v>
      </c>
      <c r="Q28" s="167">
        <f>IFERROR(VLOOKUP($A28,'2019_IncRep_09.07.20'!$A$18:$O$44,14,FALSE),"")</f>
        <v>1.1887322128700857</v>
      </c>
    </row>
    <row r="29" spans="1:17">
      <c r="A29" t="s">
        <v>158</v>
      </c>
      <c r="B29" t="str">
        <f t="shared" si="0"/>
        <v>GRrf</v>
      </c>
      <c r="C29" t="str">
        <f t="shared" si="1"/>
        <v>GRrf_0-10_2019_b</v>
      </c>
      <c r="D29">
        <v>15.61</v>
      </c>
      <c r="E29">
        <v>2</v>
      </c>
      <c r="F29" t="s">
        <v>322</v>
      </c>
      <c r="G29" t="str">
        <f>IF(AND(E29&lt;&gt;E28,L29=L2),"fix meas date","")</f>
        <v/>
      </c>
      <c r="H29" s="167">
        <f>VLOOKUP($A29,'2019_IncRep_09.07.20'!$A$18:$Z$48,9,FALSE)</f>
        <v>44020.5</v>
      </c>
      <c r="I29">
        <f t="shared" si="3"/>
        <v>2020</v>
      </c>
      <c r="J29">
        <f t="shared" ref="J29" si="11">MONTH(H29)</f>
        <v>7</v>
      </c>
      <c r="K29">
        <f t="shared" ref="K29" si="12">DAY(H29)+H29-ROUNDDOWN(H29,0)</f>
        <v>8.5</v>
      </c>
      <c r="L29" s="167">
        <f>VLOOKUP($A29,'2019_IncRep_10.07.20'!$A$18:$Z$44,2,FALSE)</f>
        <v>44022.479166666664</v>
      </c>
      <c r="M29">
        <f t="shared" si="6"/>
        <v>2020</v>
      </c>
      <c r="N29">
        <f t="shared" ref="N29" si="13">MONTH(L29)</f>
        <v>7</v>
      </c>
      <c r="O29">
        <f t="shared" ref="O29" si="14">DAY(L29)+L29-ROUNDDOWN(L29,0)</f>
        <v>10.479166666664241</v>
      </c>
      <c r="P29">
        <f t="shared" ref="P29" si="15">L29-H29</f>
        <v>1.9791666666642413</v>
      </c>
      <c r="Q29" s="167">
        <f>IFERROR(VLOOKUP($A29,'2019_IncRep_09.07.20'!$A$18:$Z$44,14,FALSE),"")</f>
        <v>1.4193355987490488</v>
      </c>
    </row>
    <row r="30" spans="1:17">
      <c r="A30" t="s">
        <v>159</v>
      </c>
      <c r="B30" t="str">
        <f t="shared" si="0"/>
        <v>GRrf</v>
      </c>
      <c r="C30" t="str">
        <f t="shared" si="1"/>
        <v>GRrf_10-20_2019_b</v>
      </c>
      <c r="D30">
        <v>15.8</v>
      </c>
      <c r="E30">
        <f>E29</f>
        <v>2</v>
      </c>
      <c r="F30" t="s">
        <v>322</v>
      </c>
      <c r="G30" t="str">
        <f t="shared" ref="G30:G93" si="16">IF(AND(E30&lt;&gt;E29,L30=L3),"fix meas date","")</f>
        <v/>
      </c>
      <c r="H30" s="167">
        <f>VLOOKUP($A30,'2019_IncRep_09.07.20'!$A$18:$Z$48,9,FALSE)</f>
        <v>44020.5</v>
      </c>
      <c r="I30">
        <f t="shared" si="3"/>
        <v>2020</v>
      </c>
      <c r="J30">
        <f t="shared" ref="J30:J55" si="17">MONTH(H30)</f>
        <v>7</v>
      </c>
      <c r="K30">
        <f t="shared" ref="K30:K55" si="18">DAY(H30)+H30-ROUNDDOWN(H30,0)</f>
        <v>8.5</v>
      </c>
      <c r="L30" s="167">
        <f>VLOOKUP($A30,'2019_IncRep_10.07.20'!$A$18:$Z$44,2,FALSE)</f>
        <v>44022.479166666664</v>
      </c>
      <c r="M30">
        <f t="shared" si="6"/>
        <v>2020</v>
      </c>
      <c r="N30">
        <f t="shared" ref="N30:N55" si="19">MONTH(L30)</f>
        <v>7</v>
      </c>
      <c r="O30">
        <f t="shared" ref="O30:O55" si="20">DAY(L30)+L30-ROUNDDOWN(L30,0)</f>
        <v>10.479166666664241</v>
      </c>
      <c r="P30">
        <f t="shared" ref="P30:P55" si="21">L30-H30</f>
        <v>1.9791666666642413</v>
      </c>
      <c r="Q30" s="167">
        <f>IFERROR(VLOOKUP($A30,'2019_IncRep_09.07.20'!$A$18:$Z$44,14,FALSE),"")</f>
        <v>0.69840740927491574</v>
      </c>
    </row>
    <row r="31" spans="1:17">
      <c r="A31" t="s">
        <v>160</v>
      </c>
      <c r="B31" t="str">
        <f t="shared" si="0"/>
        <v>GRrf</v>
      </c>
      <c r="C31" t="str">
        <f t="shared" si="1"/>
        <v>GRrf_20-30_2019_b</v>
      </c>
      <c r="D31">
        <v>15.54</v>
      </c>
      <c r="E31">
        <f t="shared" ref="E31:E55" si="22">E30</f>
        <v>2</v>
      </c>
      <c r="F31" t="s">
        <v>322</v>
      </c>
      <c r="G31" t="str">
        <f t="shared" si="16"/>
        <v/>
      </c>
      <c r="H31" s="167">
        <f>VLOOKUP($A31,'2019_IncRep_09.07.20'!$A$18:$Z$48,9,FALSE)</f>
        <v>44020.5</v>
      </c>
      <c r="I31">
        <f t="shared" si="3"/>
        <v>2020</v>
      </c>
      <c r="J31">
        <f t="shared" si="17"/>
        <v>7</v>
      </c>
      <c r="K31">
        <f t="shared" si="18"/>
        <v>8.5</v>
      </c>
      <c r="L31" s="167">
        <f>VLOOKUP($A31,'2019_IncRep_10.07.20'!$A$18:$Z$44,2,FALSE)</f>
        <v>44022.479166666664</v>
      </c>
      <c r="M31">
        <f t="shared" si="6"/>
        <v>2020</v>
      </c>
      <c r="N31">
        <f t="shared" si="19"/>
        <v>7</v>
      </c>
      <c r="O31">
        <f t="shared" si="20"/>
        <v>10.479166666664241</v>
      </c>
      <c r="P31">
        <f t="shared" si="21"/>
        <v>1.9791666666642413</v>
      </c>
      <c r="Q31" s="167">
        <f>IFERROR(VLOOKUP($A31,'2019_IncRep_09.07.20'!$A$18:$Z$44,14,FALSE),"")</f>
        <v>0.49554649914438992</v>
      </c>
    </row>
    <row r="32" spans="1:17">
      <c r="A32" t="s">
        <v>161</v>
      </c>
      <c r="B32" t="str">
        <f t="shared" si="0"/>
        <v>GRwf</v>
      </c>
      <c r="C32" t="str">
        <f t="shared" si="1"/>
        <v>GRwf_0-10_2019_b</v>
      </c>
      <c r="D32">
        <v>15.46</v>
      </c>
      <c r="E32">
        <f t="shared" si="22"/>
        <v>2</v>
      </c>
      <c r="F32" t="s">
        <v>322</v>
      </c>
      <c r="G32" t="str">
        <f t="shared" si="16"/>
        <v/>
      </c>
      <c r="H32" s="167">
        <f>VLOOKUP($A32,'2019_IncRep_09.07.20'!$A$18:$Z$48,9,FALSE)</f>
        <v>44020.5</v>
      </c>
      <c r="I32">
        <f t="shared" si="3"/>
        <v>2020</v>
      </c>
      <c r="J32">
        <f t="shared" si="17"/>
        <v>7</v>
      </c>
      <c r="K32">
        <f t="shared" si="18"/>
        <v>8.5</v>
      </c>
      <c r="L32" s="167">
        <f>VLOOKUP($A32,'2019_IncRep_10.07.20'!$A$18:$Z$44,2,FALSE)</f>
        <v>44022.479166666664</v>
      </c>
      <c r="M32">
        <f t="shared" si="6"/>
        <v>2020</v>
      </c>
      <c r="N32">
        <f t="shared" si="19"/>
        <v>7</v>
      </c>
      <c r="O32">
        <f t="shared" si="20"/>
        <v>10.479166666664241</v>
      </c>
      <c r="P32">
        <f t="shared" si="21"/>
        <v>1.9791666666642413</v>
      </c>
      <c r="Q32" s="167">
        <f>IFERROR(VLOOKUP($A32,'2019_IncRep_09.07.20'!$A$18:$Z$44,14,FALSE),"")</f>
        <v>1.7375219020354746</v>
      </c>
    </row>
    <row r="33" spans="1:17">
      <c r="A33" t="s">
        <v>162</v>
      </c>
      <c r="B33" t="str">
        <f t="shared" si="0"/>
        <v>GRwf</v>
      </c>
      <c r="C33" t="str">
        <f t="shared" si="1"/>
        <v>GRwf_10-20_2019_b</v>
      </c>
      <c r="D33">
        <v>15.31</v>
      </c>
      <c r="E33">
        <f t="shared" si="22"/>
        <v>2</v>
      </c>
      <c r="F33" t="s">
        <v>322</v>
      </c>
      <c r="G33" t="str">
        <f t="shared" si="16"/>
        <v/>
      </c>
      <c r="H33" s="167">
        <f>VLOOKUP($A33,'2019_IncRep_09.07.20'!$A$18:$Z$48,9,FALSE)</f>
        <v>44020.5</v>
      </c>
      <c r="I33">
        <f t="shared" si="3"/>
        <v>2020</v>
      </c>
      <c r="J33">
        <f t="shared" si="17"/>
        <v>7</v>
      </c>
      <c r="K33">
        <f t="shared" si="18"/>
        <v>8.5</v>
      </c>
      <c r="L33" s="167">
        <f>VLOOKUP($A33,'2019_IncRep_10.07.20'!$A$18:$Z$44,2,FALSE)</f>
        <v>44022.479166666664</v>
      </c>
      <c r="M33">
        <f t="shared" si="6"/>
        <v>2020</v>
      </c>
      <c r="N33">
        <f t="shared" si="19"/>
        <v>7</v>
      </c>
      <c r="O33">
        <f t="shared" si="20"/>
        <v>10.479166666664241</v>
      </c>
      <c r="P33">
        <f t="shared" si="21"/>
        <v>1.9791666666642413</v>
      </c>
      <c r="Q33" s="167">
        <f>IFERROR(VLOOKUP($A33,'2019_IncRep_09.07.20'!$A$18:$Z$44,14,FALSE),"")</f>
        <v>1.2564937091156312</v>
      </c>
    </row>
    <row r="34" spans="1:17">
      <c r="A34" t="s">
        <v>163</v>
      </c>
      <c r="B34" t="str">
        <f t="shared" si="0"/>
        <v>GRwf</v>
      </c>
      <c r="C34" t="str">
        <f t="shared" si="1"/>
        <v>GRwf_20-30_2019_b</v>
      </c>
      <c r="D34">
        <v>15.31</v>
      </c>
      <c r="E34">
        <f t="shared" si="22"/>
        <v>2</v>
      </c>
      <c r="F34" t="s">
        <v>322</v>
      </c>
      <c r="G34" t="str">
        <f t="shared" si="16"/>
        <v/>
      </c>
      <c r="H34" s="167">
        <f>VLOOKUP($A34,'2019_IncRep_09.07.20'!$A$18:$Z$48,9,FALSE)</f>
        <v>44020.5</v>
      </c>
      <c r="I34">
        <f t="shared" si="3"/>
        <v>2020</v>
      </c>
      <c r="J34">
        <f t="shared" si="17"/>
        <v>7</v>
      </c>
      <c r="K34">
        <f t="shared" si="18"/>
        <v>8.5</v>
      </c>
      <c r="L34" s="167">
        <f>VLOOKUP($A34,'2019_IncRep_10.07.20'!$A$18:$Z$44,2,FALSE)</f>
        <v>44022.479166666664</v>
      </c>
      <c r="M34">
        <f t="shared" si="6"/>
        <v>2020</v>
      </c>
      <c r="N34">
        <f t="shared" si="19"/>
        <v>7</v>
      </c>
      <c r="O34">
        <f t="shared" si="20"/>
        <v>10.479166666664241</v>
      </c>
      <c r="P34">
        <f t="shared" si="21"/>
        <v>1.9791666666642413</v>
      </c>
      <c r="Q34" s="167">
        <f>IFERROR(VLOOKUP($A34,'2019_IncRep_09.07.20'!$A$18:$Z$44,14,FALSE),"")</f>
        <v>1.0165449058175311</v>
      </c>
    </row>
    <row r="35" spans="1:17">
      <c r="A35" t="s">
        <v>164</v>
      </c>
      <c r="B35" t="str">
        <f t="shared" si="0"/>
        <v>GRpp</v>
      </c>
      <c r="C35" t="str">
        <f t="shared" si="1"/>
        <v>GRpp_0-10_2019_b</v>
      </c>
      <c r="D35">
        <v>15.46</v>
      </c>
      <c r="E35">
        <f t="shared" si="22"/>
        <v>2</v>
      </c>
      <c r="F35" t="s">
        <v>322</v>
      </c>
      <c r="G35" t="str">
        <f t="shared" si="16"/>
        <v/>
      </c>
      <c r="H35" s="167">
        <f>VLOOKUP($A35,'2019_IncRep_09.07.20'!$A$18:$Z$48,9,FALSE)</f>
        <v>44020.5</v>
      </c>
      <c r="I35">
        <f t="shared" si="3"/>
        <v>2020</v>
      </c>
      <c r="J35">
        <f t="shared" si="17"/>
        <v>7</v>
      </c>
      <c r="K35">
        <f t="shared" si="18"/>
        <v>8.5</v>
      </c>
      <c r="L35" s="167">
        <f>VLOOKUP($A35,'2019_IncRep_10.07.20'!$A$18:$Z$44,2,FALSE)</f>
        <v>44022.479166666664</v>
      </c>
      <c r="M35">
        <f t="shared" si="6"/>
        <v>2020</v>
      </c>
      <c r="N35">
        <f t="shared" si="19"/>
        <v>7</v>
      </c>
      <c r="O35">
        <f t="shared" si="20"/>
        <v>10.479166666664241</v>
      </c>
      <c r="P35">
        <f t="shared" si="21"/>
        <v>1.9791666666642413</v>
      </c>
      <c r="Q35" s="167">
        <f>IFERROR(VLOOKUP($A35,'2019_IncRep_09.07.20'!$A$18:$Z$44,14,FALSE),"")</f>
        <v>3.1849365804596057</v>
      </c>
    </row>
    <row r="36" spans="1:17">
      <c r="A36" t="s">
        <v>165</v>
      </c>
      <c r="B36" t="str">
        <f t="shared" si="0"/>
        <v>GRpp</v>
      </c>
      <c r="C36" t="str">
        <f t="shared" si="1"/>
        <v>GRpp_10-20_2019_b</v>
      </c>
      <c r="D36">
        <v>15.53</v>
      </c>
      <c r="E36">
        <f t="shared" si="22"/>
        <v>2</v>
      </c>
      <c r="F36" t="s">
        <v>322</v>
      </c>
      <c r="G36" t="str">
        <f t="shared" si="16"/>
        <v/>
      </c>
      <c r="H36" s="167">
        <f>VLOOKUP($A36,'2019_IncRep_09.07.20'!$A$18:$Z$48,9,FALSE)</f>
        <v>44020.5</v>
      </c>
      <c r="I36">
        <f t="shared" si="3"/>
        <v>2020</v>
      </c>
      <c r="J36">
        <f t="shared" si="17"/>
        <v>7</v>
      </c>
      <c r="K36">
        <f t="shared" si="18"/>
        <v>8.5</v>
      </c>
      <c r="L36" s="167">
        <f>VLOOKUP($A36,'2019_IncRep_10.07.20'!$A$18:$Z$44,2,FALSE)</f>
        <v>44022.479166666664</v>
      </c>
      <c r="M36">
        <f t="shared" si="6"/>
        <v>2020</v>
      </c>
      <c r="N36">
        <f t="shared" si="19"/>
        <v>7</v>
      </c>
      <c r="O36">
        <f t="shared" si="20"/>
        <v>10.479166666664241</v>
      </c>
      <c r="P36">
        <f t="shared" si="21"/>
        <v>1.9791666666642413</v>
      </c>
      <c r="Q36" s="167">
        <f>IFERROR(VLOOKUP($A36,'2019_IncRep_09.07.20'!$A$18:$Z$44,14,FALSE),"")</f>
        <v>2.8658362602984662</v>
      </c>
    </row>
    <row r="37" spans="1:17">
      <c r="A37" t="s">
        <v>166</v>
      </c>
      <c r="B37" t="str">
        <f t="shared" si="0"/>
        <v>GRpp</v>
      </c>
      <c r="C37" t="str">
        <f t="shared" si="1"/>
        <v>GRpp_20-30_2019_b</v>
      </c>
      <c r="D37">
        <v>15.42</v>
      </c>
      <c r="E37">
        <f t="shared" si="22"/>
        <v>2</v>
      </c>
      <c r="F37" t="s">
        <v>322</v>
      </c>
      <c r="G37" t="str">
        <f t="shared" si="16"/>
        <v/>
      </c>
      <c r="H37" s="167">
        <f>VLOOKUP($A37,'2019_IncRep_09.07.20'!$A$18:$Z$48,9,FALSE)</f>
        <v>44020.5</v>
      </c>
      <c r="I37">
        <f t="shared" si="3"/>
        <v>2020</v>
      </c>
      <c r="J37">
        <f t="shared" si="17"/>
        <v>7</v>
      </c>
      <c r="K37">
        <f t="shared" si="18"/>
        <v>8.5</v>
      </c>
      <c r="L37" s="167">
        <f>VLOOKUP($A37,'2019_IncRep_10.07.20'!$A$18:$Z$44,2,FALSE)</f>
        <v>44022.479166666664</v>
      </c>
      <c r="M37">
        <f t="shared" si="6"/>
        <v>2020</v>
      </c>
      <c r="N37">
        <f t="shared" si="19"/>
        <v>7</v>
      </c>
      <c r="O37">
        <f t="shared" si="20"/>
        <v>10.479166666664241</v>
      </c>
      <c r="P37">
        <f t="shared" si="21"/>
        <v>1.9791666666642413</v>
      </c>
      <c r="Q37" s="167">
        <f>IFERROR(VLOOKUP($A37,'2019_IncRep_09.07.20'!$A$18:$Z$44,14,FALSE),"")</f>
        <v>1.1220881896329575</v>
      </c>
    </row>
    <row r="38" spans="1:17">
      <c r="A38" t="s">
        <v>167</v>
      </c>
      <c r="B38" t="str">
        <f t="shared" si="0"/>
        <v>ANrf</v>
      </c>
      <c r="C38" t="str">
        <f t="shared" si="1"/>
        <v>ANrf_0-10_2019_b</v>
      </c>
      <c r="D38">
        <v>15.36</v>
      </c>
      <c r="E38">
        <f t="shared" si="22"/>
        <v>2</v>
      </c>
      <c r="F38" t="s">
        <v>322</v>
      </c>
      <c r="G38" t="str">
        <f t="shared" si="16"/>
        <v/>
      </c>
      <c r="H38" s="167">
        <f>VLOOKUP($A38,'2019_IncRep_09.07.20'!$A$18:$Z$48,9,FALSE)</f>
        <v>44020.5</v>
      </c>
      <c r="I38">
        <f t="shared" si="3"/>
        <v>2020</v>
      </c>
      <c r="J38">
        <f t="shared" si="17"/>
        <v>7</v>
      </c>
      <c r="K38">
        <f t="shared" si="18"/>
        <v>8.5</v>
      </c>
      <c r="L38" s="167">
        <f>VLOOKUP($A38,'2019_IncRep_10.07.20'!$A$18:$Z$44,2,FALSE)</f>
        <v>44022.479166666664</v>
      </c>
      <c r="M38">
        <f t="shared" si="6"/>
        <v>2020</v>
      </c>
      <c r="N38">
        <f t="shared" si="19"/>
        <v>7</v>
      </c>
      <c r="O38">
        <f t="shared" si="20"/>
        <v>10.479166666664241</v>
      </c>
      <c r="P38">
        <f t="shared" si="21"/>
        <v>1.9791666666642413</v>
      </c>
      <c r="Q38" s="167">
        <f>IFERROR(VLOOKUP($A38,'2019_IncRep_09.07.20'!$A$18:$Z$44,14,FALSE),"")</f>
        <v>1.7567170249123152</v>
      </c>
    </row>
    <row r="39" spans="1:17">
      <c r="A39" t="s">
        <v>168</v>
      </c>
      <c r="B39" t="str">
        <f t="shared" si="0"/>
        <v>ANrf</v>
      </c>
      <c r="C39" t="str">
        <f t="shared" si="1"/>
        <v>ANrf_10-20_2019_b</v>
      </c>
      <c r="D39">
        <v>15.43</v>
      </c>
      <c r="E39">
        <f t="shared" si="22"/>
        <v>2</v>
      </c>
      <c r="F39" t="s">
        <v>322</v>
      </c>
      <c r="G39" t="str">
        <f t="shared" si="16"/>
        <v/>
      </c>
      <c r="H39" s="167">
        <f>VLOOKUP($A39,'2019_IncRep_09.07.20'!$A$18:$Z$48,9,FALSE)</f>
        <v>44020.5</v>
      </c>
      <c r="I39">
        <f t="shared" si="3"/>
        <v>2020</v>
      </c>
      <c r="J39">
        <f t="shared" si="17"/>
        <v>7</v>
      </c>
      <c r="K39">
        <f t="shared" si="18"/>
        <v>8.5</v>
      </c>
      <c r="L39" s="167">
        <f>VLOOKUP($A39,'2019_IncRep_10.07.20'!$A$18:$Z$44,2,FALSE)</f>
        <v>44022.479166666664</v>
      </c>
      <c r="M39">
        <f t="shared" si="6"/>
        <v>2020</v>
      </c>
      <c r="N39">
        <f t="shared" si="19"/>
        <v>7</v>
      </c>
      <c r="O39">
        <f t="shared" si="20"/>
        <v>10.479166666664241</v>
      </c>
      <c r="P39">
        <f t="shared" si="21"/>
        <v>1.9791666666642413</v>
      </c>
      <c r="Q39" s="167">
        <f>IFERROR(VLOOKUP($A39,'2019_IncRep_09.07.20'!$A$18:$Z$44,14,FALSE),"")</f>
        <v>1.6163340102680797</v>
      </c>
    </row>
    <row r="40" spans="1:17">
      <c r="A40" t="s">
        <v>169</v>
      </c>
      <c r="B40" t="str">
        <f t="shared" si="0"/>
        <v>ANrf</v>
      </c>
      <c r="C40" t="str">
        <f t="shared" si="1"/>
        <v>ANrf_20-30_2019_b</v>
      </c>
      <c r="D40">
        <v>15.83</v>
      </c>
      <c r="E40">
        <f t="shared" si="22"/>
        <v>2</v>
      </c>
      <c r="F40" t="s">
        <v>322</v>
      </c>
      <c r="G40" t="str">
        <f t="shared" si="16"/>
        <v/>
      </c>
      <c r="H40" s="167">
        <f>VLOOKUP($A40,'2019_IncRep_09.07.20'!$A$18:$Z$48,9,FALSE)</f>
        <v>44020.5</v>
      </c>
      <c r="I40">
        <f t="shared" si="3"/>
        <v>2020</v>
      </c>
      <c r="J40">
        <f t="shared" si="17"/>
        <v>7</v>
      </c>
      <c r="K40">
        <f t="shared" si="18"/>
        <v>8.5</v>
      </c>
      <c r="L40" s="167">
        <f>VLOOKUP($A40,'2019_IncRep_10.07.20'!$A$18:$Z$44,2,FALSE)</f>
        <v>44022.479166666664</v>
      </c>
      <c r="M40">
        <f t="shared" si="6"/>
        <v>2020</v>
      </c>
      <c r="N40">
        <f t="shared" si="19"/>
        <v>7</v>
      </c>
      <c r="O40">
        <f t="shared" si="20"/>
        <v>10.479166666664241</v>
      </c>
      <c r="P40">
        <f t="shared" si="21"/>
        <v>1.9791666666642413</v>
      </c>
      <c r="Q40" s="167">
        <f>IFERROR(VLOOKUP($A40,'2019_IncRep_09.07.20'!$A$18:$Z$44,14,FALSE),"")</f>
        <v>1.7271544374955718</v>
      </c>
    </row>
    <row r="41" spans="1:17">
      <c r="A41" t="s">
        <v>170</v>
      </c>
      <c r="B41" t="str">
        <f t="shared" si="0"/>
        <v>ANwf</v>
      </c>
      <c r="C41" t="str">
        <f t="shared" si="1"/>
        <v>ANwf_0-10_2019_b</v>
      </c>
      <c r="D41">
        <v>15.01</v>
      </c>
      <c r="E41">
        <f t="shared" si="22"/>
        <v>2</v>
      </c>
      <c r="F41" t="s">
        <v>322</v>
      </c>
      <c r="G41" t="str">
        <f t="shared" si="16"/>
        <v/>
      </c>
      <c r="H41" s="167">
        <f>VLOOKUP($A41,'2019_IncRep_09.07.20'!$A$18:$Z$48,9,FALSE)</f>
        <v>44020.5</v>
      </c>
      <c r="I41">
        <f t="shared" si="3"/>
        <v>2020</v>
      </c>
      <c r="J41">
        <f t="shared" si="17"/>
        <v>7</v>
      </c>
      <c r="K41">
        <f t="shared" si="18"/>
        <v>8.5</v>
      </c>
      <c r="L41" s="167">
        <f>VLOOKUP($A41,'2019_IncRep_10.07.20'!$A$18:$Z$44,2,FALSE)</f>
        <v>44022.479166666664</v>
      </c>
      <c r="M41">
        <f t="shared" si="6"/>
        <v>2020</v>
      </c>
      <c r="N41">
        <f t="shared" si="19"/>
        <v>7</v>
      </c>
      <c r="O41">
        <f t="shared" si="20"/>
        <v>10.479166666664241</v>
      </c>
      <c r="P41">
        <f t="shared" si="21"/>
        <v>1.9791666666642413</v>
      </c>
      <c r="Q41" s="167">
        <f>IFERROR(VLOOKUP($A41,'2019_IncRep_09.07.20'!$A$18:$Z$44,14,FALSE),"")</f>
        <v>2.0330559742357757</v>
      </c>
    </row>
    <row r="42" spans="1:17">
      <c r="A42" t="s">
        <v>171</v>
      </c>
      <c r="B42" t="str">
        <f t="shared" si="0"/>
        <v>ANwf</v>
      </c>
      <c r="C42" t="str">
        <f t="shared" si="1"/>
        <v>ANwf_10-20_2019_b</v>
      </c>
      <c r="D42">
        <v>14.92</v>
      </c>
      <c r="E42">
        <f t="shared" si="22"/>
        <v>2</v>
      </c>
      <c r="F42" t="s">
        <v>322</v>
      </c>
      <c r="G42" t="str">
        <f t="shared" si="16"/>
        <v/>
      </c>
      <c r="H42" s="167">
        <f>VLOOKUP($A42,'2019_IncRep_09.07.20'!$A$18:$Z$48,9,FALSE)</f>
        <v>44020.5</v>
      </c>
      <c r="I42">
        <f t="shared" si="3"/>
        <v>2020</v>
      </c>
      <c r="J42">
        <f t="shared" si="17"/>
        <v>7</v>
      </c>
      <c r="K42">
        <f t="shared" si="18"/>
        <v>8.5</v>
      </c>
      <c r="L42" s="167">
        <f>VLOOKUP($A42,'2019_IncRep_10.07.20'!$A$18:$Z$44,2,FALSE)</f>
        <v>44022.479166666664</v>
      </c>
      <c r="M42">
        <f t="shared" si="6"/>
        <v>2020</v>
      </c>
      <c r="N42">
        <f t="shared" si="19"/>
        <v>7</v>
      </c>
      <c r="O42">
        <f t="shared" si="20"/>
        <v>10.479166666664241</v>
      </c>
      <c r="P42">
        <f t="shared" si="21"/>
        <v>1.9791666666642413</v>
      </c>
      <c r="Q42" s="167">
        <f>IFERROR(VLOOKUP($A42,'2019_IncRep_09.07.20'!$A$18:$Z$44,14,FALSE),"")</f>
        <v>2.2863986340349745</v>
      </c>
    </row>
    <row r="43" spans="1:17">
      <c r="A43" t="s">
        <v>172</v>
      </c>
      <c r="B43" t="str">
        <f t="shared" si="0"/>
        <v>ANwf</v>
      </c>
      <c r="C43" t="str">
        <f t="shared" si="1"/>
        <v>ANwf_20-30_2019_b</v>
      </c>
      <c r="D43">
        <v>15.6</v>
      </c>
      <c r="E43">
        <f t="shared" si="22"/>
        <v>2</v>
      </c>
      <c r="F43" t="s">
        <v>322</v>
      </c>
      <c r="G43" t="str">
        <f t="shared" si="16"/>
        <v/>
      </c>
      <c r="H43" s="167">
        <f>VLOOKUP($A43,'2019_IncRep_09.07.20'!$A$18:$Z$48,9,FALSE)</f>
        <v>44020.5</v>
      </c>
      <c r="I43">
        <f t="shared" si="3"/>
        <v>2020</v>
      </c>
      <c r="J43">
        <f t="shared" si="17"/>
        <v>7</v>
      </c>
      <c r="K43">
        <f t="shared" si="18"/>
        <v>8.5</v>
      </c>
      <c r="L43" s="167">
        <f>VLOOKUP($A43,'2019_IncRep_10.07.20'!$A$18:$Z$44,2,FALSE)</f>
        <v>44022.479166666664</v>
      </c>
      <c r="M43">
        <f t="shared" si="6"/>
        <v>2020</v>
      </c>
      <c r="N43">
        <f t="shared" si="19"/>
        <v>7</v>
      </c>
      <c r="O43">
        <f t="shared" si="20"/>
        <v>10.479166666664241</v>
      </c>
      <c r="P43">
        <f t="shared" si="21"/>
        <v>1.9791666666642413</v>
      </c>
      <c r="Q43" s="167">
        <f>IFERROR(VLOOKUP($A43,'2019_IncRep_09.07.20'!$A$18:$Z$44,14,FALSE),"")</f>
        <v>2.4983388573226306</v>
      </c>
    </row>
    <row r="44" spans="1:17">
      <c r="A44" t="s">
        <v>173</v>
      </c>
      <c r="B44" t="str">
        <f t="shared" si="0"/>
        <v>ANpp</v>
      </c>
      <c r="C44" t="str">
        <f t="shared" si="1"/>
        <v>ANpp_0-10_2019_b</v>
      </c>
      <c r="D44">
        <v>15.6</v>
      </c>
      <c r="E44">
        <f t="shared" si="22"/>
        <v>2</v>
      </c>
      <c r="F44" t="s">
        <v>322</v>
      </c>
      <c r="G44" t="str">
        <f t="shared" si="16"/>
        <v/>
      </c>
      <c r="H44" s="167">
        <f>VLOOKUP($A44,'2019_IncRep_09.07.20'!$A$18:$Z$48,9,FALSE)</f>
        <v>44020.5</v>
      </c>
      <c r="I44">
        <f t="shared" si="3"/>
        <v>2020</v>
      </c>
      <c r="J44">
        <f t="shared" si="17"/>
        <v>7</v>
      </c>
      <c r="K44">
        <f t="shared" si="18"/>
        <v>8.5</v>
      </c>
      <c r="L44" s="167">
        <f>VLOOKUP($A44,'2019_IncRep_10.07.20'!$A$18:$Z$44,2,FALSE)</f>
        <v>44022.479166666664</v>
      </c>
      <c r="M44">
        <f t="shared" si="6"/>
        <v>2020</v>
      </c>
      <c r="N44">
        <f t="shared" si="19"/>
        <v>7</v>
      </c>
      <c r="O44">
        <f t="shared" si="20"/>
        <v>10.479166666664241</v>
      </c>
      <c r="P44">
        <f t="shared" si="21"/>
        <v>1.9791666666642413</v>
      </c>
      <c r="Q44" s="167">
        <f>IFERROR(VLOOKUP($A44,'2019_IncRep_09.07.20'!$A$18:$Z$44,14,FALSE),"")</f>
        <v>2.6853260059078341</v>
      </c>
    </row>
    <row r="45" spans="1:17">
      <c r="A45" t="s">
        <v>174</v>
      </c>
      <c r="B45" t="str">
        <f t="shared" si="0"/>
        <v>ANpp</v>
      </c>
      <c r="C45" t="str">
        <f t="shared" si="1"/>
        <v>ANpp_10-20_2019_b</v>
      </c>
      <c r="D45">
        <v>15.5</v>
      </c>
      <c r="E45">
        <f t="shared" si="22"/>
        <v>2</v>
      </c>
      <c r="F45" t="s">
        <v>322</v>
      </c>
      <c r="G45" t="str">
        <f t="shared" si="16"/>
        <v/>
      </c>
      <c r="H45" s="167">
        <f>VLOOKUP($A45,'2019_IncRep_09.07.20'!$A$18:$Z$48,9,FALSE)</f>
        <v>44020.5</v>
      </c>
      <c r="I45">
        <f t="shared" si="3"/>
        <v>2020</v>
      </c>
      <c r="J45">
        <f t="shared" si="17"/>
        <v>7</v>
      </c>
      <c r="K45">
        <f t="shared" si="18"/>
        <v>8.5</v>
      </c>
      <c r="L45" s="167">
        <f>VLOOKUP($A45,'2019_IncRep_10.07.20'!$A$18:$Z$44,2,FALSE)</f>
        <v>44022.479166666664</v>
      </c>
      <c r="M45">
        <f t="shared" si="6"/>
        <v>2020</v>
      </c>
      <c r="N45">
        <f t="shared" si="19"/>
        <v>7</v>
      </c>
      <c r="O45">
        <f t="shared" si="20"/>
        <v>10.479166666664241</v>
      </c>
      <c r="P45">
        <f t="shared" si="21"/>
        <v>1.9791666666642413</v>
      </c>
      <c r="Q45" s="167">
        <f>IFERROR(VLOOKUP($A45,'2019_IncRep_09.07.20'!$A$18:$Z$44,14,FALSE),"")</f>
        <v>1.7402187374809812</v>
      </c>
    </row>
    <row r="46" spans="1:17">
      <c r="A46" t="s">
        <v>175</v>
      </c>
      <c r="B46" t="str">
        <f t="shared" si="0"/>
        <v>ANpp</v>
      </c>
      <c r="C46" t="str">
        <f t="shared" si="1"/>
        <v>ANpp_20-30_2019_b</v>
      </c>
      <c r="D46">
        <v>15.82</v>
      </c>
      <c r="E46">
        <f t="shared" si="22"/>
        <v>2</v>
      </c>
      <c r="F46" t="s">
        <v>322</v>
      </c>
      <c r="G46" t="str">
        <f t="shared" si="16"/>
        <v/>
      </c>
      <c r="H46" s="167">
        <f>VLOOKUP($A46,'2019_IncRep_09.07.20'!$A$18:$Z$48,9,FALSE)</f>
        <v>44020.5</v>
      </c>
      <c r="I46">
        <f t="shared" si="3"/>
        <v>2020</v>
      </c>
      <c r="J46">
        <f t="shared" si="17"/>
        <v>7</v>
      </c>
      <c r="K46">
        <f t="shared" si="18"/>
        <v>8.5</v>
      </c>
      <c r="L46" s="167">
        <f>VLOOKUP($A46,'2019_IncRep_10.07.20'!$A$18:$Z$44,2,FALSE)</f>
        <v>44022.479166666664</v>
      </c>
      <c r="M46">
        <f t="shared" si="6"/>
        <v>2020</v>
      </c>
      <c r="N46">
        <f t="shared" si="19"/>
        <v>7</v>
      </c>
      <c r="O46">
        <f t="shared" si="20"/>
        <v>10.479166666664241</v>
      </c>
      <c r="P46">
        <f t="shared" si="21"/>
        <v>1.9791666666642413</v>
      </c>
      <c r="Q46" s="167">
        <f>IFERROR(VLOOKUP($A46,'2019_IncRep_09.07.20'!$A$18:$Z$44,14,FALSE),"")</f>
        <v>1.7299866265259705</v>
      </c>
    </row>
    <row r="47" spans="1:17">
      <c r="A47" t="s">
        <v>176</v>
      </c>
      <c r="B47" t="str">
        <f t="shared" si="0"/>
        <v>BSrf</v>
      </c>
      <c r="C47" t="str">
        <f t="shared" si="1"/>
        <v>BSrf_0-10_2019_b</v>
      </c>
      <c r="D47">
        <v>15.86</v>
      </c>
      <c r="E47">
        <f t="shared" si="22"/>
        <v>2</v>
      </c>
      <c r="F47" t="s">
        <v>322</v>
      </c>
      <c r="G47" t="str">
        <f t="shared" si="16"/>
        <v/>
      </c>
      <c r="H47" s="167">
        <f>VLOOKUP($A47,'2019_IncRep_09.07.20'!$A$18:$Z$48,9,FALSE)</f>
        <v>44020.5</v>
      </c>
      <c r="I47">
        <f t="shared" si="3"/>
        <v>2020</v>
      </c>
      <c r="J47">
        <f t="shared" si="17"/>
        <v>7</v>
      </c>
      <c r="K47">
        <f t="shared" si="18"/>
        <v>8.5</v>
      </c>
      <c r="L47" s="167">
        <f>VLOOKUP($A47,'2019_IncRep_10.07.20'!$A$18:$Z$44,2,FALSE)</f>
        <v>44022.479166666664</v>
      </c>
      <c r="M47">
        <f t="shared" si="6"/>
        <v>2020</v>
      </c>
      <c r="N47">
        <f t="shared" si="19"/>
        <v>7</v>
      </c>
      <c r="O47">
        <f t="shared" si="20"/>
        <v>10.479166666664241</v>
      </c>
      <c r="P47">
        <f t="shared" si="21"/>
        <v>1.9791666666642413</v>
      </c>
      <c r="Q47" s="167">
        <f>IFERROR(VLOOKUP($A47,'2019_IncRep_09.07.20'!$A$18:$Z$44,14,FALSE),"")</f>
        <v>1.3725456146456108</v>
      </c>
    </row>
    <row r="48" spans="1:17">
      <c r="A48" t="s">
        <v>177</v>
      </c>
      <c r="B48" t="str">
        <f t="shared" si="0"/>
        <v>BSrf</v>
      </c>
      <c r="C48" t="str">
        <f t="shared" si="1"/>
        <v>BSrf_10-20_2019_b</v>
      </c>
      <c r="D48">
        <v>15.82</v>
      </c>
      <c r="E48">
        <f t="shared" si="22"/>
        <v>2</v>
      </c>
      <c r="F48" t="s">
        <v>322</v>
      </c>
      <c r="G48" t="str">
        <f t="shared" si="16"/>
        <v/>
      </c>
      <c r="H48" s="167">
        <f>VLOOKUP($A48,'2019_IncRep_09.07.20'!$A$18:$Z$48,9,FALSE)</f>
        <v>44020.5</v>
      </c>
      <c r="I48">
        <f t="shared" si="3"/>
        <v>2020</v>
      </c>
      <c r="J48">
        <f t="shared" si="17"/>
        <v>7</v>
      </c>
      <c r="K48">
        <f t="shared" si="18"/>
        <v>8.5</v>
      </c>
      <c r="L48" s="167">
        <f>VLOOKUP($A48,'2019_IncRep_10.07.20'!$A$18:$Z$44,2,FALSE)</f>
        <v>44022.479166666664</v>
      </c>
      <c r="M48">
        <f t="shared" si="6"/>
        <v>2020</v>
      </c>
      <c r="N48">
        <f t="shared" si="19"/>
        <v>7</v>
      </c>
      <c r="O48">
        <f t="shared" si="20"/>
        <v>10.479166666664241</v>
      </c>
      <c r="P48">
        <f t="shared" si="21"/>
        <v>1.9791666666642413</v>
      </c>
      <c r="Q48" s="167">
        <f>IFERROR(VLOOKUP($A48,'2019_IncRep_09.07.20'!$A$18:$Z$44,14,FALSE),"")</f>
        <v>1.6183006551783263</v>
      </c>
    </row>
    <row r="49" spans="1:17">
      <c r="A49" t="s">
        <v>178</v>
      </c>
      <c r="B49" t="str">
        <f t="shared" si="0"/>
        <v>BSrf</v>
      </c>
      <c r="C49" t="str">
        <f t="shared" si="1"/>
        <v>BSrf_20-30_2019_b</v>
      </c>
      <c r="D49">
        <v>15.45</v>
      </c>
      <c r="E49">
        <f t="shared" si="22"/>
        <v>2</v>
      </c>
      <c r="F49" t="s">
        <v>322</v>
      </c>
      <c r="G49" t="str">
        <f t="shared" si="16"/>
        <v/>
      </c>
      <c r="H49" s="167">
        <f>VLOOKUP($A49,'2019_IncRep_09.07.20'!$A$18:$Z$48,9,FALSE)</f>
        <v>44020.5</v>
      </c>
      <c r="I49">
        <f t="shared" si="3"/>
        <v>2020</v>
      </c>
      <c r="J49">
        <f t="shared" si="17"/>
        <v>7</v>
      </c>
      <c r="K49">
        <f t="shared" si="18"/>
        <v>8.5</v>
      </c>
      <c r="L49" s="167">
        <f>VLOOKUP($A49,'2019_IncRep_10.07.20'!$A$18:$Z$44,2,FALSE)</f>
        <v>44022.479166666664</v>
      </c>
      <c r="M49">
        <f t="shared" si="6"/>
        <v>2020</v>
      </c>
      <c r="N49">
        <f t="shared" si="19"/>
        <v>7</v>
      </c>
      <c r="O49">
        <f t="shared" si="20"/>
        <v>10.479166666664241</v>
      </c>
      <c r="P49">
        <f t="shared" si="21"/>
        <v>1.9791666666642413</v>
      </c>
      <c r="Q49" s="167">
        <f>IFERROR(VLOOKUP($A49,'2019_IncRep_09.07.20'!$A$18:$Z$44,14,FALSE),"")</f>
        <v>1.8009678508452842</v>
      </c>
    </row>
    <row r="50" spans="1:17">
      <c r="A50" t="s">
        <v>179</v>
      </c>
      <c r="B50" t="str">
        <f t="shared" si="0"/>
        <v>BSwf</v>
      </c>
      <c r="C50" t="str">
        <f t="shared" si="1"/>
        <v>BSwf_0-10_2019_b</v>
      </c>
      <c r="D50">
        <v>15.37</v>
      </c>
      <c r="E50">
        <f t="shared" si="22"/>
        <v>2</v>
      </c>
      <c r="F50" t="s">
        <v>322</v>
      </c>
      <c r="G50" t="str">
        <f t="shared" si="16"/>
        <v/>
      </c>
      <c r="H50" s="167">
        <f>VLOOKUP($A50,'2019_IncRep_09.07.20'!$A$18:$Z$48,9,FALSE)</f>
        <v>44020.5</v>
      </c>
      <c r="I50">
        <f t="shared" si="3"/>
        <v>2020</v>
      </c>
      <c r="J50">
        <f t="shared" si="17"/>
        <v>7</v>
      </c>
      <c r="K50">
        <f t="shared" si="18"/>
        <v>8.5</v>
      </c>
      <c r="L50" s="167">
        <f>VLOOKUP($A50,'2019_IncRep_10.07.20'!$A$18:$Z$44,2,FALSE)</f>
        <v>44022.479166666664</v>
      </c>
      <c r="M50">
        <f t="shared" si="6"/>
        <v>2020</v>
      </c>
      <c r="N50">
        <f t="shared" si="19"/>
        <v>7</v>
      </c>
      <c r="O50">
        <f t="shared" si="20"/>
        <v>10.479166666664241</v>
      </c>
      <c r="P50">
        <f t="shared" si="21"/>
        <v>1.9791666666642413</v>
      </c>
      <c r="Q50" s="167">
        <f>IFERROR(VLOOKUP($A50,'2019_IncRep_09.07.20'!$A$18:$Z$44,14,FALSE),"")</f>
        <v>1.4394692559324609</v>
      </c>
    </row>
    <row r="51" spans="1:17">
      <c r="A51" t="s">
        <v>180</v>
      </c>
      <c r="B51" t="str">
        <f t="shared" si="0"/>
        <v>BSwf</v>
      </c>
      <c r="C51" t="str">
        <f t="shared" si="1"/>
        <v>BSwf_10-20_2019_b</v>
      </c>
      <c r="D51">
        <v>15.11</v>
      </c>
      <c r="E51">
        <f t="shared" si="22"/>
        <v>2</v>
      </c>
      <c r="F51" t="s">
        <v>322</v>
      </c>
      <c r="G51" t="str">
        <f t="shared" si="16"/>
        <v/>
      </c>
      <c r="H51" s="167">
        <f>VLOOKUP($A51,'2019_IncRep_09.07.20'!$A$18:$Z$48,9,FALSE)</f>
        <v>44020.5</v>
      </c>
      <c r="I51">
        <f t="shared" si="3"/>
        <v>2020</v>
      </c>
      <c r="J51">
        <f t="shared" si="17"/>
        <v>7</v>
      </c>
      <c r="K51">
        <f t="shared" si="18"/>
        <v>8.5</v>
      </c>
      <c r="L51" s="167">
        <f>VLOOKUP($A51,'2019_IncRep_10.07.20'!$A$18:$Z$44,2,FALSE)</f>
        <v>44022.479166666664</v>
      </c>
      <c r="M51">
        <f t="shared" si="6"/>
        <v>2020</v>
      </c>
      <c r="N51">
        <f t="shared" si="19"/>
        <v>7</v>
      </c>
      <c r="O51">
        <f t="shared" si="20"/>
        <v>10.479166666664241</v>
      </c>
      <c r="P51">
        <f t="shared" si="21"/>
        <v>1.9791666666642413</v>
      </c>
      <c r="Q51" s="167">
        <f>IFERROR(VLOOKUP($A51,'2019_IncRep_09.07.20'!$A$18:$Z$44,14,FALSE),"")</f>
        <v>2.0200772568478733</v>
      </c>
    </row>
    <row r="52" spans="1:17">
      <c r="A52" t="s">
        <v>181</v>
      </c>
      <c r="B52" t="str">
        <f t="shared" si="0"/>
        <v>BSwf</v>
      </c>
      <c r="C52" t="str">
        <f t="shared" si="1"/>
        <v>BSwf_20-30_2019_b</v>
      </c>
      <c r="D52">
        <v>15.31</v>
      </c>
      <c r="E52">
        <f t="shared" si="22"/>
        <v>2</v>
      </c>
      <c r="F52" t="s">
        <v>322</v>
      </c>
      <c r="G52" t="str">
        <f t="shared" si="16"/>
        <v/>
      </c>
      <c r="H52" s="167">
        <f>VLOOKUP($A52,'2019_IncRep_09.07.20'!$A$18:$Z$48,9,FALSE)</f>
        <v>44020.5</v>
      </c>
      <c r="I52">
        <f t="shared" si="3"/>
        <v>2020</v>
      </c>
      <c r="J52">
        <f t="shared" si="17"/>
        <v>7</v>
      </c>
      <c r="K52">
        <f t="shared" si="18"/>
        <v>8.5</v>
      </c>
      <c r="L52" s="167">
        <f>VLOOKUP($A52,'2019_IncRep_10.07.20'!$A$18:$Z$44,2,FALSE)</f>
        <v>44022.479166666664</v>
      </c>
      <c r="M52">
        <f t="shared" si="6"/>
        <v>2020</v>
      </c>
      <c r="N52">
        <f t="shared" si="19"/>
        <v>7</v>
      </c>
      <c r="O52">
        <f t="shared" si="20"/>
        <v>10.479166666664241</v>
      </c>
      <c r="P52">
        <f t="shared" si="21"/>
        <v>1.9791666666642413</v>
      </c>
      <c r="Q52" s="167">
        <f>IFERROR(VLOOKUP($A52,'2019_IncRep_09.07.20'!$A$18:$Z$44,14,FALSE),"")</f>
        <v>1.3170061915758466</v>
      </c>
    </row>
    <row r="53" spans="1:17">
      <c r="A53" t="s">
        <v>182</v>
      </c>
      <c r="B53" t="str">
        <f t="shared" si="0"/>
        <v>BSpp</v>
      </c>
      <c r="C53" t="str">
        <f t="shared" si="1"/>
        <v>BSpp_0-10_2019_b</v>
      </c>
      <c r="D53">
        <v>15.38</v>
      </c>
      <c r="E53">
        <f t="shared" si="22"/>
        <v>2</v>
      </c>
      <c r="F53" t="s">
        <v>322</v>
      </c>
      <c r="G53" t="str">
        <f t="shared" si="16"/>
        <v/>
      </c>
      <c r="H53" s="167">
        <f>VLOOKUP($A53,'2019_IncRep_09.07.20'!$A$18:$Z$48,9,FALSE)</f>
        <v>44020.5</v>
      </c>
      <c r="I53">
        <f t="shared" si="3"/>
        <v>2020</v>
      </c>
      <c r="J53">
        <f t="shared" si="17"/>
        <v>7</v>
      </c>
      <c r="K53">
        <f t="shared" si="18"/>
        <v>8.5</v>
      </c>
      <c r="L53" s="167">
        <f>VLOOKUP($A53,'2019_IncRep_10.07.20'!$A$18:$Z$44,2,FALSE)</f>
        <v>44022.479166666664</v>
      </c>
      <c r="M53">
        <f t="shared" si="6"/>
        <v>2020</v>
      </c>
      <c r="N53">
        <f t="shared" si="19"/>
        <v>7</v>
      </c>
      <c r="O53">
        <f t="shared" si="20"/>
        <v>10.479166666664241</v>
      </c>
      <c r="P53">
        <f t="shared" si="21"/>
        <v>1.9791666666642413</v>
      </c>
      <c r="Q53" s="167">
        <f>IFERROR(VLOOKUP($A53,'2019_IncRep_09.07.20'!$A$18:$Z$44,14,FALSE),"")</f>
        <v>2.3274317516444873</v>
      </c>
    </row>
    <row r="54" spans="1:17">
      <c r="A54" t="s">
        <v>183</v>
      </c>
      <c r="B54" t="str">
        <f t="shared" si="0"/>
        <v>BSpp</v>
      </c>
      <c r="C54" t="str">
        <f t="shared" si="1"/>
        <v>BSpp_10-20_2019_b</v>
      </c>
      <c r="D54">
        <v>15.06</v>
      </c>
      <c r="E54">
        <f t="shared" si="22"/>
        <v>2</v>
      </c>
      <c r="F54" t="s">
        <v>322</v>
      </c>
      <c r="G54" t="str">
        <f t="shared" si="16"/>
        <v/>
      </c>
      <c r="H54" s="167">
        <f>VLOOKUP($A54,'2019_IncRep_09.07.20'!$A$18:$Z$48,9,FALSE)</f>
        <v>44020.5</v>
      </c>
      <c r="I54">
        <f t="shared" si="3"/>
        <v>2020</v>
      </c>
      <c r="J54">
        <f t="shared" si="17"/>
        <v>7</v>
      </c>
      <c r="K54">
        <f t="shared" si="18"/>
        <v>8.5</v>
      </c>
      <c r="L54" s="167">
        <f>VLOOKUP($A54,'2019_IncRep_10.07.20'!$A$18:$Z$44,2,FALSE)</f>
        <v>44022.479166666664</v>
      </c>
      <c r="M54">
        <f t="shared" si="6"/>
        <v>2020</v>
      </c>
      <c r="N54">
        <f t="shared" si="19"/>
        <v>7</v>
      </c>
      <c r="O54">
        <f t="shared" si="20"/>
        <v>10.479166666664241</v>
      </c>
      <c r="P54">
        <f t="shared" si="21"/>
        <v>1.9791666666642413</v>
      </c>
      <c r="Q54" s="167">
        <f>IFERROR(VLOOKUP($A54,'2019_IncRep_09.07.20'!$A$18:$Z$44,14,FALSE),"")</f>
        <v>1.9667544888452242</v>
      </c>
    </row>
    <row r="55" spans="1:17">
      <c r="A55" t="s">
        <v>184</v>
      </c>
      <c r="B55" t="str">
        <f t="shared" si="0"/>
        <v>BSpp</v>
      </c>
      <c r="C55" t="str">
        <f t="shared" si="1"/>
        <v>BSpp_20-30_2019_b</v>
      </c>
      <c r="D55">
        <v>15.42</v>
      </c>
      <c r="E55">
        <f t="shared" si="22"/>
        <v>2</v>
      </c>
      <c r="F55" t="s">
        <v>322</v>
      </c>
      <c r="G55" t="str">
        <f t="shared" si="16"/>
        <v/>
      </c>
      <c r="H55" s="167">
        <f>VLOOKUP($A55,'2019_IncRep_09.07.20'!$A$18:$Z$48,9,FALSE)</f>
        <v>44020.5</v>
      </c>
      <c r="I55">
        <f t="shared" si="3"/>
        <v>2020</v>
      </c>
      <c r="J55">
        <f t="shared" si="17"/>
        <v>7</v>
      </c>
      <c r="K55">
        <f t="shared" si="18"/>
        <v>8.5</v>
      </c>
      <c r="L55" s="167">
        <f>VLOOKUP($A55,'2019_IncRep_10.07.20'!$A$18:$Z$44,2,FALSE)</f>
        <v>44022.479166666664</v>
      </c>
      <c r="M55">
        <f t="shared" si="6"/>
        <v>2020</v>
      </c>
      <c r="N55">
        <f t="shared" si="19"/>
        <v>7</v>
      </c>
      <c r="O55">
        <f t="shared" si="20"/>
        <v>10.479166666664241</v>
      </c>
      <c r="P55">
        <f t="shared" si="21"/>
        <v>1.9791666666642413</v>
      </c>
      <c r="Q55" s="167">
        <f>IFERROR(VLOOKUP($A55,'2019_IncRep_09.07.20'!$A$18:$Z$44,14,FALSE),"")</f>
        <v>1.1887322128700857</v>
      </c>
    </row>
    <row r="56" spans="1:17">
      <c r="A56" t="s">
        <v>158</v>
      </c>
      <c r="B56" t="str">
        <f t="shared" si="0"/>
        <v>GRrf</v>
      </c>
      <c r="C56" t="str">
        <f t="shared" si="1"/>
        <v>GRrf_0-10_2019_b</v>
      </c>
      <c r="D56">
        <v>15.61</v>
      </c>
      <c r="E56">
        <v>3</v>
      </c>
      <c r="F56" t="s">
        <v>323</v>
      </c>
      <c r="G56" t="str">
        <f t="shared" si="16"/>
        <v/>
      </c>
      <c r="H56" s="167">
        <f>VLOOKUP($A56,'2019_IncRep_09.07.20'!$A$18:$Z$48,9,FALSE)</f>
        <v>44020.5</v>
      </c>
      <c r="I56">
        <f t="shared" si="3"/>
        <v>2020</v>
      </c>
      <c r="J56">
        <f t="shared" ref="J56" si="23">MONTH(H56)</f>
        <v>7</v>
      </c>
      <c r="K56">
        <f t="shared" ref="K56" si="24">DAY(H56)+H56-ROUNDDOWN(H56,0)</f>
        <v>8.5</v>
      </c>
      <c r="L56" s="167">
        <f>VLOOKUP($A56,'2019_IncRep_13.07.20'!$A$18:$Z$44,2,FALSE)</f>
        <v>44025.479166666664</v>
      </c>
      <c r="M56">
        <f t="shared" si="6"/>
        <v>2020</v>
      </c>
      <c r="N56">
        <f t="shared" ref="N56" si="25">MONTH(L56)</f>
        <v>7</v>
      </c>
      <c r="O56">
        <f t="shared" ref="O56" si="26">DAY(L56)+L56-ROUNDDOWN(L56,0)</f>
        <v>13.479166666664241</v>
      </c>
      <c r="P56">
        <f t="shared" ref="P56" si="27">L56-H56</f>
        <v>4.9791666666642413</v>
      </c>
      <c r="Q56" s="167">
        <f>IFERROR(VLOOKUP($A56,'2019_IncRep_13.07.20'!$A$18:$Z$44,14,FALSE),"")</f>
        <v>4.3953474784505469</v>
      </c>
    </row>
    <row r="57" spans="1:17">
      <c r="A57" t="s">
        <v>159</v>
      </c>
      <c r="B57" t="str">
        <f t="shared" si="0"/>
        <v>GRrf</v>
      </c>
      <c r="C57" t="str">
        <f t="shared" si="1"/>
        <v>GRrf_10-20_2019_b</v>
      </c>
      <c r="D57">
        <v>15.8</v>
      </c>
      <c r="E57">
        <f>E56</f>
        <v>3</v>
      </c>
      <c r="F57" t="s">
        <v>323</v>
      </c>
      <c r="G57" t="str">
        <f t="shared" si="16"/>
        <v/>
      </c>
      <c r="H57" s="167">
        <f>VLOOKUP($A57,'2019_IncRep_09.07.20'!$A$18:$Z$48,9,FALSE)</f>
        <v>44020.5</v>
      </c>
      <c r="I57">
        <f t="shared" si="3"/>
        <v>2020</v>
      </c>
      <c r="J57">
        <f t="shared" ref="J57:J82" si="28">MONTH(H57)</f>
        <v>7</v>
      </c>
      <c r="K57">
        <f t="shared" ref="K57:K82" si="29">DAY(H57)+H57-ROUNDDOWN(H57,0)</f>
        <v>8.5</v>
      </c>
      <c r="L57" s="167">
        <f>VLOOKUP($A57,'2019_IncRep_13.07.20'!$A$18:$Z$44,2,FALSE)</f>
        <v>44025.479166666664</v>
      </c>
      <c r="M57">
        <f t="shared" si="6"/>
        <v>2020</v>
      </c>
      <c r="N57">
        <f t="shared" ref="N57:N82" si="30">MONTH(L57)</f>
        <v>7</v>
      </c>
      <c r="O57">
        <f t="shared" ref="O57:O82" si="31">DAY(L57)+L57-ROUNDDOWN(L57,0)</f>
        <v>13.479166666664241</v>
      </c>
      <c r="P57">
        <f t="shared" ref="P57:P82" si="32">L57-H57</f>
        <v>4.9791666666642413</v>
      </c>
      <c r="Q57" s="167">
        <f>IFERROR(VLOOKUP($A57,'2019_IncRep_13.07.20'!$A$18:$Z$44,14,FALSE),"")</f>
        <v>2.3096009383881877</v>
      </c>
    </row>
    <row r="58" spans="1:17">
      <c r="A58" t="s">
        <v>160</v>
      </c>
      <c r="B58" t="str">
        <f t="shared" si="0"/>
        <v>GRrf</v>
      </c>
      <c r="C58" t="str">
        <f t="shared" si="1"/>
        <v>GRrf_20-30_2019_b</v>
      </c>
      <c r="D58">
        <v>15.54</v>
      </c>
      <c r="E58">
        <f t="shared" ref="E58:E82" si="33">E57</f>
        <v>3</v>
      </c>
      <c r="F58" t="s">
        <v>323</v>
      </c>
      <c r="G58" t="str">
        <f t="shared" si="16"/>
        <v/>
      </c>
      <c r="H58" s="167">
        <f>VLOOKUP($A58,'2019_IncRep_09.07.20'!$A$18:$Z$48,9,FALSE)</f>
        <v>44020.5</v>
      </c>
      <c r="I58">
        <f t="shared" si="3"/>
        <v>2020</v>
      </c>
      <c r="J58">
        <f t="shared" si="28"/>
        <v>7</v>
      </c>
      <c r="K58">
        <f t="shared" si="29"/>
        <v>8.5</v>
      </c>
      <c r="L58" s="167">
        <f>VLOOKUP($A58,'2019_IncRep_13.07.20'!$A$18:$Z$44,2,FALSE)</f>
        <v>44025.479166666664</v>
      </c>
      <c r="M58">
        <f t="shared" si="6"/>
        <v>2020</v>
      </c>
      <c r="N58">
        <f t="shared" si="30"/>
        <v>7</v>
      </c>
      <c r="O58">
        <f t="shared" si="31"/>
        <v>13.479166666664241</v>
      </c>
      <c r="P58">
        <f t="shared" si="32"/>
        <v>4.9791666666642413</v>
      </c>
      <c r="Q58" s="167">
        <f>IFERROR(VLOOKUP($A58,'2019_IncRep_13.07.20'!$A$18:$Z$44,14,FALSE),"")</f>
        <v>1.5844403232103996</v>
      </c>
    </row>
    <row r="59" spans="1:17">
      <c r="A59" t="s">
        <v>161</v>
      </c>
      <c r="B59" t="str">
        <f t="shared" si="0"/>
        <v>GRwf</v>
      </c>
      <c r="C59" t="str">
        <f t="shared" si="1"/>
        <v>GRwf_0-10_2019_b</v>
      </c>
      <c r="D59">
        <v>15.46</v>
      </c>
      <c r="E59">
        <f t="shared" si="33"/>
        <v>3</v>
      </c>
      <c r="F59" t="s">
        <v>323</v>
      </c>
      <c r="G59" t="str">
        <f t="shared" si="16"/>
        <v/>
      </c>
      <c r="H59" s="167">
        <f>VLOOKUP($A59,'2019_IncRep_09.07.20'!$A$18:$Z$48,9,FALSE)</f>
        <v>44020.5</v>
      </c>
      <c r="I59">
        <f t="shared" si="3"/>
        <v>2020</v>
      </c>
      <c r="J59">
        <f t="shared" si="28"/>
        <v>7</v>
      </c>
      <c r="K59">
        <f t="shared" si="29"/>
        <v>8.5</v>
      </c>
      <c r="L59" s="167">
        <f>VLOOKUP($A59,'2019_IncRep_13.07.20'!$A$18:$Z$44,2,FALSE)</f>
        <v>44025.479166666664</v>
      </c>
      <c r="M59">
        <f t="shared" si="6"/>
        <v>2020</v>
      </c>
      <c r="N59">
        <f t="shared" si="30"/>
        <v>7</v>
      </c>
      <c r="O59">
        <f t="shared" si="31"/>
        <v>13.479166666664241</v>
      </c>
      <c r="P59">
        <f t="shared" si="32"/>
        <v>4.9791666666642413</v>
      </c>
      <c r="Q59" s="167">
        <f>IFERROR(VLOOKUP($A59,'2019_IncRep_13.07.20'!$A$18:$Z$44,14,FALSE),"")</f>
        <v>5.7603390761507667</v>
      </c>
    </row>
    <row r="60" spans="1:17">
      <c r="A60" t="s">
        <v>162</v>
      </c>
      <c r="B60" t="str">
        <f t="shared" si="0"/>
        <v>GRwf</v>
      </c>
      <c r="C60" t="str">
        <f t="shared" si="1"/>
        <v>GRwf_10-20_2019_b</v>
      </c>
      <c r="D60">
        <v>15.31</v>
      </c>
      <c r="E60">
        <f t="shared" si="33"/>
        <v>3</v>
      </c>
      <c r="F60" t="s">
        <v>323</v>
      </c>
      <c r="G60" t="str">
        <f t="shared" si="16"/>
        <v/>
      </c>
      <c r="H60" s="167">
        <f>VLOOKUP($A60,'2019_IncRep_09.07.20'!$A$18:$Z$48,9,FALSE)</f>
        <v>44020.5</v>
      </c>
      <c r="I60">
        <f t="shared" si="3"/>
        <v>2020</v>
      </c>
      <c r="J60">
        <f t="shared" si="28"/>
        <v>7</v>
      </c>
      <c r="K60">
        <f t="shared" si="29"/>
        <v>8.5</v>
      </c>
      <c r="L60" s="167">
        <f>VLOOKUP($A60,'2019_IncRep_13.07.20'!$A$18:$Z$44,2,FALSE)</f>
        <v>44025.479166666664</v>
      </c>
      <c r="M60">
        <f t="shared" si="6"/>
        <v>2020</v>
      </c>
      <c r="N60">
        <f t="shared" si="30"/>
        <v>7</v>
      </c>
      <c r="O60">
        <f t="shared" si="31"/>
        <v>13.479166666664241</v>
      </c>
      <c r="P60">
        <f t="shared" si="32"/>
        <v>4.9791666666642413</v>
      </c>
      <c r="Q60" s="167">
        <f>IFERROR(VLOOKUP($A60,'2019_IncRep_13.07.20'!$A$18:$Z$44,14,FALSE),"")</f>
        <v>3.7724684399218074</v>
      </c>
    </row>
    <row r="61" spans="1:17">
      <c r="A61" t="s">
        <v>163</v>
      </c>
      <c r="B61" t="str">
        <f t="shared" si="0"/>
        <v>GRwf</v>
      </c>
      <c r="C61" t="str">
        <f t="shared" si="1"/>
        <v>GRwf_20-30_2019_b</v>
      </c>
      <c r="D61">
        <v>15.31</v>
      </c>
      <c r="E61">
        <f t="shared" si="33"/>
        <v>3</v>
      </c>
      <c r="F61" t="s">
        <v>323</v>
      </c>
      <c r="G61" t="str">
        <f t="shared" si="16"/>
        <v/>
      </c>
      <c r="H61" s="167">
        <f>VLOOKUP($A61,'2019_IncRep_09.07.20'!$A$18:$Z$48,9,FALSE)</f>
        <v>44020.5</v>
      </c>
      <c r="I61">
        <f t="shared" si="3"/>
        <v>2020</v>
      </c>
      <c r="J61">
        <f t="shared" si="28"/>
        <v>7</v>
      </c>
      <c r="K61">
        <f t="shared" si="29"/>
        <v>8.5</v>
      </c>
      <c r="L61" s="167">
        <f>VLOOKUP($A61,'2019_IncRep_13.07.20'!$A$18:$Z$44,2,FALSE)</f>
        <v>44025.479166666664</v>
      </c>
      <c r="M61">
        <f t="shared" si="6"/>
        <v>2020</v>
      </c>
      <c r="N61">
        <f t="shared" si="30"/>
        <v>7</v>
      </c>
      <c r="O61">
        <f t="shared" si="31"/>
        <v>13.479166666664241</v>
      </c>
      <c r="P61">
        <f t="shared" si="32"/>
        <v>4.9791666666642413</v>
      </c>
      <c r="Q61" s="167">
        <f>IFERROR(VLOOKUP($A61,'2019_IncRep_13.07.20'!$A$18:$Z$44,14,FALSE),"")</f>
        <v>2.9498010099074317</v>
      </c>
    </row>
    <row r="62" spans="1:17">
      <c r="A62" t="s">
        <v>164</v>
      </c>
      <c r="B62" t="str">
        <f t="shared" si="0"/>
        <v>GRpp</v>
      </c>
      <c r="C62" t="str">
        <f t="shared" si="1"/>
        <v>GRpp_0-10_2019_b</v>
      </c>
      <c r="D62">
        <v>15.46</v>
      </c>
      <c r="E62">
        <f t="shared" si="33"/>
        <v>3</v>
      </c>
      <c r="F62" t="s">
        <v>323</v>
      </c>
      <c r="G62" t="str">
        <f t="shared" si="16"/>
        <v/>
      </c>
      <c r="H62" s="167">
        <f>VLOOKUP($A62,'2019_IncRep_09.07.20'!$A$18:$Z$48,9,FALSE)</f>
        <v>44020.5</v>
      </c>
      <c r="I62">
        <f t="shared" si="3"/>
        <v>2020</v>
      </c>
      <c r="J62">
        <f t="shared" si="28"/>
        <v>7</v>
      </c>
      <c r="K62">
        <f t="shared" si="29"/>
        <v>8.5</v>
      </c>
      <c r="L62" s="167">
        <f>VLOOKUP($A62,'2019_IncRep_13.07.20'!$A$18:$Z$44,2,FALSE)</f>
        <v>44025.479166666664</v>
      </c>
      <c r="M62">
        <f t="shared" si="6"/>
        <v>2020</v>
      </c>
      <c r="N62">
        <f t="shared" si="30"/>
        <v>7</v>
      </c>
      <c r="O62">
        <f t="shared" si="31"/>
        <v>13.479166666664241</v>
      </c>
      <c r="P62">
        <f t="shared" si="32"/>
        <v>4.9791666666642413</v>
      </c>
      <c r="Q62" s="167">
        <f>IFERROR(VLOOKUP($A62,'2019_IncRep_13.07.20'!$A$18:$Z$44,14,FALSE),"")</f>
        <v>12.517256717474336</v>
      </c>
    </row>
    <row r="63" spans="1:17">
      <c r="A63" t="s">
        <v>165</v>
      </c>
      <c r="B63" t="str">
        <f t="shared" si="0"/>
        <v>GRpp</v>
      </c>
      <c r="C63" t="str">
        <f t="shared" si="1"/>
        <v>GRpp_10-20_2019_b</v>
      </c>
      <c r="D63">
        <v>15.53</v>
      </c>
      <c r="E63">
        <f t="shared" si="33"/>
        <v>3</v>
      </c>
      <c r="F63" t="s">
        <v>323</v>
      </c>
      <c r="G63" t="str">
        <f t="shared" si="16"/>
        <v/>
      </c>
      <c r="H63" s="167">
        <f>VLOOKUP($A63,'2019_IncRep_09.07.20'!$A$18:$Z$48,9,FALSE)</f>
        <v>44020.5</v>
      </c>
      <c r="I63">
        <f t="shared" si="3"/>
        <v>2020</v>
      </c>
      <c r="J63">
        <f t="shared" si="28"/>
        <v>7</v>
      </c>
      <c r="K63">
        <f t="shared" si="29"/>
        <v>8.5</v>
      </c>
      <c r="L63" s="167">
        <f>VLOOKUP($A63,'2019_IncRep_13.07.20'!$A$18:$Z$44,2,FALSE)</f>
        <v>44025.479166666664</v>
      </c>
      <c r="M63">
        <f t="shared" si="6"/>
        <v>2020</v>
      </c>
      <c r="N63">
        <f t="shared" si="30"/>
        <v>7</v>
      </c>
      <c r="O63">
        <f t="shared" si="31"/>
        <v>13.479166666664241</v>
      </c>
      <c r="P63">
        <f t="shared" si="32"/>
        <v>4.9791666666642413</v>
      </c>
      <c r="Q63" s="167">
        <f>IFERROR(VLOOKUP($A63,'2019_IncRep_13.07.20'!$A$18:$Z$44,14,FALSE),"")</f>
        <v>10.898568808217609</v>
      </c>
    </row>
    <row r="64" spans="1:17">
      <c r="A64" t="s">
        <v>166</v>
      </c>
      <c r="B64" t="str">
        <f t="shared" si="0"/>
        <v>GRpp</v>
      </c>
      <c r="C64" t="str">
        <f t="shared" si="1"/>
        <v>GRpp_20-30_2019_b</v>
      </c>
      <c r="D64">
        <v>15.42</v>
      </c>
      <c r="E64">
        <f t="shared" si="33"/>
        <v>3</v>
      </c>
      <c r="F64" t="s">
        <v>323</v>
      </c>
      <c r="G64" t="str">
        <f t="shared" si="16"/>
        <v/>
      </c>
      <c r="H64" s="167">
        <f>VLOOKUP($A64,'2019_IncRep_09.07.20'!$A$18:$Z$48,9,FALSE)</f>
        <v>44020.5</v>
      </c>
      <c r="I64">
        <f t="shared" si="3"/>
        <v>2020</v>
      </c>
      <c r="J64">
        <f t="shared" si="28"/>
        <v>7</v>
      </c>
      <c r="K64">
        <f t="shared" si="29"/>
        <v>8.5</v>
      </c>
      <c r="L64" s="167">
        <f>VLOOKUP($A64,'2019_IncRep_13.07.20'!$A$18:$Z$44,2,FALSE)</f>
        <v>44025.479166666664</v>
      </c>
      <c r="M64">
        <f t="shared" si="6"/>
        <v>2020</v>
      </c>
      <c r="N64">
        <f t="shared" si="30"/>
        <v>7</v>
      </c>
      <c r="O64">
        <f t="shared" si="31"/>
        <v>13.479166666664241</v>
      </c>
      <c r="P64">
        <f t="shared" si="32"/>
        <v>4.9791666666642413</v>
      </c>
      <c r="Q64" s="167">
        <f>IFERROR(VLOOKUP($A64,'2019_IncRep_13.07.20'!$A$18:$Z$44,14,FALSE),"")</f>
        <v>4.4157570031494622</v>
      </c>
    </row>
    <row r="65" spans="1:17">
      <c r="A65" t="s">
        <v>167</v>
      </c>
      <c r="B65" t="str">
        <f t="shared" si="0"/>
        <v>ANrf</v>
      </c>
      <c r="C65" t="str">
        <f t="shared" si="1"/>
        <v>ANrf_0-10_2019_b</v>
      </c>
      <c r="D65">
        <v>15.36</v>
      </c>
      <c r="E65">
        <f t="shared" si="33"/>
        <v>3</v>
      </c>
      <c r="F65" t="s">
        <v>323</v>
      </c>
      <c r="G65" t="str">
        <f t="shared" si="16"/>
        <v/>
      </c>
      <c r="H65" s="167">
        <f>VLOOKUP($A65,'2019_IncRep_09.07.20'!$A$18:$Z$48,9,FALSE)</f>
        <v>44020.5</v>
      </c>
      <c r="I65">
        <f t="shared" si="3"/>
        <v>2020</v>
      </c>
      <c r="J65">
        <f t="shared" si="28"/>
        <v>7</v>
      </c>
      <c r="K65">
        <f t="shared" si="29"/>
        <v>8.5</v>
      </c>
      <c r="L65" s="167">
        <f>VLOOKUP($A65,'2019_IncRep_13.07.20'!$A$18:$Z$44,2,FALSE)</f>
        <v>44025.479166666664</v>
      </c>
      <c r="M65">
        <f t="shared" si="6"/>
        <v>2020</v>
      </c>
      <c r="N65">
        <f t="shared" si="30"/>
        <v>7</v>
      </c>
      <c r="O65">
        <f t="shared" si="31"/>
        <v>13.479166666664241</v>
      </c>
      <c r="P65">
        <f t="shared" si="32"/>
        <v>4.9791666666642413</v>
      </c>
      <c r="Q65" s="167">
        <f>IFERROR(VLOOKUP($A65,'2019_IncRep_13.07.20'!$A$18:$Z$44,14,FALSE),"")</f>
        <v>6.4138082590257852</v>
      </c>
    </row>
    <row r="66" spans="1:17">
      <c r="A66" t="s">
        <v>168</v>
      </c>
      <c r="B66" t="str">
        <f t="shared" si="0"/>
        <v>ANrf</v>
      </c>
      <c r="C66" t="str">
        <f t="shared" si="1"/>
        <v>ANrf_10-20_2019_b</v>
      </c>
      <c r="D66">
        <v>15.43</v>
      </c>
      <c r="E66">
        <f t="shared" si="33"/>
        <v>3</v>
      </c>
      <c r="F66" t="s">
        <v>323</v>
      </c>
      <c r="G66" t="str">
        <f t="shared" si="16"/>
        <v/>
      </c>
      <c r="H66" s="167">
        <f>VLOOKUP($A66,'2019_IncRep_09.07.20'!$A$18:$Z$48,9,FALSE)</f>
        <v>44020.5</v>
      </c>
      <c r="I66">
        <f t="shared" si="3"/>
        <v>2020</v>
      </c>
      <c r="J66">
        <f t="shared" si="28"/>
        <v>7</v>
      </c>
      <c r="K66">
        <f t="shared" si="29"/>
        <v>8.5</v>
      </c>
      <c r="L66" s="167">
        <f>VLOOKUP($A66,'2019_IncRep_13.07.20'!$A$18:$Z$44,2,FALSE)</f>
        <v>44025.479166666664</v>
      </c>
      <c r="M66">
        <f t="shared" si="6"/>
        <v>2020</v>
      </c>
      <c r="N66">
        <f t="shared" si="30"/>
        <v>7</v>
      </c>
      <c r="O66">
        <f t="shared" si="31"/>
        <v>13.479166666664241</v>
      </c>
      <c r="P66">
        <f t="shared" si="32"/>
        <v>4.9791666666642413</v>
      </c>
      <c r="Q66" s="167">
        <f>IFERROR(VLOOKUP($A66,'2019_IncRep_13.07.20'!$A$18:$Z$44,14,FALSE),"")</f>
        <v>4.885071777369844</v>
      </c>
    </row>
    <row r="67" spans="1:17">
      <c r="A67" t="s">
        <v>169</v>
      </c>
      <c r="B67" t="str">
        <f t="shared" ref="B67:B130" si="34">IF(RIGHT(LEFT(A67,2),1)="_",LEFT(RIGHT(A67,LEN(A67)-2),4),LEFT(RIGHT(A67,LEN(A67)-3),4))</f>
        <v>ANrf</v>
      </c>
      <c r="C67" t="str">
        <f t="shared" ref="C67:C130" si="35">B67&amp;IF(LEFT(RIGHT(A67,5),1)="_",RIGHT(A67,5),RIGHT(A67,6))&amp;"_2019_b"</f>
        <v>ANrf_20-30_2019_b</v>
      </c>
      <c r="D67">
        <v>15.83</v>
      </c>
      <c r="E67">
        <f t="shared" si="33"/>
        <v>3</v>
      </c>
      <c r="F67" t="s">
        <v>323</v>
      </c>
      <c r="G67" t="str">
        <f t="shared" si="16"/>
        <v/>
      </c>
      <c r="H67" s="167">
        <f>VLOOKUP($A67,'2019_IncRep_09.07.20'!$A$18:$Z$48,9,FALSE)</f>
        <v>44020.5</v>
      </c>
      <c r="I67">
        <f t="shared" ref="I67:I130" si="36">YEAR(H67)</f>
        <v>2020</v>
      </c>
      <c r="J67">
        <f t="shared" si="28"/>
        <v>7</v>
      </c>
      <c r="K67">
        <f t="shared" si="29"/>
        <v>8.5</v>
      </c>
      <c r="L67" s="167">
        <f>VLOOKUP($A67,'2019_IncRep_13.07.20'!$A$18:$Z$44,2,FALSE)</f>
        <v>44025.479166666664</v>
      </c>
      <c r="M67">
        <f t="shared" ref="M67:M130" si="37">YEAR(L67)</f>
        <v>2020</v>
      </c>
      <c r="N67">
        <f t="shared" si="30"/>
        <v>7</v>
      </c>
      <c r="O67">
        <f t="shared" si="31"/>
        <v>13.479166666664241</v>
      </c>
      <c r="P67">
        <f t="shared" si="32"/>
        <v>4.9791666666642413</v>
      </c>
      <c r="Q67" s="167">
        <f>IFERROR(VLOOKUP($A67,'2019_IncRep_13.07.20'!$A$18:$Z$44,14,FALSE),"")</f>
        <v>3.7946599066822193</v>
      </c>
    </row>
    <row r="68" spans="1:17">
      <c r="A68" t="s">
        <v>170</v>
      </c>
      <c r="B68" t="str">
        <f t="shared" si="34"/>
        <v>ANwf</v>
      </c>
      <c r="C68" t="str">
        <f t="shared" si="35"/>
        <v>ANwf_0-10_2019_b</v>
      </c>
      <c r="D68">
        <v>15.01</v>
      </c>
      <c r="E68">
        <f t="shared" si="33"/>
        <v>3</v>
      </c>
      <c r="F68" t="s">
        <v>323</v>
      </c>
      <c r="G68" t="str">
        <f t="shared" si="16"/>
        <v/>
      </c>
      <c r="H68" s="167">
        <f>VLOOKUP($A68,'2019_IncRep_09.07.20'!$A$18:$Z$48,9,FALSE)</f>
        <v>44020.5</v>
      </c>
      <c r="I68">
        <f t="shared" si="36"/>
        <v>2020</v>
      </c>
      <c r="J68">
        <f t="shared" si="28"/>
        <v>7</v>
      </c>
      <c r="K68">
        <f t="shared" si="29"/>
        <v>8.5</v>
      </c>
      <c r="L68" s="167">
        <f>VLOOKUP($A68,'2019_IncRep_13.07.20'!$A$18:$Z$44,2,FALSE)</f>
        <v>44025.479166666664</v>
      </c>
      <c r="M68">
        <f t="shared" si="37"/>
        <v>2020</v>
      </c>
      <c r="N68">
        <f t="shared" si="30"/>
        <v>7</v>
      </c>
      <c r="O68">
        <f t="shared" si="31"/>
        <v>13.479166666664241</v>
      </c>
      <c r="P68">
        <f t="shared" si="32"/>
        <v>4.9791666666642413</v>
      </c>
      <c r="Q68" s="167">
        <f>IFERROR(VLOOKUP($A68,'2019_IncRep_13.07.20'!$A$18:$Z$44,14,FALSE),"")</f>
        <v>5.3752861141243011</v>
      </c>
    </row>
    <row r="69" spans="1:17">
      <c r="A69" t="s">
        <v>171</v>
      </c>
      <c r="B69" t="str">
        <f t="shared" si="34"/>
        <v>ANwf</v>
      </c>
      <c r="C69" t="str">
        <f t="shared" si="35"/>
        <v>ANwf_10-20_2019_b</v>
      </c>
      <c r="D69">
        <v>14.92</v>
      </c>
      <c r="E69">
        <f t="shared" si="33"/>
        <v>3</v>
      </c>
      <c r="F69" t="s">
        <v>323</v>
      </c>
      <c r="G69" t="str">
        <f t="shared" si="16"/>
        <v/>
      </c>
      <c r="H69" s="167">
        <f>VLOOKUP($A69,'2019_IncRep_09.07.20'!$A$18:$Z$48,9,FALSE)</f>
        <v>44020.5</v>
      </c>
      <c r="I69">
        <f t="shared" si="36"/>
        <v>2020</v>
      </c>
      <c r="J69">
        <f t="shared" si="28"/>
        <v>7</v>
      </c>
      <c r="K69">
        <f t="shared" si="29"/>
        <v>8.5</v>
      </c>
      <c r="L69" s="167">
        <f>VLOOKUP($A69,'2019_IncRep_13.07.20'!$A$18:$Z$44,2,FALSE)</f>
        <v>44025.479166666664</v>
      </c>
      <c r="M69">
        <f t="shared" si="37"/>
        <v>2020</v>
      </c>
      <c r="N69">
        <f t="shared" si="30"/>
        <v>7</v>
      </c>
      <c r="O69">
        <f t="shared" si="31"/>
        <v>13.479166666664241</v>
      </c>
      <c r="P69">
        <f t="shared" si="32"/>
        <v>4.9791666666642413</v>
      </c>
      <c r="Q69" s="167">
        <f>IFERROR(VLOOKUP($A69,'2019_IncRep_13.07.20'!$A$18:$Z$44,14,FALSE),"")</f>
        <v>6.2773898811910946</v>
      </c>
    </row>
    <row r="70" spans="1:17">
      <c r="A70" t="s">
        <v>172</v>
      </c>
      <c r="B70" t="str">
        <f t="shared" si="34"/>
        <v>ANwf</v>
      </c>
      <c r="C70" t="str">
        <f t="shared" si="35"/>
        <v>ANwf_20-30_2019_b</v>
      </c>
      <c r="D70">
        <v>15.6</v>
      </c>
      <c r="E70">
        <f t="shared" si="33"/>
        <v>3</v>
      </c>
      <c r="F70" t="s">
        <v>323</v>
      </c>
      <c r="G70" t="str">
        <f t="shared" si="16"/>
        <v/>
      </c>
      <c r="H70" s="167">
        <f>VLOOKUP($A70,'2019_IncRep_09.07.20'!$A$18:$Z$48,9,FALSE)</f>
        <v>44020.5</v>
      </c>
      <c r="I70">
        <f t="shared" si="36"/>
        <v>2020</v>
      </c>
      <c r="J70">
        <f t="shared" si="28"/>
        <v>7</v>
      </c>
      <c r="K70">
        <f t="shared" si="29"/>
        <v>8.5</v>
      </c>
      <c r="L70" s="167">
        <f>VLOOKUP($A70,'2019_IncRep_13.07.20'!$A$18:$Z$44,2,FALSE)</f>
        <v>44025.479166666664</v>
      </c>
      <c r="M70">
        <f t="shared" si="37"/>
        <v>2020</v>
      </c>
      <c r="N70">
        <f t="shared" si="30"/>
        <v>7</v>
      </c>
      <c r="O70">
        <f t="shared" si="31"/>
        <v>13.479166666664241</v>
      </c>
      <c r="P70">
        <f t="shared" si="32"/>
        <v>4.9791666666642413</v>
      </c>
      <c r="Q70" s="167">
        <f>IFERROR(VLOOKUP($A70,'2019_IncRep_13.07.20'!$A$18:$Z$44,14,FALSE),"")</f>
        <v>6.0476059063340868</v>
      </c>
    </row>
    <row r="71" spans="1:17">
      <c r="A71" t="s">
        <v>173</v>
      </c>
      <c r="B71" t="str">
        <f t="shared" si="34"/>
        <v>ANpp</v>
      </c>
      <c r="C71" t="str">
        <f t="shared" si="35"/>
        <v>ANpp_0-10_2019_b</v>
      </c>
      <c r="D71">
        <v>15.6</v>
      </c>
      <c r="E71">
        <f t="shared" si="33"/>
        <v>3</v>
      </c>
      <c r="F71" t="s">
        <v>323</v>
      </c>
      <c r="G71" t="str">
        <f t="shared" si="16"/>
        <v/>
      </c>
      <c r="H71" s="167">
        <f>VLOOKUP($A71,'2019_IncRep_09.07.20'!$A$18:$Z$48,9,FALSE)</f>
        <v>44020.5</v>
      </c>
      <c r="I71">
        <f t="shared" si="36"/>
        <v>2020</v>
      </c>
      <c r="J71">
        <f t="shared" si="28"/>
        <v>7</v>
      </c>
      <c r="K71">
        <f t="shared" si="29"/>
        <v>8.5</v>
      </c>
      <c r="L71" s="167">
        <f>VLOOKUP($A71,'2019_IncRep_13.07.20'!$A$18:$Z$44,2,FALSE)</f>
        <v>44025.479166666664</v>
      </c>
      <c r="M71">
        <f t="shared" si="37"/>
        <v>2020</v>
      </c>
      <c r="N71">
        <f t="shared" si="30"/>
        <v>7</v>
      </c>
      <c r="O71">
        <f t="shared" si="31"/>
        <v>13.479166666664241</v>
      </c>
      <c r="P71">
        <f t="shared" si="32"/>
        <v>4.9791666666642413</v>
      </c>
      <c r="Q71" s="167">
        <f>IFERROR(VLOOKUP($A71,'2019_IncRep_13.07.20'!$A$18:$Z$44,14,FALSE),"")</f>
        <v>8.2994180647930484</v>
      </c>
    </row>
    <row r="72" spans="1:17">
      <c r="A72" t="s">
        <v>174</v>
      </c>
      <c r="B72" t="str">
        <f t="shared" si="34"/>
        <v>ANpp</v>
      </c>
      <c r="C72" t="str">
        <f t="shared" si="35"/>
        <v>ANpp_10-20_2019_b</v>
      </c>
      <c r="D72">
        <v>15.5</v>
      </c>
      <c r="E72">
        <f t="shared" si="33"/>
        <v>3</v>
      </c>
      <c r="F72" t="s">
        <v>323</v>
      </c>
      <c r="G72" t="str">
        <f t="shared" si="16"/>
        <v/>
      </c>
      <c r="H72" s="167">
        <f>VLOOKUP($A72,'2019_IncRep_09.07.20'!$A$18:$Z$48,9,FALSE)</f>
        <v>44020.5</v>
      </c>
      <c r="I72">
        <f t="shared" si="36"/>
        <v>2020</v>
      </c>
      <c r="J72">
        <f t="shared" si="28"/>
        <v>7</v>
      </c>
      <c r="K72">
        <f t="shared" si="29"/>
        <v>8.5</v>
      </c>
      <c r="L72" s="167">
        <f>VLOOKUP($A72,'2019_IncRep_13.07.20'!$A$18:$Z$44,2,FALSE)</f>
        <v>44025.479166666664</v>
      </c>
      <c r="M72">
        <f t="shared" si="37"/>
        <v>2020</v>
      </c>
      <c r="N72">
        <f t="shared" si="30"/>
        <v>7</v>
      </c>
      <c r="O72">
        <f t="shared" si="31"/>
        <v>13.479166666664241</v>
      </c>
      <c r="P72">
        <f t="shared" si="32"/>
        <v>4.9791666666642413</v>
      </c>
      <c r="Q72" s="167">
        <f>IFERROR(VLOOKUP($A72,'2019_IncRep_13.07.20'!$A$18:$Z$44,14,FALSE),"")</f>
        <v>4.6358048833919803</v>
      </c>
    </row>
    <row r="73" spans="1:17">
      <c r="A73" t="s">
        <v>175</v>
      </c>
      <c r="B73" t="str">
        <f t="shared" si="34"/>
        <v>ANpp</v>
      </c>
      <c r="C73" t="str">
        <f t="shared" si="35"/>
        <v>ANpp_20-30_2019_b</v>
      </c>
      <c r="D73">
        <v>15.82</v>
      </c>
      <c r="E73">
        <f t="shared" si="33"/>
        <v>3</v>
      </c>
      <c r="F73" t="s">
        <v>323</v>
      </c>
      <c r="G73" t="str">
        <f t="shared" si="16"/>
        <v/>
      </c>
      <c r="H73" s="167">
        <f>VLOOKUP($A73,'2019_IncRep_09.07.20'!$A$18:$Z$48,9,FALSE)</f>
        <v>44020.5</v>
      </c>
      <c r="I73">
        <f t="shared" si="36"/>
        <v>2020</v>
      </c>
      <c r="J73">
        <f t="shared" si="28"/>
        <v>7</v>
      </c>
      <c r="K73">
        <f t="shared" si="29"/>
        <v>8.5</v>
      </c>
      <c r="L73" s="167">
        <f>VLOOKUP($A73,'2019_IncRep_13.07.20'!$A$18:$Z$44,2,FALSE)</f>
        <v>44025.479166666664</v>
      </c>
      <c r="M73">
        <f t="shared" si="37"/>
        <v>2020</v>
      </c>
      <c r="N73">
        <f t="shared" si="30"/>
        <v>7</v>
      </c>
      <c r="O73">
        <f t="shared" si="31"/>
        <v>13.479166666664241</v>
      </c>
      <c r="P73">
        <f t="shared" si="32"/>
        <v>4.9791666666642413</v>
      </c>
      <c r="Q73" s="167">
        <f>IFERROR(VLOOKUP($A73,'2019_IncRep_13.07.20'!$A$18:$Z$44,14,FALSE),"")</f>
        <v>5.1211676363840493</v>
      </c>
    </row>
    <row r="74" spans="1:17">
      <c r="A74" t="s">
        <v>176</v>
      </c>
      <c r="B74" t="str">
        <f t="shared" si="34"/>
        <v>BSrf</v>
      </c>
      <c r="C74" t="str">
        <f t="shared" si="35"/>
        <v>BSrf_0-10_2019_b</v>
      </c>
      <c r="D74">
        <v>15.86</v>
      </c>
      <c r="E74">
        <f t="shared" si="33"/>
        <v>3</v>
      </c>
      <c r="F74" t="s">
        <v>323</v>
      </c>
      <c r="G74" t="str">
        <f t="shared" si="16"/>
        <v/>
      </c>
      <c r="H74" s="167">
        <f>VLOOKUP($A74,'2019_IncRep_09.07.20'!$A$18:$Z$48,9,FALSE)</f>
        <v>44020.5</v>
      </c>
      <c r="I74">
        <f t="shared" si="36"/>
        <v>2020</v>
      </c>
      <c r="J74">
        <f t="shared" si="28"/>
        <v>7</v>
      </c>
      <c r="K74">
        <f t="shared" si="29"/>
        <v>8.5</v>
      </c>
      <c r="L74" s="167">
        <f>VLOOKUP($A74,'2019_IncRep_13.07.20'!$A$18:$Z$44,2,FALSE)</f>
        <v>44025.479166666664</v>
      </c>
      <c r="M74">
        <f t="shared" si="37"/>
        <v>2020</v>
      </c>
      <c r="N74">
        <f t="shared" si="30"/>
        <v>7</v>
      </c>
      <c r="O74">
        <f t="shared" si="31"/>
        <v>13.479166666664241</v>
      </c>
      <c r="P74">
        <f t="shared" si="32"/>
        <v>4.9791666666642413</v>
      </c>
      <c r="Q74" s="167">
        <f>IFERROR(VLOOKUP($A74,'2019_IncRep_13.07.20'!$A$18:$Z$44,14,FALSE),"")</f>
        <v>4.1702899050583264</v>
      </c>
    </row>
    <row r="75" spans="1:17">
      <c r="A75" t="s">
        <v>177</v>
      </c>
      <c r="B75" t="str">
        <f t="shared" si="34"/>
        <v>BSrf</v>
      </c>
      <c r="C75" t="str">
        <f t="shared" si="35"/>
        <v>BSrf_10-20_2019_b</v>
      </c>
      <c r="D75">
        <v>15.82</v>
      </c>
      <c r="E75">
        <f t="shared" si="33"/>
        <v>3</v>
      </c>
      <c r="F75" t="s">
        <v>323</v>
      </c>
      <c r="G75" t="str">
        <f t="shared" si="16"/>
        <v/>
      </c>
      <c r="H75" s="167">
        <f>VLOOKUP($A75,'2019_IncRep_09.07.20'!$A$18:$Z$48,9,FALSE)</f>
        <v>44020.5</v>
      </c>
      <c r="I75">
        <f t="shared" si="36"/>
        <v>2020</v>
      </c>
      <c r="J75">
        <f t="shared" si="28"/>
        <v>7</v>
      </c>
      <c r="K75">
        <f t="shared" si="29"/>
        <v>8.5</v>
      </c>
      <c r="L75" s="167">
        <f>VLOOKUP($A75,'2019_IncRep_13.07.20'!$A$18:$Z$44,2,FALSE)</f>
        <v>44025.479166666664</v>
      </c>
      <c r="M75">
        <f t="shared" si="37"/>
        <v>2020</v>
      </c>
      <c r="N75">
        <f t="shared" si="30"/>
        <v>7</v>
      </c>
      <c r="O75">
        <f t="shared" si="31"/>
        <v>13.479166666664241</v>
      </c>
      <c r="P75">
        <f t="shared" si="32"/>
        <v>4.9791666666642413</v>
      </c>
      <c r="Q75" s="167">
        <f>IFERROR(VLOOKUP($A75,'2019_IncRep_13.07.20'!$A$18:$Z$44,14,FALSE),"")</f>
        <v>3.9983586063800067</v>
      </c>
    </row>
    <row r="76" spans="1:17">
      <c r="A76" t="s">
        <v>178</v>
      </c>
      <c r="B76" t="str">
        <f t="shared" si="34"/>
        <v>BSrf</v>
      </c>
      <c r="C76" t="str">
        <f t="shared" si="35"/>
        <v>BSrf_20-30_2019_b</v>
      </c>
      <c r="D76">
        <v>15.45</v>
      </c>
      <c r="E76">
        <f t="shared" si="33"/>
        <v>3</v>
      </c>
      <c r="F76" t="s">
        <v>323</v>
      </c>
      <c r="G76" t="str">
        <f t="shared" si="16"/>
        <v/>
      </c>
      <c r="H76" s="167">
        <f>VLOOKUP($A76,'2019_IncRep_09.07.20'!$A$18:$Z$48,9,FALSE)</f>
        <v>44020.5</v>
      </c>
      <c r="I76">
        <f t="shared" si="36"/>
        <v>2020</v>
      </c>
      <c r="J76">
        <f t="shared" si="28"/>
        <v>7</v>
      </c>
      <c r="K76">
        <f t="shared" si="29"/>
        <v>8.5</v>
      </c>
      <c r="L76" s="167">
        <f>VLOOKUP($A76,'2019_IncRep_13.07.20'!$A$18:$Z$44,2,FALSE)</f>
        <v>44025.479166666664</v>
      </c>
      <c r="M76">
        <f t="shared" si="37"/>
        <v>2020</v>
      </c>
      <c r="N76">
        <f t="shared" si="30"/>
        <v>7</v>
      </c>
      <c r="O76">
        <f t="shared" si="31"/>
        <v>13.479166666664241</v>
      </c>
      <c r="P76">
        <f t="shared" si="32"/>
        <v>4.9791666666642413</v>
      </c>
      <c r="Q76" s="167">
        <f>IFERROR(VLOOKUP($A76,'2019_IncRep_13.07.20'!$A$18:$Z$44,14,FALSE),"")</f>
        <v>3.0642274711507316</v>
      </c>
    </row>
    <row r="77" spans="1:17">
      <c r="A77" t="s">
        <v>179</v>
      </c>
      <c r="B77" t="str">
        <f t="shared" si="34"/>
        <v>BSwf</v>
      </c>
      <c r="C77" t="str">
        <f t="shared" si="35"/>
        <v>BSwf_0-10_2019_b</v>
      </c>
      <c r="D77">
        <v>15.37</v>
      </c>
      <c r="E77">
        <f t="shared" si="33"/>
        <v>3</v>
      </c>
      <c r="F77" t="s">
        <v>323</v>
      </c>
      <c r="G77" t="str">
        <f t="shared" si="16"/>
        <v/>
      </c>
      <c r="H77" s="167">
        <f>VLOOKUP($A77,'2019_IncRep_09.07.20'!$A$18:$Z$48,9,FALSE)</f>
        <v>44020.5</v>
      </c>
      <c r="I77">
        <f t="shared" si="36"/>
        <v>2020</v>
      </c>
      <c r="J77">
        <f t="shared" si="28"/>
        <v>7</v>
      </c>
      <c r="K77">
        <f t="shared" si="29"/>
        <v>8.5</v>
      </c>
      <c r="L77" s="167">
        <f>VLOOKUP($A77,'2019_IncRep_13.07.20'!$A$18:$Z$44,2,FALSE)</f>
        <v>44025.479166666664</v>
      </c>
      <c r="M77">
        <f t="shared" si="37"/>
        <v>2020</v>
      </c>
      <c r="N77">
        <f t="shared" si="30"/>
        <v>7</v>
      </c>
      <c r="O77">
        <f t="shared" si="31"/>
        <v>13.479166666664241</v>
      </c>
      <c r="P77">
        <f t="shared" si="32"/>
        <v>4.9791666666642413</v>
      </c>
      <c r="Q77" s="167">
        <f>IFERROR(VLOOKUP($A77,'2019_IncRep_13.07.20'!$A$18:$Z$44,14,FALSE),"")</f>
        <v>3.8957348318617013</v>
      </c>
    </row>
    <row r="78" spans="1:17">
      <c r="A78" t="s">
        <v>180</v>
      </c>
      <c r="B78" t="str">
        <f t="shared" si="34"/>
        <v>BSwf</v>
      </c>
      <c r="C78" t="str">
        <f t="shared" si="35"/>
        <v>BSwf_10-20_2019_b</v>
      </c>
      <c r="D78">
        <v>15.11</v>
      </c>
      <c r="E78">
        <f t="shared" si="33"/>
        <v>3</v>
      </c>
      <c r="F78" t="s">
        <v>323</v>
      </c>
      <c r="G78" t="str">
        <f t="shared" si="16"/>
        <v/>
      </c>
      <c r="H78" s="167">
        <f>VLOOKUP($A78,'2019_IncRep_09.07.20'!$A$18:$Z$48,9,FALSE)</f>
        <v>44020.5</v>
      </c>
      <c r="I78">
        <f t="shared" si="36"/>
        <v>2020</v>
      </c>
      <c r="J78">
        <f t="shared" si="28"/>
        <v>7</v>
      </c>
      <c r="K78">
        <f t="shared" si="29"/>
        <v>8.5</v>
      </c>
      <c r="L78" s="167">
        <f>VLOOKUP($A78,'2019_IncRep_13.07.20'!$A$18:$Z$44,2,FALSE)</f>
        <v>44025.479166666664</v>
      </c>
      <c r="M78">
        <f t="shared" si="37"/>
        <v>2020</v>
      </c>
      <c r="N78">
        <f t="shared" si="30"/>
        <v>7</v>
      </c>
      <c r="O78">
        <f t="shared" si="31"/>
        <v>13.479166666664241</v>
      </c>
      <c r="P78">
        <f t="shared" si="32"/>
        <v>4.9791666666642413</v>
      </c>
      <c r="Q78" s="167">
        <f>IFERROR(VLOOKUP($A78,'2019_IncRep_13.07.20'!$A$18:$Z$44,14,FALSE),"")</f>
        <v>4.007674378418856</v>
      </c>
    </row>
    <row r="79" spans="1:17">
      <c r="A79" t="s">
        <v>181</v>
      </c>
      <c r="B79" t="str">
        <f t="shared" si="34"/>
        <v>BSwf</v>
      </c>
      <c r="C79" t="str">
        <f t="shared" si="35"/>
        <v>BSwf_20-30_2019_b</v>
      </c>
      <c r="D79">
        <v>15.31</v>
      </c>
      <c r="E79">
        <f t="shared" si="33"/>
        <v>3</v>
      </c>
      <c r="F79" t="s">
        <v>323</v>
      </c>
      <c r="G79" t="str">
        <f t="shared" si="16"/>
        <v/>
      </c>
      <c r="H79" s="167">
        <f>VLOOKUP($A79,'2019_IncRep_09.07.20'!$A$18:$Z$48,9,FALSE)</f>
        <v>44020.5</v>
      </c>
      <c r="I79">
        <f t="shared" si="36"/>
        <v>2020</v>
      </c>
      <c r="J79">
        <f t="shared" si="28"/>
        <v>7</v>
      </c>
      <c r="K79">
        <f t="shared" si="29"/>
        <v>8.5</v>
      </c>
      <c r="L79" s="167">
        <f>VLOOKUP($A79,'2019_IncRep_13.07.20'!$A$18:$Z$44,2,FALSE)</f>
        <v>44025.479166666664</v>
      </c>
      <c r="M79">
        <f t="shared" si="37"/>
        <v>2020</v>
      </c>
      <c r="N79">
        <f t="shared" si="30"/>
        <v>7</v>
      </c>
      <c r="O79">
        <f t="shared" si="31"/>
        <v>13.479166666664241</v>
      </c>
      <c r="P79">
        <f t="shared" si="32"/>
        <v>4.9791666666642413</v>
      </c>
      <c r="Q79" s="167">
        <f>IFERROR(VLOOKUP($A79,'2019_IncRep_13.07.20'!$A$18:$Z$44,14,FALSE),"")</f>
        <v>2.2703843256286222</v>
      </c>
    </row>
    <row r="80" spans="1:17">
      <c r="A80" t="s">
        <v>182</v>
      </c>
      <c r="B80" t="str">
        <f t="shared" si="34"/>
        <v>BSpp</v>
      </c>
      <c r="C80" t="str">
        <f t="shared" si="35"/>
        <v>BSpp_0-10_2019_b</v>
      </c>
      <c r="D80">
        <v>15.38</v>
      </c>
      <c r="E80">
        <f t="shared" si="33"/>
        <v>3</v>
      </c>
      <c r="F80" t="s">
        <v>323</v>
      </c>
      <c r="G80" t="str">
        <f t="shared" si="16"/>
        <v/>
      </c>
      <c r="H80" s="167">
        <f>VLOOKUP($A80,'2019_IncRep_09.07.20'!$A$18:$Z$48,9,FALSE)</f>
        <v>44020.5</v>
      </c>
      <c r="I80">
        <f t="shared" si="36"/>
        <v>2020</v>
      </c>
      <c r="J80">
        <f t="shared" si="28"/>
        <v>7</v>
      </c>
      <c r="K80">
        <f t="shared" si="29"/>
        <v>8.5</v>
      </c>
      <c r="L80" s="167">
        <f>VLOOKUP($A80,'2019_IncRep_13.07.20'!$A$18:$Z$44,2,FALSE)</f>
        <v>44025.479166666664</v>
      </c>
      <c r="M80">
        <f t="shared" si="37"/>
        <v>2020</v>
      </c>
      <c r="N80">
        <f t="shared" si="30"/>
        <v>7</v>
      </c>
      <c r="O80">
        <f t="shared" si="31"/>
        <v>13.479166666664241</v>
      </c>
      <c r="P80">
        <f t="shared" si="32"/>
        <v>4.9791666666642413</v>
      </c>
      <c r="Q80" s="167">
        <f>IFERROR(VLOOKUP($A80,'2019_IncRep_13.07.20'!$A$18:$Z$44,14,FALSE),"")</f>
        <v>7.1900989310895405</v>
      </c>
    </row>
    <row r="81" spans="1:17">
      <c r="A81" t="s">
        <v>183</v>
      </c>
      <c r="B81" t="str">
        <f t="shared" si="34"/>
        <v>BSpp</v>
      </c>
      <c r="C81" t="str">
        <f t="shared" si="35"/>
        <v>BSpp_10-20_2019_b</v>
      </c>
      <c r="D81">
        <v>15.06</v>
      </c>
      <c r="E81">
        <f t="shared" si="33"/>
        <v>3</v>
      </c>
      <c r="F81" t="s">
        <v>323</v>
      </c>
      <c r="G81" t="str">
        <f t="shared" si="16"/>
        <v/>
      </c>
      <c r="H81" s="167">
        <f>VLOOKUP($A81,'2019_IncRep_09.07.20'!$A$18:$Z$48,9,FALSE)</f>
        <v>44020.5</v>
      </c>
      <c r="I81">
        <f t="shared" si="36"/>
        <v>2020</v>
      </c>
      <c r="J81">
        <f t="shared" si="28"/>
        <v>7</v>
      </c>
      <c r="K81">
        <f t="shared" si="29"/>
        <v>8.5</v>
      </c>
      <c r="L81" s="167">
        <f>VLOOKUP($A81,'2019_IncRep_13.07.20'!$A$18:$Z$44,2,FALSE)</f>
        <v>44025.479166666664</v>
      </c>
      <c r="M81">
        <f t="shared" si="37"/>
        <v>2020</v>
      </c>
      <c r="N81">
        <f t="shared" si="30"/>
        <v>7</v>
      </c>
      <c r="O81">
        <f t="shared" si="31"/>
        <v>13.479166666664241</v>
      </c>
      <c r="P81">
        <f t="shared" si="32"/>
        <v>4.9791666666642413</v>
      </c>
      <c r="Q81" s="167">
        <f>IFERROR(VLOOKUP($A81,'2019_IncRep_13.07.20'!$A$18:$Z$44,14,FALSE),"")</f>
        <v>5.9138727993975557</v>
      </c>
    </row>
    <row r="82" spans="1:17">
      <c r="A82" t="s">
        <v>184</v>
      </c>
      <c r="B82" t="str">
        <f t="shared" si="34"/>
        <v>BSpp</v>
      </c>
      <c r="C82" t="str">
        <f t="shared" si="35"/>
        <v>BSpp_20-30_2019_b</v>
      </c>
      <c r="D82">
        <v>15.42</v>
      </c>
      <c r="E82">
        <f t="shared" si="33"/>
        <v>3</v>
      </c>
      <c r="F82" t="s">
        <v>323</v>
      </c>
      <c r="G82" t="str">
        <f t="shared" si="16"/>
        <v/>
      </c>
      <c r="H82" s="167">
        <f>VLOOKUP($A82,'2019_IncRep_09.07.20'!$A$18:$Z$48,9,FALSE)</f>
        <v>44020.5</v>
      </c>
      <c r="I82">
        <f t="shared" si="36"/>
        <v>2020</v>
      </c>
      <c r="J82">
        <f t="shared" si="28"/>
        <v>7</v>
      </c>
      <c r="K82">
        <f t="shared" si="29"/>
        <v>8.5</v>
      </c>
      <c r="L82" s="167">
        <f>VLOOKUP($A82,'2019_IncRep_13.07.20'!$A$18:$Z$44,2,FALSE)</f>
        <v>44025.479166666664</v>
      </c>
      <c r="M82">
        <f t="shared" si="37"/>
        <v>2020</v>
      </c>
      <c r="N82">
        <f t="shared" si="30"/>
        <v>7</v>
      </c>
      <c r="O82">
        <f t="shared" si="31"/>
        <v>13.479166666664241</v>
      </c>
      <c r="P82">
        <f t="shared" si="32"/>
        <v>4.9791666666642413</v>
      </c>
      <c r="Q82" s="167">
        <f>IFERROR(VLOOKUP($A82,'2019_IncRep_13.07.20'!$A$18:$Z$44,14,FALSE),"")</f>
        <v>3.5065107464568626</v>
      </c>
    </row>
    <row r="83" spans="1:17">
      <c r="A83" t="s">
        <v>158</v>
      </c>
      <c r="B83" t="str">
        <f t="shared" si="34"/>
        <v>GRrf</v>
      </c>
      <c r="C83" t="str">
        <f t="shared" si="35"/>
        <v>GRrf_0-10_2019_b</v>
      </c>
      <c r="D83">
        <v>15.61</v>
      </c>
      <c r="E83">
        <v>4</v>
      </c>
      <c r="F83" t="s">
        <v>324</v>
      </c>
      <c r="G83" t="str">
        <f t="shared" si="16"/>
        <v/>
      </c>
      <c r="H83" s="167">
        <f>VLOOKUP($A83,'2019_IncRep_09.07.20'!$A$18:$Z$48,9,FALSE)</f>
        <v>44020.5</v>
      </c>
      <c r="I83">
        <f t="shared" si="36"/>
        <v>2020</v>
      </c>
      <c r="J83">
        <f t="shared" ref="J83" si="38">MONTH(H83)</f>
        <v>7</v>
      </c>
      <c r="K83">
        <f t="shared" ref="K83" si="39">DAY(H83)+H83-ROUNDDOWN(H83,0)</f>
        <v>8.5</v>
      </c>
      <c r="L83" s="167">
        <f>VLOOKUP($A83,'2019_IncRep_15.07.20'!$A$18:$Z$44,2,FALSE)</f>
        <v>44027.479166666664</v>
      </c>
      <c r="M83">
        <f t="shared" si="37"/>
        <v>2020</v>
      </c>
      <c r="N83">
        <f t="shared" ref="N83" si="40">MONTH(L83)</f>
        <v>7</v>
      </c>
      <c r="O83">
        <f t="shared" ref="O83" si="41">DAY(L83)+L83-ROUNDDOWN(L83,0)</f>
        <v>15.479166666664241</v>
      </c>
      <c r="P83">
        <f t="shared" ref="P83" si="42">L83-H83</f>
        <v>6.9791666666642413</v>
      </c>
      <c r="Q83" s="167">
        <f>IFERROR(VLOOKUP($A83,'2019_IncRep_15.07.20'!$A$18:$Z$44,14,FALSE),"")</f>
        <v>5.5748100595461763</v>
      </c>
    </row>
    <row r="84" spans="1:17">
      <c r="A84" t="s">
        <v>159</v>
      </c>
      <c r="B84" t="str">
        <f t="shared" si="34"/>
        <v>GRrf</v>
      </c>
      <c r="C84" t="str">
        <f t="shared" si="35"/>
        <v>GRrf_10-20_2019_b</v>
      </c>
      <c r="D84">
        <v>15.8</v>
      </c>
      <c r="E84">
        <f>E83</f>
        <v>4</v>
      </c>
      <c r="F84" t="s">
        <v>324</v>
      </c>
      <c r="G84" t="str">
        <f t="shared" si="16"/>
        <v/>
      </c>
      <c r="H84" s="167">
        <f>VLOOKUP($A84,'2019_IncRep_09.07.20'!$A$18:$Z$48,9,FALSE)</f>
        <v>44020.5</v>
      </c>
      <c r="I84">
        <f t="shared" si="36"/>
        <v>2020</v>
      </c>
      <c r="J84">
        <f t="shared" ref="J84:J109" si="43">MONTH(H84)</f>
        <v>7</v>
      </c>
      <c r="K84">
        <f t="shared" ref="K84:K109" si="44">DAY(H84)+H84-ROUNDDOWN(H84,0)</f>
        <v>8.5</v>
      </c>
      <c r="L84" s="167">
        <f>VLOOKUP($A84,'2019_IncRep_15.07.20'!$A$18:$Z$44,2,FALSE)</f>
        <v>44027.479166666664</v>
      </c>
      <c r="M84">
        <f t="shared" si="37"/>
        <v>2020</v>
      </c>
      <c r="N84">
        <f t="shared" ref="N84:N109" si="45">MONTH(L84)</f>
        <v>7</v>
      </c>
      <c r="O84">
        <f t="shared" ref="O84:O109" si="46">DAY(L84)+L84-ROUNDDOWN(L84,0)</f>
        <v>15.479166666664241</v>
      </c>
      <c r="P84">
        <f t="shared" ref="P84:P109" si="47">L84-H84</f>
        <v>6.9791666666642413</v>
      </c>
      <c r="Q84" s="167">
        <f>IFERROR(VLOOKUP($A84,'2019_IncRep_15.07.20'!$A$18:$Z$44,14,FALSE),"")</f>
        <v>2.8098719663538589</v>
      </c>
    </row>
    <row r="85" spans="1:17">
      <c r="A85" t="s">
        <v>160</v>
      </c>
      <c r="B85" t="str">
        <f t="shared" si="34"/>
        <v>GRrf</v>
      </c>
      <c r="C85" t="str">
        <f t="shared" si="35"/>
        <v>GRrf_20-30_2019_b</v>
      </c>
      <c r="D85">
        <v>15.54</v>
      </c>
      <c r="E85">
        <f t="shared" ref="E85:E109" si="48">E84</f>
        <v>4</v>
      </c>
      <c r="F85" t="s">
        <v>324</v>
      </c>
      <c r="G85" t="str">
        <f t="shared" si="16"/>
        <v/>
      </c>
      <c r="H85" s="167">
        <f>VLOOKUP($A85,'2019_IncRep_09.07.20'!$A$18:$Z$48,9,FALSE)</f>
        <v>44020.5</v>
      </c>
      <c r="I85">
        <f t="shared" si="36"/>
        <v>2020</v>
      </c>
      <c r="J85">
        <f t="shared" si="43"/>
        <v>7</v>
      </c>
      <c r="K85">
        <f t="shared" si="44"/>
        <v>8.5</v>
      </c>
      <c r="L85" s="167">
        <f>VLOOKUP($A85,'2019_IncRep_15.07.20'!$A$18:$Z$44,2,FALSE)</f>
        <v>44027.479166666664</v>
      </c>
      <c r="M85">
        <f t="shared" si="37"/>
        <v>2020</v>
      </c>
      <c r="N85">
        <f t="shared" si="45"/>
        <v>7</v>
      </c>
      <c r="O85">
        <f t="shared" si="46"/>
        <v>15.479166666664241</v>
      </c>
      <c r="P85">
        <f t="shared" si="47"/>
        <v>6.9791666666642413</v>
      </c>
      <c r="Q85" s="167">
        <f>IFERROR(VLOOKUP($A85,'2019_IncRep_15.07.20'!$A$18:$Z$44,14,FALSE),"")</f>
        <v>2.0504754615335923</v>
      </c>
    </row>
    <row r="86" spans="1:17">
      <c r="A86" t="s">
        <v>161</v>
      </c>
      <c r="B86" t="str">
        <f t="shared" si="34"/>
        <v>GRwf</v>
      </c>
      <c r="C86" t="str">
        <f t="shared" si="35"/>
        <v>GRwf_0-10_2019_b</v>
      </c>
      <c r="D86">
        <v>15.46</v>
      </c>
      <c r="E86">
        <f t="shared" si="48"/>
        <v>4</v>
      </c>
      <c r="F86" t="s">
        <v>324</v>
      </c>
      <c r="G86" t="str">
        <f t="shared" si="16"/>
        <v/>
      </c>
      <c r="H86" s="167">
        <f>VLOOKUP($A86,'2019_IncRep_09.07.20'!$A$18:$Z$48,9,FALSE)</f>
        <v>44020.5</v>
      </c>
      <c r="I86">
        <f t="shared" si="36"/>
        <v>2020</v>
      </c>
      <c r="J86">
        <f t="shared" si="43"/>
        <v>7</v>
      </c>
      <c r="K86">
        <f t="shared" si="44"/>
        <v>8.5</v>
      </c>
      <c r="L86" s="167">
        <f>VLOOKUP($A86,'2019_IncRep_15.07.20'!$A$18:$Z$44,2,FALSE)</f>
        <v>44027.479166666664</v>
      </c>
      <c r="M86">
        <f t="shared" si="37"/>
        <v>2020</v>
      </c>
      <c r="N86">
        <f t="shared" si="45"/>
        <v>7</v>
      </c>
      <c r="O86">
        <f t="shared" si="46"/>
        <v>15.479166666664241</v>
      </c>
      <c r="P86">
        <f t="shared" si="47"/>
        <v>6.9791666666642413</v>
      </c>
      <c r="Q86" s="167">
        <f>IFERROR(VLOOKUP($A86,'2019_IncRep_15.07.20'!$A$18:$Z$44,14,FALSE),"")</f>
        <v>7.4838537050447407</v>
      </c>
    </row>
    <row r="87" spans="1:17">
      <c r="A87" t="s">
        <v>162</v>
      </c>
      <c r="B87" t="str">
        <f t="shared" si="34"/>
        <v>GRwf</v>
      </c>
      <c r="C87" t="str">
        <f t="shared" si="35"/>
        <v>GRwf_10-20_2019_b</v>
      </c>
      <c r="D87">
        <v>15.31</v>
      </c>
      <c r="E87">
        <f t="shared" si="48"/>
        <v>4</v>
      </c>
      <c r="F87" t="s">
        <v>324</v>
      </c>
      <c r="G87" t="str">
        <f t="shared" si="16"/>
        <v/>
      </c>
      <c r="H87" s="167">
        <f>VLOOKUP($A87,'2019_IncRep_09.07.20'!$A$18:$Z$48,9,FALSE)</f>
        <v>44020.5</v>
      </c>
      <c r="I87">
        <f t="shared" si="36"/>
        <v>2020</v>
      </c>
      <c r="J87">
        <f t="shared" si="43"/>
        <v>7</v>
      </c>
      <c r="K87">
        <f t="shared" si="44"/>
        <v>8.5</v>
      </c>
      <c r="L87" s="167">
        <f>VLOOKUP($A87,'2019_IncRep_15.07.20'!$A$18:$Z$44,2,FALSE)</f>
        <v>44027.479166666664</v>
      </c>
      <c r="M87">
        <f t="shared" si="37"/>
        <v>2020</v>
      </c>
      <c r="N87">
        <f t="shared" si="45"/>
        <v>7</v>
      </c>
      <c r="O87">
        <f t="shared" si="46"/>
        <v>15.479166666664241</v>
      </c>
      <c r="P87">
        <f t="shared" si="47"/>
        <v>6.9791666666642413</v>
      </c>
      <c r="Q87" s="167">
        <f>IFERROR(VLOOKUP($A87,'2019_IncRep_15.07.20'!$A$18:$Z$44,14,FALSE),"")</f>
        <v>4.8587700056690553</v>
      </c>
    </row>
    <row r="88" spans="1:17">
      <c r="A88" t="s">
        <v>163</v>
      </c>
      <c r="B88" t="str">
        <f t="shared" si="34"/>
        <v>GRwf</v>
      </c>
      <c r="C88" t="str">
        <f t="shared" si="35"/>
        <v>GRwf_20-30_2019_b</v>
      </c>
      <c r="D88">
        <v>15.31</v>
      </c>
      <c r="E88">
        <f t="shared" si="48"/>
        <v>4</v>
      </c>
      <c r="F88" t="s">
        <v>324</v>
      </c>
      <c r="G88" t="str">
        <f t="shared" si="16"/>
        <v/>
      </c>
      <c r="H88" s="167">
        <f>VLOOKUP($A88,'2019_IncRep_09.07.20'!$A$18:$Z$48,9,FALSE)</f>
        <v>44020.5</v>
      </c>
      <c r="I88">
        <f t="shared" si="36"/>
        <v>2020</v>
      </c>
      <c r="J88">
        <f t="shared" si="43"/>
        <v>7</v>
      </c>
      <c r="K88">
        <f t="shared" si="44"/>
        <v>8.5</v>
      </c>
      <c r="L88" s="167">
        <f>VLOOKUP($A88,'2019_IncRep_15.07.20'!$A$18:$Z$44,2,FALSE)</f>
        <v>44027.479166666664</v>
      </c>
      <c r="M88">
        <f t="shared" si="37"/>
        <v>2020</v>
      </c>
      <c r="N88">
        <f t="shared" si="45"/>
        <v>7</v>
      </c>
      <c r="O88">
        <f t="shared" si="46"/>
        <v>15.479166666664241</v>
      </c>
      <c r="P88">
        <f t="shared" si="47"/>
        <v>6.9791666666642413</v>
      </c>
      <c r="Q88" s="167">
        <f>IFERROR(VLOOKUP($A88,'2019_IncRep_15.07.20'!$A$18:$Z$44,14,FALSE),"")</f>
        <v>3.6817276432232009</v>
      </c>
    </row>
    <row r="89" spans="1:17">
      <c r="A89" t="s">
        <v>164</v>
      </c>
      <c r="B89" t="str">
        <f t="shared" si="34"/>
        <v>GRpp</v>
      </c>
      <c r="C89" t="str">
        <f t="shared" si="35"/>
        <v>GRpp_0-10_2019_b</v>
      </c>
      <c r="D89">
        <v>15.46</v>
      </c>
      <c r="E89">
        <f t="shared" si="48"/>
        <v>4</v>
      </c>
      <c r="F89" t="s">
        <v>324</v>
      </c>
      <c r="G89" t="str">
        <f t="shared" si="16"/>
        <v/>
      </c>
      <c r="H89" s="167">
        <f>VLOOKUP($A89,'2019_IncRep_09.07.20'!$A$18:$Z$48,9,FALSE)</f>
        <v>44020.5</v>
      </c>
      <c r="I89">
        <f t="shared" si="36"/>
        <v>2020</v>
      </c>
      <c r="J89">
        <f t="shared" si="43"/>
        <v>7</v>
      </c>
      <c r="K89">
        <f t="shared" si="44"/>
        <v>8.5</v>
      </c>
      <c r="L89" s="167">
        <f>VLOOKUP($A89,'2019_IncRep_15.07.20'!$A$18:$Z$44,2,FALSE)</f>
        <v>44027.479166666664</v>
      </c>
      <c r="M89">
        <f t="shared" si="37"/>
        <v>2020</v>
      </c>
      <c r="N89">
        <f t="shared" si="45"/>
        <v>7</v>
      </c>
      <c r="O89">
        <f t="shared" si="46"/>
        <v>15.479166666664241</v>
      </c>
      <c r="P89">
        <f t="shared" si="47"/>
        <v>6.9791666666642413</v>
      </c>
      <c r="Q89" s="167">
        <f>IFERROR(VLOOKUP($A89,'2019_IncRep_15.07.20'!$A$18:$Z$44,14,FALSE),"")</f>
        <v>17.840046044279116</v>
      </c>
    </row>
    <row r="90" spans="1:17">
      <c r="A90" t="s">
        <v>165</v>
      </c>
      <c r="B90" t="str">
        <f t="shared" si="34"/>
        <v>GRpp</v>
      </c>
      <c r="C90" t="str">
        <f t="shared" si="35"/>
        <v>GRpp_10-20_2019_b</v>
      </c>
      <c r="D90">
        <v>15.53</v>
      </c>
      <c r="E90">
        <f t="shared" si="48"/>
        <v>4</v>
      </c>
      <c r="F90" t="s">
        <v>324</v>
      </c>
      <c r="G90" t="str">
        <f t="shared" si="16"/>
        <v/>
      </c>
      <c r="H90" s="167">
        <f>VLOOKUP($A90,'2019_IncRep_09.07.20'!$A$18:$Z$48,9,FALSE)</f>
        <v>44020.5</v>
      </c>
      <c r="I90">
        <f t="shared" si="36"/>
        <v>2020</v>
      </c>
      <c r="J90">
        <f t="shared" si="43"/>
        <v>7</v>
      </c>
      <c r="K90">
        <f t="shared" si="44"/>
        <v>8.5</v>
      </c>
      <c r="L90" s="167">
        <f>VLOOKUP($A90,'2019_IncRep_15.07.20'!$A$18:$Z$44,2,FALSE)</f>
        <v>44027.479166666664</v>
      </c>
      <c r="M90">
        <f t="shared" si="37"/>
        <v>2020</v>
      </c>
      <c r="N90">
        <f t="shared" si="45"/>
        <v>7</v>
      </c>
      <c r="O90">
        <f t="shared" si="46"/>
        <v>15.479166666664241</v>
      </c>
      <c r="P90">
        <f t="shared" si="47"/>
        <v>6.9791666666642413</v>
      </c>
      <c r="Q90" s="167">
        <f>IFERROR(VLOOKUP($A90,'2019_IncRep_15.07.20'!$A$18:$Z$44,14,FALSE),"")</f>
        <v>15.970762439065531</v>
      </c>
    </row>
    <row r="91" spans="1:17">
      <c r="A91" t="s">
        <v>166</v>
      </c>
      <c r="B91" t="str">
        <f t="shared" si="34"/>
        <v>GRpp</v>
      </c>
      <c r="C91" t="str">
        <f t="shared" si="35"/>
        <v>GRpp_20-30_2019_b</v>
      </c>
      <c r="D91">
        <v>15.42</v>
      </c>
      <c r="E91">
        <f t="shared" si="48"/>
        <v>4</v>
      </c>
      <c r="F91" t="s">
        <v>324</v>
      </c>
      <c r="G91" t="str">
        <f t="shared" si="16"/>
        <v/>
      </c>
      <c r="H91" s="167">
        <f>VLOOKUP($A91,'2019_IncRep_09.07.20'!$A$18:$Z$48,9,FALSE)</f>
        <v>44020.5</v>
      </c>
      <c r="I91">
        <f t="shared" si="36"/>
        <v>2020</v>
      </c>
      <c r="J91">
        <f t="shared" si="43"/>
        <v>7</v>
      </c>
      <c r="K91">
        <f t="shared" si="44"/>
        <v>8.5</v>
      </c>
      <c r="L91" s="167">
        <f>VLOOKUP($A91,'2019_IncRep_15.07.20'!$A$18:$Z$44,2,FALSE)</f>
        <v>44027.479166666664</v>
      </c>
      <c r="M91">
        <f t="shared" si="37"/>
        <v>2020</v>
      </c>
      <c r="N91">
        <f t="shared" si="45"/>
        <v>7</v>
      </c>
      <c r="O91">
        <f t="shared" si="46"/>
        <v>15.479166666664241</v>
      </c>
      <c r="P91">
        <f t="shared" si="47"/>
        <v>6.9791666666642413</v>
      </c>
      <c r="Q91" s="167">
        <f>IFERROR(VLOOKUP($A91,'2019_IncRep_15.07.20'!$A$18:$Z$44,14,FALSE),"")</f>
        <v>5.8050452383129807</v>
      </c>
    </row>
    <row r="92" spans="1:17">
      <c r="A92" t="s">
        <v>167</v>
      </c>
      <c r="B92" t="str">
        <f t="shared" si="34"/>
        <v>ANrf</v>
      </c>
      <c r="C92" t="str">
        <f t="shared" si="35"/>
        <v>ANrf_0-10_2019_b</v>
      </c>
      <c r="D92">
        <v>15.36</v>
      </c>
      <c r="E92">
        <f t="shared" si="48"/>
        <v>4</v>
      </c>
      <c r="F92" t="s">
        <v>324</v>
      </c>
      <c r="G92" t="str">
        <f t="shared" si="16"/>
        <v/>
      </c>
      <c r="H92" s="167">
        <f>VLOOKUP($A92,'2019_IncRep_09.07.20'!$A$18:$Z$48,9,FALSE)</f>
        <v>44020.5</v>
      </c>
      <c r="I92">
        <f t="shared" si="36"/>
        <v>2020</v>
      </c>
      <c r="J92">
        <f t="shared" si="43"/>
        <v>7</v>
      </c>
      <c r="K92">
        <f t="shared" si="44"/>
        <v>8.5</v>
      </c>
      <c r="L92" s="167">
        <f>VLOOKUP($A92,'2019_IncRep_15.07.20'!$A$18:$Z$44,2,FALSE)</f>
        <v>44027.479166666664</v>
      </c>
      <c r="M92">
        <f t="shared" si="37"/>
        <v>2020</v>
      </c>
      <c r="N92">
        <f t="shared" si="45"/>
        <v>7</v>
      </c>
      <c r="O92">
        <f t="shared" si="46"/>
        <v>15.479166666664241</v>
      </c>
      <c r="P92">
        <f t="shared" si="47"/>
        <v>6.9791666666642413</v>
      </c>
      <c r="Q92" s="167">
        <f>IFERROR(VLOOKUP($A92,'2019_IncRep_15.07.20'!$A$18:$Z$44,14,FALSE),"")</f>
        <v>8.7522177463374558</v>
      </c>
    </row>
    <row r="93" spans="1:17">
      <c r="A93" t="s">
        <v>168</v>
      </c>
      <c r="B93" t="str">
        <f t="shared" si="34"/>
        <v>ANrf</v>
      </c>
      <c r="C93" t="str">
        <f t="shared" si="35"/>
        <v>ANrf_10-20_2019_b</v>
      </c>
      <c r="D93">
        <v>15.43</v>
      </c>
      <c r="E93">
        <f t="shared" si="48"/>
        <v>4</v>
      </c>
      <c r="F93" t="s">
        <v>324</v>
      </c>
      <c r="G93" t="str">
        <f t="shared" si="16"/>
        <v/>
      </c>
      <c r="H93" s="167">
        <f>VLOOKUP($A93,'2019_IncRep_09.07.20'!$A$18:$Z$48,9,FALSE)</f>
        <v>44020.5</v>
      </c>
      <c r="I93">
        <f t="shared" si="36"/>
        <v>2020</v>
      </c>
      <c r="J93">
        <f t="shared" si="43"/>
        <v>7</v>
      </c>
      <c r="K93">
        <f t="shared" si="44"/>
        <v>8.5</v>
      </c>
      <c r="L93" s="167">
        <f>VLOOKUP($A93,'2019_IncRep_15.07.20'!$A$18:$Z$44,2,FALSE)</f>
        <v>44027.479166666664</v>
      </c>
      <c r="M93">
        <f t="shared" si="37"/>
        <v>2020</v>
      </c>
      <c r="N93">
        <f t="shared" si="45"/>
        <v>7</v>
      </c>
      <c r="O93">
        <f t="shared" si="46"/>
        <v>15.479166666664241</v>
      </c>
      <c r="P93">
        <f t="shared" si="47"/>
        <v>6.9791666666642413</v>
      </c>
      <c r="Q93" s="167">
        <f>IFERROR(VLOOKUP($A93,'2019_IncRep_15.07.20'!$A$18:$Z$44,14,FALSE),"")</f>
        <v>5.9839413954028755</v>
      </c>
    </row>
    <row r="94" spans="1:17">
      <c r="A94" t="s">
        <v>169</v>
      </c>
      <c r="B94" t="str">
        <f t="shared" si="34"/>
        <v>ANrf</v>
      </c>
      <c r="C94" t="str">
        <f t="shared" si="35"/>
        <v>ANrf_20-30_2019_b</v>
      </c>
      <c r="D94">
        <v>15.83</v>
      </c>
      <c r="E94">
        <f t="shared" si="48"/>
        <v>4</v>
      </c>
      <c r="F94" t="s">
        <v>324</v>
      </c>
      <c r="G94" t="str">
        <f t="shared" ref="G94:G157" si="49">IF(AND(E94&lt;&gt;E93,L94=L67),"fix meas date","")</f>
        <v/>
      </c>
      <c r="H94" s="167">
        <f>VLOOKUP($A94,'2019_IncRep_09.07.20'!$A$18:$Z$48,9,FALSE)</f>
        <v>44020.5</v>
      </c>
      <c r="I94">
        <f t="shared" si="36"/>
        <v>2020</v>
      </c>
      <c r="J94">
        <f t="shared" si="43"/>
        <v>7</v>
      </c>
      <c r="K94">
        <f t="shared" si="44"/>
        <v>8.5</v>
      </c>
      <c r="L94" s="167">
        <f>VLOOKUP($A94,'2019_IncRep_15.07.20'!$A$18:$Z$44,2,FALSE)</f>
        <v>44027.479166666664</v>
      </c>
      <c r="M94">
        <f t="shared" si="37"/>
        <v>2020</v>
      </c>
      <c r="N94">
        <f t="shared" si="45"/>
        <v>7</v>
      </c>
      <c r="O94">
        <f t="shared" si="46"/>
        <v>15.479166666664241</v>
      </c>
      <c r="P94">
        <f t="shared" si="47"/>
        <v>6.9791666666642413</v>
      </c>
      <c r="Q94" s="167">
        <f>IFERROR(VLOOKUP($A94,'2019_IncRep_15.07.20'!$A$18:$Z$44,14,FALSE),"")</f>
        <v>4.2595081187587756</v>
      </c>
    </row>
    <row r="95" spans="1:17">
      <c r="A95" t="s">
        <v>170</v>
      </c>
      <c r="B95" t="str">
        <f t="shared" si="34"/>
        <v>ANwf</v>
      </c>
      <c r="C95" t="str">
        <f t="shared" si="35"/>
        <v>ANwf_0-10_2019_b</v>
      </c>
      <c r="D95">
        <v>15.01</v>
      </c>
      <c r="E95">
        <f t="shared" si="48"/>
        <v>4</v>
      </c>
      <c r="F95" t="s">
        <v>324</v>
      </c>
      <c r="G95" t="str">
        <f t="shared" si="49"/>
        <v/>
      </c>
      <c r="H95" s="167">
        <f>VLOOKUP($A95,'2019_IncRep_09.07.20'!$A$18:$Z$48,9,FALSE)</f>
        <v>44020.5</v>
      </c>
      <c r="I95">
        <f t="shared" si="36"/>
        <v>2020</v>
      </c>
      <c r="J95">
        <f t="shared" si="43"/>
        <v>7</v>
      </c>
      <c r="K95">
        <f t="shared" si="44"/>
        <v>8.5</v>
      </c>
      <c r="L95" s="167">
        <f>VLOOKUP($A95,'2019_IncRep_15.07.20'!$A$18:$Z$44,2,FALSE)</f>
        <v>44027.479166666664</v>
      </c>
      <c r="M95">
        <f t="shared" si="37"/>
        <v>2020</v>
      </c>
      <c r="N95">
        <f t="shared" si="45"/>
        <v>7</v>
      </c>
      <c r="O95">
        <f t="shared" si="46"/>
        <v>15.479166666664241</v>
      </c>
      <c r="P95">
        <f t="shared" si="47"/>
        <v>6.9791666666642413</v>
      </c>
      <c r="Q95" s="167">
        <f>IFERROR(VLOOKUP($A95,'2019_IncRep_15.07.20'!$A$18:$Z$44,14,FALSE),"")</f>
        <v>6.8279970700032795</v>
      </c>
    </row>
    <row r="96" spans="1:17">
      <c r="A96" t="s">
        <v>171</v>
      </c>
      <c r="B96" t="str">
        <f t="shared" si="34"/>
        <v>ANwf</v>
      </c>
      <c r="C96" t="str">
        <f t="shared" si="35"/>
        <v>ANwf_10-20_2019_b</v>
      </c>
      <c r="D96">
        <v>14.92</v>
      </c>
      <c r="E96">
        <f t="shared" si="48"/>
        <v>4</v>
      </c>
      <c r="F96" t="s">
        <v>324</v>
      </c>
      <c r="G96" t="str">
        <f t="shared" si="49"/>
        <v/>
      </c>
      <c r="H96" s="167">
        <f>VLOOKUP($A96,'2019_IncRep_09.07.20'!$A$18:$Z$48,9,FALSE)</f>
        <v>44020.5</v>
      </c>
      <c r="I96">
        <f t="shared" si="36"/>
        <v>2020</v>
      </c>
      <c r="J96">
        <f t="shared" si="43"/>
        <v>7</v>
      </c>
      <c r="K96">
        <f t="shared" si="44"/>
        <v>8.5</v>
      </c>
      <c r="L96" s="167">
        <f>VLOOKUP($A96,'2019_IncRep_15.07.20'!$A$18:$Z$44,2,FALSE)</f>
        <v>44027.479166666664</v>
      </c>
      <c r="M96">
        <f t="shared" si="37"/>
        <v>2020</v>
      </c>
      <c r="N96">
        <f t="shared" si="45"/>
        <v>7</v>
      </c>
      <c r="O96">
        <f t="shared" si="46"/>
        <v>15.479166666664241</v>
      </c>
      <c r="P96">
        <f t="shared" si="47"/>
        <v>6.9791666666642413</v>
      </c>
      <c r="Q96" s="167">
        <f>IFERROR(VLOOKUP($A96,'2019_IncRep_15.07.20'!$A$18:$Z$44,14,FALSE),"")</f>
        <v>8.1028891450549274</v>
      </c>
    </row>
    <row r="97" spans="1:17">
      <c r="A97" t="s">
        <v>172</v>
      </c>
      <c r="B97" t="str">
        <f t="shared" si="34"/>
        <v>ANwf</v>
      </c>
      <c r="C97" t="str">
        <f t="shared" si="35"/>
        <v>ANwf_20-30_2019_b</v>
      </c>
      <c r="D97">
        <v>15.6</v>
      </c>
      <c r="E97">
        <f t="shared" si="48"/>
        <v>4</v>
      </c>
      <c r="F97" t="s">
        <v>324</v>
      </c>
      <c r="G97" t="str">
        <f t="shared" si="49"/>
        <v/>
      </c>
      <c r="H97" s="167">
        <f>VLOOKUP($A97,'2019_IncRep_09.07.20'!$A$18:$Z$48,9,FALSE)</f>
        <v>44020.5</v>
      </c>
      <c r="I97">
        <f t="shared" si="36"/>
        <v>2020</v>
      </c>
      <c r="J97">
        <f t="shared" si="43"/>
        <v>7</v>
      </c>
      <c r="K97">
        <f t="shared" si="44"/>
        <v>8.5</v>
      </c>
      <c r="L97" s="167">
        <f>VLOOKUP($A97,'2019_IncRep_15.07.20'!$A$18:$Z$44,2,FALSE)</f>
        <v>44027.479166666664</v>
      </c>
      <c r="M97">
        <f t="shared" si="37"/>
        <v>2020</v>
      </c>
      <c r="N97">
        <f t="shared" si="45"/>
        <v>7</v>
      </c>
      <c r="O97">
        <f t="shared" si="46"/>
        <v>15.479166666664241</v>
      </c>
      <c r="P97">
        <f t="shared" si="47"/>
        <v>6.9791666666642413</v>
      </c>
      <c r="Q97" s="167">
        <f>IFERROR(VLOOKUP($A97,'2019_IncRep_15.07.20'!$A$18:$Z$44,14,FALSE),"")</f>
        <v>7.8875710831259278</v>
      </c>
    </row>
    <row r="98" spans="1:17">
      <c r="A98" t="s">
        <v>173</v>
      </c>
      <c r="B98" t="str">
        <f t="shared" si="34"/>
        <v>ANpp</v>
      </c>
      <c r="C98" t="str">
        <f t="shared" si="35"/>
        <v>ANpp_0-10_2019_b</v>
      </c>
      <c r="D98">
        <v>15.6</v>
      </c>
      <c r="E98">
        <f t="shared" si="48"/>
        <v>4</v>
      </c>
      <c r="F98" t="s">
        <v>324</v>
      </c>
      <c r="G98" t="str">
        <f t="shared" si="49"/>
        <v/>
      </c>
      <c r="H98" s="167">
        <f>VLOOKUP($A98,'2019_IncRep_09.07.20'!$A$18:$Z$48,9,FALSE)</f>
        <v>44020.5</v>
      </c>
      <c r="I98">
        <f t="shared" si="36"/>
        <v>2020</v>
      </c>
      <c r="J98">
        <f t="shared" si="43"/>
        <v>7</v>
      </c>
      <c r="K98">
        <f t="shared" si="44"/>
        <v>8.5</v>
      </c>
      <c r="L98" s="167">
        <f>VLOOKUP($A98,'2019_IncRep_15.07.20'!$A$18:$Z$44,2,FALSE)</f>
        <v>44027.479166666664</v>
      </c>
      <c r="M98">
        <f t="shared" si="37"/>
        <v>2020</v>
      </c>
      <c r="N98">
        <f t="shared" si="45"/>
        <v>7</v>
      </c>
      <c r="O98">
        <f t="shared" si="46"/>
        <v>15.479166666664241</v>
      </c>
      <c r="P98">
        <f t="shared" si="47"/>
        <v>6.9791666666642413</v>
      </c>
      <c r="Q98" s="167">
        <f>IFERROR(VLOOKUP($A98,'2019_IncRep_15.07.20'!$A$18:$Z$44,14,FALSE),"")</f>
        <v>10.793733556220628</v>
      </c>
    </row>
    <row r="99" spans="1:17">
      <c r="A99" t="s">
        <v>174</v>
      </c>
      <c r="B99" t="str">
        <f t="shared" si="34"/>
        <v>ANpp</v>
      </c>
      <c r="C99" t="str">
        <f t="shared" si="35"/>
        <v>ANpp_10-20_2019_b</v>
      </c>
      <c r="D99">
        <v>15.5</v>
      </c>
      <c r="E99">
        <f t="shared" si="48"/>
        <v>4</v>
      </c>
      <c r="F99" t="s">
        <v>324</v>
      </c>
      <c r="G99" t="str">
        <f t="shared" si="49"/>
        <v/>
      </c>
      <c r="H99" s="167">
        <f>VLOOKUP($A99,'2019_IncRep_09.07.20'!$A$18:$Z$48,9,FALSE)</f>
        <v>44020.5</v>
      </c>
      <c r="I99">
        <f t="shared" si="36"/>
        <v>2020</v>
      </c>
      <c r="J99">
        <f t="shared" si="43"/>
        <v>7</v>
      </c>
      <c r="K99">
        <f t="shared" si="44"/>
        <v>8.5</v>
      </c>
      <c r="L99" s="167">
        <f>VLOOKUP($A99,'2019_IncRep_15.07.20'!$A$18:$Z$44,2,FALSE)</f>
        <v>44027.479166666664</v>
      </c>
      <c r="M99">
        <f t="shared" si="37"/>
        <v>2020</v>
      </c>
      <c r="N99">
        <f t="shared" si="45"/>
        <v>7</v>
      </c>
      <c r="O99">
        <f t="shared" si="46"/>
        <v>15.479166666664241</v>
      </c>
      <c r="P99">
        <f t="shared" si="47"/>
        <v>6.9791666666642413</v>
      </c>
      <c r="Q99" s="167">
        <f>IFERROR(VLOOKUP($A99,'2019_IncRep_15.07.20'!$A$18:$Z$44,14,FALSE),"")</f>
        <v>5.8298586140391766</v>
      </c>
    </row>
    <row r="100" spans="1:17">
      <c r="A100" t="s">
        <v>175</v>
      </c>
      <c r="B100" t="str">
        <f t="shared" si="34"/>
        <v>ANpp</v>
      </c>
      <c r="C100" t="str">
        <f t="shared" si="35"/>
        <v>ANpp_20-30_2019_b</v>
      </c>
      <c r="D100">
        <v>15.82</v>
      </c>
      <c r="E100">
        <f t="shared" si="48"/>
        <v>4</v>
      </c>
      <c r="F100" t="s">
        <v>324</v>
      </c>
      <c r="G100" t="str">
        <f t="shared" si="49"/>
        <v/>
      </c>
      <c r="H100" s="167">
        <f>VLOOKUP($A100,'2019_IncRep_09.07.20'!$A$18:$Z$48,9,FALSE)</f>
        <v>44020.5</v>
      </c>
      <c r="I100">
        <f t="shared" si="36"/>
        <v>2020</v>
      </c>
      <c r="J100">
        <f t="shared" si="43"/>
        <v>7</v>
      </c>
      <c r="K100">
        <f t="shared" si="44"/>
        <v>8.5</v>
      </c>
      <c r="L100" s="167">
        <f>VLOOKUP($A100,'2019_IncRep_15.07.20'!$A$18:$Z$44,2,FALSE)</f>
        <v>44027.479166666664</v>
      </c>
      <c r="M100">
        <f t="shared" si="37"/>
        <v>2020</v>
      </c>
      <c r="N100">
        <f t="shared" si="45"/>
        <v>7</v>
      </c>
      <c r="O100">
        <f t="shared" si="46"/>
        <v>15.479166666664241</v>
      </c>
      <c r="P100">
        <f t="shared" si="47"/>
        <v>6.9791666666642413</v>
      </c>
      <c r="Q100" s="167">
        <f>IFERROR(VLOOKUP($A100,'2019_IncRep_15.07.20'!$A$18:$Z$44,14,FALSE),"")</f>
        <v>6.2381487299004057</v>
      </c>
    </row>
    <row r="101" spans="1:17">
      <c r="A101" t="s">
        <v>176</v>
      </c>
      <c r="B101" t="str">
        <f t="shared" si="34"/>
        <v>BSrf</v>
      </c>
      <c r="C101" t="str">
        <f t="shared" si="35"/>
        <v>BSrf_0-10_2019_b</v>
      </c>
      <c r="D101">
        <v>15.86</v>
      </c>
      <c r="E101">
        <f t="shared" si="48"/>
        <v>4</v>
      </c>
      <c r="F101" t="s">
        <v>324</v>
      </c>
      <c r="G101" t="str">
        <f t="shared" si="49"/>
        <v/>
      </c>
      <c r="H101" s="167">
        <f>VLOOKUP($A101,'2019_IncRep_09.07.20'!$A$18:$Z$48,9,FALSE)</f>
        <v>44020.5</v>
      </c>
      <c r="I101">
        <f t="shared" si="36"/>
        <v>2020</v>
      </c>
      <c r="J101">
        <f t="shared" si="43"/>
        <v>7</v>
      </c>
      <c r="K101">
        <f t="shared" si="44"/>
        <v>8.5</v>
      </c>
      <c r="L101" s="167">
        <f>VLOOKUP($A101,'2019_IncRep_15.07.20'!$A$18:$Z$44,2,FALSE)</f>
        <v>44027.479166666664</v>
      </c>
      <c r="M101">
        <f t="shared" si="37"/>
        <v>2020</v>
      </c>
      <c r="N101">
        <f t="shared" si="45"/>
        <v>7</v>
      </c>
      <c r="O101">
        <f t="shared" si="46"/>
        <v>15.479166666664241</v>
      </c>
      <c r="P101">
        <f t="shared" si="47"/>
        <v>6.9791666666642413</v>
      </c>
      <c r="Q101" s="167">
        <f>IFERROR(VLOOKUP($A101,'2019_IncRep_15.07.20'!$A$18:$Z$44,14,FALSE),"")</f>
        <v>5.4346587242690987</v>
      </c>
    </row>
    <row r="102" spans="1:17">
      <c r="A102" t="s">
        <v>177</v>
      </c>
      <c r="B102" t="str">
        <f t="shared" si="34"/>
        <v>BSrf</v>
      </c>
      <c r="C102" t="str">
        <f t="shared" si="35"/>
        <v>BSrf_10-20_2019_b</v>
      </c>
      <c r="D102">
        <v>15.82</v>
      </c>
      <c r="E102">
        <f t="shared" si="48"/>
        <v>4</v>
      </c>
      <c r="F102" t="s">
        <v>324</v>
      </c>
      <c r="G102" t="str">
        <f t="shared" si="49"/>
        <v/>
      </c>
      <c r="H102" s="167">
        <f>VLOOKUP($A102,'2019_IncRep_09.07.20'!$A$18:$Z$48,9,FALSE)</f>
        <v>44020.5</v>
      </c>
      <c r="I102">
        <f t="shared" si="36"/>
        <v>2020</v>
      </c>
      <c r="J102">
        <f t="shared" si="43"/>
        <v>7</v>
      </c>
      <c r="K102">
        <f t="shared" si="44"/>
        <v>8.5</v>
      </c>
      <c r="L102" s="167">
        <f>VLOOKUP($A102,'2019_IncRep_15.07.20'!$A$18:$Z$44,2,FALSE)</f>
        <v>44027.479166666664</v>
      </c>
      <c r="M102">
        <f t="shared" si="37"/>
        <v>2020</v>
      </c>
      <c r="N102">
        <f t="shared" si="45"/>
        <v>7</v>
      </c>
      <c r="O102">
        <f t="shared" si="46"/>
        <v>15.479166666664241</v>
      </c>
      <c r="P102">
        <f t="shared" si="47"/>
        <v>6.9791666666642413</v>
      </c>
      <c r="Q102" s="167">
        <f>IFERROR(VLOOKUP($A102,'2019_IncRep_15.07.20'!$A$18:$Z$44,14,FALSE),"")</f>
        <v>4.9991422411715671</v>
      </c>
    </row>
    <row r="103" spans="1:17">
      <c r="A103" t="s">
        <v>178</v>
      </c>
      <c r="B103" t="str">
        <f t="shared" si="34"/>
        <v>BSrf</v>
      </c>
      <c r="C103" t="str">
        <f t="shared" si="35"/>
        <v>BSrf_20-30_2019_b</v>
      </c>
      <c r="D103">
        <v>15.45</v>
      </c>
      <c r="E103">
        <f t="shared" si="48"/>
        <v>4</v>
      </c>
      <c r="F103" t="s">
        <v>324</v>
      </c>
      <c r="G103" t="str">
        <f t="shared" si="49"/>
        <v/>
      </c>
      <c r="H103" s="167">
        <f>VLOOKUP($A103,'2019_IncRep_09.07.20'!$A$18:$Z$48,9,FALSE)</f>
        <v>44020.5</v>
      </c>
      <c r="I103">
        <f t="shared" si="36"/>
        <v>2020</v>
      </c>
      <c r="J103">
        <f t="shared" si="43"/>
        <v>7</v>
      </c>
      <c r="K103">
        <f t="shared" si="44"/>
        <v>8.5</v>
      </c>
      <c r="L103" s="167">
        <f>VLOOKUP($A103,'2019_IncRep_15.07.20'!$A$18:$Z$44,2,FALSE)</f>
        <v>44027.479166666664</v>
      </c>
      <c r="M103">
        <f t="shared" si="37"/>
        <v>2020</v>
      </c>
      <c r="N103">
        <f t="shared" si="45"/>
        <v>7</v>
      </c>
      <c r="O103">
        <f t="shared" si="46"/>
        <v>15.479166666664241</v>
      </c>
      <c r="P103">
        <f t="shared" si="47"/>
        <v>6.9791666666642413</v>
      </c>
      <c r="Q103" s="167">
        <f>IFERROR(VLOOKUP($A103,'2019_IncRep_15.07.20'!$A$18:$Z$44,14,FALSE),"")</f>
        <v>3.3475248263666764</v>
      </c>
    </row>
    <row r="104" spans="1:17">
      <c r="A104" t="s">
        <v>179</v>
      </c>
      <c r="B104" t="str">
        <f t="shared" si="34"/>
        <v>BSwf</v>
      </c>
      <c r="C104" t="str">
        <f t="shared" si="35"/>
        <v>BSwf_0-10_2019_b</v>
      </c>
      <c r="D104">
        <v>15.37</v>
      </c>
      <c r="E104">
        <f t="shared" si="48"/>
        <v>4</v>
      </c>
      <c r="F104" t="s">
        <v>324</v>
      </c>
      <c r="G104" t="str">
        <f t="shared" si="49"/>
        <v/>
      </c>
      <c r="H104" s="167">
        <f>VLOOKUP($A104,'2019_IncRep_09.07.20'!$A$18:$Z$48,9,FALSE)</f>
        <v>44020.5</v>
      </c>
      <c r="I104">
        <f t="shared" si="36"/>
        <v>2020</v>
      </c>
      <c r="J104">
        <f t="shared" si="43"/>
        <v>7</v>
      </c>
      <c r="K104">
        <f t="shared" si="44"/>
        <v>8.5</v>
      </c>
      <c r="L104" s="167">
        <f>VLOOKUP($A104,'2019_IncRep_15.07.20'!$A$18:$Z$44,2,FALSE)</f>
        <v>44027.479166666664</v>
      </c>
      <c r="M104">
        <f t="shared" si="37"/>
        <v>2020</v>
      </c>
      <c r="N104">
        <f t="shared" si="45"/>
        <v>7</v>
      </c>
      <c r="O104">
        <f t="shared" si="46"/>
        <v>15.479166666664241</v>
      </c>
      <c r="P104">
        <f t="shared" si="47"/>
        <v>6.9791666666642413</v>
      </c>
      <c r="Q104" s="167">
        <f>IFERROR(VLOOKUP($A104,'2019_IncRep_15.07.20'!$A$18:$Z$44,14,FALSE),"")</f>
        <v>4.7988576117146131</v>
      </c>
    </row>
    <row r="105" spans="1:17">
      <c r="A105" t="s">
        <v>180</v>
      </c>
      <c r="B105" t="str">
        <f t="shared" si="34"/>
        <v>BSwf</v>
      </c>
      <c r="C105" t="str">
        <f t="shared" si="35"/>
        <v>BSwf_10-20_2019_b</v>
      </c>
      <c r="D105">
        <v>15.11</v>
      </c>
      <c r="E105">
        <f t="shared" si="48"/>
        <v>4</v>
      </c>
      <c r="F105" t="s">
        <v>324</v>
      </c>
      <c r="G105" t="str">
        <f t="shared" si="49"/>
        <v/>
      </c>
      <c r="H105" s="167">
        <f>VLOOKUP($A105,'2019_IncRep_09.07.20'!$A$18:$Z$48,9,FALSE)</f>
        <v>44020.5</v>
      </c>
      <c r="I105">
        <f t="shared" si="36"/>
        <v>2020</v>
      </c>
      <c r="J105">
        <f t="shared" si="43"/>
        <v>7</v>
      </c>
      <c r="K105">
        <f t="shared" si="44"/>
        <v>8.5</v>
      </c>
      <c r="L105" s="167">
        <f>VLOOKUP($A105,'2019_IncRep_15.07.20'!$A$18:$Z$44,2,FALSE)</f>
        <v>44027.479166666664</v>
      </c>
      <c r="M105">
        <f t="shared" si="37"/>
        <v>2020</v>
      </c>
      <c r="N105">
        <f t="shared" si="45"/>
        <v>7</v>
      </c>
      <c r="O105">
        <f t="shared" si="46"/>
        <v>15.479166666664241</v>
      </c>
      <c r="P105">
        <f t="shared" si="47"/>
        <v>6.9791666666642413</v>
      </c>
      <c r="Q105" s="167">
        <f>IFERROR(VLOOKUP($A105,'2019_IncRep_15.07.20'!$A$18:$Z$44,14,FALSE),"")</f>
        <v>4.8768460421666768</v>
      </c>
    </row>
    <row r="106" spans="1:17">
      <c r="A106" t="s">
        <v>181</v>
      </c>
      <c r="B106" t="str">
        <f t="shared" si="34"/>
        <v>BSwf</v>
      </c>
      <c r="C106" t="str">
        <f t="shared" si="35"/>
        <v>BSwf_20-30_2019_b</v>
      </c>
      <c r="D106">
        <v>15.31</v>
      </c>
      <c r="E106">
        <f t="shared" si="48"/>
        <v>4</v>
      </c>
      <c r="F106" t="s">
        <v>324</v>
      </c>
      <c r="G106" t="str">
        <f t="shared" si="49"/>
        <v/>
      </c>
      <c r="H106" s="167">
        <f>VLOOKUP($A106,'2019_IncRep_09.07.20'!$A$18:$Z$48,9,FALSE)</f>
        <v>44020.5</v>
      </c>
      <c r="I106">
        <f t="shared" si="36"/>
        <v>2020</v>
      </c>
      <c r="J106">
        <f t="shared" si="43"/>
        <v>7</v>
      </c>
      <c r="K106">
        <f t="shared" si="44"/>
        <v>8.5</v>
      </c>
      <c r="L106" s="167">
        <f>VLOOKUP($A106,'2019_IncRep_15.07.20'!$A$18:$Z$44,2,FALSE)</f>
        <v>44027.479166666664</v>
      </c>
      <c r="M106">
        <f t="shared" si="37"/>
        <v>2020</v>
      </c>
      <c r="N106">
        <f t="shared" si="45"/>
        <v>7</v>
      </c>
      <c r="O106">
        <f t="shared" si="46"/>
        <v>15.479166666664241</v>
      </c>
      <c r="P106">
        <f t="shared" si="47"/>
        <v>6.9791666666642413</v>
      </c>
      <c r="Q106" s="167">
        <f>IFERROR(VLOOKUP($A106,'2019_IncRep_15.07.20'!$A$18:$Z$44,14,FALSE),"")</f>
        <v>2.5635756237122806</v>
      </c>
    </row>
    <row r="107" spans="1:17">
      <c r="A107" t="s">
        <v>182</v>
      </c>
      <c r="B107" t="str">
        <f t="shared" si="34"/>
        <v>BSpp</v>
      </c>
      <c r="C107" t="str">
        <f t="shared" si="35"/>
        <v>BSpp_0-10_2019_b</v>
      </c>
      <c r="D107">
        <v>15.38</v>
      </c>
      <c r="E107">
        <f t="shared" si="48"/>
        <v>4</v>
      </c>
      <c r="F107" t="s">
        <v>324</v>
      </c>
      <c r="G107" t="str">
        <f t="shared" si="49"/>
        <v/>
      </c>
      <c r="H107" s="167">
        <f>VLOOKUP($A107,'2019_IncRep_09.07.20'!$A$18:$Z$48,9,FALSE)</f>
        <v>44020.5</v>
      </c>
      <c r="I107">
        <f t="shared" si="36"/>
        <v>2020</v>
      </c>
      <c r="J107">
        <f t="shared" si="43"/>
        <v>7</v>
      </c>
      <c r="K107">
        <f t="shared" si="44"/>
        <v>8.5</v>
      </c>
      <c r="L107" s="167">
        <f>VLOOKUP($A107,'2019_IncRep_15.07.20'!$A$18:$Z$44,2,FALSE)</f>
        <v>44027.479166666664</v>
      </c>
      <c r="M107">
        <f t="shared" si="37"/>
        <v>2020</v>
      </c>
      <c r="N107">
        <f t="shared" si="45"/>
        <v>7</v>
      </c>
      <c r="O107">
        <f t="shared" si="46"/>
        <v>15.479166666664241</v>
      </c>
      <c r="P107">
        <f t="shared" si="47"/>
        <v>6.9791666666642413</v>
      </c>
      <c r="Q107" s="167">
        <f>IFERROR(VLOOKUP($A107,'2019_IncRep_15.07.20'!$A$18:$Z$44,14,FALSE),"")</f>
        <v>9.8605100289522323</v>
      </c>
    </row>
    <row r="108" spans="1:17">
      <c r="A108" t="s">
        <v>183</v>
      </c>
      <c r="B108" t="str">
        <f t="shared" si="34"/>
        <v>BSpp</v>
      </c>
      <c r="C108" t="str">
        <f t="shared" si="35"/>
        <v>BSpp_10-20_2019_b</v>
      </c>
      <c r="D108">
        <v>15.06</v>
      </c>
      <c r="E108">
        <f t="shared" si="48"/>
        <v>4</v>
      </c>
      <c r="F108" t="s">
        <v>324</v>
      </c>
      <c r="G108" t="str">
        <f t="shared" si="49"/>
        <v/>
      </c>
      <c r="H108" s="167">
        <f>VLOOKUP($A108,'2019_IncRep_09.07.20'!$A$18:$Z$48,9,FALSE)</f>
        <v>44020.5</v>
      </c>
      <c r="I108">
        <f t="shared" si="36"/>
        <v>2020</v>
      </c>
      <c r="J108">
        <f t="shared" si="43"/>
        <v>7</v>
      </c>
      <c r="K108">
        <f t="shared" si="44"/>
        <v>8.5</v>
      </c>
      <c r="L108" s="167">
        <f>VLOOKUP($A108,'2019_IncRep_15.07.20'!$A$18:$Z$44,2,FALSE)</f>
        <v>44027.479166666664</v>
      </c>
      <c r="M108">
        <f t="shared" si="37"/>
        <v>2020</v>
      </c>
      <c r="N108">
        <f t="shared" si="45"/>
        <v>7</v>
      </c>
      <c r="O108">
        <f t="shared" si="46"/>
        <v>15.479166666664241</v>
      </c>
      <c r="P108">
        <f t="shared" si="47"/>
        <v>6.9791666666642413</v>
      </c>
      <c r="Q108" s="167">
        <f>IFERROR(VLOOKUP($A108,'2019_IncRep_15.07.20'!$A$18:$Z$44,14,FALSE),"")</f>
        <v>7.6479894006992906</v>
      </c>
    </row>
    <row r="109" spans="1:17">
      <c r="A109" t="s">
        <v>184</v>
      </c>
      <c r="B109" t="str">
        <f t="shared" si="34"/>
        <v>BSpp</v>
      </c>
      <c r="C109" t="str">
        <f t="shared" si="35"/>
        <v>BSpp_20-30_2019_b</v>
      </c>
      <c r="D109">
        <v>15.42</v>
      </c>
      <c r="E109">
        <f t="shared" si="48"/>
        <v>4</v>
      </c>
      <c r="F109" t="s">
        <v>324</v>
      </c>
      <c r="G109" t="str">
        <f t="shared" si="49"/>
        <v/>
      </c>
      <c r="H109" s="167">
        <f>VLOOKUP($A109,'2019_IncRep_09.07.20'!$A$18:$Z$48,9,FALSE)</f>
        <v>44020.5</v>
      </c>
      <c r="I109">
        <f t="shared" si="36"/>
        <v>2020</v>
      </c>
      <c r="J109">
        <f t="shared" si="43"/>
        <v>7</v>
      </c>
      <c r="K109">
        <f t="shared" si="44"/>
        <v>8.5</v>
      </c>
      <c r="L109" s="167">
        <f>VLOOKUP($A109,'2019_IncRep_15.07.20'!$A$18:$Z$44,2,FALSE)</f>
        <v>44027.479166666664</v>
      </c>
      <c r="M109">
        <f t="shared" si="37"/>
        <v>2020</v>
      </c>
      <c r="N109">
        <f t="shared" si="45"/>
        <v>7</v>
      </c>
      <c r="O109">
        <f t="shared" si="46"/>
        <v>15.479166666664241</v>
      </c>
      <c r="P109">
        <f t="shared" si="47"/>
        <v>6.9791666666642413</v>
      </c>
      <c r="Q109" s="167">
        <f>IFERROR(VLOOKUP($A109,'2019_IncRep_15.07.20'!$A$18:$Z$44,14,FALSE),"")</f>
        <v>4.4517306314034037</v>
      </c>
    </row>
    <row r="110" spans="1:17">
      <c r="A110" t="s">
        <v>158</v>
      </c>
      <c r="B110" t="str">
        <f t="shared" si="34"/>
        <v>GRrf</v>
      </c>
      <c r="C110" t="str">
        <f t="shared" si="35"/>
        <v>GRrf_0-10_2019_b</v>
      </c>
      <c r="D110">
        <v>15.61</v>
      </c>
      <c r="E110">
        <v>5</v>
      </c>
      <c r="F110" t="s">
        <v>325</v>
      </c>
      <c r="G110" t="str">
        <f t="shared" si="49"/>
        <v/>
      </c>
      <c r="H110" s="167">
        <f>VLOOKUP($A110,'2019_IncRep_09.07.20'!$A$18:$Z$48,9,FALSE)</f>
        <v>44020.5</v>
      </c>
      <c r="I110">
        <f t="shared" si="36"/>
        <v>2020</v>
      </c>
      <c r="J110">
        <f t="shared" ref="J110" si="50">MONTH(H110)</f>
        <v>7</v>
      </c>
      <c r="K110">
        <f t="shared" ref="K110" si="51">DAY(H110)+H110-ROUNDDOWN(H110,0)</f>
        <v>8.5</v>
      </c>
      <c r="L110" s="167">
        <f>VLOOKUP($A110,'2019_IncRep_17.07.20'!$A$18:$Z$44,2,FALSE)</f>
        <v>44029.458333333336</v>
      </c>
      <c r="M110">
        <f t="shared" si="37"/>
        <v>2020</v>
      </c>
      <c r="N110">
        <f t="shared" ref="N110" si="52">MONTH(L110)</f>
        <v>7</v>
      </c>
      <c r="O110">
        <f t="shared" ref="O110" si="53">DAY(L110)+L110-ROUNDDOWN(L110,0)</f>
        <v>17.458333333335759</v>
      </c>
      <c r="P110">
        <f t="shared" ref="P110" si="54">L110-H110</f>
        <v>8.9583333333357587</v>
      </c>
      <c r="Q110" s="167">
        <f>IFERROR(VLOOKUP($A110,'2019_IncRep_17.07.20'!$A$18:$Z$44,14,FALSE),"")</f>
        <v>6.0319348068511909</v>
      </c>
    </row>
    <row r="111" spans="1:17">
      <c r="A111" t="s">
        <v>159</v>
      </c>
      <c r="B111" t="str">
        <f t="shared" si="34"/>
        <v>GRrf</v>
      </c>
      <c r="C111" t="str">
        <f t="shared" si="35"/>
        <v>GRrf_10-20_2019_b</v>
      </c>
      <c r="D111">
        <v>15.8</v>
      </c>
      <c r="E111">
        <f>E110</f>
        <v>5</v>
      </c>
      <c r="F111" t="s">
        <v>325</v>
      </c>
      <c r="G111" t="str">
        <f t="shared" si="49"/>
        <v/>
      </c>
      <c r="H111" s="167">
        <f>VLOOKUP($A111,'2019_IncRep_09.07.20'!$A$18:$Z$48,9,FALSE)</f>
        <v>44020.5</v>
      </c>
      <c r="I111">
        <f t="shared" si="36"/>
        <v>2020</v>
      </c>
      <c r="J111">
        <f t="shared" ref="J111:J136" si="55">MONTH(H111)</f>
        <v>7</v>
      </c>
      <c r="K111">
        <f t="shared" ref="K111:K136" si="56">DAY(H111)+H111-ROUNDDOWN(H111,0)</f>
        <v>8.5</v>
      </c>
      <c r="L111" s="167">
        <f>VLOOKUP($A111,'2019_IncRep_17.07.20'!$A$18:$Z$44,2,FALSE)</f>
        <v>44029.458333333336</v>
      </c>
      <c r="M111">
        <f t="shared" si="37"/>
        <v>2020</v>
      </c>
      <c r="N111">
        <f t="shared" ref="N111:N136" si="57">MONTH(L111)</f>
        <v>7</v>
      </c>
      <c r="O111">
        <f t="shared" ref="O111:O136" si="58">DAY(L111)+L111-ROUNDDOWN(L111,0)</f>
        <v>17.458333333335759</v>
      </c>
      <c r="P111">
        <f t="shared" ref="P111:P136" si="59">L111-H111</f>
        <v>8.9583333333357587</v>
      </c>
      <c r="Q111" s="167">
        <f>IFERROR(VLOOKUP($A111,'2019_IncRep_17.07.20'!$A$18:$Z$44,14,FALSE),"")</f>
        <v>3.3128010870336468</v>
      </c>
    </row>
    <row r="112" spans="1:17">
      <c r="A112" t="s">
        <v>160</v>
      </c>
      <c r="B112" t="str">
        <f t="shared" si="34"/>
        <v>GRrf</v>
      </c>
      <c r="C112" t="str">
        <f t="shared" si="35"/>
        <v>GRrf_20-30_2019_b</v>
      </c>
      <c r="D112">
        <v>15.54</v>
      </c>
      <c r="E112">
        <f t="shared" ref="E112:E136" si="60">E111</f>
        <v>5</v>
      </c>
      <c r="F112" t="s">
        <v>325</v>
      </c>
      <c r="G112" t="str">
        <f t="shared" si="49"/>
        <v/>
      </c>
      <c r="H112" s="167">
        <f>VLOOKUP($A112,'2019_IncRep_09.07.20'!$A$18:$Z$48,9,FALSE)</f>
        <v>44020.5</v>
      </c>
      <c r="I112">
        <f t="shared" si="36"/>
        <v>2020</v>
      </c>
      <c r="J112">
        <f t="shared" si="55"/>
        <v>7</v>
      </c>
      <c r="K112">
        <f t="shared" si="56"/>
        <v>8.5</v>
      </c>
      <c r="L112" s="167">
        <f>VLOOKUP($A112,'2019_IncRep_17.07.20'!$A$18:$Z$44,2,FALSE)</f>
        <v>44029.458333333336</v>
      </c>
      <c r="M112">
        <f t="shared" si="37"/>
        <v>2020</v>
      </c>
      <c r="N112">
        <f t="shared" si="57"/>
        <v>7</v>
      </c>
      <c r="O112">
        <f t="shared" si="58"/>
        <v>17.458333333335759</v>
      </c>
      <c r="P112">
        <f t="shared" si="59"/>
        <v>8.9583333333357587</v>
      </c>
      <c r="Q112" s="167">
        <f>IFERROR(VLOOKUP($A112,'2019_IncRep_17.07.20'!$A$18:$Z$44,14,FALSE),"")</f>
        <v>2.3303563494649353</v>
      </c>
    </row>
    <row r="113" spans="1:17">
      <c r="A113" t="s">
        <v>161</v>
      </c>
      <c r="B113" t="str">
        <f t="shared" si="34"/>
        <v>GRwf</v>
      </c>
      <c r="C113" t="str">
        <f t="shared" si="35"/>
        <v>GRwf_0-10_2019_b</v>
      </c>
      <c r="D113">
        <v>15.46</v>
      </c>
      <c r="E113">
        <f t="shared" si="60"/>
        <v>5</v>
      </c>
      <c r="F113" t="s">
        <v>325</v>
      </c>
      <c r="G113" t="str">
        <f t="shared" si="49"/>
        <v/>
      </c>
      <c r="H113" s="167">
        <f>VLOOKUP($A113,'2019_IncRep_09.07.20'!$A$18:$Z$48,9,FALSE)</f>
        <v>44020.5</v>
      </c>
      <c r="I113">
        <f t="shared" si="36"/>
        <v>2020</v>
      </c>
      <c r="J113">
        <f t="shared" si="55"/>
        <v>7</v>
      </c>
      <c r="K113">
        <f t="shared" si="56"/>
        <v>8.5</v>
      </c>
      <c r="L113" s="167">
        <f>VLOOKUP($A113,'2019_IncRep_17.07.20'!$A$18:$Z$44,2,FALSE)</f>
        <v>44029.458333333336</v>
      </c>
      <c r="M113">
        <f t="shared" si="37"/>
        <v>2020</v>
      </c>
      <c r="N113">
        <f t="shared" si="57"/>
        <v>7</v>
      </c>
      <c r="O113">
        <f t="shared" si="58"/>
        <v>17.458333333335759</v>
      </c>
      <c r="P113">
        <f t="shared" si="59"/>
        <v>8.9583333333357587</v>
      </c>
      <c r="Q113" s="167">
        <f>IFERROR(VLOOKUP($A113,'2019_IncRep_17.07.20'!$A$18:$Z$44,14,FALSE),"")</f>
        <v>8.1474598917309748</v>
      </c>
    </row>
    <row r="114" spans="1:17">
      <c r="A114" t="s">
        <v>162</v>
      </c>
      <c r="B114" t="str">
        <f t="shared" si="34"/>
        <v>GRwf</v>
      </c>
      <c r="C114" t="str">
        <f t="shared" si="35"/>
        <v>GRwf_10-20_2019_b</v>
      </c>
      <c r="D114">
        <v>15.31</v>
      </c>
      <c r="E114">
        <f t="shared" si="60"/>
        <v>5</v>
      </c>
      <c r="F114" t="s">
        <v>325</v>
      </c>
      <c r="G114" t="str">
        <f t="shared" si="49"/>
        <v/>
      </c>
      <c r="H114" s="167">
        <f>VLOOKUP($A114,'2019_IncRep_09.07.20'!$A$18:$Z$48,9,FALSE)</f>
        <v>44020.5</v>
      </c>
      <c r="I114">
        <f t="shared" si="36"/>
        <v>2020</v>
      </c>
      <c r="J114">
        <f t="shared" si="55"/>
        <v>7</v>
      </c>
      <c r="K114">
        <f t="shared" si="56"/>
        <v>8.5</v>
      </c>
      <c r="L114" s="167">
        <f>VLOOKUP($A114,'2019_IncRep_17.07.20'!$A$18:$Z$44,2,FALSE)</f>
        <v>44029.458333333336</v>
      </c>
      <c r="M114">
        <f t="shared" si="37"/>
        <v>2020</v>
      </c>
      <c r="N114">
        <f t="shared" si="57"/>
        <v>7</v>
      </c>
      <c r="O114">
        <f t="shared" si="58"/>
        <v>17.458333333335759</v>
      </c>
      <c r="P114">
        <f t="shared" si="59"/>
        <v>8.9583333333357587</v>
      </c>
      <c r="Q114" s="167">
        <f>IFERROR(VLOOKUP($A114,'2019_IncRep_17.07.20'!$A$18:$Z$44,14,FALSE),"")</f>
        <v>5.2214792139238666</v>
      </c>
    </row>
    <row r="115" spans="1:17">
      <c r="A115" t="s">
        <v>163</v>
      </c>
      <c r="B115" t="str">
        <f t="shared" si="34"/>
        <v>GRwf</v>
      </c>
      <c r="C115" t="str">
        <f t="shared" si="35"/>
        <v>GRwf_20-30_2019_b</v>
      </c>
      <c r="D115">
        <v>15.31</v>
      </c>
      <c r="E115">
        <f t="shared" si="60"/>
        <v>5</v>
      </c>
      <c r="F115" t="s">
        <v>325</v>
      </c>
      <c r="G115" t="str">
        <f t="shared" si="49"/>
        <v/>
      </c>
      <c r="H115" s="167">
        <f>VLOOKUP($A115,'2019_IncRep_09.07.20'!$A$18:$Z$48,9,FALSE)</f>
        <v>44020.5</v>
      </c>
      <c r="I115">
        <f t="shared" si="36"/>
        <v>2020</v>
      </c>
      <c r="J115">
        <f t="shared" si="55"/>
        <v>7</v>
      </c>
      <c r="K115">
        <f t="shared" si="56"/>
        <v>8.5</v>
      </c>
      <c r="L115" s="167">
        <f>VLOOKUP($A115,'2019_IncRep_17.07.20'!$A$18:$Z$44,2,FALSE)</f>
        <v>44029.458333333336</v>
      </c>
      <c r="M115">
        <f t="shared" si="37"/>
        <v>2020</v>
      </c>
      <c r="N115">
        <f t="shared" si="57"/>
        <v>7</v>
      </c>
      <c r="O115">
        <f t="shared" si="58"/>
        <v>17.458333333335759</v>
      </c>
      <c r="P115">
        <f t="shared" si="59"/>
        <v>8.9583333333357587</v>
      </c>
      <c r="Q115" s="167">
        <f>IFERROR(VLOOKUP($A115,'2019_IncRep_17.07.20'!$A$18:$Z$44,14,FALSE),"")</f>
        <v>4.1316153209875388</v>
      </c>
    </row>
    <row r="116" spans="1:17">
      <c r="A116" t="s">
        <v>164</v>
      </c>
      <c r="B116" t="str">
        <f t="shared" si="34"/>
        <v>GRpp</v>
      </c>
      <c r="C116" t="str">
        <f t="shared" si="35"/>
        <v>GRpp_0-10_2019_b</v>
      </c>
      <c r="D116">
        <v>15.46</v>
      </c>
      <c r="E116">
        <f t="shared" si="60"/>
        <v>5</v>
      </c>
      <c r="F116" t="s">
        <v>325</v>
      </c>
      <c r="G116" t="str">
        <f t="shared" si="49"/>
        <v/>
      </c>
      <c r="H116" s="167">
        <f>VLOOKUP($A116,'2019_IncRep_09.07.20'!$A$18:$Z$48,9,FALSE)</f>
        <v>44020.5</v>
      </c>
      <c r="I116">
        <f t="shared" si="36"/>
        <v>2020</v>
      </c>
      <c r="J116">
        <f t="shared" si="55"/>
        <v>7</v>
      </c>
      <c r="K116">
        <f t="shared" si="56"/>
        <v>8.5</v>
      </c>
      <c r="L116" s="167">
        <f>VLOOKUP($A116,'2019_IncRep_17.07.20'!$A$18:$Z$44,2,FALSE)</f>
        <v>44029.458333333336</v>
      </c>
      <c r="M116">
        <f t="shared" si="37"/>
        <v>2020</v>
      </c>
      <c r="N116">
        <f t="shared" si="57"/>
        <v>7</v>
      </c>
      <c r="O116">
        <f t="shared" si="58"/>
        <v>17.458333333335759</v>
      </c>
      <c r="P116">
        <f t="shared" si="59"/>
        <v>8.9583333333357587</v>
      </c>
      <c r="Q116" s="167">
        <f>IFERROR(VLOOKUP($A116,'2019_IncRep_17.07.20'!$A$18:$Z$44,14,FALSE),"")</f>
        <v>19.072416364970973</v>
      </c>
    </row>
    <row r="117" spans="1:17">
      <c r="A117" t="s">
        <v>165</v>
      </c>
      <c r="B117" t="str">
        <f t="shared" si="34"/>
        <v>GRpp</v>
      </c>
      <c r="C117" t="str">
        <f t="shared" si="35"/>
        <v>GRpp_10-20_2019_b</v>
      </c>
      <c r="D117">
        <v>15.53</v>
      </c>
      <c r="E117">
        <f t="shared" si="60"/>
        <v>5</v>
      </c>
      <c r="F117" t="s">
        <v>325</v>
      </c>
      <c r="G117" t="str">
        <f t="shared" si="49"/>
        <v/>
      </c>
      <c r="H117" s="167">
        <f>VLOOKUP($A117,'2019_IncRep_09.07.20'!$A$18:$Z$48,9,FALSE)</f>
        <v>44020.5</v>
      </c>
      <c r="I117">
        <f t="shared" si="36"/>
        <v>2020</v>
      </c>
      <c r="J117">
        <f t="shared" si="55"/>
        <v>7</v>
      </c>
      <c r="K117">
        <f t="shared" si="56"/>
        <v>8.5</v>
      </c>
      <c r="L117" s="167">
        <f>VLOOKUP($A117,'2019_IncRep_17.07.20'!$A$18:$Z$44,2,FALSE)</f>
        <v>44029.458333333336</v>
      </c>
      <c r="M117">
        <f t="shared" si="37"/>
        <v>2020</v>
      </c>
      <c r="N117">
        <f t="shared" si="57"/>
        <v>7</v>
      </c>
      <c r="O117">
        <f t="shared" si="58"/>
        <v>17.458333333335759</v>
      </c>
      <c r="P117">
        <f t="shared" si="59"/>
        <v>8.9583333333357587</v>
      </c>
      <c r="Q117" s="167">
        <f>IFERROR(VLOOKUP($A117,'2019_IncRep_17.07.20'!$A$18:$Z$44,14,FALSE),"")</f>
        <v>17.754742988998036</v>
      </c>
    </row>
    <row r="118" spans="1:17">
      <c r="A118" t="s">
        <v>166</v>
      </c>
      <c r="B118" t="str">
        <f t="shared" si="34"/>
        <v>GRpp</v>
      </c>
      <c r="C118" t="str">
        <f t="shared" si="35"/>
        <v>GRpp_20-30_2019_b</v>
      </c>
      <c r="D118">
        <v>15.42</v>
      </c>
      <c r="E118">
        <f t="shared" si="60"/>
        <v>5</v>
      </c>
      <c r="F118" t="s">
        <v>325</v>
      </c>
      <c r="G118" t="str">
        <f t="shared" si="49"/>
        <v/>
      </c>
      <c r="H118" s="167">
        <f>VLOOKUP($A118,'2019_IncRep_09.07.20'!$A$18:$Z$48,9,FALSE)</f>
        <v>44020.5</v>
      </c>
      <c r="I118">
        <f t="shared" si="36"/>
        <v>2020</v>
      </c>
      <c r="J118">
        <f t="shared" si="55"/>
        <v>7</v>
      </c>
      <c r="K118">
        <f t="shared" si="56"/>
        <v>8.5</v>
      </c>
      <c r="L118" s="167">
        <f>VLOOKUP($A118,'2019_IncRep_17.07.20'!$A$18:$Z$44,2,FALSE)</f>
        <v>44029.458333333336</v>
      </c>
      <c r="M118">
        <f t="shared" si="37"/>
        <v>2020</v>
      </c>
      <c r="N118">
        <f t="shared" si="57"/>
        <v>7</v>
      </c>
      <c r="O118">
        <f t="shared" si="58"/>
        <v>17.458333333335759</v>
      </c>
      <c r="P118">
        <f t="shared" si="59"/>
        <v>8.9583333333357587</v>
      </c>
      <c r="Q118" s="167">
        <f>IFERROR(VLOOKUP($A118,'2019_IncRep_17.07.20'!$A$18:$Z$44,14,FALSE),"")</f>
        <v>7.0729782459595025</v>
      </c>
    </row>
    <row r="119" spans="1:17">
      <c r="A119" t="s">
        <v>167</v>
      </c>
      <c r="B119" t="str">
        <f t="shared" si="34"/>
        <v>ANrf</v>
      </c>
      <c r="C119" t="str">
        <f t="shared" si="35"/>
        <v>ANrf_0-10_2019_b</v>
      </c>
      <c r="D119">
        <v>15.36</v>
      </c>
      <c r="E119">
        <f t="shared" si="60"/>
        <v>5</v>
      </c>
      <c r="F119" t="s">
        <v>325</v>
      </c>
      <c r="G119" t="str">
        <f t="shared" si="49"/>
        <v/>
      </c>
      <c r="H119" s="167">
        <f>VLOOKUP($A119,'2019_IncRep_09.07.20'!$A$18:$Z$48,9,FALSE)</f>
        <v>44020.5</v>
      </c>
      <c r="I119">
        <f t="shared" si="36"/>
        <v>2020</v>
      </c>
      <c r="J119">
        <f t="shared" si="55"/>
        <v>7</v>
      </c>
      <c r="K119">
        <f t="shared" si="56"/>
        <v>8.5</v>
      </c>
      <c r="L119" s="167">
        <f>VLOOKUP($A119,'2019_IncRep_17.07.20'!$A$18:$Z$44,2,FALSE)</f>
        <v>44029.458333333336</v>
      </c>
      <c r="M119">
        <f t="shared" si="37"/>
        <v>2020</v>
      </c>
      <c r="N119">
        <f t="shared" si="57"/>
        <v>7</v>
      </c>
      <c r="O119">
        <f t="shared" si="58"/>
        <v>17.458333333335759</v>
      </c>
      <c r="P119">
        <f t="shared" si="59"/>
        <v>8.9583333333357587</v>
      </c>
      <c r="Q119" s="167">
        <f>IFERROR(VLOOKUP($A119,'2019_IncRep_17.07.20'!$A$18:$Z$44,14,FALSE),"")</f>
        <v>9.7721670940479903</v>
      </c>
    </row>
    <row r="120" spans="1:17">
      <c r="A120" t="s">
        <v>168</v>
      </c>
      <c r="B120" t="str">
        <f t="shared" si="34"/>
        <v>ANrf</v>
      </c>
      <c r="C120" t="str">
        <f t="shared" si="35"/>
        <v>ANrf_10-20_2019_b</v>
      </c>
      <c r="D120">
        <v>15.43</v>
      </c>
      <c r="E120">
        <f t="shared" si="60"/>
        <v>5</v>
      </c>
      <c r="F120" t="s">
        <v>325</v>
      </c>
      <c r="G120" t="str">
        <f t="shared" si="49"/>
        <v/>
      </c>
      <c r="H120" s="167">
        <f>VLOOKUP($A120,'2019_IncRep_09.07.20'!$A$18:$Z$48,9,FALSE)</f>
        <v>44020.5</v>
      </c>
      <c r="I120">
        <f t="shared" si="36"/>
        <v>2020</v>
      </c>
      <c r="J120">
        <f t="shared" si="55"/>
        <v>7</v>
      </c>
      <c r="K120">
        <f t="shared" si="56"/>
        <v>8.5</v>
      </c>
      <c r="L120" s="167">
        <f>VLOOKUP($A120,'2019_IncRep_17.07.20'!$A$18:$Z$44,2,FALSE)</f>
        <v>44029.458333333336</v>
      </c>
      <c r="M120">
        <f t="shared" si="37"/>
        <v>2020</v>
      </c>
      <c r="N120">
        <f t="shared" si="57"/>
        <v>7</v>
      </c>
      <c r="O120">
        <f t="shared" si="58"/>
        <v>17.458333333335759</v>
      </c>
      <c r="P120">
        <f t="shared" si="59"/>
        <v>8.9583333333357587</v>
      </c>
      <c r="Q120" s="167">
        <f>IFERROR(VLOOKUP($A120,'2019_IncRep_17.07.20'!$A$18:$Z$44,14,FALSE),"")</f>
        <v>6.8381552583440559</v>
      </c>
    </row>
    <row r="121" spans="1:17">
      <c r="A121" t="s">
        <v>169</v>
      </c>
      <c r="B121" t="str">
        <f t="shared" si="34"/>
        <v>ANrf</v>
      </c>
      <c r="C121" t="str">
        <f t="shared" si="35"/>
        <v>ANrf_20-30_2019_b</v>
      </c>
      <c r="D121">
        <v>15.83</v>
      </c>
      <c r="E121">
        <f t="shared" si="60"/>
        <v>5</v>
      </c>
      <c r="F121" t="s">
        <v>325</v>
      </c>
      <c r="G121" t="str">
        <f t="shared" si="49"/>
        <v/>
      </c>
      <c r="H121" s="167">
        <f>VLOOKUP($A121,'2019_IncRep_09.07.20'!$A$18:$Z$48,9,FALSE)</f>
        <v>44020.5</v>
      </c>
      <c r="I121">
        <f t="shared" si="36"/>
        <v>2020</v>
      </c>
      <c r="J121">
        <f t="shared" si="55"/>
        <v>7</v>
      </c>
      <c r="K121">
        <f t="shared" si="56"/>
        <v>8.5</v>
      </c>
      <c r="L121" s="167">
        <f>VLOOKUP($A121,'2019_IncRep_17.07.20'!$A$18:$Z$44,2,FALSE)</f>
        <v>44029.458333333336</v>
      </c>
      <c r="M121">
        <f t="shared" si="37"/>
        <v>2020</v>
      </c>
      <c r="N121">
        <f t="shared" si="57"/>
        <v>7</v>
      </c>
      <c r="O121">
        <f t="shared" si="58"/>
        <v>17.458333333335759</v>
      </c>
      <c r="P121">
        <f t="shared" si="59"/>
        <v>8.9583333333357587</v>
      </c>
      <c r="Q121" s="167">
        <f>IFERROR(VLOOKUP($A121,'2019_IncRep_17.07.20'!$A$18:$Z$44,14,FALSE),"")</f>
        <v>4.3673135079952008</v>
      </c>
    </row>
    <row r="122" spans="1:17">
      <c r="A122" t="s">
        <v>170</v>
      </c>
      <c r="B122" t="str">
        <f t="shared" si="34"/>
        <v>ANwf</v>
      </c>
      <c r="C122" t="str">
        <f t="shared" si="35"/>
        <v>ANwf_0-10_2019_b</v>
      </c>
      <c r="D122">
        <v>15.01</v>
      </c>
      <c r="E122">
        <f t="shared" si="60"/>
        <v>5</v>
      </c>
      <c r="F122" t="s">
        <v>325</v>
      </c>
      <c r="G122" t="str">
        <f t="shared" si="49"/>
        <v/>
      </c>
      <c r="H122" s="167">
        <f>VLOOKUP($A122,'2019_IncRep_09.07.20'!$A$18:$Z$48,9,FALSE)</f>
        <v>44020.5</v>
      </c>
      <c r="I122">
        <f t="shared" si="36"/>
        <v>2020</v>
      </c>
      <c r="J122">
        <f t="shared" si="55"/>
        <v>7</v>
      </c>
      <c r="K122">
        <f t="shared" si="56"/>
        <v>8.5</v>
      </c>
      <c r="L122" s="167">
        <f>VLOOKUP($A122,'2019_IncRep_17.07.20'!$A$18:$Z$44,2,FALSE)</f>
        <v>44029.458333333336</v>
      </c>
      <c r="M122">
        <f t="shared" si="37"/>
        <v>2020</v>
      </c>
      <c r="N122">
        <f t="shared" si="57"/>
        <v>7</v>
      </c>
      <c r="O122">
        <f t="shared" si="58"/>
        <v>17.458333333335759</v>
      </c>
      <c r="P122">
        <f t="shared" si="59"/>
        <v>8.9583333333357587</v>
      </c>
      <c r="Q122" s="167">
        <f>IFERROR(VLOOKUP($A122,'2019_IncRep_17.07.20'!$A$18:$Z$44,14,FALSE),"")</f>
        <v>7.549376260324844</v>
      </c>
    </row>
    <row r="123" spans="1:17">
      <c r="A123" t="s">
        <v>171</v>
      </c>
      <c r="B123" t="str">
        <f t="shared" si="34"/>
        <v>ANwf</v>
      </c>
      <c r="C123" t="str">
        <f t="shared" si="35"/>
        <v>ANwf_10-20_2019_b</v>
      </c>
      <c r="D123">
        <v>14.92</v>
      </c>
      <c r="E123">
        <f t="shared" si="60"/>
        <v>5</v>
      </c>
      <c r="F123" t="s">
        <v>325</v>
      </c>
      <c r="G123" t="str">
        <f t="shared" si="49"/>
        <v/>
      </c>
      <c r="H123" s="167">
        <f>VLOOKUP($A123,'2019_IncRep_09.07.20'!$A$18:$Z$48,9,FALSE)</f>
        <v>44020.5</v>
      </c>
      <c r="I123">
        <f t="shared" si="36"/>
        <v>2020</v>
      </c>
      <c r="J123">
        <f t="shared" si="55"/>
        <v>7</v>
      </c>
      <c r="K123">
        <f t="shared" si="56"/>
        <v>8.5</v>
      </c>
      <c r="L123" s="167">
        <f>VLOOKUP($A123,'2019_IncRep_17.07.20'!$A$18:$Z$44,2,FALSE)</f>
        <v>44029.479166666664</v>
      </c>
      <c r="M123">
        <f t="shared" si="37"/>
        <v>2020</v>
      </c>
      <c r="N123">
        <f t="shared" si="57"/>
        <v>7</v>
      </c>
      <c r="O123">
        <f t="shared" si="58"/>
        <v>17.479166666664241</v>
      </c>
      <c r="P123">
        <f t="shared" si="59"/>
        <v>8.9791666666642413</v>
      </c>
      <c r="Q123" s="167">
        <f>IFERROR(VLOOKUP($A123,'2019_IncRep_17.07.20'!$A$18:$Z$44,14,FALSE),"")</f>
        <v>9.2368539389444546</v>
      </c>
    </row>
    <row r="124" spans="1:17">
      <c r="A124" t="s">
        <v>172</v>
      </c>
      <c r="B124" t="str">
        <f t="shared" si="34"/>
        <v>ANwf</v>
      </c>
      <c r="C124" t="str">
        <f t="shared" si="35"/>
        <v>ANwf_20-30_2019_b</v>
      </c>
      <c r="D124">
        <v>15.6</v>
      </c>
      <c r="E124">
        <f t="shared" si="60"/>
        <v>5</v>
      </c>
      <c r="F124" t="s">
        <v>325</v>
      </c>
      <c r="G124" t="str">
        <f t="shared" si="49"/>
        <v/>
      </c>
      <c r="H124" s="167">
        <f>VLOOKUP($A124,'2019_IncRep_09.07.20'!$A$18:$Z$48,9,FALSE)</f>
        <v>44020.5</v>
      </c>
      <c r="I124">
        <f t="shared" si="36"/>
        <v>2020</v>
      </c>
      <c r="J124">
        <f t="shared" si="55"/>
        <v>7</v>
      </c>
      <c r="K124">
        <f t="shared" si="56"/>
        <v>8.5</v>
      </c>
      <c r="L124" s="167">
        <f>VLOOKUP($A124,'2019_IncRep_17.07.20'!$A$18:$Z$44,2,FALSE)</f>
        <v>44029.479166666664</v>
      </c>
      <c r="M124">
        <f t="shared" si="37"/>
        <v>2020</v>
      </c>
      <c r="N124">
        <f t="shared" si="57"/>
        <v>7</v>
      </c>
      <c r="O124">
        <f t="shared" si="58"/>
        <v>17.479166666664241</v>
      </c>
      <c r="P124">
        <f t="shared" si="59"/>
        <v>8.9791666666642413</v>
      </c>
      <c r="Q124" s="167">
        <f>IFERROR(VLOOKUP($A124,'2019_IncRep_17.07.20'!$A$18:$Z$44,14,FALSE),"")</f>
        <v>9.1455916022564274</v>
      </c>
    </row>
    <row r="125" spans="1:17">
      <c r="A125" t="s">
        <v>173</v>
      </c>
      <c r="B125" t="str">
        <f t="shared" si="34"/>
        <v>ANpp</v>
      </c>
      <c r="C125" t="str">
        <f t="shared" si="35"/>
        <v>ANpp_0-10_2019_b</v>
      </c>
      <c r="D125">
        <v>15.6</v>
      </c>
      <c r="E125">
        <f t="shared" si="60"/>
        <v>5</v>
      </c>
      <c r="F125" t="s">
        <v>325</v>
      </c>
      <c r="G125" t="str">
        <f t="shared" si="49"/>
        <v/>
      </c>
      <c r="H125" s="167">
        <f>VLOOKUP($A125,'2019_IncRep_09.07.20'!$A$18:$Z$48,9,FALSE)</f>
        <v>44020.5</v>
      </c>
      <c r="I125">
        <f t="shared" si="36"/>
        <v>2020</v>
      </c>
      <c r="J125">
        <f t="shared" si="55"/>
        <v>7</v>
      </c>
      <c r="K125">
        <f t="shared" si="56"/>
        <v>8.5</v>
      </c>
      <c r="L125" s="167">
        <f>VLOOKUP($A125,'2019_IncRep_17.07.20'!$A$18:$Z$44,2,FALSE)</f>
        <v>44029.479166666664</v>
      </c>
      <c r="M125">
        <f t="shared" si="37"/>
        <v>2020</v>
      </c>
      <c r="N125">
        <f t="shared" si="57"/>
        <v>7</v>
      </c>
      <c r="O125">
        <f t="shared" si="58"/>
        <v>17.479166666664241</v>
      </c>
      <c r="P125">
        <f t="shared" si="59"/>
        <v>8.9791666666642413</v>
      </c>
      <c r="Q125" s="167">
        <f>IFERROR(VLOOKUP($A125,'2019_IncRep_17.07.20'!$A$18:$Z$44,14,FALSE),"")</f>
        <v>11.334628668515109</v>
      </c>
    </row>
    <row r="126" spans="1:17">
      <c r="A126" t="s">
        <v>174</v>
      </c>
      <c r="B126" t="str">
        <f t="shared" si="34"/>
        <v>ANpp</v>
      </c>
      <c r="C126" t="str">
        <f t="shared" si="35"/>
        <v>ANpp_10-20_2019_b</v>
      </c>
      <c r="D126">
        <v>15.5</v>
      </c>
      <c r="E126">
        <f t="shared" si="60"/>
        <v>5</v>
      </c>
      <c r="F126" t="s">
        <v>325</v>
      </c>
      <c r="G126" t="str">
        <f t="shared" si="49"/>
        <v/>
      </c>
      <c r="H126" s="167">
        <f>VLOOKUP($A126,'2019_IncRep_09.07.20'!$A$18:$Z$48,9,FALSE)</f>
        <v>44020.5</v>
      </c>
      <c r="I126">
        <f t="shared" si="36"/>
        <v>2020</v>
      </c>
      <c r="J126">
        <f t="shared" si="55"/>
        <v>7</v>
      </c>
      <c r="K126">
        <f t="shared" si="56"/>
        <v>8.5</v>
      </c>
      <c r="L126" s="167">
        <f>VLOOKUP($A126,'2019_IncRep_17.07.20'!$A$18:$Z$44,2,FALSE)</f>
        <v>44029.479166666664</v>
      </c>
      <c r="M126">
        <f t="shared" si="37"/>
        <v>2020</v>
      </c>
      <c r="N126">
        <f t="shared" si="57"/>
        <v>7</v>
      </c>
      <c r="O126">
        <f t="shared" si="58"/>
        <v>17.479166666664241</v>
      </c>
      <c r="P126">
        <f t="shared" si="59"/>
        <v>8.9791666666642413</v>
      </c>
      <c r="Q126" s="167">
        <f>IFERROR(VLOOKUP($A126,'2019_IncRep_17.07.20'!$A$18:$Z$44,14,FALSE),"")</f>
        <v>6.1087033149283521</v>
      </c>
    </row>
    <row r="127" spans="1:17">
      <c r="A127" t="s">
        <v>175</v>
      </c>
      <c r="B127" t="str">
        <f t="shared" si="34"/>
        <v>ANpp</v>
      </c>
      <c r="C127" t="str">
        <f t="shared" si="35"/>
        <v>ANpp_20-30_2019_b</v>
      </c>
      <c r="D127">
        <v>15.82</v>
      </c>
      <c r="E127">
        <f t="shared" si="60"/>
        <v>5</v>
      </c>
      <c r="F127" t="s">
        <v>325</v>
      </c>
      <c r="G127" t="str">
        <f t="shared" si="49"/>
        <v/>
      </c>
      <c r="H127" s="167">
        <f>VLOOKUP($A127,'2019_IncRep_09.07.20'!$A$18:$Z$48,9,FALSE)</f>
        <v>44020.5</v>
      </c>
      <c r="I127">
        <f t="shared" si="36"/>
        <v>2020</v>
      </c>
      <c r="J127">
        <f t="shared" si="55"/>
        <v>7</v>
      </c>
      <c r="K127">
        <f t="shared" si="56"/>
        <v>8.5</v>
      </c>
      <c r="L127" s="167">
        <f>VLOOKUP($A127,'2019_IncRep_17.07.20'!$A$18:$Z$44,2,FALSE)</f>
        <v>44029.479166666664</v>
      </c>
      <c r="M127">
        <f t="shared" si="37"/>
        <v>2020</v>
      </c>
      <c r="N127">
        <f t="shared" si="57"/>
        <v>7</v>
      </c>
      <c r="O127">
        <f t="shared" si="58"/>
        <v>17.479166666664241</v>
      </c>
      <c r="P127">
        <f t="shared" si="59"/>
        <v>8.9791666666642413</v>
      </c>
      <c r="Q127" s="167">
        <f>IFERROR(VLOOKUP($A127,'2019_IncRep_17.07.20'!$A$18:$Z$44,14,FALSE),"")</f>
        <v>7.195700342901783</v>
      </c>
    </row>
    <row r="128" spans="1:17">
      <c r="A128" t="s">
        <v>176</v>
      </c>
      <c r="B128" t="str">
        <f t="shared" si="34"/>
        <v>BSrf</v>
      </c>
      <c r="C128" t="str">
        <f t="shared" si="35"/>
        <v>BSrf_0-10_2019_b</v>
      </c>
      <c r="D128">
        <v>15.86</v>
      </c>
      <c r="E128">
        <f t="shared" si="60"/>
        <v>5</v>
      </c>
      <c r="F128" t="s">
        <v>325</v>
      </c>
      <c r="G128" t="str">
        <f t="shared" si="49"/>
        <v/>
      </c>
      <c r="H128" s="167">
        <f>VLOOKUP($A128,'2019_IncRep_09.07.20'!$A$18:$Z$48,9,FALSE)</f>
        <v>44020.5</v>
      </c>
      <c r="I128">
        <f t="shared" si="36"/>
        <v>2020</v>
      </c>
      <c r="J128">
        <f t="shared" si="55"/>
        <v>7</v>
      </c>
      <c r="K128">
        <f t="shared" si="56"/>
        <v>8.5</v>
      </c>
      <c r="L128" s="167">
        <f>VLOOKUP($A128,'2019_IncRep_17.07.20'!$A$18:$Z$44,2,FALSE)</f>
        <v>44029.479166666664</v>
      </c>
      <c r="M128">
        <f t="shared" si="37"/>
        <v>2020</v>
      </c>
      <c r="N128">
        <f t="shared" si="57"/>
        <v>7</v>
      </c>
      <c r="O128">
        <f t="shared" si="58"/>
        <v>17.479166666664241</v>
      </c>
      <c r="P128">
        <f t="shared" si="59"/>
        <v>8.9791666666642413</v>
      </c>
      <c r="Q128" s="167">
        <f>IFERROR(VLOOKUP($A128,'2019_IncRep_17.07.20'!$A$18:$Z$44,14,FALSE),"")</f>
        <v>5.9483574017447811</v>
      </c>
    </row>
    <row r="129" spans="1:17">
      <c r="A129" t="s">
        <v>177</v>
      </c>
      <c r="B129" t="str">
        <f t="shared" si="34"/>
        <v>BSrf</v>
      </c>
      <c r="C129" t="str">
        <f t="shared" si="35"/>
        <v>BSrf_10-20_2019_b</v>
      </c>
      <c r="D129">
        <v>15.82</v>
      </c>
      <c r="E129">
        <f t="shared" si="60"/>
        <v>5</v>
      </c>
      <c r="F129" t="s">
        <v>325</v>
      </c>
      <c r="G129" t="str">
        <f t="shared" si="49"/>
        <v/>
      </c>
      <c r="H129" s="167">
        <f>VLOOKUP($A129,'2019_IncRep_09.07.20'!$A$18:$Z$48,9,FALSE)</f>
        <v>44020.5</v>
      </c>
      <c r="I129">
        <f t="shared" si="36"/>
        <v>2020</v>
      </c>
      <c r="J129">
        <f t="shared" si="55"/>
        <v>7</v>
      </c>
      <c r="K129">
        <f t="shared" si="56"/>
        <v>8.5</v>
      </c>
      <c r="L129" s="167">
        <f>VLOOKUP($A129,'2019_IncRep_17.07.20'!$A$18:$Z$44,2,FALSE)</f>
        <v>44029.479166666664</v>
      </c>
      <c r="M129">
        <f t="shared" si="37"/>
        <v>2020</v>
      </c>
      <c r="N129">
        <f t="shared" si="57"/>
        <v>7</v>
      </c>
      <c r="O129">
        <f t="shared" si="58"/>
        <v>17.479166666664241</v>
      </c>
      <c r="P129">
        <f t="shared" si="59"/>
        <v>8.9791666666642413</v>
      </c>
      <c r="Q129" s="167">
        <f>IFERROR(VLOOKUP($A129,'2019_IncRep_17.07.20'!$A$18:$Z$44,14,FALSE),"")</f>
        <v>5.4563955629793108</v>
      </c>
    </row>
    <row r="130" spans="1:17">
      <c r="A130" t="s">
        <v>178</v>
      </c>
      <c r="B130" t="str">
        <f t="shared" si="34"/>
        <v>BSrf</v>
      </c>
      <c r="C130" t="str">
        <f t="shared" si="35"/>
        <v>BSrf_20-30_2019_b</v>
      </c>
      <c r="D130">
        <v>15.45</v>
      </c>
      <c r="E130">
        <f t="shared" si="60"/>
        <v>5</v>
      </c>
      <c r="F130" t="s">
        <v>325</v>
      </c>
      <c r="G130" t="str">
        <f t="shared" si="49"/>
        <v/>
      </c>
      <c r="H130" s="167">
        <f>VLOOKUP($A130,'2019_IncRep_09.07.20'!$A$18:$Z$48,9,FALSE)</f>
        <v>44020.5</v>
      </c>
      <c r="I130">
        <f t="shared" si="36"/>
        <v>2020</v>
      </c>
      <c r="J130">
        <f t="shared" si="55"/>
        <v>7</v>
      </c>
      <c r="K130">
        <f t="shared" si="56"/>
        <v>8.5</v>
      </c>
      <c r="L130" s="167">
        <f>VLOOKUP($A130,'2019_IncRep_17.07.20'!$A$18:$Z$44,2,FALSE)</f>
        <v>44029.479166666664</v>
      </c>
      <c r="M130">
        <f t="shared" si="37"/>
        <v>2020</v>
      </c>
      <c r="N130">
        <f t="shared" si="57"/>
        <v>7</v>
      </c>
      <c r="O130">
        <f t="shared" si="58"/>
        <v>17.479166666664241</v>
      </c>
      <c r="P130">
        <f t="shared" si="59"/>
        <v>8.9791666666642413</v>
      </c>
      <c r="Q130" s="167">
        <f>IFERROR(VLOOKUP($A130,'2019_IncRep_17.07.20'!$A$18:$Z$44,14,FALSE),"")</f>
        <v>3.2906909047014841</v>
      </c>
    </row>
    <row r="131" spans="1:17">
      <c r="A131" t="s">
        <v>179</v>
      </c>
      <c r="B131" t="str">
        <f t="shared" ref="B131:B194" si="61">IF(RIGHT(LEFT(A131,2),1)="_",LEFT(RIGHT(A131,LEN(A131)-2),4),LEFT(RIGHT(A131,LEN(A131)-3),4))</f>
        <v>BSwf</v>
      </c>
      <c r="C131" t="str">
        <f t="shared" ref="C131:C194" si="62">B131&amp;IF(LEFT(RIGHT(A131,5),1)="_",RIGHT(A131,5),RIGHT(A131,6))&amp;"_2019_b"</f>
        <v>BSwf_0-10_2019_b</v>
      </c>
      <c r="D131">
        <v>15.37</v>
      </c>
      <c r="E131">
        <f t="shared" si="60"/>
        <v>5</v>
      </c>
      <c r="F131" t="s">
        <v>325</v>
      </c>
      <c r="G131" t="str">
        <f t="shared" si="49"/>
        <v/>
      </c>
      <c r="H131" s="167">
        <f>VLOOKUP($A131,'2019_IncRep_09.07.20'!$A$18:$Z$48,9,FALSE)</f>
        <v>44020.5</v>
      </c>
      <c r="I131">
        <f t="shared" ref="I131:I194" si="63">YEAR(H131)</f>
        <v>2020</v>
      </c>
      <c r="J131">
        <f t="shared" si="55"/>
        <v>7</v>
      </c>
      <c r="K131">
        <f t="shared" si="56"/>
        <v>8.5</v>
      </c>
      <c r="L131" s="167">
        <f>VLOOKUP($A131,'2019_IncRep_17.07.20'!$A$18:$Z$44,2,FALSE)</f>
        <v>44029.479166666664</v>
      </c>
      <c r="M131">
        <f t="shared" ref="M131:M194" si="64">YEAR(L131)</f>
        <v>2020</v>
      </c>
      <c r="N131">
        <f t="shared" si="57"/>
        <v>7</v>
      </c>
      <c r="O131">
        <f t="shared" si="58"/>
        <v>17.479166666664241</v>
      </c>
      <c r="P131">
        <f t="shared" si="59"/>
        <v>8.9791666666642413</v>
      </c>
      <c r="Q131" s="167">
        <f>IFERROR(VLOOKUP($A131,'2019_IncRep_17.07.20'!$A$18:$Z$44,14,FALSE),"")</f>
        <v>5.3313398718177369</v>
      </c>
    </row>
    <row r="132" spans="1:17">
      <c r="A132" t="s">
        <v>180</v>
      </c>
      <c r="B132" t="str">
        <f t="shared" si="61"/>
        <v>BSwf</v>
      </c>
      <c r="C132" t="str">
        <f t="shared" si="62"/>
        <v>BSwf_10-20_2019_b</v>
      </c>
      <c r="D132">
        <v>15.11</v>
      </c>
      <c r="E132">
        <f t="shared" si="60"/>
        <v>5</v>
      </c>
      <c r="F132" t="s">
        <v>325</v>
      </c>
      <c r="G132" t="str">
        <f t="shared" si="49"/>
        <v/>
      </c>
      <c r="H132" s="167">
        <f>VLOOKUP($A132,'2019_IncRep_09.07.20'!$A$18:$Z$48,9,FALSE)</f>
        <v>44020.5</v>
      </c>
      <c r="I132">
        <f t="shared" si="63"/>
        <v>2020</v>
      </c>
      <c r="J132">
        <f t="shared" si="55"/>
        <v>7</v>
      </c>
      <c r="K132">
        <f t="shared" si="56"/>
        <v>8.5</v>
      </c>
      <c r="L132" s="167">
        <f>VLOOKUP($A132,'2019_IncRep_17.07.20'!$A$18:$Z$44,2,FALSE)</f>
        <v>44029.479166666664</v>
      </c>
      <c r="M132">
        <f t="shared" si="64"/>
        <v>2020</v>
      </c>
      <c r="N132">
        <f t="shared" si="57"/>
        <v>7</v>
      </c>
      <c r="O132">
        <f t="shared" si="58"/>
        <v>17.479166666664241</v>
      </c>
      <c r="P132">
        <f t="shared" si="59"/>
        <v>8.9791666666642413</v>
      </c>
      <c r="Q132" s="167">
        <f>IFERROR(VLOOKUP($A132,'2019_IncRep_17.07.20'!$A$18:$Z$44,14,FALSE),"")</f>
        <v>5.2614168941059916</v>
      </c>
    </row>
    <row r="133" spans="1:17">
      <c r="A133" t="s">
        <v>181</v>
      </c>
      <c r="B133" t="str">
        <f t="shared" si="61"/>
        <v>BSwf</v>
      </c>
      <c r="C133" t="str">
        <f t="shared" si="62"/>
        <v>BSwf_20-30_2019_b</v>
      </c>
      <c r="D133">
        <v>15.31</v>
      </c>
      <c r="E133">
        <f t="shared" si="60"/>
        <v>5</v>
      </c>
      <c r="F133" t="s">
        <v>325</v>
      </c>
      <c r="G133" t="str">
        <f t="shared" si="49"/>
        <v/>
      </c>
      <c r="H133" s="167">
        <f>VLOOKUP($A133,'2019_IncRep_09.07.20'!$A$18:$Z$48,9,FALSE)</f>
        <v>44020.5</v>
      </c>
      <c r="I133">
        <f t="shared" si="63"/>
        <v>2020</v>
      </c>
      <c r="J133">
        <f t="shared" si="55"/>
        <v>7</v>
      </c>
      <c r="K133">
        <f t="shared" si="56"/>
        <v>8.5</v>
      </c>
      <c r="L133" s="167">
        <f>VLOOKUP($A133,'2019_IncRep_17.07.20'!$A$18:$Z$44,2,FALSE)</f>
        <v>44029.479166666664</v>
      </c>
      <c r="M133">
        <f t="shared" si="64"/>
        <v>2020</v>
      </c>
      <c r="N133">
        <f t="shared" si="57"/>
        <v>7</v>
      </c>
      <c r="O133">
        <f t="shared" si="58"/>
        <v>17.479166666664241</v>
      </c>
      <c r="P133">
        <f t="shared" si="59"/>
        <v>8.9791666666642413</v>
      </c>
      <c r="Q133" s="167">
        <f>IFERROR(VLOOKUP($A133,'2019_IncRep_17.07.20'!$A$18:$Z$44,14,FALSE),"")</f>
        <v>2.7357823639407055</v>
      </c>
    </row>
    <row r="134" spans="1:17">
      <c r="A134" t="s">
        <v>182</v>
      </c>
      <c r="B134" t="str">
        <f t="shared" si="61"/>
        <v>BSpp</v>
      </c>
      <c r="C134" t="str">
        <f t="shared" si="62"/>
        <v>BSpp_0-10_2019_b</v>
      </c>
      <c r="D134">
        <v>15.38</v>
      </c>
      <c r="E134">
        <f t="shared" si="60"/>
        <v>5</v>
      </c>
      <c r="F134" t="s">
        <v>325</v>
      </c>
      <c r="G134" t="str">
        <f t="shared" si="49"/>
        <v/>
      </c>
      <c r="H134" s="167">
        <f>VLOOKUP($A134,'2019_IncRep_09.07.20'!$A$18:$Z$48,9,FALSE)</f>
        <v>44020.5</v>
      </c>
      <c r="I134">
        <f t="shared" si="63"/>
        <v>2020</v>
      </c>
      <c r="J134">
        <f t="shared" si="55"/>
        <v>7</v>
      </c>
      <c r="K134">
        <f t="shared" si="56"/>
        <v>8.5</v>
      </c>
      <c r="L134" s="167">
        <f>VLOOKUP($A134,'2019_IncRep_17.07.20'!$A$18:$Z$44,2,FALSE)</f>
        <v>44029.479166666664</v>
      </c>
      <c r="M134">
        <f t="shared" si="64"/>
        <v>2020</v>
      </c>
      <c r="N134">
        <f t="shared" si="57"/>
        <v>7</v>
      </c>
      <c r="O134">
        <f t="shared" si="58"/>
        <v>17.479166666664241</v>
      </c>
      <c r="P134">
        <f t="shared" si="59"/>
        <v>8.9791666666642413</v>
      </c>
      <c r="Q134" s="167">
        <f>IFERROR(VLOOKUP($A134,'2019_IncRep_17.07.20'!$A$18:$Z$44,14,FALSE),"")</f>
        <v>11.071222426491037</v>
      </c>
    </row>
    <row r="135" spans="1:17">
      <c r="A135" t="s">
        <v>183</v>
      </c>
      <c r="B135" t="str">
        <f t="shared" si="61"/>
        <v>BSpp</v>
      </c>
      <c r="C135" t="str">
        <f t="shared" si="62"/>
        <v>BSpp_10-20_2019_b</v>
      </c>
      <c r="D135">
        <v>15.06</v>
      </c>
      <c r="E135">
        <f t="shared" si="60"/>
        <v>5</v>
      </c>
      <c r="F135" t="s">
        <v>325</v>
      </c>
      <c r="G135" t="str">
        <f t="shared" si="49"/>
        <v/>
      </c>
      <c r="H135" s="167">
        <f>VLOOKUP($A135,'2019_IncRep_09.07.20'!$A$18:$Z$48,9,FALSE)</f>
        <v>44020.5</v>
      </c>
      <c r="I135">
        <f t="shared" si="63"/>
        <v>2020</v>
      </c>
      <c r="J135">
        <f t="shared" si="55"/>
        <v>7</v>
      </c>
      <c r="K135">
        <f t="shared" si="56"/>
        <v>8.5</v>
      </c>
      <c r="L135" s="167">
        <f>VLOOKUP($A135,'2019_IncRep_17.07.20'!$A$18:$Z$44,2,FALSE)</f>
        <v>44029.479166666664</v>
      </c>
      <c r="M135">
        <f t="shared" si="64"/>
        <v>2020</v>
      </c>
      <c r="N135">
        <f t="shared" si="57"/>
        <v>7</v>
      </c>
      <c r="O135">
        <f t="shared" si="58"/>
        <v>17.479166666664241</v>
      </c>
      <c r="P135">
        <f t="shared" si="59"/>
        <v>8.9791666666642413</v>
      </c>
      <c r="Q135" s="167">
        <f>IFERROR(VLOOKUP($A135,'2019_IncRep_17.07.20'!$A$18:$Z$44,14,FALSE),"")</f>
        <v>8.5368805533323666</v>
      </c>
    </row>
    <row r="136" spans="1:17">
      <c r="A136" t="s">
        <v>184</v>
      </c>
      <c r="B136" t="str">
        <f t="shared" si="61"/>
        <v>BSpp</v>
      </c>
      <c r="C136" t="str">
        <f t="shared" si="62"/>
        <v>BSpp_20-30_2019_b</v>
      </c>
      <c r="D136">
        <v>15.42</v>
      </c>
      <c r="E136">
        <f t="shared" si="60"/>
        <v>5</v>
      </c>
      <c r="F136" t="s">
        <v>325</v>
      </c>
      <c r="G136" t="str">
        <f t="shared" si="49"/>
        <v/>
      </c>
      <c r="H136" s="167">
        <f>VLOOKUP($A136,'2019_IncRep_09.07.20'!$A$18:$Z$48,9,FALSE)</f>
        <v>44020.5</v>
      </c>
      <c r="I136">
        <f t="shared" si="63"/>
        <v>2020</v>
      </c>
      <c r="J136">
        <f t="shared" si="55"/>
        <v>7</v>
      </c>
      <c r="K136">
        <f t="shared" si="56"/>
        <v>8.5</v>
      </c>
      <c r="L136" s="167">
        <f>VLOOKUP($A136,'2019_IncRep_17.07.20'!$A$18:$Z$44,2,FALSE)</f>
        <v>44029.479166666664</v>
      </c>
      <c r="M136">
        <f t="shared" si="64"/>
        <v>2020</v>
      </c>
      <c r="N136">
        <f t="shared" si="57"/>
        <v>7</v>
      </c>
      <c r="O136">
        <f t="shared" si="58"/>
        <v>17.479166666664241</v>
      </c>
      <c r="P136">
        <f t="shared" si="59"/>
        <v>8.9791666666642413</v>
      </c>
      <c r="Q136" s="167">
        <f>IFERROR(VLOOKUP($A136,'2019_IncRep_17.07.20'!$A$18:$Z$44,14,FALSE),"")</f>
        <v>5.1785083792096396</v>
      </c>
    </row>
    <row r="137" spans="1:17">
      <c r="A137" t="s">
        <v>158</v>
      </c>
      <c r="B137" t="str">
        <f t="shared" si="61"/>
        <v>GRrf</v>
      </c>
      <c r="C137" t="str">
        <f t="shared" si="62"/>
        <v>GRrf_0-10_2019_b</v>
      </c>
      <c r="D137">
        <v>15.61</v>
      </c>
      <c r="E137">
        <v>6</v>
      </c>
      <c r="F137" t="s">
        <v>326</v>
      </c>
      <c r="G137" t="str">
        <f t="shared" si="49"/>
        <v/>
      </c>
      <c r="H137" s="167">
        <f>VLOOKUP($A137,'2019_IncRep_09.07.20'!$A$18:$Z$48,9,FALSE)</f>
        <v>44020.5</v>
      </c>
      <c r="I137">
        <f t="shared" si="63"/>
        <v>2020</v>
      </c>
      <c r="J137">
        <f t="shared" ref="J137" si="65">MONTH(H137)</f>
        <v>7</v>
      </c>
      <c r="K137">
        <f t="shared" ref="K137" si="66">DAY(H137)+H137-ROUNDDOWN(H137,0)</f>
        <v>8.5</v>
      </c>
      <c r="L137" s="167">
        <f>VLOOKUP($A137,'2019_IncRep_20.07.20'!$A$18:$Z$44,2,FALSE)</f>
        <v>44032.5</v>
      </c>
      <c r="M137">
        <f t="shared" si="64"/>
        <v>2020</v>
      </c>
      <c r="N137">
        <f t="shared" ref="N137" si="67">MONTH(L137)</f>
        <v>7</v>
      </c>
      <c r="O137">
        <f t="shared" ref="O137" si="68">DAY(L137)+L137-ROUNDDOWN(L137,0)</f>
        <v>20.5</v>
      </c>
      <c r="P137">
        <f t="shared" ref="P137" si="69">L137-H137</f>
        <v>12</v>
      </c>
      <c r="Q137" s="167">
        <f>IFERROR(VLOOKUP($A137,'2019_IncRep_20.07.20'!$A$18:$Z$44,14,FALSE),"")</f>
        <v>6.849969145649613</v>
      </c>
    </row>
    <row r="138" spans="1:17">
      <c r="A138" t="s">
        <v>159</v>
      </c>
      <c r="B138" t="str">
        <f t="shared" si="61"/>
        <v>GRrf</v>
      </c>
      <c r="C138" t="str">
        <f t="shared" si="62"/>
        <v>GRrf_10-20_2019_b</v>
      </c>
      <c r="D138">
        <v>15.8</v>
      </c>
      <c r="E138">
        <f>E137</f>
        <v>6</v>
      </c>
      <c r="F138" t="s">
        <v>326</v>
      </c>
      <c r="G138" t="str">
        <f t="shared" si="49"/>
        <v/>
      </c>
      <c r="H138" s="167">
        <f>VLOOKUP($A138,'2019_IncRep_09.07.20'!$A$18:$Z$48,9,FALSE)</f>
        <v>44020.5</v>
      </c>
      <c r="I138">
        <f t="shared" si="63"/>
        <v>2020</v>
      </c>
      <c r="J138">
        <f t="shared" ref="J138:J163" si="70">MONTH(H138)</f>
        <v>7</v>
      </c>
      <c r="K138">
        <f t="shared" ref="K138:K163" si="71">DAY(H138)+H138-ROUNDDOWN(H138,0)</f>
        <v>8.5</v>
      </c>
      <c r="L138" s="167">
        <f>VLOOKUP($A138,'2019_IncRep_20.07.20'!$A$18:$Z$44,2,FALSE)</f>
        <v>44032.5</v>
      </c>
      <c r="M138">
        <f t="shared" si="64"/>
        <v>2020</v>
      </c>
      <c r="N138">
        <f t="shared" ref="N138:N163" si="72">MONTH(L138)</f>
        <v>7</v>
      </c>
      <c r="O138">
        <f t="shared" ref="O138:O163" si="73">DAY(L138)+L138-ROUNDDOWN(L138,0)</f>
        <v>20.5</v>
      </c>
      <c r="P138">
        <f t="shared" ref="P138:P163" si="74">L138-H138</f>
        <v>12</v>
      </c>
      <c r="Q138" s="167">
        <f>IFERROR(VLOOKUP($A138,'2019_IncRep_20.07.20'!$A$18:$Z$44,14,FALSE),"")</f>
        <v>3.9694710850459316</v>
      </c>
    </row>
    <row r="139" spans="1:17">
      <c r="A139" t="s">
        <v>160</v>
      </c>
      <c r="B139" t="str">
        <f t="shared" si="61"/>
        <v>GRrf</v>
      </c>
      <c r="C139" t="str">
        <f t="shared" si="62"/>
        <v>GRrf_20-30_2019_b</v>
      </c>
      <c r="D139">
        <v>15.54</v>
      </c>
      <c r="E139">
        <f t="shared" ref="E139:E163" si="75">E138</f>
        <v>6</v>
      </c>
      <c r="F139" t="s">
        <v>326</v>
      </c>
      <c r="G139" t="str">
        <f t="shared" si="49"/>
        <v/>
      </c>
      <c r="H139" s="167">
        <f>VLOOKUP($A139,'2019_IncRep_09.07.20'!$A$18:$Z$48,9,FALSE)</f>
        <v>44020.5</v>
      </c>
      <c r="I139">
        <f t="shared" si="63"/>
        <v>2020</v>
      </c>
      <c r="J139">
        <f t="shared" si="70"/>
        <v>7</v>
      </c>
      <c r="K139">
        <f t="shared" si="71"/>
        <v>8.5</v>
      </c>
      <c r="L139" s="167">
        <f>VLOOKUP($A139,'2019_IncRep_20.07.20'!$A$18:$Z$44,2,FALSE)</f>
        <v>44032.5</v>
      </c>
      <c r="M139">
        <f t="shared" si="64"/>
        <v>2020</v>
      </c>
      <c r="N139">
        <f t="shared" si="72"/>
        <v>7</v>
      </c>
      <c r="O139">
        <f t="shared" si="73"/>
        <v>20.5</v>
      </c>
      <c r="P139">
        <f t="shared" si="74"/>
        <v>12</v>
      </c>
      <c r="Q139" s="167">
        <f>IFERROR(VLOOKUP($A139,'2019_IncRep_20.07.20'!$A$18:$Z$44,14,FALSE),"")</f>
        <v>2.916395893462286</v>
      </c>
    </row>
    <row r="140" spans="1:17">
      <c r="A140" t="s">
        <v>161</v>
      </c>
      <c r="B140" t="str">
        <f t="shared" si="61"/>
        <v>GRwf</v>
      </c>
      <c r="C140" t="str">
        <f t="shared" si="62"/>
        <v>GRwf_0-10_2019_b</v>
      </c>
      <c r="D140">
        <v>15.46</v>
      </c>
      <c r="E140">
        <f t="shared" si="75"/>
        <v>6</v>
      </c>
      <c r="F140" t="s">
        <v>326</v>
      </c>
      <c r="G140" t="str">
        <f t="shared" si="49"/>
        <v/>
      </c>
      <c r="H140" s="167">
        <f>VLOOKUP($A140,'2019_IncRep_09.07.20'!$A$18:$Z$48,9,FALSE)</f>
        <v>44020.5</v>
      </c>
      <c r="I140">
        <f t="shared" si="63"/>
        <v>2020</v>
      </c>
      <c r="J140">
        <f t="shared" si="70"/>
        <v>7</v>
      </c>
      <c r="K140">
        <f t="shared" si="71"/>
        <v>8.5</v>
      </c>
      <c r="L140" s="167">
        <f>VLOOKUP($A140,'2019_IncRep_20.07.20'!$A$18:$Z$44,2,FALSE)</f>
        <v>44032.5</v>
      </c>
      <c r="M140">
        <f t="shared" si="64"/>
        <v>2020</v>
      </c>
      <c r="N140">
        <f t="shared" si="72"/>
        <v>7</v>
      </c>
      <c r="O140">
        <f t="shared" si="73"/>
        <v>20.5</v>
      </c>
      <c r="P140">
        <f t="shared" si="74"/>
        <v>12</v>
      </c>
      <c r="Q140" s="167">
        <f>IFERROR(VLOOKUP($A140,'2019_IncRep_20.07.20'!$A$18:$Z$44,14,FALSE),"")</f>
        <v>9.7401359904276923</v>
      </c>
    </row>
    <row r="141" spans="1:17">
      <c r="A141" t="s">
        <v>162</v>
      </c>
      <c r="B141" t="str">
        <f t="shared" si="61"/>
        <v>GRwf</v>
      </c>
      <c r="C141" t="str">
        <f t="shared" si="62"/>
        <v>GRwf_10-20_2019_b</v>
      </c>
      <c r="D141">
        <v>15.31</v>
      </c>
      <c r="E141">
        <f t="shared" si="75"/>
        <v>6</v>
      </c>
      <c r="F141" t="s">
        <v>326</v>
      </c>
      <c r="G141" t="str">
        <f t="shared" si="49"/>
        <v/>
      </c>
      <c r="H141" s="167">
        <f>VLOOKUP($A141,'2019_IncRep_09.07.20'!$A$18:$Z$48,9,FALSE)</f>
        <v>44020.5</v>
      </c>
      <c r="I141">
        <f t="shared" si="63"/>
        <v>2020</v>
      </c>
      <c r="J141">
        <f t="shared" si="70"/>
        <v>7</v>
      </c>
      <c r="K141">
        <f t="shared" si="71"/>
        <v>8.5</v>
      </c>
      <c r="L141" s="167">
        <f>VLOOKUP($A141,'2019_IncRep_20.07.20'!$A$18:$Z$44,2,FALSE)</f>
        <v>44032.5</v>
      </c>
      <c r="M141">
        <f t="shared" si="64"/>
        <v>2020</v>
      </c>
      <c r="N141">
        <f t="shared" si="72"/>
        <v>7</v>
      </c>
      <c r="O141">
        <f t="shared" si="73"/>
        <v>20.5</v>
      </c>
      <c r="P141">
        <f t="shared" si="74"/>
        <v>12</v>
      </c>
      <c r="Q141" s="167">
        <f>IFERROR(VLOOKUP($A141,'2019_IncRep_20.07.20'!$A$18:$Z$44,14,FALSE),"")</f>
        <v>6.4723915839203112</v>
      </c>
    </row>
    <row r="142" spans="1:17">
      <c r="A142" t="s">
        <v>163</v>
      </c>
      <c r="B142" t="str">
        <f t="shared" si="61"/>
        <v>GRwf</v>
      </c>
      <c r="C142" t="str">
        <f t="shared" si="62"/>
        <v>GRwf_20-30_2019_b</v>
      </c>
      <c r="D142">
        <v>15.31</v>
      </c>
      <c r="E142">
        <f t="shared" si="75"/>
        <v>6</v>
      </c>
      <c r="F142" t="s">
        <v>326</v>
      </c>
      <c r="G142" t="str">
        <f t="shared" si="49"/>
        <v/>
      </c>
      <c r="H142" s="167">
        <f>VLOOKUP($A142,'2019_IncRep_09.07.20'!$A$18:$Z$48,9,FALSE)</f>
        <v>44020.5</v>
      </c>
      <c r="I142">
        <f t="shared" si="63"/>
        <v>2020</v>
      </c>
      <c r="J142">
        <f t="shared" si="70"/>
        <v>7</v>
      </c>
      <c r="K142">
        <f t="shared" si="71"/>
        <v>8.5</v>
      </c>
      <c r="L142" s="167">
        <f>VLOOKUP($A142,'2019_IncRep_20.07.20'!$A$18:$Z$44,2,FALSE)</f>
        <v>44032.5</v>
      </c>
      <c r="M142">
        <f t="shared" si="64"/>
        <v>2020</v>
      </c>
      <c r="N142">
        <f t="shared" si="72"/>
        <v>7</v>
      </c>
      <c r="O142">
        <f t="shared" si="73"/>
        <v>20.5</v>
      </c>
      <c r="P142">
        <f t="shared" si="74"/>
        <v>12</v>
      </c>
      <c r="Q142" s="167">
        <f>IFERROR(VLOOKUP($A142,'2019_IncRep_20.07.20'!$A$18:$Z$44,14,FALSE),"")</f>
        <v>5.1344804402632889</v>
      </c>
    </row>
    <row r="143" spans="1:17">
      <c r="A143" t="s">
        <v>164</v>
      </c>
      <c r="B143" t="str">
        <f t="shared" si="61"/>
        <v>GRpp</v>
      </c>
      <c r="C143" t="str">
        <f t="shared" si="62"/>
        <v>GRpp_0-10_2019_b</v>
      </c>
      <c r="D143">
        <v>15.46</v>
      </c>
      <c r="E143">
        <f t="shared" si="75"/>
        <v>6</v>
      </c>
      <c r="F143" t="s">
        <v>326</v>
      </c>
      <c r="G143" t="str">
        <f t="shared" si="49"/>
        <v/>
      </c>
      <c r="H143" s="167">
        <f>VLOOKUP($A143,'2019_IncRep_09.07.20'!$A$18:$Z$48,9,FALSE)</f>
        <v>44020.5</v>
      </c>
      <c r="I143">
        <f t="shared" si="63"/>
        <v>2020</v>
      </c>
      <c r="J143">
        <f t="shared" si="70"/>
        <v>7</v>
      </c>
      <c r="K143">
        <f t="shared" si="71"/>
        <v>8.5</v>
      </c>
      <c r="L143" s="167">
        <f>VLOOKUP($A143,'2019_IncRep_20.07.20'!$A$18:$Z$44,2,FALSE)</f>
        <v>44032.5</v>
      </c>
      <c r="M143">
        <f t="shared" si="64"/>
        <v>2020</v>
      </c>
      <c r="N143">
        <f t="shared" si="72"/>
        <v>7</v>
      </c>
      <c r="O143">
        <f t="shared" si="73"/>
        <v>20.5</v>
      </c>
      <c r="P143">
        <f t="shared" si="74"/>
        <v>12</v>
      </c>
      <c r="Q143" s="167" t="str">
        <f>IFERROR(VLOOKUP($A143,'2019_IncRep_20.07.20'!$A$18:$Z$44,14,FALSE),"")</f>
        <v/>
      </c>
    </row>
    <row r="144" spans="1:17">
      <c r="A144" t="s">
        <v>165</v>
      </c>
      <c r="B144" t="str">
        <f t="shared" si="61"/>
        <v>GRpp</v>
      </c>
      <c r="C144" t="str">
        <f t="shared" si="62"/>
        <v>GRpp_10-20_2019_b</v>
      </c>
      <c r="D144">
        <v>15.53</v>
      </c>
      <c r="E144">
        <f t="shared" si="75"/>
        <v>6</v>
      </c>
      <c r="F144" t="s">
        <v>326</v>
      </c>
      <c r="G144" t="str">
        <f t="shared" si="49"/>
        <v/>
      </c>
      <c r="H144" s="167">
        <f>VLOOKUP($A144,'2019_IncRep_09.07.20'!$A$18:$Z$48,9,FALSE)</f>
        <v>44020.5</v>
      </c>
      <c r="I144">
        <f t="shared" si="63"/>
        <v>2020</v>
      </c>
      <c r="J144">
        <f t="shared" si="70"/>
        <v>7</v>
      </c>
      <c r="K144">
        <f t="shared" si="71"/>
        <v>8.5</v>
      </c>
      <c r="L144" s="167">
        <f>VLOOKUP($A144,'2019_IncRep_20.07.20'!$A$18:$Z$44,2,FALSE)</f>
        <v>44032.5</v>
      </c>
      <c r="M144">
        <f t="shared" si="64"/>
        <v>2020</v>
      </c>
      <c r="N144">
        <f t="shared" si="72"/>
        <v>7</v>
      </c>
      <c r="O144">
        <f t="shared" si="73"/>
        <v>20.5</v>
      </c>
      <c r="P144">
        <f t="shared" si="74"/>
        <v>12</v>
      </c>
      <c r="Q144" s="167" t="str">
        <f>IFERROR(VLOOKUP($A144,'2019_IncRep_20.07.20'!$A$18:$Z$44,14,FALSE),"")</f>
        <v/>
      </c>
    </row>
    <row r="145" spans="1:17">
      <c r="A145" t="s">
        <v>166</v>
      </c>
      <c r="B145" t="str">
        <f t="shared" si="61"/>
        <v>GRpp</v>
      </c>
      <c r="C145" t="str">
        <f t="shared" si="62"/>
        <v>GRpp_20-30_2019_b</v>
      </c>
      <c r="D145">
        <v>15.42</v>
      </c>
      <c r="E145">
        <f t="shared" si="75"/>
        <v>6</v>
      </c>
      <c r="F145" t="s">
        <v>326</v>
      </c>
      <c r="G145" t="str">
        <f t="shared" si="49"/>
        <v/>
      </c>
      <c r="H145" s="167">
        <f>VLOOKUP($A145,'2019_IncRep_09.07.20'!$A$18:$Z$48,9,FALSE)</f>
        <v>44020.5</v>
      </c>
      <c r="I145">
        <f t="shared" si="63"/>
        <v>2020</v>
      </c>
      <c r="J145">
        <f t="shared" si="70"/>
        <v>7</v>
      </c>
      <c r="K145">
        <f t="shared" si="71"/>
        <v>8.5</v>
      </c>
      <c r="L145" s="167">
        <f>VLOOKUP($A145,'2019_IncRep_20.07.20'!$A$18:$Z$44,2,FALSE)</f>
        <v>44032.5</v>
      </c>
      <c r="M145">
        <f t="shared" si="64"/>
        <v>2020</v>
      </c>
      <c r="N145">
        <f t="shared" si="72"/>
        <v>7</v>
      </c>
      <c r="O145">
        <f t="shared" si="73"/>
        <v>20.5</v>
      </c>
      <c r="P145">
        <f t="shared" si="74"/>
        <v>12</v>
      </c>
      <c r="Q145" s="167">
        <f>IFERROR(VLOOKUP($A145,'2019_IncRep_20.07.20'!$A$18:$Z$44,14,FALSE),"")</f>
        <v>8.4875854102284816</v>
      </c>
    </row>
    <row r="146" spans="1:17">
      <c r="A146" t="s">
        <v>167</v>
      </c>
      <c r="B146" t="str">
        <f t="shared" si="61"/>
        <v>ANrf</v>
      </c>
      <c r="C146" t="str">
        <f t="shared" si="62"/>
        <v>ANrf_0-10_2019_b</v>
      </c>
      <c r="D146">
        <v>15.36</v>
      </c>
      <c r="E146">
        <f t="shared" si="75"/>
        <v>6</v>
      </c>
      <c r="F146" t="s">
        <v>326</v>
      </c>
      <c r="G146" t="str">
        <f t="shared" si="49"/>
        <v/>
      </c>
      <c r="H146" s="167">
        <f>VLOOKUP($A146,'2019_IncRep_09.07.20'!$A$18:$Z$48,9,FALSE)</f>
        <v>44020.5</v>
      </c>
      <c r="I146">
        <f t="shared" si="63"/>
        <v>2020</v>
      </c>
      <c r="J146">
        <f t="shared" si="70"/>
        <v>7</v>
      </c>
      <c r="K146">
        <f t="shared" si="71"/>
        <v>8.5</v>
      </c>
      <c r="L146" s="167">
        <f>VLOOKUP($A146,'2019_IncRep_20.07.20'!$A$18:$Z$44,2,FALSE)</f>
        <v>44032.5</v>
      </c>
      <c r="M146">
        <f t="shared" si="64"/>
        <v>2020</v>
      </c>
      <c r="N146">
        <f t="shared" si="72"/>
        <v>7</v>
      </c>
      <c r="O146">
        <f t="shared" si="73"/>
        <v>20.5</v>
      </c>
      <c r="P146">
        <f t="shared" si="74"/>
        <v>12</v>
      </c>
      <c r="Q146" s="167">
        <f>IFERROR(VLOOKUP($A146,'2019_IncRep_20.07.20'!$A$18:$Z$44,14,FALSE),"")</f>
        <v>13.34099136485055</v>
      </c>
    </row>
    <row r="147" spans="1:17">
      <c r="A147" t="s">
        <v>168</v>
      </c>
      <c r="B147" t="str">
        <f t="shared" si="61"/>
        <v>ANrf</v>
      </c>
      <c r="C147" t="str">
        <f t="shared" si="62"/>
        <v>ANrf_10-20_2019_b</v>
      </c>
      <c r="D147">
        <v>15.43</v>
      </c>
      <c r="E147">
        <f t="shared" si="75"/>
        <v>6</v>
      </c>
      <c r="F147" t="s">
        <v>326</v>
      </c>
      <c r="G147" t="str">
        <f t="shared" si="49"/>
        <v/>
      </c>
      <c r="H147" s="167">
        <f>VLOOKUP($A147,'2019_IncRep_09.07.20'!$A$18:$Z$48,9,FALSE)</f>
        <v>44020.5</v>
      </c>
      <c r="I147">
        <f t="shared" si="63"/>
        <v>2020</v>
      </c>
      <c r="J147">
        <f t="shared" si="70"/>
        <v>7</v>
      </c>
      <c r="K147">
        <f t="shared" si="71"/>
        <v>8.5</v>
      </c>
      <c r="L147" s="167">
        <f>VLOOKUP($A147,'2019_IncRep_20.07.20'!$A$18:$Z$44,2,FALSE)</f>
        <v>44032.5</v>
      </c>
      <c r="M147">
        <f t="shared" si="64"/>
        <v>2020</v>
      </c>
      <c r="N147">
        <f t="shared" si="72"/>
        <v>7</v>
      </c>
      <c r="O147">
        <f t="shared" si="73"/>
        <v>20.5</v>
      </c>
      <c r="P147">
        <f t="shared" si="74"/>
        <v>12</v>
      </c>
      <c r="Q147" s="167">
        <f>IFERROR(VLOOKUP($A147,'2019_IncRep_20.07.20'!$A$18:$Z$44,14,FALSE),"")</f>
        <v>7.9573699345985807</v>
      </c>
    </row>
    <row r="148" spans="1:17">
      <c r="A148" t="s">
        <v>169</v>
      </c>
      <c r="B148" t="str">
        <f t="shared" si="61"/>
        <v>ANrf</v>
      </c>
      <c r="C148" t="str">
        <f t="shared" si="62"/>
        <v>ANrf_20-30_2019_b</v>
      </c>
      <c r="D148">
        <v>15.83</v>
      </c>
      <c r="E148">
        <f t="shared" si="75"/>
        <v>6</v>
      </c>
      <c r="F148" t="s">
        <v>326</v>
      </c>
      <c r="G148" t="str">
        <f t="shared" si="49"/>
        <v/>
      </c>
      <c r="H148" s="167">
        <f>VLOOKUP($A148,'2019_IncRep_09.07.20'!$A$18:$Z$48,9,FALSE)</f>
        <v>44020.5</v>
      </c>
      <c r="I148">
        <f t="shared" si="63"/>
        <v>2020</v>
      </c>
      <c r="J148">
        <f t="shared" si="70"/>
        <v>7</v>
      </c>
      <c r="K148">
        <f t="shared" si="71"/>
        <v>8.5</v>
      </c>
      <c r="L148" s="167">
        <f>VLOOKUP($A148,'2019_IncRep_20.07.20'!$A$18:$Z$44,2,FALSE)</f>
        <v>44032.5</v>
      </c>
      <c r="M148">
        <f t="shared" si="64"/>
        <v>2020</v>
      </c>
      <c r="N148">
        <f t="shared" si="72"/>
        <v>7</v>
      </c>
      <c r="O148">
        <f t="shared" si="73"/>
        <v>20.5</v>
      </c>
      <c r="P148">
        <f t="shared" si="74"/>
        <v>12</v>
      </c>
      <c r="Q148" s="167">
        <f>IFERROR(VLOOKUP($A148,'2019_IncRep_20.07.20'!$A$18:$Z$44,14,FALSE),"")</f>
        <v>4.9013020823209335</v>
      </c>
    </row>
    <row r="149" spans="1:17">
      <c r="A149" t="s">
        <v>170</v>
      </c>
      <c r="B149" t="str">
        <f t="shared" si="61"/>
        <v>ANwf</v>
      </c>
      <c r="C149" t="str">
        <f t="shared" si="62"/>
        <v>ANwf_0-10_2019_b</v>
      </c>
      <c r="D149">
        <v>15.01</v>
      </c>
      <c r="E149">
        <f t="shared" si="75"/>
        <v>6</v>
      </c>
      <c r="F149" t="s">
        <v>326</v>
      </c>
      <c r="G149" t="str">
        <f t="shared" si="49"/>
        <v/>
      </c>
      <c r="H149" s="167">
        <f>VLOOKUP($A149,'2019_IncRep_09.07.20'!$A$18:$Z$48,9,FALSE)</f>
        <v>44020.5</v>
      </c>
      <c r="I149">
        <f t="shared" si="63"/>
        <v>2020</v>
      </c>
      <c r="J149">
        <f t="shared" si="70"/>
        <v>7</v>
      </c>
      <c r="K149">
        <f t="shared" si="71"/>
        <v>8.5</v>
      </c>
      <c r="L149" s="167">
        <f>VLOOKUP($A149,'2019_IncRep_20.07.20'!$A$18:$Z$44,2,FALSE)</f>
        <v>44032.5</v>
      </c>
      <c r="M149">
        <f t="shared" si="64"/>
        <v>2020</v>
      </c>
      <c r="N149">
        <f t="shared" si="72"/>
        <v>7</v>
      </c>
      <c r="O149">
        <f t="shared" si="73"/>
        <v>20.5</v>
      </c>
      <c r="P149">
        <f t="shared" si="74"/>
        <v>12</v>
      </c>
      <c r="Q149" s="167">
        <f>IFERROR(VLOOKUP($A149,'2019_IncRep_20.07.20'!$A$18:$Z$44,14,FALSE),"")</f>
        <v>8.9896842732814761</v>
      </c>
    </row>
    <row r="150" spans="1:17">
      <c r="A150" t="s">
        <v>171</v>
      </c>
      <c r="B150" t="str">
        <f t="shared" si="61"/>
        <v>ANwf</v>
      </c>
      <c r="C150" t="str">
        <f t="shared" si="62"/>
        <v>ANwf_10-20_2019_b</v>
      </c>
      <c r="D150">
        <v>14.92</v>
      </c>
      <c r="E150">
        <f t="shared" si="75"/>
        <v>6</v>
      </c>
      <c r="F150" t="s">
        <v>326</v>
      </c>
      <c r="G150" t="str">
        <f t="shared" si="49"/>
        <v/>
      </c>
      <c r="H150" s="167">
        <f>VLOOKUP($A150,'2019_IncRep_09.07.20'!$A$18:$Z$48,9,FALSE)</f>
        <v>44020.5</v>
      </c>
      <c r="I150">
        <f t="shared" si="63"/>
        <v>2020</v>
      </c>
      <c r="J150">
        <f t="shared" si="70"/>
        <v>7</v>
      </c>
      <c r="K150">
        <f t="shared" si="71"/>
        <v>8.5</v>
      </c>
      <c r="L150" s="167">
        <f>VLOOKUP($A150,'2019_IncRep_20.07.20'!$A$18:$Z$44,2,FALSE)</f>
        <v>44032.5</v>
      </c>
      <c r="M150">
        <f t="shared" si="64"/>
        <v>2020</v>
      </c>
      <c r="N150">
        <f t="shared" si="72"/>
        <v>7</v>
      </c>
      <c r="O150">
        <f t="shared" si="73"/>
        <v>20.5</v>
      </c>
      <c r="P150">
        <f t="shared" si="74"/>
        <v>12</v>
      </c>
      <c r="Q150" s="167">
        <f>IFERROR(VLOOKUP($A150,'2019_IncRep_20.07.20'!$A$18:$Z$44,14,FALSE),"")</f>
        <v>12.147733092052475</v>
      </c>
    </row>
    <row r="151" spans="1:17">
      <c r="A151" t="s">
        <v>172</v>
      </c>
      <c r="B151" t="str">
        <f t="shared" si="61"/>
        <v>ANwf</v>
      </c>
      <c r="C151" t="str">
        <f t="shared" si="62"/>
        <v>ANwf_20-30_2019_b</v>
      </c>
      <c r="D151">
        <v>15.6</v>
      </c>
      <c r="E151">
        <f t="shared" si="75"/>
        <v>6</v>
      </c>
      <c r="F151" t="s">
        <v>326</v>
      </c>
      <c r="G151" t="str">
        <f t="shared" si="49"/>
        <v/>
      </c>
      <c r="H151" s="167">
        <f>VLOOKUP($A151,'2019_IncRep_09.07.20'!$A$18:$Z$48,9,FALSE)</f>
        <v>44020.5</v>
      </c>
      <c r="I151">
        <f t="shared" si="63"/>
        <v>2020</v>
      </c>
      <c r="J151">
        <f t="shared" si="70"/>
        <v>7</v>
      </c>
      <c r="K151">
        <f t="shared" si="71"/>
        <v>8.5</v>
      </c>
      <c r="L151" s="167">
        <f>VLOOKUP($A151,'2019_IncRep_20.07.20'!$A$18:$Z$44,2,FALSE)</f>
        <v>44032.5</v>
      </c>
      <c r="M151">
        <f t="shared" si="64"/>
        <v>2020</v>
      </c>
      <c r="N151">
        <f t="shared" si="72"/>
        <v>7</v>
      </c>
      <c r="O151">
        <f t="shared" si="73"/>
        <v>20.5</v>
      </c>
      <c r="P151">
        <f t="shared" si="74"/>
        <v>12</v>
      </c>
      <c r="Q151" s="167">
        <f>IFERROR(VLOOKUP($A151,'2019_IncRep_20.07.20'!$A$18:$Z$44,14,FALSE),"")</f>
        <v>11.392749378265083</v>
      </c>
    </row>
    <row r="152" spans="1:17">
      <c r="A152" t="s">
        <v>173</v>
      </c>
      <c r="B152" t="str">
        <f t="shared" si="61"/>
        <v>ANpp</v>
      </c>
      <c r="C152" t="str">
        <f t="shared" si="62"/>
        <v>ANpp_0-10_2019_b</v>
      </c>
      <c r="D152">
        <v>15.6</v>
      </c>
      <c r="E152">
        <f t="shared" si="75"/>
        <v>6</v>
      </c>
      <c r="F152" t="s">
        <v>326</v>
      </c>
      <c r="G152" t="str">
        <f t="shared" si="49"/>
        <v/>
      </c>
      <c r="H152" s="167">
        <f>VLOOKUP($A152,'2019_IncRep_09.07.20'!$A$18:$Z$48,9,FALSE)</f>
        <v>44020.5</v>
      </c>
      <c r="I152">
        <f t="shared" si="63"/>
        <v>2020</v>
      </c>
      <c r="J152">
        <f t="shared" si="70"/>
        <v>7</v>
      </c>
      <c r="K152">
        <f t="shared" si="71"/>
        <v>8.5</v>
      </c>
      <c r="L152" s="167">
        <f>VLOOKUP($A152,'2019_IncRep_20.07.20'!$A$18:$Z$44,2,FALSE)</f>
        <v>44032.5</v>
      </c>
      <c r="M152">
        <f t="shared" si="64"/>
        <v>2020</v>
      </c>
      <c r="N152">
        <f t="shared" si="72"/>
        <v>7</v>
      </c>
      <c r="O152">
        <f t="shared" si="73"/>
        <v>20.5</v>
      </c>
      <c r="P152">
        <f t="shared" si="74"/>
        <v>12</v>
      </c>
      <c r="Q152" s="167">
        <f>IFERROR(VLOOKUP($A152,'2019_IncRep_20.07.20'!$A$18:$Z$44,14,FALSE),"")</f>
        <v>14.549232297977845</v>
      </c>
    </row>
    <row r="153" spans="1:17">
      <c r="A153" t="s">
        <v>174</v>
      </c>
      <c r="B153" t="str">
        <f t="shared" si="61"/>
        <v>ANpp</v>
      </c>
      <c r="C153" t="str">
        <f t="shared" si="62"/>
        <v>ANpp_10-20_2019_b</v>
      </c>
      <c r="D153">
        <v>15.5</v>
      </c>
      <c r="E153">
        <f t="shared" si="75"/>
        <v>6</v>
      </c>
      <c r="F153" t="s">
        <v>326</v>
      </c>
      <c r="G153" t="str">
        <f t="shared" si="49"/>
        <v/>
      </c>
      <c r="H153" s="167">
        <f>VLOOKUP($A153,'2019_IncRep_09.07.20'!$A$18:$Z$48,9,FALSE)</f>
        <v>44020.5</v>
      </c>
      <c r="I153">
        <f t="shared" si="63"/>
        <v>2020</v>
      </c>
      <c r="J153">
        <f t="shared" si="70"/>
        <v>7</v>
      </c>
      <c r="K153">
        <f t="shared" si="71"/>
        <v>8.5</v>
      </c>
      <c r="L153" s="167">
        <f>VLOOKUP($A153,'2019_IncRep_20.07.20'!$A$18:$Z$44,2,FALSE)</f>
        <v>44032.5</v>
      </c>
      <c r="M153">
        <f t="shared" si="64"/>
        <v>2020</v>
      </c>
      <c r="N153">
        <f t="shared" si="72"/>
        <v>7</v>
      </c>
      <c r="O153">
        <f t="shared" si="73"/>
        <v>20.5</v>
      </c>
      <c r="P153">
        <f t="shared" si="74"/>
        <v>12</v>
      </c>
      <c r="Q153" s="167">
        <f>IFERROR(VLOOKUP($A153,'2019_IncRep_20.07.20'!$A$18:$Z$44,14,FALSE),"")</f>
        <v>6.5479242477923174</v>
      </c>
    </row>
    <row r="154" spans="1:17">
      <c r="A154" t="s">
        <v>175</v>
      </c>
      <c r="B154" t="str">
        <f t="shared" si="61"/>
        <v>ANpp</v>
      </c>
      <c r="C154" t="str">
        <f t="shared" si="62"/>
        <v>ANpp_20-30_2019_b</v>
      </c>
      <c r="D154">
        <v>15.82</v>
      </c>
      <c r="E154">
        <f t="shared" si="75"/>
        <v>6</v>
      </c>
      <c r="F154" t="s">
        <v>326</v>
      </c>
      <c r="G154" t="str">
        <f t="shared" si="49"/>
        <v/>
      </c>
      <c r="H154" s="167">
        <f>VLOOKUP($A154,'2019_IncRep_09.07.20'!$A$18:$Z$48,9,FALSE)</f>
        <v>44020.5</v>
      </c>
      <c r="I154">
        <f t="shared" si="63"/>
        <v>2020</v>
      </c>
      <c r="J154">
        <f t="shared" si="70"/>
        <v>7</v>
      </c>
      <c r="K154">
        <f t="shared" si="71"/>
        <v>8.5</v>
      </c>
      <c r="L154" s="167">
        <f>VLOOKUP($A154,'2019_IncRep_20.07.20'!$A$18:$Z$44,2,FALSE)</f>
        <v>44032.5</v>
      </c>
      <c r="M154">
        <f t="shared" si="64"/>
        <v>2020</v>
      </c>
      <c r="N154">
        <f t="shared" si="72"/>
        <v>7</v>
      </c>
      <c r="O154">
        <f t="shared" si="73"/>
        <v>20.5</v>
      </c>
      <c r="P154">
        <f t="shared" si="74"/>
        <v>12</v>
      </c>
      <c r="Q154" s="167">
        <f>IFERROR(VLOOKUP($A154,'2019_IncRep_20.07.20'!$A$18:$Z$44,14,FALSE),"")</f>
        <v>9.0330384466919078</v>
      </c>
    </row>
    <row r="155" spans="1:17">
      <c r="A155" t="s">
        <v>176</v>
      </c>
      <c r="B155" t="str">
        <f t="shared" si="61"/>
        <v>BSrf</v>
      </c>
      <c r="C155" t="str">
        <f t="shared" si="62"/>
        <v>BSrf_0-10_2019_b</v>
      </c>
      <c r="D155">
        <v>15.86</v>
      </c>
      <c r="E155">
        <f t="shared" si="75"/>
        <v>6</v>
      </c>
      <c r="F155" t="s">
        <v>326</v>
      </c>
      <c r="G155" t="str">
        <f t="shared" si="49"/>
        <v/>
      </c>
      <c r="H155" s="167">
        <f>VLOOKUP($A155,'2019_IncRep_09.07.20'!$A$18:$Z$48,9,FALSE)</f>
        <v>44020.5</v>
      </c>
      <c r="I155">
        <f t="shared" si="63"/>
        <v>2020</v>
      </c>
      <c r="J155">
        <f t="shared" si="70"/>
        <v>7</v>
      </c>
      <c r="K155">
        <f t="shared" si="71"/>
        <v>8.5</v>
      </c>
      <c r="L155" s="167">
        <f>VLOOKUP($A155,'2019_IncRep_20.07.20'!$A$18:$Z$44,2,FALSE)</f>
        <v>44032.5</v>
      </c>
      <c r="M155">
        <f t="shared" si="64"/>
        <v>2020</v>
      </c>
      <c r="N155">
        <f t="shared" si="72"/>
        <v>7</v>
      </c>
      <c r="O155">
        <f t="shared" si="73"/>
        <v>20.5</v>
      </c>
      <c r="P155">
        <f t="shared" si="74"/>
        <v>12</v>
      </c>
      <c r="Q155" s="167">
        <f>IFERROR(VLOOKUP($A155,'2019_IncRep_20.07.20'!$A$18:$Z$44,14,FALSE),"")</f>
        <v>7.5049789686497546</v>
      </c>
    </row>
    <row r="156" spans="1:17">
      <c r="A156" t="s">
        <v>177</v>
      </c>
      <c r="B156" t="str">
        <f t="shared" si="61"/>
        <v>BSrf</v>
      </c>
      <c r="C156" t="str">
        <f t="shared" si="62"/>
        <v>BSrf_10-20_2019_b</v>
      </c>
      <c r="D156">
        <v>15.82</v>
      </c>
      <c r="E156">
        <f t="shared" si="75"/>
        <v>6</v>
      </c>
      <c r="F156" t="s">
        <v>326</v>
      </c>
      <c r="G156" t="str">
        <f t="shared" si="49"/>
        <v/>
      </c>
      <c r="H156" s="167">
        <f>VLOOKUP($A156,'2019_IncRep_09.07.20'!$A$18:$Z$48,9,FALSE)</f>
        <v>44020.5</v>
      </c>
      <c r="I156">
        <f t="shared" si="63"/>
        <v>2020</v>
      </c>
      <c r="J156">
        <f t="shared" si="70"/>
        <v>7</v>
      </c>
      <c r="K156">
        <f t="shared" si="71"/>
        <v>8.5</v>
      </c>
      <c r="L156" s="167">
        <f>VLOOKUP($A156,'2019_IncRep_20.07.20'!$A$18:$Z$44,2,FALSE)</f>
        <v>44032.5</v>
      </c>
      <c r="M156">
        <f t="shared" si="64"/>
        <v>2020</v>
      </c>
      <c r="N156">
        <f t="shared" si="72"/>
        <v>7</v>
      </c>
      <c r="O156">
        <f t="shared" si="73"/>
        <v>20.5</v>
      </c>
      <c r="P156">
        <f t="shared" si="74"/>
        <v>12</v>
      </c>
      <c r="Q156" s="167">
        <f>IFERROR(VLOOKUP($A156,'2019_IncRep_20.07.20'!$A$18:$Z$44,14,FALSE),"")</f>
        <v>6.6531891479155076</v>
      </c>
    </row>
    <row r="157" spans="1:17">
      <c r="A157" t="s">
        <v>178</v>
      </c>
      <c r="B157" t="str">
        <f t="shared" si="61"/>
        <v>BSrf</v>
      </c>
      <c r="C157" t="str">
        <f t="shared" si="62"/>
        <v>BSrf_20-30_2019_b</v>
      </c>
      <c r="D157">
        <v>15.45</v>
      </c>
      <c r="E157">
        <f t="shared" si="75"/>
        <v>6</v>
      </c>
      <c r="F157" t="s">
        <v>326</v>
      </c>
      <c r="G157" t="str">
        <f t="shared" si="49"/>
        <v/>
      </c>
      <c r="H157" s="167">
        <f>VLOOKUP($A157,'2019_IncRep_09.07.20'!$A$18:$Z$48,9,FALSE)</f>
        <v>44020.5</v>
      </c>
      <c r="I157">
        <f t="shared" si="63"/>
        <v>2020</v>
      </c>
      <c r="J157">
        <f t="shared" si="70"/>
        <v>7</v>
      </c>
      <c r="K157">
        <f t="shared" si="71"/>
        <v>8.5</v>
      </c>
      <c r="L157" s="167">
        <f>VLOOKUP($A157,'2019_IncRep_20.07.20'!$A$18:$Z$44,2,FALSE)</f>
        <v>44032.5</v>
      </c>
      <c r="M157">
        <f t="shared" si="64"/>
        <v>2020</v>
      </c>
      <c r="N157">
        <f t="shared" si="72"/>
        <v>7</v>
      </c>
      <c r="O157">
        <f t="shared" si="73"/>
        <v>20.5</v>
      </c>
      <c r="P157">
        <f t="shared" si="74"/>
        <v>12</v>
      </c>
      <c r="Q157" s="167">
        <f>IFERROR(VLOOKUP($A157,'2019_IncRep_20.07.20'!$A$18:$Z$44,14,FALSE),"")</f>
        <v>3.3094208408916614</v>
      </c>
    </row>
    <row r="158" spans="1:17">
      <c r="A158" t="s">
        <v>179</v>
      </c>
      <c r="B158" t="str">
        <f t="shared" si="61"/>
        <v>BSwf</v>
      </c>
      <c r="C158" t="str">
        <f t="shared" si="62"/>
        <v>BSwf_0-10_2019_b</v>
      </c>
      <c r="D158">
        <v>15.37</v>
      </c>
      <c r="E158">
        <f t="shared" si="75"/>
        <v>6</v>
      </c>
      <c r="F158" t="s">
        <v>326</v>
      </c>
      <c r="G158" t="str">
        <f t="shared" ref="G158:G190" si="76">IF(AND(E158&lt;&gt;E157,L158=L131),"fix meas date","")</f>
        <v/>
      </c>
      <c r="H158" s="167">
        <f>VLOOKUP($A158,'2019_IncRep_09.07.20'!$A$18:$Z$48,9,FALSE)</f>
        <v>44020.5</v>
      </c>
      <c r="I158">
        <f t="shared" si="63"/>
        <v>2020</v>
      </c>
      <c r="J158">
        <f t="shared" si="70"/>
        <v>7</v>
      </c>
      <c r="K158">
        <f t="shared" si="71"/>
        <v>8.5</v>
      </c>
      <c r="L158" s="167">
        <f>VLOOKUP($A158,'2019_IncRep_20.07.20'!$A$18:$Z$44,2,FALSE)</f>
        <v>44032.5</v>
      </c>
      <c r="M158">
        <f t="shared" si="64"/>
        <v>2020</v>
      </c>
      <c r="N158">
        <f t="shared" si="72"/>
        <v>7</v>
      </c>
      <c r="O158">
        <f t="shared" si="73"/>
        <v>20.5</v>
      </c>
      <c r="P158">
        <f t="shared" si="74"/>
        <v>12</v>
      </c>
      <c r="Q158" s="167">
        <f>IFERROR(VLOOKUP($A158,'2019_IncRep_20.07.20'!$A$18:$Z$44,14,FALSE),"")</f>
        <v>6.5209127734468408</v>
      </c>
    </row>
    <row r="159" spans="1:17">
      <c r="A159" t="s">
        <v>180</v>
      </c>
      <c r="B159" t="str">
        <f t="shared" si="61"/>
        <v>BSwf</v>
      </c>
      <c r="C159" t="str">
        <f t="shared" si="62"/>
        <v>BSwf_10-20_2019_b</v>
      </c>
      <c r="D159">
        <v>15.11</v>
      </c>
      <c r="E159">
        <f t="shared" si="75"/>
        <v>6</v>
      </c>
      <c r="F159" t="s">
        <v>326</v>
      </c>
      <c r="G159" t="str">
        <f t="shared" si="76"/>
        <v/>
      </c>
      <c r="H159" s="167">
        <f>VLOOKUP($A159,'2019_IncRep_09.07.20'!$A$18:$Z$48,9,FALSE)</f>
        <v>44020.5</v>
      </c>
      <c r="I159">
        <f t="shared" si="63"/>
        <v>2020</v>
      </c>
      <c r="J159">
        <f t="shared" si="70"/>
        <v>7</v>
      </c>
      <c r="K159">
        <f t="shared" si="71"/>
        <v>8.5</v>
      </c>
      <c r="L159" s="167">
        <f>VLOOKUP($A159,'2019_IncRep_20.07.20'!$A$18:$Z$44,2,FALSE)</f>
        <v>44032.5</v>
      </c>
      <c r="M159">
        <f t="shared" si="64"/>
        <v>2020</v>
      </c>
      <c r="N159">
        <f t="shared" si="72"/>
        <v>7</v>
      </c>
      <c r="O159">
        <f t="shared" si="73"/>
        <v>20.5</v>
      </c>
      <c r="P159">
        <f t="shared" si="74"/>
        <v>12</v>
      </c>
      <c r="Q159" s="167">
        <f>IFERROR(VLOOKUP($A159,'2019_IncRep_20.07.20'!$A$18:$Z$44,14,FALSE),"")</f>
        <v>6.0092491201558209</v>
      </c>
    </row>
    <row r="160" spans="1:17">
      <c r="A160" t="s">
        <v>181</v>
      </c>
      <c r="B160" t="str">
        <f t="shared" si="61"/>
        <v>BSwf</v>
      </c>
      <c r="C160" t="str">
        <f t="shared" si="62"/>
        <v>BSwf_20-30_2019_b</v>
      </c>
      <c r="D160">
        <v>15.31</v>
      </c>
      <c r="E160">
        <f t="shared" si="75"/>
        <v>6</v>
      </c>
      <c r="F160" t="s">
        <v>326</v>
      </c>
      <c r="G160" t="str">
        <f t="shared" si="76"/>
        <v/>
      </c>
      <c r="H160" s="167">
        <f>VLOOKUP($A160,'2019_IncRep_09.07.20'!$A$18:$Z$48,9,FALSE)</f>
        <v>44020.5</v>
      </c>
      <c r="I160">
        <f t="shared" si="63"/>
        <v>2020</v>
      </c>
      <c r="J160">
        <f t="shared" si="70"/>
        <v>7</v>
      </c>
      <c r="K160">
        <f t="shared" si="71"/>
        <v>8.5</v>
      </c>
      <c r="L160" s="167">
        <f>VLOOKUP($A160,'2019_IncRep_20.07.20'!$A$18:$Z$44,2,FALSE)</f>
        <v>44032.5</v>
      </c>
      <c r="M160">
        <f t="shared" si="64"/>
        <v>2020</v>
      </c>
      <c r="N160">
        <f t="shared" si="72"/>
        <v>7</v>
      </c>
      <c r="O160">
        <f t="shared" si="73"/>
        <v>20.5</v>
      </c>
      <c r="P160">
        <f t="shared" si="74"/>
        <v>12</v>
      </c>
      <c r="Q160" s="167">
        <f>IFERROR(VLOOKUP($A160,'2019_IncRep_20.07.20'!$A$18:$Z$44,14,FALSE),"")</f>
        <v>3.1505764370783549</v>
      </c>
    </row>
    <row r="161" spans="1:17">
      <c r="A161" t="s">
        <v>182</v>
      </c>
      <c r="B161" t="str">
        <f t="shared" si="61"/>
        <v>BSpp</v>
      </c>
      <c r="C161" t="str">
        <f t="shared" si="62"/>
        <v>BSpp_0-10_2019_b</v>
      </c>
      <c r="D161">
        <v>15.38</v>
      </c>
      <c r="E161">
        <f t="shared" si="75"/>
        <v>6</v>
      </c>
      <c r="F161" t="s">
        <v>326</v>
      </c>
      <c r="G161" t="str">
        <f t="shared" si="76"/>
        <v/>
      </c>
      <c r="H161" s="167">
        <f>VLOOKUP($A161,'2019_IncRep_09.07.20'!$A$18:$Z$48,9,FALSE)</f>
        <v>44020.5</v>
      </c>
      <c r="I161">
        <f t="shared" si="63"/>
        <v>2020</v>
      </c>
      <c r="J161">
        <f t="shared" si="70"/>
        <v>7</v>
      </c>
      <c r="K161">
        <f t="shared" si="71"/>
        <v>8.5</v>
      </c>
      <c r="L161" s="167">
        <f>VLOOKUP($A161,'2019_IncRep_20.07.20'!$A$18:$Z$44,2,FALSE)</f>
        <v>44032.5</v>
      </c>
      <c r="M161">
        <f t="shared" si="64"/>
        <v>2020</v>
      </c>
      <c r="N161">
        <f t="shared" si="72"/>
        <v>7</v>
      </c>
      <c r="O161">
        <f t="shared" si="73"/>
        <v>20.5</v>
      </c>
      <c r="P161">
        <f t="shared" si="74"/>
        <v>12</v>
      </c>
      <c r="Q161" s="167">
        <f>IFERROR(VLOOKUP($A161,'2019_IncRep_20.07.20'!$A$18:$Z$44,14,FALSE),"")</f>
        <v>14.312379252003849</v>
      </c>
    </row>
    <row r="162" spans="1:17">
      <c r="A162" t="s">
        <v>183</v>
      </c>
      <c r="B162" t="str">
        <f t="shared" si="61"/>
        <v>BSpp</v>
      </c>
      <c r="C162" t="str">
        <f t="shared" si="62"/>
        <v>BSpp_10-20_2019_b</v>
      </c>
      <c r="D162">
        <v>15.06</v>
      </c>
      <c r="E162">
        <f t="shared" si="75"/>
        <v>6</v>
      </c>
      <c r="F162" t="s">
        <v>326</v>
      </c>
      <c r="G162" t="str">
        <f t="shared" si="76"/>
        <v/>
      </c>
      <c r="H162" s="167">
        <f>VLOOKUP($A162,'2019_IncRep_09.07.20'!$A$18:$Z$48,9,FALSE)</f>
        <v>44020.5</v>
      </c>
      <c r="I162">
        <f t="shared" si="63"/>
        <v>2020</v>
      </c>
      <c r="J162">
        <f t="shared" si="70"/>
        <v>7</v>
      </c>
      <c r="K162">
        <f t="shared" si="71"/>
        <v>8.5</v>
      </c>
      <c r="L162" s="167">
        <f>VLOOKUP($A162,'2019_IncRep_20.07.20'!$A$18:$Z$44,2,FALSE)</f>
        <v>44032.5</v>
      </c>
      <c r="M162">
        <f t="shared" si="64"/>
        <v>2020</v>
      </c>
      <c r="N162">
        <f t="shared" si="72"/>
        <v>7</v>
      </c>
      <c r="O162">
        <f t="shared" si="73"/>
        <v>20.5</v>
      </c>
      <c r="P162">
        <f t="shared" si="74"/>
        <v>12</v>
      </c>
      <c r="Q162" s="167">
        <f>IFERROR(VLOOKUP($A162,'2019_IncRep_20.07.20'!$A$18:$Z$44,14,FALSE),"")</f>
        <v>10.127519561829541</v>
      </c>
    </row>
    <row r="163" spans="1:17">
      <c r="A163" t="s">
        <v>184</v>
      </c>
      <c r="B163" t="str">
        <f t="shared" si="61"/>
        <v>BSpp</v>
      </c>
      <c r="C163" t="str">
        <f t="shared" si="62"/>
        <v>BSpp_20-30_2019_b</v>
      </c>
      <c r="D163">
        <v>15.42</v>
      </c>
      <c r="E163">
        <f t="shared" si="75"/>
        <v>6</v>
      </c>
      <c r="F163" t="s">
        <v>326</v>
      </c>
      <c r="G163" t="str">
        <f t="shared" si="76"/>
        <v/>
      </c>
      <c r="H163" s="167">
        <f>VLOOKUP($A163,'2019_IncRep_09.07.20'!$A$18:$Z$48,9,FALSE)</f>
        <v>44020.5</v>
      </c>
      <c r="I163">
        <f t="shared" si="63"/>
        <v>2020</v>
      </c>
      <c r="J163">
        <f t="shared" si="70"/>
        <v>7</v>
      </c>
      <c r="K163">
        <f t="shared" si="71"/>
        <v>8.5</v>
      </c>
      <c r="L163" s="167">
        <f>VLOOKUP($A163,'2019_IncRep_20.07.20'!$A$18:$Z$44,2,FALSE)</f>
        <v>44032.5</v>
      </c>
      <c r="M163">
        <f t="shared" si="64"/>
        <v>2020</v>
      </c>
      <c r="N163">
        <f t="shared" si="72"/>
        <v>7</v>
      </c>
      <c r="O163">
        <f t="shared" si="73"/>
        <v>20.5</v>
      </c>
      <c r="P163">
        <f t="shared" si="74"/>
        <v>12</v>
      </c>
      <c r="Q163" s="167">
        <f>IFERROR(VLOOKUP($A163,'2019_IncRep_20.07.20'!$A$18:$Z$44,14,FALSE),"")</f>
        <v>6.6168489370799426</v>
      </c>
    </row>
    <row r="164" spans="1:17">
      <c r="A164" t="s">
        <v>158</v>
      </c>
      <c r="B164" t="str">
        <f t="shared" si="61"/>
        <v>GRrf</v>
      </c>
      <c r="C164" t="str">
        <f t="shared" si="62"/>
        <v>GRrf_0-10_2019_b</v>
      </c>
      <c r="D164">
        <v>15.61</v>
      </c>
      <c r="E164">
        <v>7</v>
      </c>
      <c r="F164" t="s">
        <v>327</v>
      </c>
      <c r="G164" t="str">
        <f t="shared" si="76"/>
        <v/>
      </c>
      <c r="H164" s="167">
        <f>VLOOKUP($A164,'2019_IncRep_09.07.20'!$A$18:$Z$48,9,FALSE)</f>
        <v>44020.5</v>
      </c>
      <c r="I164">
        <f t="shared" si="63"/>
        <v>2020</v>
      </c>
      <c r="J164">
        <f t="shared" ref="J164" si="77">MONTH(H164)</f>
        <v>7</v>
      </c>
      <c r="K164">
        <f t="shared" ref="K164" si="78">DAY(H164)+H164-ROUNDDOWN(H164,0)</f>
        <v>8.5</v>
      </c>
      <c r="L164" s="167">
        <f>VLOOKUP($A164,'2019_IncRep_22.07.20'!$A$18:$Z$44,2,FALSE)</f>
        <v>44034.5</v>
      </c>
      <c r="M164">
        <f t="shared" si="64"/>
        <v>2020</v>
      </c>
      <c r="N164">
        <f t="shared" ref="N164" si="79">MONTH(L164)</f>
        <v>7</v>
      </c>
      <c r="O164">
        <f t="shared" ref="O164" si="80">DAY(L164)+L164-ROUNDDOWN(L164,0)</f>
        <v>22.5</v>
      </c>
      <c r="P164">
        <f t="shared" ref="P164" si="81">L164-H164</f>
        <v>14</v>
      </c>
      <c r="Q164" s="167">
        <f>IFERROR(VLOOKUP($A164,'2019_IncRep_22.07.20'!$A$18:$Z$44,14,FALSE),"")</f>
        <v>6.9416302336082367</v>
      </c>
    </row>
    <row r="165" spans="1:17">
      <c r="A165" t="s">
        <v>159</v>
      </c>
      <c r="B165" t="str">
        <f t="shared" si="61"/>
        <v>GRrf</v>
      </c>
      <c r="C165" t="str">
        <f t="shared" si="62"/>
        <v>GRrf_10-20_2019_b</v>
      </c>
      <c r="D165">
        <v>15.8</v>
      </c>
      <c r="E165">
        <f>E164</f>
        <v>7</v>
      </c>
      <c r="F165" t="s">
        <v>327</v>
      </c>
      <c r="G165" t="str">
        <f t="shared" si="76"/>
        <v/>
      </c>
      <c r="H165" s="167">
        <f>VLOOKUP($A165,'2019_IncRep_09.07.20'!$A$18:$Z$48,9,FALSE)</f>
        <v>44020.5</v>
      </c>
      <c r="I165">
        <f t="shared" si="63"/>
        <v>2020</v>
      </c>
      <c r="J165">
        <f t="shared" ref="J165:J190" si="82">MONTH(H165)</f>
        <v>7</v>
      </c>
      <c r="K165">
        <f t="shared" ref="K165:K190" si="83">DAY(H165)+H165-ROUNDDOWN(H165,0)</f>
        <v>8.5</v>
      </c>
      <c r="L165" s="167">
        <f>VLOOKUP($A165,'2019_IncRep_22.07.20'!$A$18:$Z$44,2,FALSE)</f>
        <v>44034.5</v>
      </c>
      <c r="M165">
        <f t="shared" si="64"/>
        <v>2020</v>
      </c>
      <c r="N165">
        <f t="shared" ref="N165:N190" si="84">MONTH(L165)</f>
        <v>7</v>
      </c>
      <c r="O165">
        <f t="shared" ref="O165:O190" si="85">DAY(L165)+L165-ROUNDDOWN(L165,0)</f>
        <v>22.5</v>
      </c>
      <c r="P165">
        <f t="shared" ref="P165:P190" si="86">L165-H165</f>
        <v>14</v>
      </c>
      <c r="Q165" s="167">
        <f>IFERROR(VLOOKUP($A165,'2019_IncRep_22.07.20'!$A$18:$Z$44,14,FALSE),"")</f>
        <v>4.175596420433469</v>
      </c>
    </row>
    <row r="166" spans="1:17">
      <c r="A166" t="s">
        <v>160</v>
      </c>
      <c r="B166" t="str">
        <f t="shared" si="61"/>
        <v>GRrf</v>
      </c>
      <c r="C166" t="str">
        <f t="shared" si="62"/>
        <v>GRrf_20-30_2019_b</v>
      </c>
      <c r="D166">
        <v>15.54</v>
      </c>
      <c r="E166">
        <f t="shared" ref="E166:E190" si="87">E165</f>
        <v>7</v>
      </c>
      <c r="F166" t="s">
        <v>327</v>
      </c>
      <c r="G166" t="str">
        <f t="shared" si="76"/>
        <v/>
      </c>
      <c r="H166" s="167">
        <f>VLOOKUP($A166,'2019_IncRep_09.07.20'!$A$18:$Z$48,9,FALSE)</f>
        <v>44020.5</v>
      </c>
      <c r="I166">
        <f t="shared" si="63"/>
        <v>2020</v>
      </c>
      <c r="J166">
        <f t="shared" si="82"/>
        <v>7</v>
      </c>
      <c r="K166">
        <f t="shared" si="83"/>
        <v>8.5</v>
      </c>
      <c r="L166" s="167">
        <f>VLOOKUP($A166,'2019_IncRep_22.07.20'!$A$18:$Z$44,2,FALSE)</f>
        <v>44034.5</v>
      </c>
      <c r="M166">
        <f t="shared" si="64"/>
        <v>2020</v>
      </c>
      <c r="N166">
        <f t="shared" si="84"/>
        <v>7</v>
      </c>
      <c r="O166">
        <f t="shared" si="85"/>
        <v>22.5</v>
      </c>
      <c r="P166">
        <f t="shared" si="86"/>
        <v>14</v>
      </c>
      <c r="Q166" s="167">
        <f>IFERROR(VLOOKUP($A166,'2019_IncRep_22.07.20'!$A$18:$Z$44,14,FALSE),"")</f>
        <v>2.9867085231104551</v>
      </c>
    </row>
    <row r="167" spans="1:17">
      <c r="A167" t="s">
        <v>161</v>
      </c>
      <c r="B167" t="str">
        <f t="shared" si="61"/>
        <v>GRwf</v>
      </c>
      <c r="C167" t="str">
        <f t="shared" si="62"/>
        <v>GRwf_0-10_2019_b</v>
      </c>
      <c r="D167">
        <v>15.46</v>
      </c>
      <c r="E167">
        <f t="shared" si="87"/>
        <v>7</v>
      </c>
      <c r="F167" t="s">
        <v>327</v>
      </c>
      <c r="G167" t="str">
        <f t="shared" si="76"/>
        <v/>
      </c>
      <c r="H167" s="167">
        <f>VLOOKUP($A167,'2019_IncRep_09.07.20'!$A$18:$Z$48,9,FALSE)</f>
        <v>44020.5</v>
      </c>
      <c r="I167">
        <f t="shared" si="63"/>
        <v>2020</v>
      </c>
      <c r="J167">
        <f t="shared" si="82"/>
        <v>7</v>
      </c>
      <c r="K167">
        <f t="shared" si="83"/>
        <v>8.5</v>
      </c>
      <c r="L167" s="167">
        <f>VLOOKUP($A167,'2019_IncRep_22.07.20'!$A$18:$Z$44,2,FALSE)</f>
        <v>44034.5</v>
      </c>
      <c r="M167">
        <f t="shared" si="64"/>
        <v>2020</v>
      </c>
      <c r="N167">
        <f t="shared" si="84"/>
        <v>7</v>
      </c>
      <c r="O167">
        <f t="shared" si="85"/>
        <v>22.5</v>
      </c>
      <c r="P167">
        <f t="shared" si="86"/>
        <v>14</v>
      </c>
      <c r="Q167" s="167">
        <f>IFERROR(VLOOKUP($A167,'2019_IncRep_22.07.20'!$A$18:$Z$44,14,FALSE),"")</f>
        <v>10.883061827442564</v>
      </c>
    </row>
    <row r="168" spans="1:17">
      <c r="A168" t="s">
        <v>162</v>
      </c>
      <c r="B168" t="str">
        <f t="shared" si="61"/>
        <v>GRwf</v>
      </c>
      <c r="C168" t="str">
        <f t="shared" si="62"/>
        <v>GRwf_10-20_2019_b</v>
      </c>
      <c r="D168">
        <v>15.31</v>
      </c>
      <c r="E168">
        <f t="shared" si="87"/>
        <v>7</v>
      </c>
      <c r="F168" t="s">
        <v>327</v>
      </c>
      <c r="G168" t="str">
        <f t="shared" si="76"/>
        <v/>
      </c>
      <c r="H168" s="167">
        <f>VLOOKUP($A168,'2019_IncRep_09.07.20'!$A$18:$Z$48,9,FALSE)</f>
        <v>44020.5</v>
      </c>
      <c r="I168">
        <f t="shared" si="63"/>
        <v>2020</v>
      </c>
      <c r="J168">
        <f t="shared" si="82"/>
        <v>7</v>
      </c>
      <c r="K168">
        <f t="shared" si="83"/>
        <v>8.5</v>
      </c>
      <c r="L168" s="167">
        <f>VLOOKUP($A168,'2019_IncRep_22.07.20'!$A$18:$Z$44,2,FALSE)</f>
        <v>44034.5</v>
      </c>
      <c r="M168">
        <f t="shared" si="64"/>
        <v>2020</v>
      </c>
      <c r="N168">
        <f t="shared" si="84"/>
        <v>7</v>
      </c>
      <c r="O168">
        <f t="shared" si="85"/>
        <v>22.5</v>
      </c>
      <c r="P168">
        <f t="shared" si="86"/>
        <v>14</v>
      </c>
      <c r="Q168" s="167">
        <f>IFERROR(VLOOKUP($A168,'2019_IncRep_22.07.20'!$A$18:$Z$44,14,FALSE),"")</f>
        <v>7.076834195621025</v>
      </c>
    </row>
    <row r="169" spans="1:17">
      <c r="A169" t="s">
        <v>163</v>
      </c>
      <c r="B169" t="str">
        <f t="shared" si="61"/>
        <v>GRwf</v>
      </c>
      <c r="C169" t="str">
        <f t="shared" si="62"/>
        <v>GRwf_20-30_2019_b</v>
      </c>
      <c r="D169">
        <v>15.31</v>
      </c>
      <c r="E169">
        <f t="shared" si="87"/>
        <v>7</v>
      </c>
      <c r="F169" t="s">
        <v>327</v>
      </c>
      <c r="G169" t="str">
        <f t="shared" si="76"/>
        <v/>
      </c>
      <c r="H169" s="167">
        <f>VLOOKUP($A169,'2019_IncRep_09.07.20'!$A$18:$Z$48,9,FALSE)</f>
        <v>44020.5</v>
      </c>
      <c r="I169">
        <f t="shared" si="63"/>
        <v>2020</v>
      </c>
      <c r="J169">
        <f t="shared" si="82"/>
        <v>7</v>
      </c>
      <c r="K169">
        <f t="shared" si="83"/>
        <v>8.5</v>
      </c>
      <c r="L169" s="167">
        <f>VLOOKUP($A169,'2019_IncRep_22.07.20'!$A$18:$Z$44,2,FALSE)</f>
        <v>44034.5</v>
      </c>
      <c r="M169">
        <f t="shared" si="64"/>
        <v>2020</v>
      </c>
      <c r="N169">
        <f t="shared" si="84"/>
        <v>7</v>
      </c>
      <c r="O169">
        <f t="shared" si="85"/>
        <v>22.5</v>
      </c>
      <c r="P169">
        <f t="shared" si="86"/>
        <v>14</v>
      </c>
      <c r="Q169" s="167">
        <f>IFERROR(VLOOKUP($A169,'2019_IncRep_22.07.20'!$A$18:$Z$44,14,FALSE),"")</f>
        <v>5.410099699916211</v>
      </c>
    </row>
    <row r="170" spans="1:17">
      <c r="A170" t="s">
        <v>164</v>
      </c>
      <c r="B170" t="str">
        <f t="shared" si="61"/>
        <v>GRpp</v>
      </c>
      <c r="C170" t="str">
        <f t="shared" si="62"/>
        <v>GRpp_0-10_2019_b</v>
      </c>
      <c r="D170">
        <v>15.46</v>
      </c>
      <c r="E170">
        <f t="shared" si="87"/>
        <v>7</v>
      </c>
      <c r="F170" t="s">
        <v>327</v>
      </c>
      <c r="G170" t="str">
        <f t="shared" si="76"/>
        <v/>
      </c>
      <c r="H170" s="167">
        <f>VLOOKUP($A170,'2019_IncRep_09.07.20'!$A$18:$Z$48,9,FALSE)</f>
        <v>44020.5</v>
      </c>
      <c r="I170">
        <f t="shared" si="63"/>
        <v>2020</v>
      </c>
      <c r="J170">
        <f t="shared" si="82"/>
        <v>7</v>
      </c>
      <c r="K170">
        <f t="shared" si="83"/>
        <v>8.5</v>
      </c>
      <c r="L170" s="167">
        <f>VLOOKUP($A170,'2019_IncRep_22.07.20'!$A$18:$Z$44,2,FALSE)</f>
        <v>44034.5</v>
      </c>
      <c r="M170">
        <f t="shared" si="64"/>
        <v>2020</v>
      </c>
      <c r="N170">
        <f t="shared" si="84"/>
        <v>7</v>
      </c>
      <c r="O170">
        <f t="shared" si="85"/>
        <v>22.5</v>
      </c>
      <c r="P170">
        <f t="shared" si="86"/>
        <v>14</v>
      </c>
      <c r="Q170" s="167" t="str">
        <f>IFERROR(VLOOKUP($A170,'2019_IncRep_22.07.20'!$A$18:$Z$44,14,FALSE),"")</f>
        <v/>
      </c>
    </row>
    <row r="171" spans="1:17">
      <c r="A171" t="s">
        <v>165</v>
      </c>
      <c r="B171" t="str">
        <f t="shared" si="61"/>
        <v>GRpp</v>
      </c>
      <c r="C171" t="str">
        <f t="shared" si="62"/>
        <v>GRpp_10-20_2019_b</v>
      </c>
      <c r="D171">
        <v>15.53</v>
      </c>
      <c r="E171">
        <f t="shared" si="87"/>
        <v>7</v>
      </c>
      <c r="F171" t="s">
        <v>327</v>
      </c>
      <c r="G171" t="str">
        <f t="shared" si="76"/>
        <v/>
      </c>
      <c r="H171" s="167">
        <f>VLOOKUP($A171,'2019_IncRep_09.07.20'!$A$18:$Z$48,9,FALSE)</f>
        <v>44020.5</v>
      </c>
      <c r="I171">
        <f t="shared" si="63"/>
        <v>2020</v>
      </c>
      <c r="J171">
        <f t="shared" si="82"/>
        <v>7</v>
      </c>
      <c r="K171">
        <f t="shared" si="83"/>
        <v>8.5</v>
      </c>
      <c r="L171" s="167">
        <f>VLOOKUP($A171,'2019_IncRep_22.07.20'!$A$18:$Z$44,2,FALSE)</f>
        <v>44034.5</v>
      </c>
      <c r="M171">
        <f t="shared" si="64"/>
        <v>2020</v>
      </c>
      <c r="N171">
        <f t="shared" si="84"/>
        <v>7</v>
      </c>
      <c r="O171">
        <f t="shared" si="85"/>
        <v>22.5</v>
      </c>
      <c r="P171">
        <f t="shared" si="86"/>
        <v>14</v>
      </c>
      <c r="Q171" s="167" t="str">
        <f>IFERROR(VLOOKUP($A171,'2019_IncRep_22.07.20'!$A$18:$Z$44,14,FALSE),"")</f>
        <v/>
      </c>
    </row>
    <row r="172" spans="1:17">
      <c r="A172" t="s">
        <v>166</v>
      </c>
      <c r="B172" t="str">
        <f t="shared" si="61"/>
        <v>GRpp</v>
      </c>
      <c r="C172" t="str">
        <f t="shared" si="62"/>
        <v>GRpp_20-30_2019_b</v>
      </c>
      <c r="D172">
        <v>15.42</v>
      </c>
      <c r="E172">
        <f t="shared" si="87"/>
        <v>7</v>
      </c>
      <c r="F172" t="s">
        <v>327</v>
      </c>
      <c r="G172" t="str">
        <f t="shared" si="76"/>
        <v/>
      </c>
      <c r="H172" s="167">
        <f>VLOOKUP($A172,'2019_IncRep_09.07.20'!$A$18:$Z$48,9,FALSE)</f>
        <v>44020.5</v>
      </c>
      <c r="I172">
        <f t="shared" si="63"/>
        <v>2020</v>
      </c>
      <c r="J172">
        <f t="shared" si="82"/>
        <v>7</v>
      </c>
      <c r="K172">
        <f t="shared" si="83"/>
        <v>8.5</v>
      </c>
      <c r="L172" s="167">
        <f>VLOOKUP($A172,'2019_IncRep_22.07.20'!$A$18:$Z$44,2,FALSE)</f>
        <v>44034.5</v>
      </c>
      <c r="M172">
        <f t="shared" si="64"/>
        <v>2020</v>
      </c>
      <c r="N172">
        <f t="shared" si="84"/>
        <v>7</v>
      </c>
      <c r="O172">
        <f t="shared" si="85"/>
        <v>22.5</v>
      </c>
      <c r="P172">
        <f t="shared" si="86"/>
        <v>14</v>
      </c>
      <c r="Q172" s="167">
        <f>IFERROR(VLOOKUP($A172,'2019_IncRep_22.07.20'!$A$18:$Z$44,14,FALSE),"")</f>
        <v>9.2653749088834001</v>
      </c>
    </row>
    <row r="173" spans="1:17">
      <c r="A173" t="s">
        <v>167</v>
      </c>
      <c r="B173" t="str">
        <f t="shared" si="61"/>
        <v>ANrf</v>
      </c>
      <c r="C173" t="str">
        <f t="shared" si="62"/>
        <v>ANrf_0-10_2019_b</v>
      </c>
      <c r="D173">
        <v>15.36</v>
      </c>
      <c r="E173">
        <f t="shared" si="87"/>
        <v>7</v>
      </c>
      <c r="F173" t="s">
        <v>327</v>
      </c>
      <c r="G173" t="str">
        <f t="shared" si="76"/>
        <v/>
      </c>
      <c r="H173" s="167">
        <f>VLOOKUP($A173,'2019_IncRep_09.07.20'!$A$18:$Z$48,9,FALSE)</f>
        <v>44020.5</v>
      </c>
      <c r="I173">
        <f t="shared" si="63"/>
        <v>2020</v>
      </c>
      <c r="J173">
        <f t="shared" si="82"/>
        <v>7</v>
      </c>
      <c r="K173">
        <f t="shared" si="83"/>
        <v>8.5</v>
      </c>
      <c r="L173" s="167">
        <f>VLOOKUP($A173,'2019_IncRep_22.07.20'!$A$18:$Z$44,2,FALSE)</f>
        <v>44034.5</v>
      </c>
      <c r="M173">
        <f t="shared" si="64"/>
        <v>2020</v>
      </c>
      <c r="N173">
        <f t="shared" si="84"/>
        <v>7</v>
      </c>
      <c r="O173">
        <f t="shared" si="85"/>
        <v>22.5</v>
      </c>
      <c r="P173">
        <f t="shared" si="86"/>
        <v>14</v>
      </c>
      <c r="Q173" s="167">
        <f>IFERROR(VLOOKUP($A173,'2019_IncRep_22.07.20'!$A$18:$Z$44,14,FALSE),"")</f>
        <v>13.90690996749524</v>
      </c>
    </row>
    <row r="174" spans="1:17">
      <c r="A174" t="s">
        <v>168</v>
      </c>
      <c r="B174" t="str">
        <f t="shared" si="61"/>
        <v>ANrf</v>
      </c>
      <c r="C174" t="str">
        <f t="shared" si="62"/>
        <v>ANrf_10-20_2019_b</v>
      </c>
      <c r="D174">
        <v>15.43</v>
      </c>
      <c r="E174">
        <f t="shared" si="87"/>
        <v>7</v>
      </c>
      <c r="F174" t="s">
        <v>327</v>
      </c>
      <c r="G174" t="str">
        <f t="shared" si="76"/>
        <v/>
      </c>
      <c r="H174" s="167">
        <f>VLOOKUP($A174,'2019_IncRep_09.07.20'!$A$18:$Z$48,9,FALSE)</f>
        <v>44020.5</v>
      </c>
      <c r="I174">
        <f t="shared" si="63"/>
        <v>2020</v>
      </c>
      <c r="J174">
        <f t="shared" si="82"/>
        <v>7</v>
      </c>
      <c r="K174">
        <f t="shared" si="83"/>
        <v>8.5</v>
      </c>
      <c r="L174" s="167">
        <f>VLOOKUP($A174,'2019_IncRep_22.07.20'!$A$18:$Z$44,2,FALSE)</f>
        <v>44034.5</v>
      </c>
      <c r="M174">
        <f t="shared" si="64"/>
        <v>2020</v>
      </c>
      <c r="N174">
        <f t="shared" si="84"/>
        <v>7</v>
      </c>
      <c r="O174">
        <f t="shared" si="85"/>
        <v>22.5</v>
      </c>
      <c r="P174">
        <f t="shared" si="86"/>
        <v>14</v>
      </c>
      <c r="Q174" s="167">
        <f>IFERROR(VLOOKUP($A174,'2019_IncRep_22.07.20'!$A$18:$Z$44,14,FALSE),"")</f>
        <v>9.1862531115003634</v>
      </c>
    </row>
    <row r="175" spans="1:17">
      <c r="A175" t="s">
        <v>169</v>
      </c>
      <c r="B175" t="str">
        <f t="shared" si="61"/>
        <v>ANrf</v>
      </c>
      <c r="C175" t="str">
        <f t="shared" si="62"/>
        <v>ANrf_20-30_2019_b</v>
      </c>
      <c r="D175">
        <v>15.83</v>
      </c>
      <c r="E175">
        <f t="shared" si="87"/>
        <v>7</v>
      </c>
      <c r="F175" t="s">
        <v>327</v>
      </c>
      <c r="G175" t="str">
        <f t="shared" si="76"/>
        <v/>
      </c>
      <c r="H175" s="167">
        <f>VLOOKUP($A175,'2019_IncRep_09.07.20'!$A$18:$Z$48,9,FALSE)</f>
        <v>44020.5</v>
      </c>
      <c r="I175">
        <f t="shared" si="63"/>
        <v>2020</v>
      </c>
      <c r="J175">
        <f t="shared" si="82"/>
        <v>7</v>
      </c>
      <c r="K175">
        <f t="shared" si="83"/>
        <v>8.5</v>
      </c>
      <c r="L175" s="167">
        <f>VLOOKUP($A175,'2019_IncRep_22.07.20'!$A$18:$Z$44,2,FALSE)</f>
        <v>44034.5</v>
      </c>
      <c r="M175">
        <f t="shared" si="64"/>
        <v>2020</v>
      </c>
      <c r="N175">
        <f t="shared" si="84"/>
        <v>7</v>
      </c>
      <c r="O175">
        <f t="shared" si="85"/>
        <v>22.5</v>
      </c>
      <c r="P175">
        <f t="shared" si="86"/>
        <v>14</v>
      </c>
      <c r="Q175" s="167">
        <f>IFERROR(VLOOKUP($A175,'2019_IncRep_22.07.20'!$A$18:$Z$44,14,FALSE),"")</f>
        <v>4.6512622570164144</v>
      </c>
    </row>
    <row r="176" spans="1:17">
      <c r="A176" t="s">
        <v>170</v>
      </c>
      <c r="B176" t="str">
        <f t="shared" si="61"/>
        <v>ANwf</v>
      </c>
      <c r="C176" t="str">
        <f t="shared" si="62"/>
        <v>ANwf_0-10_2019_b</v>
      </c>
      <c r="D176">
        <v>15.01</v>
      </c>
      <c r="E176">
        <f t="shared" si="87"/>
        <v>7</v>
      </c>
      <c r="F176" t="s">
        <v>327</v>
      </c>
      <c r="G176" t="str">
        <f t="shared" si="76"/>
        <v/>
      </c>
      <c r="H176" s="167">
        <f>VLOOKUP($A176,'2019_IncRep_09.07.20'!$A$18:$Z$48,9,FALSE)</f>
        <v>44020.5</v>
      </c>
      <c r="I176">
        <f t="shared" si="63"/>
        <v>2020</v>
      </c>
      <c r="J176">
        <f t="shared" si="82"/>
        <v>7</v>
      </c>
      <c r="K176">
        <f t="shared" si="83"/>
        <v>8.5</v>
      </c>
      <c r="L176" s="167">
        <f>VLOOKUP($A176,'2019_IncRep_22.07.20'!$A$18:$Z$44,2,FALSE)</f>
        <v>44034.5</v>
      </c>
      <c r="M176">
        <f t="shared" si="64"/>
        <v>2020</v>
      </c>
      <c r="N176">
        <f t="shared" si="84"/>
        <v>7</v>
      </c>
      <c r="O176">
        <f t="shared" si="85"/>
        <v>22.5</v>
      </c>
      <c r="P176">
        <f t="shared" si="86"/>
        <v>14</v>
      </c>
      <c r="Q176" s="167">
        <f>IFERROR(VLOOKUP($A176,'2019_IncRep_22.07.20'!$A$18:$Z$44,14,FALSE),"")</f>
        <v>9.4476829657211585</v>
      </c>
    </row>
    <row r="177" spans="1:17">
      <c r="A177" t="s">
        <v>171</v>
      </c>
      <c r="B177" t="str">
        <f t="shared" si="61"/>
        <v>ANwf</v>
      </c>
      <c r="C177" t="str">
        <f t="shared" si="62"/>
        <v>ANwf_10-20_2019_b</v>
      </c>
      <c r="D177">
        <v>14.92</v>
      </c>
      <c r="E177">
        <f t="shared" si="87"/>
        <v>7</v>
      </c>
      <c r="F177" t="s">
        <v>327</v>
      </c>
      <c r="G177" t="str">
        <f t="shared" si="76"/>
        <v/>
      </c>
      <c r="H177" s="167">
        <f>VLOOKUP($A177,'2019_IncRep_09.07.20'!$A$18:$Z$48,9,FALSE)</f>
        <v>44020.5</v>
      </c>
      <c r="I177">
        <f t="shared" si="63"/>
        <v>2020</v>
      </c>
      <c r="J177">
        <f t="shared" si="82"/>
        <v>7</v>
      </c>
      <c r="K177">
        <f t="shared" si="83"/>
        <v>8.5</v>
      </c>
      <c r="L177" s="167">
        <f>VLOOKUP($A177,'2019_IncRep_22.07.20'!$A$18:$Z$44,2,FALSE)</f>
        <v>44034.5</v>
      </c>
      <c r="M177">
        <f t="shared" si="64"/>
        <v>2020</v>
      </c>
      <c r="N177">
        <f t="shared" si="84"/>
        <v>7</v>
      </c>
      <c r="O177">
        <f t="shared" si="85"/>
        <v>22.5</v>
      </c>
      <c r="P177">
        <f t="shared" si="86"/>
        <v>14</v>
      </c>
      <c r="Q177" s="167">
        <f>IFERROR(VLOOKUP($A177,'2019_IncRep_22.07.20'!$A$18:$Z$44,14,FALSE),"")</f>
        <v>13.357019831411314</v>
      </c>
    </row>
    <row r="178" spans="1:17">
      <c r="A178" t="s">
        <v>172</v>
      </c>
      <c r="B178" t="str">
        <f t="shared" si="61"/>
        <v>ANwf</v>
      </c>
      <c r="C178" t="str">
        <f t="shared" si="62"/>
        <v>ANwf_20-30_2019_b</v>
      </c>
      <c r="D178">
        <v>15.6</v>
      </c>
      <c r="E178">
        <f t="shared" si="87"/>
        <v>7</v>
      </c>
      <c r="F178" t="s">
        <v>327</v>
      </c>
      <c r="G178" t="str">
        <f t="shared" si="76"/>
        <v/>
      </c>
      <c r="H178" s="167">
        <f>VLOOKUP($A178,'2019_IncRep_09.07.20'!$A$18:$Z$48,9,FALSE)</f>
        <v>44020.5</v>
      </c>
      <c r="I178">
        <f t="shared" si="63"/>
        <v>2020</v>
      </c>
      <c r="J178">
        <f t="shared" si="82"/>
        <v>7</v>
      </c>
      <c r="K178">
        <f t="shared" si="83"/>
        <v>8.5</v>
      </c>
      <c r="L178" s="167">
        <f>VLOOKUP($A178,'2019_IncRep_22.07.20'!$A$18:$Z$44,2,FALSE)</f>
        <v>44034.5</v>
      </c>
      <c r="M178">
        <f t="shared" si="64"/>
        <v>2020</v>
      </c>
      <c r="N178">
        <f t="shared" si="84"/>
        <v>7</v>
      </c>
      <c r="O178">
        <f t="shared" si="85"/>
        <v>22.5</v>
      </c>
      <c r="P178">
        <f t="shared" si="86"/>
        <v>14</v>
      </c>
      <c r="Q178" s="167">
        <f>IFERROR(VLOOKUP($A178,'2019_IncRep_22.07.20'!$A$18:$Z$44,14,FALSE),"")</f>
        <v>13.091741913651381</v>
      </c>
    </row>
    <row r="179" spans="1:17">
      <c r="A179" t="s">
        <v>173</v>
      </c>
      <c r="B179" t="str">
        <f t="shared" si="61"/>
        <v>ANpp</v>
      </c>
      <c r="C179" t="str">
        <f t="shared" si="62"/>
        <v>ANpp_0-10_2019_b</v>
      </c>
      <c r="D179">
        <v>15.6</v>
      </c>
      <c r="E179">
        <f t="shared" si="87"/>
        <v>7</v>
      </c>
      <c r="F179" t="s">
        <v>327</v>
      </c>
      <c r="G179" t="str">
        <f t="shared" si="76"/>
        <v/>
      </c>
      <c r="H179" s="167">
        <f>VLOOKUP($A179,'2019_IncRep_09.07.20'!$A$18:$Z$48,9,FALSE)</f>
        <v>44020.5</v>
      </c>
      <c r="I179">
        <f t="shared" si="63"/>
        <v>2020</v>
      </c>
      <c r="J179">
        <f t="shared" si="82"/>
        <v>7</v>
      </c>
      <c r="K179">
        <f t="shared" si="83"/>
        <v>8.5</v>
      </c>
      <c r="L179" s="167">
        <f>VLOOKUP($A179,'2019_IncRep_22.07.20'!$A$18:$Z$44,2,FALSE)</f>
        <v>44034.5</v>
      </c>
      <c r="M179">
        <f t="shared" si="64"/>
        <v>2020</v>
      </c>
      <c r="N179">
        <f t="shared" si="84"/>
        <v>7</v>
      </c>
      <c r="O179">
        <f t="shared" si="85"/>
        <v>22.5</v>
      </c>
      <c r="P179">
        <f t="shared" si="86"/>
        <v>14</v>
      </c>
      <c r="Q179" s="167">
        <f>IFERROR(VLOOKUP($A179,'2019_IncRep_22.07.20'!$A$18:$Z$44,14,FALSE),"")</f>
        <v>15.739349238327479</v>
      </c>
    </row>
    <row r="180" spans="1:17">
      <c r="A180" t="s">
        <v>174</v>
      </c>
      <c r="B180" t="str">
        <f t="shared" si="61"/>
        <v>ANpp</v>
      </c>
      <c r="C180" t="str">
        <f t="shared" si="62"/>
        <v>ANpp_10-20_2019_b</v>
      </c>
      <c r="D180">
        <v>15.5</v>
      </c>
      <c r="E180">
        <f t="shared" si="87"/>
        <v>7</v>
      </c>
      <c r="F180" t="s">
        <v>327</v>
      </c>
      <c r="G180" t="str">
        <f t="shared" si="76"/>
        <v/>
      </c>
      <c r="H180" s="167">
        <f>VLOOKUP($A180,'2019_IncRep_09.07.20'!$A$18:$Z$48,9,FALSE)</f>
        <v>44020.5</v>
      </c>
      <c r="I180">
        <f t="shared" si="63"/>
        <v>2020</v>
      </c>
      <c r="J180">
        <f t="shared" si="82"/>
        <v>7</v>
      </c>
      <c r="K180">
        <f t="shared" si="83"/>
        <v>8.5</v>
      </c>
      <c r="L180" s="167">
        <f>VLOOKUP($A180,'2019_IncRep_22.07.20'!$A$18:$Z$44,2,FALSE)</f>
        <v>44034.5</v>
      </c>
      <c r="M180">
        <f t="shared" si="64"/>
        <v>2020</v>
      </c>
      <c r="N180">
        <f t="shared" si="84"/>
        <v>7</v>
      </c>
      <c r="O180">
        <f t="shared" si="85"/>
        <v>22.5</v>
      </c>
      <c r="P180">
        <f t="shared" si="86"/>
        <v>14</v>
      </c>
      <c r="Q180" s="167">
        <f>IFERROR(VLOOKUP($A180,'2019_IncRep_22.07.20'!$A$18:$Z$44,14,FALSE),"")</f>
        <v>6.6439526552454957</v>
      </c>
    </row>
    <row r="181" spans="1:17">
      <c r="A181" t="s">
        <v>175</v>
      </c>
      <c r="B181" t="str">
        <f t="shared" si="61"/>
        <v>ANpp</v>
      </c>
      <c r="C181" t="str">
        <f t="shared" si="62"/>
        <v>ANpp_20-30_2019_b</v>
      </c>
      <c r="D181">
        <v>15.82</v>
      </c>
      <c r="E181">
        <f t="shared" si="87"/>
        <v>7</v>
      </c>
      <c r="F181" t="s">
        <v>327</v>
      </c>
      <c r="G181" t="str">
        <f t="shared" si="76"/>
        <v/>
      </c>
      <c r="H181" s="167">
        <f>VLOOKUP($A181,'2019_IncRep_09.07.20'!$A$18:$Z$48,9,FALSE)</f>
        <v>44020.5</v>
      </c>
      <c r="I181">
        <f t="shared" si="63"/>
        <v>2020</v>
      </c>
      <c r="J181">
        <f t="shared" si="82"/>
        <v>7</v>
      </c>
      <c r="K181">
        <f t="shared" si="83"/>
        <v>8.5</v>
      </c>
      <c r="L181" s="167">
        <f>VLOOKUP($A181,'2019_IncRep_22.07.20'!$A$18:$Z$44,2,FALSE)</f>
        <v>44034.5</v>
      </c>
      <c r="M181">
        <f t="shared" si="64"/>
        <v>2020</v>
      </c>
      <c r="N181">
        <f t="shared" si="84"/>
        <v>7</v>
      </c>
      <c r="O181">
        <f t="shared" si="85"/>
        <v>22.5</v>
      </c>
      <c r="P181">
        <f t="shared" si="86"/>
        <v>14</v>
      </c>
      <c r="Q181" s="167">
        <f>IFERROR(VLOOKUP($A181,'2019_IncRep_22.07.20'!$A$18:$Z$44,14,FALSE),"")</f>
        <v>9.4417778771364276</v>
      </c>
    </row>
    <row r="182" spans="1:17">
      <c r="A182" t="s">
        <v>176</v>
      </c>
      <c r="B182" t="str">
        <f t="shared" si="61"/>
        <v>BSrf</v>
      </c>
      <c r="C182" t="str">
        <f t="shared" si="62"/>
        <v>BSrf_0-10_2019_b</v>
      </c>
      <c r="D182">
        <v>15.86</v>
      </c>
      <c r="E182">
        <f t="shared" si="87"/>
        <v>7</v>
      </c>
      <c r="F182" t="s">
        <v>327</v>
      </c>
      <c r="G182" t="str">
        <f t="shared" si="76"/>
        <v/>
      </c>
      <c r="H182" s="167">
        <f>VLOOKUP($A182,'2019_IncRep_09.07.20'!$A$18:$Z$48,9,FALSE)</f>
        <v>44020.5</v>
      </c>
      <c r="I182">
        <f t="shared" si="63"/>
        <v>2020</v>
      </c>
      <c r="J182">
        <f t="shared" si="82"/>
        <v>7</v>
      </c>
      <c r="K182">
        <f t="shared" si="83"/>
        <v>8.5</v>
      </c>
      <c r="L182" s="167">
        <f>VLOOKUP($A182,'2019_IncRep_22.07.20'!$A$18:$Z$44,2,FALSE)</f>
        <v>44034.5</v>
      </c>
      <c r="M182">
        <f t="shared" si="64"/>
        <v>2020</v>
      </c>
      <c r="N182">
        <f t="shared" si="84"/>
        <v>7</v>
      </c>
      <c r="O182">
        <f t="shared" si="85"/>
        <v>22.5</v>
      </c>
      <c r="P182">
        <f t="shared" si="86"/>
        <v>14</v>
      </c>
      <c r="Q182" s="167">
        <f>IFERROR(VLOOKUP($A182,'2019_IncRep_22.07.20'!$A$18:$Z$44,14,FALSE),"")</f>
        <v>7.9247568455261463</v>
      </c>
    </row>
    <row r="183" spans="1:17">
      <c r="A183" t="s">
        <v>177</v>
      </c>
      <c r="B183" t="str">
        <f t="shared" si="61"/>
        <v>BSrf</v>
      </c>
      <c r="C183" t="str">
        <f t="shared" si="62"/>
        <v>BSrf_10-20_2019_b</v>
      </c>
      <c r="D183">
        <v>15.82</v>
      </c>
      <c r="E183">
        <f t="shared" si="87"/>
        <v>7</v>
      </c>
      <c r="F183" t="s">
        <v>327</v>
      </c>
      <c r="G183" t="str">
        <f t="shared" si="76"/>
        <v/>
      </c>
      <c r="H183" s="167">
        <f>VLOOKUP($A183,'2019_IncRep_09.07.20'!$A$18:$Z$48,9,FALSE)</f>
        <v>44020.5</v>
      </c>
      <c r="I183">
        <f t="shared" si="63"/>
        <v>2020</v>
      </c>
      <c r="J183">
        <f t="shared" si="82"/>
        <v>7</v>
      </c>
      <c r="K183">
        <f t="shared" si="83"/>
        <v>8.5</v>
      </c>
      <c r="L183" s="167">
        <f>VLOOKUP($A183,'2019_IncRep_22.07.20'!$A$18:$Z$44,2,FALSE)</f>
        <v>44034.5</v>
      </c>
      <c r="M183">
        <f t="shared" si="64"/>
        <v>2020</v>
      </c>
      <c r="N183">
        <f t="shared" si="84"/>
        <v>7</v>
      </c>
      <c r="O183">
        <f t="shared" si="85"/>
        <v>22.5</v>
      </c>
      <c r="P183">
        <f t="shared" si="86"/>
        <v>14</v>
      </c>
      <c r="Q183" s="167">
        <f>IFERROR(VLOOKUP($A183,'2019_IncRep_22.07.20'!$A$18:$Z$44,14,FALSE),"")</f>
        <v>7.2025607913209937</v>
      </c>
    </row>
    <row r="184" spans="1:17">
      <c r="A184" t="s">
        <v>178</v>
      </c>
      <c r="B184" t="str">
        <f t="shared" si="61"/>
        <v>BSrf</v>
      </c>
      <c r="C184" t="str">
        <f t="shared" si="62"/>
        <v>BSrf_20-30_2019_b</v>
      </c>
      <c r="D184">
        <v>15.45</v>
      </c>
      <c r="E184">
        <f t="shared" si="87"/>
        <v>7</v>
      </c>
      <c r="F184" t="s">
        <v>327</v>
      </c>
      <c r="G184" t="str">
        <f t="shared" si="76"/>
        <v/>
      </c>
      <c r="H184" s="167">
        <f>VLOOKUP($A184,'2019_IncRep_09.07.20'!$A$18:$Z$48,9,FALSE)</f>
        <v>44020.5</v>
      </c>
      <c r="I184">
        <f t="shared" si="63"/>
        <v>2020</v>
      </c>
      <c r="J184">
        <f t="shared" si="82"/>
        <v>7</v>
      </c>
      <c r="K184">
        <f t="shared" si="83"/>
        <v>8.5</v>
      </c>
      <c r="L184" s="167">
        <f>VLOOKUP($A184,'2019_IncRep_22.07.20'!$A$18:$Z$44,2,FALSE)</f>
        <v>44034.5</v>
      </c>
      <c r="M184">
        <f t="shared" si="64"/>
        <v>2020</v>
      </c>
      <c r="N184">
        <f t="shared" si="84"/>
        <v>7</v>
      </c>
      <c r="O184">
        <f t="shared" si="85"/>
        <v>22.5</v>
      </c>
      <c r="P184">
        <f t="shared" si="86"/>
        <v>14</v>
      </c>
      <c r="Q184" s="167">
        <f>IFERROR(VLOOKUP($A184,'2019_IncRep_22.07.20'!$A$18:$Z$44,14,FALSE),"")</f>
        <v>3.2358599054673634</v>
      </c>
    </row>
    <row r="185" spans="1:17">
      <c r="A185" t="s">
        <v>179</v>
      </c>
      <c r="B185" t="str">
        <f t="shared" si="61"/>
        <v>BSwf</v>
      </c>
      <c r="C185" t="str">
        <f t="shared" si="62"/>
        <v>BSwf_0-10_2019_b</v>
      </c>
      <c r="D185">
        <v>15.37</v>
      </c>
      <c r="E185">
        <f t="shared" si="87"/>
        <v>7</v>
      </c>
      <c r="F185" t="s">
        <v>327</v>
      </c>
      <c r="G185" t="str">
        <f t="shared" si="76"/>
        <v/>
      </c>
      <c r="H185" s="167">
        <f>VLOOKUP($A185,'2019_IncRep_09.07.20'!$A$18:$Z$48,9,FALSE)</f>
        <v>44020.5</v>
      </c>
      <c r="I185">
        <f t="shared" si="63"/>
        <v>2020</v>
      </c>
      <c r="J185">
        <f t="shared" si="82"/>
        <v>7</v>
      </c>
      <c r="K185">
        <f t="shared" si="83"/>
        <v>8.5</v>
      </c>
      <c r="L185" s="167">
        <f>VLOOKUP($A185,'2019_IncRep_22.07.20'!$A$18:$Z$44,2,FALSE)</f>
        <v>44034.5</v>
      </c>
      <c r="M185">
        <f t="shared" si="64"/>
        <v>2020</v>
      </c>
      <c r="N185">
        <f t="shared" si="84"/>
        <v>7</v>
      </c>
      <c r="O185">
        <f t="shared" si="85"/>
        <v>22.5</v>
      </c>
      <c r="P185">
        <f t="shared" si="86"/>
        <v>14</v>
      </c>
      <c r="Q185" s="167">
        <f>IFERROR(VLOOKUP($A185,'2019_IncRep_22.07.20'!$A$18:$Z$44,14,FALSE),"")</f>
        <v>7.2520480259805495</v>
      </c>
    </row>
    <row r="186" spans="1:17">
      <c r="A186" t="s">
        <v>180</v>
      </c>
      <c r="B186" t="str">
        <f t="shared" si="61"/>
        <v>BSwf</v>
      </c>
      <c r="C186" t="str">
        <f t="shared" si="62"/>
        <v>BSwf_10-20_2019_b</v>
      </c>
      <c r="D186">
        <v>15.11</v>
      </c>
      <c r="E186">
        <f t="shared" si="87"/>
        <v>7</v>
      </c>
      <c r="F186" t="s">
        <v>327</v>
      </c>
      <c r="G186" t="str">
        <f t="shared" si="76"/>
        <v/>
      </c>
      <c r="H186" s="167">
        <f>VLOOKUP($A186,'2019_IncRep_09.07.20'!$A$18:$Z$48,9,FALSE)</f>
        <v>44020.5</v>
      </c>
      <c r="I186">
        <f t="shared" si="63"/>
        <v>2020</v>
      </c>
      <c r="J186">
        <f t="shared" si="82"/>
        <v>7</v>
      </c>
      <c r="K186">
        <f t="shared" si="83"/>
        <v>8.5</v>
      </c>
      <c r="L186" s="167">
        <f>VLOOKUP($A186,'2019_IncRep_22.07.20'!$A$18:$Z$44,2,FALSE)</f>
        <v>44034.5</v>
      </c>
      <c r="M186">
        <f t="shared" si="64"/>
        <v>2020</v>
      </c>
      <c r="N186">
        <f t="shared" si="84"/>
        <v>7</v>
      </c>
      <c r="O186">
        <f t="shared" si="85"/>
        <v>22.5</v>
      </c>
      <c r="P186">
        <f t="shared" si="86"/>
        <v>14</v>
      </c>
      <c r="Q186" s="167">
        <f>IFERROR(VLOOKUP($A186,'2019_IncRep_22.07.20'!$A$18:$Z$44,14,FALSE),"")</f>
        <v>6.4790191234094587</v>
      </c>
    </row>
    <row r="187" spans="1:17">
      <c r="A187" t="s">
        <v>181</v>
      </c>
      <c r="B187" t="str">
        <f t="shared" si="61"/>
        <v>BSwf</v>
      </c>
      <c r="C187" t="str">
        <f t="shared" si="62"/>
        <v>BSwf_20-30_2019_b</v>
      </c>
      <c r="D187">
        <v>15.31</v>
      </c>
      <c r="E187">
        <f t="shared" si="87"/>
        <v>7</v>
      </c>
      <c r="F187" t="s">
        <v>327</v>
      </c>
      <c r="G187" t="str">
        <f t="shared" si="76"/>
        <v/>
      </c>
      <c r="H187" s="167">
        <f>VLOOKUP($A187,'2019_IncRep_09.07.20'!$A$18:$Z$48,9,FALSE)</f>
        <v>44020.5</v>
      </c>
      <c r="I187">
        <f t="shared" si="63"/>
        <v>2020</v>
      </c>
      <c r="J187">
        <f t="shared" si="82"/>
        <v>7</v>
      </c>
      <c r="K187">
        <f t="shared" si="83"/>
        <v>8.5</v>
      </c>
      <c r="L187" s="167">
        <f>VLOOKUP($A187,'2019_IncRep_22.07.20'!$A$18:$Z$44,2,FALSE)</f>
        <v>44034.5</v>
      </c>
      <c r="M187">
        <f t="shared" si="64"/>
        <v>2020</v>
      </c>
      <c r="N187">
        <f t="shared" si="84"/>
        <v>7</v>
      </c>
      <c r="O187">
        <f t="shared" si="85"/>
        <v>22.5</v>
      </c>
      <c r="P187">
        <f t="shared" si="86"/>
        <v>14</v>
      </c>
      <c r="Q187" s="167">
        <f>IFERROR(VLOOKUP($A187,'2019_IncRep_22.07.20'!$A$18:$Z$44,14,FALSE),"")</f>
        <v>3.3917867662968106</v>
      </c>
    </row>
    <row r="188" spans="1:17">
      <c r="A188" t="s">
        <v>182</v>
      </c>
      <c r="B188" t="str">
        <f t="shared" si="61"/>
        <v>BSpp</v>
      </c>
      <c r="C188" t="str">
        <f t="shared" si="62"/>
        <v>BSpp_0-10_2019_b</v>
      </c>
      <c r="D188">
        <v>15.38</v>
      </c>
      <c r="E188">
        <f t="shared" si="87"/>
        <v>7</v>
      </c>
      <c r="F188" t="s">
        <v>327</v>
      </c>
      <c r="G188" t="str">
        <f t="shared" si="76"/>
        <v/>
      </c>
      <c r="H188" s="167">
        <f>VLOOKUP($A188,'2019_IncRep_09.07.20'!$A$18:$Z$48,9,FALSE)</f>
        <v>44020.5</v>
      </c>
      <c r="I188">
        <f t="shared" si="63"/>
        <v>2020</v>
      </c>
      <c r="J188">
        <f t="shared" si="82"/>
        <v>7</v>
      </c>
      <c r="K188">
        <f t="shared" si="83"/>
        <v>8.5</v>
      </c>
      <c r="L188" s="167">
        <f>VLOOKUP($A188,'2019_IncRep_22.07.20'!$A$18:$Z$44,2,FALSE)</f>
        <v>44034.5</v>
      </c>
      <c r="M188">
        <f t="shared" si="64"/>
        <v>2020</v>
      </c>
      <c r="N188">
        <f t="shared" si="84"/>
        <v>7</v>
      </c>
      <c r="O188">
        <f t="shared" si="85"/>
        <v>22.5</v>
      </c>
      <c r="P188">
        <f t="shared" si="86"/>
        <v>14</v>
      </c>
      <c r="Q188" s="167">
        <f>IFERROR(VLOOKUP($A188,'2019_IncRep_22.07.20'!$A$18:$Z$44,14,FALSE),"")</f>
        <v>16.281015808869469</v>
      </c>
    </row>
    <row r="189" spans="1:17">
      <c r="A189" t="s">
        <v>183</v>
      </c>
      <c r="B189" t="str">
        <f t="shared" si="61"/>
        <v>BSpp</v>
      </c>
      <c r="C189" t="str">
        <f t="shared" si="62"/>
        <v>BSpp_10-20_2019_b</v>
      </c>
      <c r="D189">
        <v>15.06</v>
      </c>
      <c r="E189">
        <f t="shared" si="87"/>
        <v>7</v>
      </c>
      <c r="F189" t="s">
        <v>327</v>
      </c>
      <c r="G189" t="str">
        <f t="shared" si="76"/>
        <v/>
      </c>
      <c r="H189" s="167">
        <f>VLOOKUP($A189,'2019_IncRep_09.07.20'!$A$18:$Z$48,9,FALSE)</f>
        <v>44020.5</v>
      </c>
      <c r="I189">
        <f t="shared" si="63"/>
        <v>2020</v>
      </c>
      <c r="J189">
        <f t="shared" si="82"/>
        <v>7</v>
      </c>
      <c r="K189">
        <f t="shared" si="83"/>
        <v>8.5</v>
      </c>
      <c r="L189" s="167">
        <f>VLOOKUP($A189,'2019_IncRep_22.07.20'!$A$18:$Z$44,2,FALSE)</f>
        <v>44034.5</v>
      </c>
      <c r="M189">
        <f t="shared" si="64"/>
        <v>2020</v>
      </c>
      <c r="N189">
        <f t="shared" si="84"/>
        <v>7</v>
      </c>
      <c r="O189">
        <f t="shared" si="85"/>
        <v>22.5</v>
      </c>
      <c r="P189">
        <f t="shared" si="86"/>
        <v>14</v>
      </c>
      <c r="Q189" s="167">
        <f>IFERROR(VLOOKUP($A189,'2019_IncRep_22.07.20'!$A$18:$Z$44,14,FALSE),"")</f>
        <v>10.68446358392905</v>
      </c>
    </row>
    <row r="190" spans="1:17">
      <c r="A190" t="s">
        <v>184</v>
      </c>
      <c r="B190" t="str">
        <f t="shared" si="61"/>
        <v>BSpp</v>
      </c>
      <c r="C190" t="str">
        <f t="shared" si="62"/>
        <v>BSpp_20-30_2019_b</v>
      </c>
      <c r="D190">
        <v>15.42</v>
      </c>
      <c r="E190">
        <f t="shared" si="87"/>
        <v>7</v>
      </c>
      <c r="F190" t="s">
        <v>327</v>
      </c>
      <c r="G190" t="str">
        <f t="shared" si="76"/>
        <v/>
      </c>
      <c r="H190" s="167">
        <f>VLOOKUP($A190,'2019_IncRep_09.07.20'!$A$18:$Z$48,9,FALSE)</f>
        <v>44020.5</v>
      </c>
      <c r="I190">
        <f t="shared" si="63"/>
        <v>2020</v>
      </c>
      <c r="J190">
        <f t="shared" si="82"/>
        <v>7</v>
      </c>
      <c r="K190">
        <f t="shared" si="83"/>
        <v>8.5</v>
      </c>
      <c r="L190" s="167">
        <f>VLOOKUP($A190,'2019_IncRep_22.07.20'!$A$18:$Z$44,2,FALSE)</f>
        <v>44034.5</v>
      </c>
      <c r="M190">
        <f t="shared" si="64"/>
        <v>2020</v>
      </c>
      <c r="N190">
        <f t="shared" si="84"/>
        <v>7</v>
      </c>
      <c r="O190">
        <f t="shared" si="85"/>
        <v>22.5</v>
      </c>
      <c r="P190">
        <f t="shared" si="86"/>
        <v>14</v>
      </c>
      <c r="Q190" s="167">
        <f>IFERROR(VLOOKUP($A190,'2019_IncRep_22.07.20'!$A$18:$Z$44,14,FALSE),"")</f>
        <v>7.441711752655868</v>
      </c>
    </row>
    <row r="191" spans="1:17">
      <c r="A191" t="s">
        <v>158</v>
      </c>
      <c r="B191" t="str">
        <f t="shared" si="61"/>
        <v>GRrf</v>
      </c>
      <c r="C191" t="str">
        <f t="shared" si="62"/>
        <v>GRrf_0-10_2019_b</v>
      </c>
      <c r="D191">
        <v>15.61</v>
      </c>
      <c r="E191">
        <v>8</v>
      </c>
      <c r="F191" t="s">
        <v>328</v>
      </c>
      <c r="G191" t="str">
        <f t="shared" ref="G191" si="88">IF(AND(E191&lt;&gt;E190,L191=L164),"fix meas date","")</f>
        <v/>
      </c>
      <c r="H191" s="167">
        <f>VLOOKUP($A191,'2019_IncRep_09.07.20'!$A$18:$Z$48,9,FALSE)</f>
        <v>44020.5</v>
      </c>
      <c r="I191">
        <f t="shared" si="63"/>
        <v>2020</v>
      </c>
      <c r="J191">
        <f t="shared" ref="J191" si="89">MONTH(H191)</f>
        <v>7</v>
      </c>
      <c r="K191">
        <f t="shared" ref="K191" si="90">DAY(H191)+H191-ROUNDDOWN(H191,0)</f>
        <v>8.5</v>
      </c>
      <c r="L191" s="167">
        <f>VLOOKUP($A191,'2019_IncRep_24.07.20'!$A$18:$Z$44,2,FALSE)</f>
        <v>44036.458333333336</v>
      </c>
      <c r="M191">
        <f t="shared" si="64"/>
        <v>2020</v>
      </c>
      <c r="N191">
        <f t="shared" ref="N191" si="91">MONTH(L191)</f>
        <v>7</v>
      </c>
      <c r="O191">
        <f t="shared" ref="O191" si="92">DAY(L191)+L191-ROUNDDOWN(L191,0)</f>
        <v>24.458333333335759</v>
      </c>
      <c r="P191">
        <f t="shared" ref="P191" si="93">L191-H191</f>
        <v>15.958333333335759</v>
      </c>
      <c r="Q191" s="167">
        <f>IFERROR(VLOOKUP($A191,'2019_IncRep_24.07.20'!$A$18:$Z$44,14,FALSE),"")</f>
        <v>7.110073065364678</v>
      </c>
    </row>
    <row r="192" spans="1:17">
      <c r="A192" t="s">
        <v>159</v>
      </c>
      <c r="B192" t="str">
        <f t="shared" si="61"/>
        <v>GRrf</v>
      </c>
      <c r="C192" t="str">
        <f t="shared" si="62"/>
        <v>GRrf_10-20_2019_b</v>
      </c>
      <c r="D192">
        <v>15.8</v>
      </c>
      <c r="E192">
        <f>E191</f>
        <v>8</v>
      </c>
      <c r="F192" t="s">
        <v>328</v>
      </c>
      <c r="G192" t="str">
        <f t="shared" ref="G192:G217" si="94">IF(AND(E192&lt;&gt;E191,L192=L165),"fix meas date","")</f>
        <v/>
      </c>
      <c r="H192" s="167">
        <f>VLOOKUP($A192,'2019_IncRep_09.07.20'!$A$18:$Z$48,9,FALSE)</f>
        <v>44020.5</v>
      </c>
      <c r="I192">
        <f t="shared" si="63"/>
        <v>2020</v>
      </c>
      <c r="J192">
        <f t="shared" ref="J192:J217" si="95">MONTH(H192)</f>
        <v>7</v>
      </c>
      <c r="K192">
        <f t="shared" ref="K192:K217" si="96">DAY(H192)+H192-ROUNDDOWN(H192,0)</f>
        <v>8.5</v>
      </c>
      <c r="L192" s="167">
        <f>VLOOKUP($A192,'2019_IncRep_24.07.20'!$A$18:$Z$44,2,FALSE)</f>
        <v>44036.458333333336</v>
      </c>
      <c r="M192">
        <f t="shared" si="64"/>
        <v>2020</v>
      </c>
      <c r="N192">
        <f t="shared" ref="N192:N217" si="97">MONTH(L192)</f>
        <v>7</v>
      </c>
      <c r="O192">
        <f t="shared" ref="O192:O217" si="98">DAY(L192)+L192-ROUNDDOWN(L192,0)</f>
        <v>24.458333333335759</v>
      </c>
      <c r="P192">
        <f t="shared" ref="P192:P217" si="99">L192-H192</f>
        <v>15.958333333335759</v>
      </c>
      <c r="Q192" s="167">
        <f>IFERROR(VLOOKUP($A192,'2019_IncRep_24.07.20'!$A$18:$Z$44,14,FALSE),"")</f>
        <v>4.4182804656823587</v>
      </c>
    </row>
    <row r="193" spans="1:17">
      <c r="A193" t="s">
        <v>160</v>
      </c>
      <c r="B193" t="str">
        <f t="shared" si="61"/>
        <v>GRrf</v>
      </c>
      <c r="C193" t="str">
        <f t="shared" si="62"/>
        <v>GRrf_20-30_2019_b</v>
      </c>
      <c r="D193">
        <v>15.54</v>
      </c>
      <c r="E193">
        <f t="shared" ref="E193:E217" si="100">E192</f>
        <v>8</v>
      </c>
      <c r="F193" t="s">
        <v>328</v>
      </c>
      <c r="G193" t="str">
        <f t="shared" si="94"/>
        <v/>
      </c>
      <c r="H193" s="167">
        <f>VLOOKUP($A193,'2019_IncRep_09.07.20'!$A$18:$Z$48,9,FALSE)</f>
        <v>44020.5</v>
      </c>
      <c r="I193">
        <f t="shared" si="63"/>
        <v>2020</v>
      </c>
      <c r="J193">
        <f t="shared" si="95"/>
        <v>7</v>
      </c>
      <c r="K193">
        <f t="shared" si="96"/>
        <v>8.5</v>
      </c>
      <c r="L193" s="167">
        <f>VLOOKUP($A193,'2019_IncRep_24.07.20'!$A$18:$Z$44,2,FALSE)</f>
        <v>44036.458333333336</v>
      </c>
      <c r="M193">
        <f t="shared" si="64"/>
        <v>2020</v>
      </c>
      <c r="N193">
        <f t="shared" si="97"/>
        <v>7</v>
      </c>
      <c r="O193">
        <f t="shared" si="98"/>
        <v>24.458333333335759</v>
      </c>
      <c r="P193">
        <f t="shared" si="99"/>
        <v>15.958333333335759</v>
      </c>
      <c r="Q193" s="167">
        <f>IFERROR(VLOOKUP($A193,'2019_IncRep_24.07.20'!$A$18:$Z$44,14,FALSE),"")</f>
        <v>3.2881495489556296</v>
      </c>
    </row>
    <row r="194" spans="1:17">
      <c r="A194" t="s">
        <v>161</v>
      </c>
      <c r="B194" t="str">
        <f t="shared" si="61"/>
        <v>GRwf</v>
      </c>
      <c r="C194" t="str">
        <f t="shared" si="62"/>
        <v>GRwf_0-10_2019_b</v>
      </c>
      <c r="D194">
        <v>15.46</v>
      </c>
      <c r="E194">
        <f t="shared" si="100"/>
        <v>8</v>
      </c>
      <c r="F194" t="s">
        <v>328</v>
      </c>
      <c r="G194" t="str">
        <f t="shared" si="94"/>
        <v/>
      </c>
      <c r="H194" s="167">
        <f>VLOOKUP($A194,'2019_IncRep_09.07.20'!$A$18:$Z$48,9,FALSE)</f>
        <v>44020.5</v>
      </c>
      <c r="I194">
        <f t="shared" si="63"/>
        <v>2020</v>
      </c>
      <c r="J194">
        <f t="shared" si="95"/>
        <v>7</v>
      </c>
      <c r="K194">
        <f t="shared" si="96"/>
        <v>8.5</v>
      </c>
      <c r="L194" s="167">
        <f>VLOOKUP($A194,'2019_IncRep_24.07.20'!$A$18:$Z$44,2,FALSE)</f>
        <v>44036.458333333336</v>
      </c>
      <c r="M194">
        <f t="shared" si="64"/>
        <v>2020</v>
      </c>
      <c r="N194">
        <f t="shared" si="97"/>
        <v>7</v>
      </c>
      <c r="O194">
        <f t="shared" si="98"/>
        <v>24.458333333335759</v>
      </c>
      <c r="P194">
        <f t="shared" si="99"/>
        <v>15.958333333335759</v>
      </c>
      <c r="Q194" s="167">
        <f>IFERROR(VLOOKUP($A194,'2019_IncRep_24.07.20'!$A$18:$Z$44,14,FALSE),"")</f>
        <v>11.818164416162212</v>
      </c>
    </row>
    <row r="195" spans="1:17">
      <c r="A195" t="s">
        <v>162</v>
      </c>
      <c r="B195" t="str">
        <f t="shared" ref="B195:B258" si="101">IF(RIGHT(LEFT(A195,2),1)="_",LEFT(RIGHT(A195,LEN(A195)-2),4),LEFT(RIGHT(A195,LEN(A195)-3),4))</f>
        <v>GRwf</v>
      </c>
      <c r="C195" t="str">
        <f t="shared" ref="C195:C258" si="102">B195&amp;IF(LEFT(RIGHT(A195,5),1)="_",RIGHT(A195,5),RIGHT(A195,6))&amp;"_2019_b"</f>
        <v>GRwf_10-20_2019_b</v>
      </c>
      <c r="D195">
        <v>15.31</v>
      </c>
      <c r="E195">
        <f t="shared" si="100"/>
        <v>8</v>
      </c>
      <c r="F195" t="s">
        <v>328</v>
      </c>
      <c r="G195" t="str">
        <f t="shared" si="94"/>
        <v/>
      </c>
      <c r="H195" s="167">
        <f>VLOOKUP($A195,'2019_IncRep_09.07.20'!$A$18:$Z$48,9,FALSE)</f>
        <v>44020.5</v>
      </c>
      <c r="I195">
        <f t="shared" ref="I195:I258" si="103">YEAR(H195)</f>
        <v>2020</v>
      </c>
      <c r="J195">
        <f t="shared" si="95"/>
        <v>7</v>
      </c>
      <c r="K195">
        <f t="shared" si="96"/>
        <v>8.5</v>
      </c>
      <c r="L195" s="167">
        <f>VLOOKUP($A195,'2019_IncRep_24.07.20'!$A$18:$Z$44,2,FALSE)</f>
        <v>44036.458333333336</v>
      </c>
      <c r="M195">
        <f t="shared" ref="M195:M258" si="104">YEAR(L195)</f>
        <v>2020</v>
      </c>
      <c r="N195">
        <f t="shared" si="97"/>
        <v>7</v>
      </c>
      <c r="O195">
        <f t="shared" si="98"/>
        <v>24.458333333335759</v>
      </c>
      <c r="P195">
        <f t="shared" si="99"/>
        <v>15.958333333335759</v>
      </c>
      <c r="Q195" s="167">
        <f>IFERROR(VLOOKUP($A195,'2019_IncRep_24.07.20'!$A$18:$Z$44,14,FALSE),"")</f>
        <v>7.2722682257054965</v>
      </c>
    </row>
    <row r="196" spans="1:17">
      <c r="A196" t="s">
        <v>163</v>
      </c>
      <c r="B196" t="str">
        <f t="shared" si="101"/>
        <v>GRwf</v>
      </c>
      <c r="C196" t="str">
        <f t="shared" si="102"/>
        <v>GRwf_20-30_2019_b</v>
      </c>
      <c r="D196">
        <v>15.31</v>
      </c>
      <c r="E196">
        <f t="shared" si="100"/>
        <v>8</v>
      </c>
      <c r="F196" t="s">
        <v>328</v>
      </c>
      <c r="G196" t="str">
        <f t="shared" si="94"/>
        <v/>
      </c>
      <c r="H196" s="167">
        <f>VLOOKUP($A196,'2019_IncRep_09.07.20'!$A$18:$Z$48,9,FALSE)</f>
        <v>44020.5</v>
      </c>
      <c r="I196">
        <f t="shared" si="103"/>
        <v>2020</v>
      </c>
      <c r="J196">
        <f t="shared" si="95"/>
        <v>7</v>
      </c>
      <c r="K196">
        <f t="shared" si="96"/>
        <v>8.5</v>
      </c>
      <c r="L196" s="167">
        <f>VLOOKUP($A196,'2019_IncRep_24.07.20'!$A$18:$Z$44,2,FALSE)</f>
        <v>44036.458333333336</v>
      </c>
      <c r="M196">
        <f t="shared" si="104"/>
        <v>2020</v>
      </c>
      <c r="N196">
        <f t="shared" si="97"/>
        <v>7</v>
      </c>
      <c r="O196">
        <f t="shared" si="98"/>
        <v>24.458333333335759</v>
      </c>
      <c r="P196">
        <f t="shared" si="99"/>
        <v>15.958333333335759</v>
      </c>
      <c r="Q196" s="167">
        <f>IFERROR(VLOOKUP($A196,'2019_IncRep_24.07.20'!$A$18:$Z$44,14,FALSE),"")</f>
        <v>5.5079612302651384</v>
      </c>
    </row>
    <row r="197" spans="1:17">
      <c r="A197" t="s">
        <v>164</v>
      </c>
      <c r="B197" t="str">
        <f t="shared" si="101"/>
        <v>GRpp</v>
      </c>
      <c r="C197" t="str">
        <f t="shared" si="102"/>
        <v>GRpp_0-10_2019_b</v>
      </c>
      <c r="D197">
        <v>15.46</v>
      </c>
      <c r="E197">
        <f t="shared" si="100"/>
        <v>8</v>
      </c>
      <c r="F197" t="s">
        <v>328</v>
      </c>
      <c r="G197" t="str">
        <f t="shared" si="94"/>
        <v/>
      </c>
      <c r="H197" s="167">
        <f>VLOOKUP($A197,'2019_IncRep_09.07.20'!$A$18:$Z$48,9,FALSE)</f>
        <v>44020.5</v>
      </c>
      <c r="I197">
        <f t="shared" si="103"/>
        <v>2020</v>
      </c>
      <c r="J197">
        <f t="shared" si="95"/>
        <v>7</v>
      </c>
      <c r="K197">
        <f t="shared" si="96"/>
        <v>8.5</v>
      </c>
      <c r="L197" s="167">
        <f>VLOOKUP($A197,'2019_IncRep_24.07.20'!$A$18:$Z$44,2,FALSE)</f>
        <v>44036.458333333336</v>
      </c>
      <c r="M197">
        <f t="shared" si="104"/>
        <v>2020</v>
      </c>
      <c r="N197">
        <f t="shared" si="97"/>
        <v>7</v>
      </c>
      <c r="O197">
        <f t="shared" si="98"/>
        <v>24.458333333335759</v>
      </c>
      <c r="P197">
        <f t="shared" si="99"/>
        <v>15.958333333335759</v>
      </c>
      <c r="Q197" s="167" t="str">
        <f>IFERROR(VLOOKUP($A197,'2019_IncRep_24.07.20'!$A$18:$Z$44,14,FALSE),"")</f>
        <v/>
      </c>
    </row>
    <row r="198" spans="1:17">
      <c r="A198" t="s">
        <v>165</v>
      </c>
      <c r="B198" t="str">
        <f t="shared" si="101"/>
        <v>GRpp</v>
      </c>
      <c r="C198" t="str">
        <f t="shared" si="102"/>
        <v>GRpp_10-20_2019_b</v>
      </c>
      <c r="D198">
        <v>15.53</v>
      </c>
      <c r="E198">
        <f t="shared" si="100"/>
        <v>8</v>
      </c>
      <c r="F198" t="s">
        <v>328</v>
      </c>
      <c r="G198" t="str">
        <f t="shared" si="94"/>
        <v/>
      </c>
      <c r="H198" s="167">
        <f>VLOOKUP($A198,'2019_IncRep_09.07.20'!$A$18:$Z$48,9,FALSE)</f>
        <v>44020.5</v>
      </c>
      <c r="I198">
        <f t="shared" si="103"/>
        <v>2020</v>
      </c>
      <c r="J198">
        <f t="shared" si="95"/>
        <v>7</v>
      </c>
      <c r="K198">
        <f t="shared" si="96"/>
        <v>8.5</v>
      </c>
      <c r="L198" s="167">
        <f>VLOOKUP($A198,'2019_IncRep_24.07.20'!$A$18:$Z$44,2,FALSE)</f>
        <v>44036.458333333336</v>
      </c>
      <c r="M198">
        <f t="shared" si="104"/>
        <v>2020</v>
      </c>
      <c r="N198">
        <f t="shared" si="97"/>
        <v>7</v>
      </c>
      <c r="O198">
        <f t="shared" si="98"/>
        <v>24.458333333335759</v>
      </c>
      <c r="P198">
        <f t="shared" si="99"/>
        <v>15.958333333335759</v>
      </c>
      <c r="Q198" s="167" t="str">
        <f>IFERROR(VLOOKUP($A198,'2019_IncRep_24.07.20'!$A$18:$Z$44,14,FALSE),"")</f>
        <v/>
      </c>
    </row>
    <row r="199" spans="1:17">
      <c r="A199" t="s">
        <v>166</v>
      </c>
      <c r="B199" t="str">
        <f t="shared" si="101"/>
        <v>GRpp</v>
      </c>
      <c r="C199" t="str">
        <f t="shared" si="102"/>
        <v>GRpp_20-30_2019_b</v>
      </c>
      <c r="D199">
        <v>15.42</v>
      </c>
      <c r="E199">
        <f t="shared" si="100"/>
        <v>8</v>
      </c>
      <c r="F199" t="s">
        <v>328</v>
      </c>
      <c r="G199" t="str">
        <f t="shared" si="94"/>
        <v/>
      </c>
      <c r="H199" s="167">
        <f>VLOOKUP($A199,'2019_IncRep_09.07.20'!$A$18:$Z$48,9,FALSE)</f>
        <v>44020.5</v>
      </c>
      <c r="I199">
        <f t="shared" si="103"/>
        <v>2020</v>
      </c>
      <c r="J199">
        <f t="shared" si="95"/>
        <v>7</v>
      </c>
      <c r="K199">
        <f t="shared" si="96"/>
        <v>8.5</v>
      </c>
      <c r="L199" s="167">
        <f>VLOOKUP($A199,'2019_IncRep_24.07.20'!$A$18:$Z$44,2,FALSE)</f>
        <v>44036.458333333336</v>
      </c>
      <c r="M199">
        <f t="shared" si="104"/>
        <v>2020</v>
      </c>
      <c r="N199">
        <f t="shared" si="97"/>
        <v>7</v>
      </c>
      <c r="O199">
        <f t="shared" si="98"/>
        <v>24.458333333335759</v>
      </c>
      <c r="P199">
        <f t="shared" si="99"/>
        <v>15.958333333335759</v>
      </c>
      <c r="Q199" s="167">
        <f>IFERROR(VLOOKUP($A199,'2019_IncRep_24.07.20'!$A$18:$Z$44,14,FALSE),"")</f>
        <v>10.531675285919038</v>
      </c>
    </row>
    <row r="200" spans="1:17">
      <c r="A200" t="s">
        <v>167</v>
      </c>
      <c r="B200" t="str">
        <f t="shared" si="101"/>
        <v>ANrf</v>
      </c>
      <c r="C200" t="str">
        <f t="shared" si="102"/>
        <v>ANrf_0-10_2019_b</v>
      </c>
      <c r="D200">
        <v>15.36</v>
      </c>
      <c r="E200">
        <f t="shared" si="100"/>
        <v>8</v>
      </c>
      <c r="F200" t="s">
        <v>328</v>
      </c>
      <c r="G200" t="str">
        <f t="shared" si="94"/>
        <v/>
      </c>
      <c r="H200" s="167">
        <f>VLOOKUP($A200,'2019_IncRep_09.07.20'!$A$18:$Z$48,9,FALSE)</f>
        <v>44020.5</v>
      </c>
      <c r="I200">
        <f t="shared" si="103"/>
        <v>2020</v>
      </c>
      <c r="J200">
        <f t="shared" si="95"/>
        <v>7</v>
      </c>
      <c r="K200">
        <f t="shared" si="96"/>
        <v>8.5</v>
      </c>
      <c r="L200" s="167">
        <f>VLOOKUP($A200,'2019_IncRep_24.07.20'!$A$18:$Z$44,2,FALSE)</f>
        <v>44036.458333333336</v>
      </c>
      <c r="M200">
        <f t="shared" si="104"/>
        <v>2020</v>
      </c>
      <c r="N200">
        <f t="shared" si="97"/>
        <v>7</v>
      </c>
      <c r="O200">
        <f t="shared" si="98"/>
        <v>24.458333333335759</v>
      </c>
      <c r="P200">
        <f t="shared" si="99"/>
        <v>15.958333333335759</v>
      </c>
      <c r="Q200" s="167">
        <f>IFERROR(VLOOKUP($A200,'2019_IncRep_24.07.20'!$A$18:$Z$44,14,FALSE),"")</f>
        <v>15.76086561944882</v>
      </c>
    </row>
    <row r="201" spans="1:17">
      <c r="A201" t="s">
        <v>168</v>
      </c>
      <c r="B201" t="str">
        <f t="shared" si="101"/>
        <v>ANrf</v>
      </c>
      <c r="C201" t="str">
        <f t="shared" si="102"/>
        <v>ANrf_10-20_2019_b</v>
      </c>
      <c r="D201">
        <v>15.43</v>
      </c>
      <c r="E201">
        <f t="shared" si="100"/>
        <v>8</v>
      </c>
      <c r="F201" t="s">
        <v>328</v>
      </c>
      <c r="G201" t="str">
        <f t="shared" si="94"/>
        <v/>
      </c>
      <c r="H201" s="167">
        <f>VLOOKUP($A201,'2019_IncRep_09.07.20'!$A$18:$Z$48,9,FALSE)</f>
        <v>44020.5</v>
      </c>
      <c r="I201">
        <f t="shared" si="103"/>
        <v>2020</v>
      </c>
      <c r="J201">
        <f t="shared" si="95"/>
        <v>7</v>
      </c>
      <c r="K201">
        <f t="shared" si="96"/>
        <v>8.5</v>
      </c>
      <c r="L201" s="167">
        <f>VLOOKUP($A201,'2019_IncRep_24.07.20'!$A$18:$Z$44,2,FALSE)</f>
        <v>44036.458333333336</v>
      </c>
      <c r="M201">
        <f t="shared" si="104"/>
        <v>2020</v>
      </c>
      <c r="N201">
        <f t="shared" si="97"/>
        <v>7</v>
      </c>
      <c r="O201">
        <f t="shared" si="98"/>
        <v>24.458333333335759</v>
      </c>
      <c r="P201">
        <f t="shared" si="99"/>
        <v>15.958333333335759</v>
      </c>
      <c r="Q201" s="167">
        <f>IFERROR(VLOOKUP($A201,'2019_IncRep_24.07.20'!$A$18:$Z$44,14,FALSE),"")</f>
        <v>9.8646082411652554</v>
      </c>
    </row>
    <row r="202" spans="1:17">
      <c r="A202" t="s">
        <v>169</v>
      </c>
      <c r="B202" t="str">
        <f t="shared" si="101"/>
        <v>ANrf</v>
      </c>
      <c r="C202" t="str">
        <f t="shared" si="102"/>
        <v>ANrf_20-30_2019_b</v>
      </c>
      <c r="D202">
        <v>15.83</v>
      </c>
      <c r="E202">
        <f t="shared" si="100"/>
        <v>8</v>
      </c>
      <c r="F202" t="s">
        <v>328</v>
      </c>
      <c r="G202" t="str">
        <f t="shared" si="94"/>
        <v/>
      </c>
      <c r="H202" s="167">
        <f>VLOOKUP($A202,'2019_IncRep_09.07.20'!$A$18:$Z$48,9,FALSE)</f>
        <v>44020.5</v>
      </c>
      <c r="I202">
        <f t="shared" si="103"/>
        <v>2020</v>
      </c>
      <c r="J202">
        <f t="shared" si="95"/>
        <v>7</v>
      </c>
      <c r="K202">
        <f t="shared" si="96"/>
        <v>8.5</v>
      </c>
      <c r="L202" s="167">
        <f>VLOOKUP($A202,'2019_IncRep_24.07.20'!$A$18:$Z$44,2,FALSE)</f>
        <v>44036.458333333336</v>
      </c>
      <c r="M202">
        <f t="shared" si="104"/>
        <v>2020</v>
      </c>
      <c r="N202">
        <f t="shared" si="97"/>
        <v>7</v>
      </c>
      <c r="O202">
        <f t="shared" si="98"/>
        <v>24.458333333335759</v>
      </c>
      <c r="P202">
        <f t="shared" si="99"/>
        <v>15.958333333335759</v>
      </c>
      <c r="Q202" s="167">
        <f>IFERROR(VLOOKUP($A202,'2019_IncRep_24.07.20'!$A$18:$Z$44,14,FALSE),"")</f>
        <v>4.8232815613291926</v>
      </c>
    </row>
    <row r="203" spans="1:17">
      <c r="A203" t="s">
        <v>170</v>
      </c>
      <c r="B203" t="str">
        <f t="shared" si="101"/>
        <v>ANwf</v>
      </c>
      <c r="C203" t="str">
        <f t="shared" si="102"/>
        <v>ANwf_0-10_2019_b</v>
      </c>
      <c r="D203">
        <v>15.01</v>
      </c>
      <c r="E203">
        <f t="shared" si="100"/>
        <v>8</v>
      </c>
      <c r="F203" t="s">
        <v>328</v>
      </c>
      <c r="G203" t="str">
        <f t="shared" si="94"/>
        <v/>
      </c>
      <c r="H203" s="167">
        <f>VLOOKUP($A203,'2019_IncRep_09.07.20'!$A$18:$Z$48,9,FALSE)</f>
        <v>44020.5</v>
      </c>
      <c r="I203">
        <f t="shared" si="103"/>
        <v>2020</v>
      </c>
      <c r="J203">
        <f t="shared" si="95"/>
        <v>7</v>
      </c>
      <c r="K203">
        <f t="shared" si="96"/>
        <v>8.5</v>
      </c>
      <c r="L203" s="167">
        <f>VLOOKUP($A203,'2019_IncRep_24.07.20'!$A$18:$Z$44,2,FALSE)</f>
        <v>44036.458333333336</v>
      </c>
      <c r="M203">
        <f t="shared" si="104"/>
        <v>2020</v>
      </c>
      <c r="N203">
        <f t="shared" si="97"/>
        <v>7</v>
      </c>
      <c r="O203">
        <f t="shared" si="98"/>
        <v>24.458333333335759</v>
      </c>
      <c r="P203">
        <f t="shared" si="99"/>
        <v>15.958333333335759</v>
      </c>
      <c r="Q203" s="167">
        <f>IFERROR(VLOOKUP($A203,'2019_IncRep_24.07.20'!$A$18:$Z$44,14,FALSE),"")</f>
        <v>9.5091495363315328</v>
      </c>
    </row>
    <row r="204" spans="1:17">
      <c r="A204" t="s">
        <v>171</v>
      </c>
      <c r="B204" t="str">
        <f t="shared" si="101"/>
        <v>ANwf</v>
      </c>
      <c r="C204" t="str">
        <f t="shared" si="102"/>
        <v>ANwf_10-20_2019_b</v>
      </c>
      <c r="D204">
        <v>14.92</v>
      </c>
      <c r="E204">
        <f t="shared" si="100"/>
        <v>8</v>
      </c>
      <c r="F204" t="s">
        <v>328</v>
      </c>
      <c r="G204" t="str">
        <f t="shared" si="94"/>
        <v/>
      </c>
      <c r="H204" s="167">
        <f>VLOOKUP($A204,'2019_IncRep_09.07.20'!$A$18:$Z$48,9,FALSE)</f>
        <v>44020.5</v>
      </c>
      <c r="I204">
        <f t="shared" si="103"/>
        <v>2020</v>
      </c>
      <c r="J204">
        <f t="shared" si="95"/>
        <v>7</v>
      </c>
      <c r="K204">
        <f t="shared" si="96"/>
        <v>8.5</v>
      </c>
      <c r="L204" s="167">
        <f>VLOOKUP($A204,'2019_IncRep_24.07.20'!$A$18:$Z$44,2,FALSE)</f>
        <v>44036.458333333336</v>
      </c>
      <c r="M204">
        <f t="shared" si="104"/>
        <v>2020</v>
      </c>
      <c r="N204">
        <f t="shared" si="97"/>
        <v>7</v>
      </c>
      <c r="O204">
        <f t="shared" si="98"/>
        <v>24.458333333335759</v>
      </c>
      <c r="P204">
        <f t="shared" si="99"/>
        <v>15.958333333335759</v>
      </c>
      <c r="Q204" s="167">
        <f>IFERROR(VLOOKUP($A204,'2019_IncRep_24.07.20'!$A$18:$Z$44,14,FALSE),"")</f>
        <v>13.799547519423177</v>
      </c>
    </row>
    <row r="205" spans="1:17">
      <c r="A205" t="s">
        <v>172</v>
      </c>
      <c r="B205" t="str">
        <f t="shared" si="101"/>
        <v>ANwf</v>
      </c>
      <c r="C205" t="str">
        <f t="shared" si="102"/>
        <v>ANwf_20-30_2019_b</v>
      </c>
      <c r="D205">
        <v>15.6</v>
      </c>
      <c r="E205">
        <f t="shared" si="100"/>
        <v>8</v>
      </c>
      <c r="F205" t="s">
        <v>328</v>
      </c>
      <c r="G205" t="str">
        <f t="shared" si="94"/>
        <v/>
      </c>
      <c r="H205" s="167">
        <f>VLOOKUP($A205,'2019_IncRep_09.07.20'!$A$18:$Z$48,9,FALSE)</f>
        <v>44020.5</v>
      </c>
      <c r="I205">
        <f t="shared" si="103"/>
        <v>2020</v>
      </c>
      <c r="J205">
        <f t="shared" si="95"/>
        <v>7</v>
      </c>
      <c r="K205">
        <f t="shared" si="96"/>
        <v>8.5</v>
      </c>
      <c r="L205" s="167">
        <f>VLOOKUP($A205,'2019_IncRep_24.07.20'!$A$18:$Z$44,2,FALSE)</f>
        <v>44036.458333333336</v>
      </c>
      <c r="M205">
        <f t="shared" si="104"/>
        <v>2020</v>
      </c>
      <c r="N205">
        <f t="shared" si="97"/>
        <v>7</v>
      </c>
      <c r="O205">
        <f t="shared" si="98"/>
        <v>24.458333333335759</v>
      </c>
      <c r="P205">
        <f t="shared" si="99"/>
        <v>15.958333333335759</v>
      </c>
      <c r="Q205" s="167">
        <f>IFERROR(VLOOKUP($A205,'2019_IncRep_24.07.20'!$A$18:$Z$44,14,FALSE),"")</f>
        <v>13.919724586409723</v>
      </c>
    </row>
    <row r="206" spans="1:17">
      <c r="A206" t="s">
        <v>173</v>
      </c>
      <c r="B206" t="str">
        <f t="shared" si="101"/>
        <v>ANpp</v>
      </c>
      <c r="C206" t="str">
        <f t="shared" si="102"/>
        <v>ANpp_0-10_2019_b</v>
      </c>
      <c r="D206">
        <v>15.6</v>
      </c>
      <c r="E206">
        <f t="shared" si="100"/>
        <v>8</v>
      </c>
      <c r="F206" t="s">
        <v>328</v>
      </c>
      <c r="G206" t="str">
        <f t="shared" si="94"/>
        <v/>
      </c>
      <c r="H206" s="167">
        <f>VLOOKUP($A206,'2019_IncRep_09.07.20'!$A$18:$Z$48,9,FALSE)</f>
        <v>44020.5</v>
      </c>
      <c r="I206">
        <f t="shared" si="103"/>
        <v>2020</v>
      </c>
      <c r="J206">
        <f t="shared" si="95"/>
        <v>7</v>
      </c>
      <c r="K206">
        <f t="shared" si="96"/>
        <v>8.5</v>
      </c>
      <c r="L206" s="167">
        <f>VLOOKUP($A206,'2019_IncRep_24.07.20'!$A$18:$Z$44,2,FALSE)</f>
        <v>44036.458333333336</v>
      </c>
      <c r="M206">
        <f t="shared" si="104"/>
        <v>2020</v>
      </c>
      <c r="N206">
        <f t="shared" si="97"/>
        <v>7</v>
      </c>
      <c r="O206">
        <f t="shared" si="98"/>
        <v>24.458333333335759</v>
      </c>
      <c r="P206">
        <f t="shared" si="99"/>
        <v>15.958333333335759</v>
      </c>
      <c r="Q206" s="167">
        <f>IFERROR(VLOOKUP($A206,'2019_IncRep_24.07.20'!$A$18:$Z$44,14,FALSE),"")</f>
        <v>16.050512946528059</v>
      </c>
    </row>
    <row r="207" spans="1:17">
      <c r="A207" t="s">
        <v>174</v>
      </c>
      <c r="B207" t="str">
        <f t="shared" si="101"/>
        <v>ANpp</v>
      </c>
      <c r="C207" t="str">
        <f t="shared" si="102"/>
        <v>ANpp_10-20_2019_b</v>
      </c>
      <c r="D207">
        <v>15.5</v>
      </c>
      <c r="E207">
        <f t="shared" si="100"/>
        <v>8</v>
      </c>
      <c r="F207" t="s">
        <v>328</v>
      </c>
      <c r="G207" t="str">
        <f t="shared" si="94"/>
        <v/>
      </c>
      <c r="H207" s="167">
        <f>VLOOKUP($A207,'2019_IncRep_09.07.20'!$A$18:$Z$48,9,FALSE)</f>
        <v>44020.5</v>
      </c>
      <c r="I207">
        <f t="shared" si="103"/>
        <v>2020</v>
      </c>
      <c r="J207">
        <f t="shared" si="95"/>
        <v>7</v>
      </c>
      <c r="K207">
        <f t="shared" si="96"/>
        <v>8.5</v>
      </c>
      <c r="L207" s="167">
        <f>VLOOKUP($A207,'2019_IncRep_24.07.20'!$A$18:$Z$44,2,FALSE)</f>
        <v>44036.458333333336</v>
      </c>
      <c r="M207">
        <f t="shared" si="104"/>
        <v>2020</v>
      </c>
      <c r="N207">
        <f t="shared" si="97"/>
        <v>7</v>
      </c>
      <c r="O207">
        <f t="shared" si="98"/>
        <v>24.458333333335759</v>
      </c>
      <c r="P207">
        <f t="shared" si="99"/>
        <v>15.958333333335759</v>
      </c>
      <c r="Q207" s="167">
        <f>IFERROR(VLOOKUP($A207,'2019_IncRep_24.07.20'!$A$18:$Z$44,14,FALSE),"")</f>
        <v>6.8990628188120668</v>
      </c>
    </row>
    <row r="208" spans="1:17">
      <c r="A208" t="s">
        <v>175</v>
      </c>
      <c r="B208" t="str">
        <f t="shared" si="101"/>
        <v>ANpp</v>
      </c>
      <c r="C208" t="str">
        <f t="shared" si="102"/>
        <v>ANpp_20-30_2019_b</v>
      </c>
      <c r="D208">
        <v>15.82</v>
      </c>
      <c r="E208">
        <f t="shared" si="100"/>
        <v>8</v>
      </c>
      <c r="F208" t="s">
        <v>328</v>
      </c>
      <c r="G208" t="str">
        <f t="shared" si="94"/>
        <v/>
      </c>
      <c r="H208" s="167">
        <f>VLOOKUP($A208,'2019_IncRep_09.07.20'!$A$18:$Z$48,9,FALSE)</f>
        <v>44020.5</v>
      </c>
      <c r="I208">
        <f t="shared" si="103"/>
        <v>2020</v>
      </c>
      <c r="J208">
        <f t="shared" si="95"/>
        <v>7</v>
      </c>
      <c r="K208">
        <f t="shared" si="96"/>
        <v>8.5</v>
      </c>
      <c r="L208" s="167">
        <f>VLOOKUP($A208,'2019_IncRep_24.07.20'!$A$18:$Z$44,2,FALSE)</f>
        <v>44036.458333333336</v>
      </c>
      <c r="M208">
        <f t="shared" si="104"/>
        <v>2020</v>
      </c>
      <c r="N208">
        <f t="shared" si="97"/>
        <v>7</v>
      </c>
      <c r="O208">
        <f t="shared" si="98"/>
        <v>24.458333333335759</v>
      </c>
      <c r="P208">
        <f t="shared" si="99"/>
        <v>15.958333333335759</v>
      </c>
      <c r="Q208" s="167">
        <f>IFERROR(VLOOKUP($A208,'2019_IncRep_24.07.20'!$A$18:$Z$44,14,FALSE),"")</f>
        <v>10.435474883077944</v>
      </c>
    </row>
    <row r="209" spans="1:17">
      <c r="A209" t="s">
        <v>176</v>
      </c>
      <c r="B209" t="str">
        <f t="shared" si="101"/>
        <v>BSrf</v>
      </c>
      <c r="C209" t="str">
        <f t="shared" si="102"/>
        <v>BSrf_0-10_2019_b</v>
      </c>
      <c r="D209">
        <v>15.86</v>
      </c>
      <c r="E209">
        <f t="shared" si="100"/>
        <v>8</v>
      </c>
      <c r="F209" t="s">
        <v>328</v>
      </c>
      <c r="G209" t="str">
        <f t="shared" si="94"/>
        <v/>
      </c>
      <c r="H209" s="167">
        <f>VLOOKUP($A209,'2019_IncRep_09.07.20'!$A$18:$Z$48,9,FALSE)</f>
        <v>44020.5</v>
      </c>
      <c r="I209">
        <f t="shared" si="103"/>
        <v>2020</v>
      </c>
      <c r="J209">
        <f t="shared" si="95"/>
        <v>7</v>
      </c>
      <c r="K209">
        <f t="shared" si="96"/>
        <v>8.5</v>
      </c>
      <c r="L209" s="167">
        <f>VLOOKUP($A209,'2019_IncRep_24.07.20'!$A$18:$Z$44,2,FALSE)</f>
        <v>44036.458333333336</v>
      </c>
      <c r="M209">
        <f t="shared" si="104"/>
        <v>2020</v>
      </c>
      <c r="N209">
        <f t="shared" si="97"/>
        <v>7</v>
      </c>
      <c r="O209">
        <f t="shared" si="98"/>
        <v>24.458333333335759</v>
      </c>
      <c r="P209">
        <f t="shared" si="99"/>
        <v>15.958333333335759</v>
      </c>
      <c r="Q209" s="167">
        <f>IFERROR(VLOOKUP($A209,'2019_IncRep_24.07.20'!$A$18:$Z$44,14,FALSE),"")</f>
        <v>8.379948746135911</v>
      </c>
    </row>
    <row r="210" spans="1:17">
      <c r="A210" t="s">
        <v>177</v>
      </c>
      <c r="B210" t="str">
        <f t="shared" si="101"/>
        <v>BSrf</v>
      </c>
      <c r="C210" t="str">
        <f t="shared" si="102"/>
        <v>BSrf_10-20_2019_b</v>
      </c>
      <c r="D210">
        <v>15.82</v>
      </c>
      <c r="E210">
        <f t="shared" si="100"/>
        <v>8</v>
      </c>
      <c r="F210" t="s">
        <v>328</v>
      </c>
      <c r="G210" t="str">
        <f t="shared" si="94"/>
        <v/>
      </c>
      <c r="H210" s="167">
        <f>VLOOKUP($A210,'2019_IncRep_09.07.20'!$A$18:$Z$48,9,FALSE)</f>
        <v>44020.5</v>
      </c>
      <c r="I210">
        <f t="shared" si="103"/>
        <v>2020</v>
      </c>
      <c r="J210">
        <f t="shared" si="95"/>
        <v>7</v>
      </c>
      <c r="K210">
        <f t="shared" si="96"/>
        <v>8.5</v>
      </c>
      <c r="L210" s="167">
        <f>VLOOKUP($A210,'2019_IncRep_24.07.20'!$A$18:$Z$44,2,FALSE)</f>
        <v>44036.458333333336</v>
      </c>
      <c r="M210">
        <f t="shared" si="104"/>
        <v>2020</v>
      </c>
      <c r="N210">
        <f t="shared" si="97"/>
        <v>7</v>
      </c>
      <c r="O210">
        <f t="shared" si="98"/>
        <v>24.458333333335759</v>
      </c>
      <c r="P210">
        <f t="shared" si="99"/>
        <v>15.958333333335759</v>
      </c>
      <c r="Q210" s="167">
        <f>IFERROR(VLOOKUP($A210,'2019_IncRep_24.07.20'!$A$18:$Z$44,14,FALSE),"")</f>
        <v>7.7812173452971996</v>
      </c>
    </row>
    <row r="211" spans="1:17">
      <c r="A211" t="s">
        <v>178</v>
      </c>
      <c r="B211" t="str">
        <f t="shared" si="101"/>
        <v>BSrf</v>
      </c>
      <c r="C211" t="str">
        <f t="shared" si="102"/>
        <v>BSrf_20-30_2019_b</v>
      </c>
      <c r="D211">
        <v>15.45</v>
      </c>
      <c r="E211">
        <f t="shared" si="100"/>
        <v>8</v>
      </c>
      <c r="F211" t="s">
        <v>328</v>
      </c>
      <c r="G211" t="str">
        <f t="shared" si="94"/>
        <v/>
      </c>
      <c r="H211" s="167">
        <f>VLOOKUP($A211,'2019_IncRep_09.07.20'!$A$18:$Z$48,9,FALSE)</f>
        <v>44020.5</v>
      </c>
      <c r="I211">
        <f t="shared" si="103"/>
        <v>2020</v>
      </c>
      <c r="J211">
        <f t="shared" si="95"/>
        <v>7</v>
      </c>
      <c r="K211">
        <f t="shared" si="96"/>
        <v>8.5</v>
      </c>
      <c r="L211" s="167">
        <f>VLOOKUP($A211,'2019_IncRep_24.07.20'!$A$18:$Z$44,2,FALSE)</f>
        <v>44036.458333333336</v>
      </c>
      <c r="M211">
        <f t="shared" si="104"/>
        <v>2020</v>
      </c>
      <c r="N211">
        <f t="shared" si="97"/>
        <v>7</v>
      </c>
      <c r="O211">
        <f t="shared" si="98"/>
        <v>24.458333333335759</v>
      </c>
      <c r="P211">
        <f t="shared" si="99"/>
        <v>15.958333333335759</v>
      </c>
      <c r="Q211" s="167">
        <f>IFERROR(VLOOKUP($A211,'2019_IncRep_24.07.20'!$A$18:$Z$44,14,FALSE),"")</f>
        <v>3.3080998167880948</v>
      </c>
    </row>
    <row r="212" spans="1:17">
      <c r="A212" t="s">
        <v>179</v>
      </c>
      <c r="B212" t="str">
        <f t="shared" si="101"/>
        <v>BSwf</v>
      </c>
      <c r="C212" t="str">
        <f t="shared" si="102"/>
        <v>BSwf_0-10_2019_b</v>
      </c>
      <c r="D212">
        <v>15.37</v>
      </c>
      <c r="E212">
        <f t="shared" si="100"/>
        <v>8</v>
      </c>
      <c r="F212" t="s">
        <v>328</v>
      </c>
      <c r="G212" t="str">
        <f t="shared" si="94"/>
        <v/>
      </c>
      <c r="H212" s="167">
        <f>VLOOKUP($A212,'2019_IncRep_09.07.20'!$A$18:$Z$48,9,FALSE)</f>
        <v>44020.5</v>
      </c>
      <c r="I212">
        <f t="shared" si="103"/>
        <v>2020</v>
      </c>
      <c r="J212">
        <f t="shared" si="95"/>
        <v>7</v>
      </c>
      <c r="K212">
        <f t="shared" si="96"/>
        <v>8.5</v>
      </c>
      <c r="L212" s="167">
        <f>VLOOKUP($A212,'2019_IncRep_24.07.20'!$A$18:$Z$44,2,FALSE)</f>
        <v>44036.458333333336</v>
      </c>
      <c r="M212">
        <f t="shared" si="104"/>
        <v>2020</v>
      </c>
      <c r="N212">
        <f t="shared" si="97"/>
        <v>7</v>
      </c>
      <c r="O212">
        <f t="shared" si="98"/>
        <v>24.458333333335759</v>
      </c>
      <c r="P212">
        <f t="shared" si="99"/>
        <v>15.958333333335759</v>
      </c>
      <c r="Q212" s="167">
        <f>IFERROR(VLOOKUP($A212,'2019_IncRep_24.07.20'!$A$18:$Z$44,14,FALSE),"")</f>
        <v>7.7879787252816923</v>
      </c>
    </row>
    <row r="213" spans="1:17">
      <c r="A213" t="s">
        <v>180</v>
      </c>
      <c r="B213" t="str">
        <f t="shared" si="101"/>
        <v>BSwf</v>
      </c>
      <c r="C213" t="str">
        <f t="shared" si="102"/>
        <v>BSwf_10-20_2019_b</v>
      </c>
      <c r="D213">
        <v>15.11</v>
      </c>
      <c r="E213">
        <f t="shared" si="100"/>
        <v>8</v>
      </c>
      <c r="F213" t="s">
        <v>328</v>
      </c>
      <c r="G213" t="str">
        <f t="shared" si="94"/>
        <v/>
      </c>
      <c r="H213" s="167">
        <f>VLOOKUP($A213,'2019_IncRep_09.07.20'!$A$18:$Z$48,9,FALSE)</f>
        <v>44020.5</v>
      </c>
      <c r="I213">
        <f t="shared" si="103"/>
        <v>2020</v>
      </c>
      <c r="J213">
        <f t="shared" si="95"/>
        <v>7</v>
      </c>
      <c r="K213">
        <f t="shared" si="96"/>
        <v>8.5</v>
      </c>
      <c r="L213" s="167">
        <f>VLOOKUP($A213,'2019_IncRep_24.07.20'!$A$18:$Z$44,2,FALSE)</f>
        <v>44036.458333333336</v>
      </c>
      <c r="M213">
        <f t="shared" si="104"/>
        <v>2020</v>
      </c>
      <c r="N213">
        <f t="shared" si="97"/>
        <v>7</v>
      </c>
      <c r="O213">
        <f t="shared" si="98"/>
        <v>24.458333333335759</v>
      </c>
      <c r="P213">
        <f t="shared" si="99"/>
        <v>15.958333333335759</v>
      </c>
      <c r="Q213" s="167">
        <f>IFERROR(VLOOKUP($A213,'2019_IncRep_24.07.20'!$A$18:$Z$44,14,FALSE),"")</f>
        <v>7.8257489104526465</v>
      </c>
    </row>
    <row r="214" spans="1:17">
      <c r="A214" t="s">
        <v>181</v>
      </c>
      <c r="B214" t="str">
        <f t="shared" si="101"/>
        <v>BSwf</v>
      </c>
      <c r="C214" t="str">
        <f t="shared" si="102"/>
        <v>BSwf_20-30_2019_b</v>
      </c>
      <c r="D214">
        <v>15.31</v>
      </c>
      <c r="E214">
        <f t="shared" si="100"/>
        <v>8</v>
      </c>
      <c r="F214" t="s">
        <v>328</v>
      </c>
      <c r="G214" t="str">
        <f t="shared" si="94"/>
        <v/>
      </c>
      <c r="H214" s="167">
        <f>VLOOKUP($A214,'2019_IncRep_09.07.20'!$A$18:$Z$48,9,FALSE)</f>
        <v>44020.5</v>
      </c>
      <c r="I214">
        <f t="shared" si="103"/>
        <v>2020</v>
      </c>
      <c r="J214">
        <f t="shared" si="95"/>
        <v>7</v>
      </c>
      <c r="K214">
        <f t="shared" si="96"/>
        <v>8.5</v>
      </c>
      <c r="L214" s="167">
        <f>VLOOKUP($A214,'2019_IncRep_24.07.20'!$A$18:$Z$44,2,FALSE)</f>
        <v>44036.458333333336</v>
      </c>
      <c r="M214">
        <f t="shared" si="104"/>
        <v>2020</v>
      </c>
      <c r="N214">
        <f t="shared" si="97"/>
        <v>7</v>
      </c>
      <c r="O214">
        <f t="shared" si="98"/>
        <v>24.458333333335759</v>
      </c>
      <c r="P214">
        <f t="shared" si="99"/>
        <v>15.958333333335759</v>
      </c>
      <c r="Q214" s="167">
        <f>IFERROR(VLOOKUP($A214,'2019_IncRep_24.07.20'!$A$18:$Z$44,14,FALSE),"")</f>
        <v>3.7927668637320764</v>
      </c>
    </row>
    <row r="215" spans="1:17">
      <c r="A215" t="s">
        <v>182</v>
      </c>
      <c r="B215" t="str">
        <f t="shared" si="101"/>
        <v>BSpp</v>
      </c>
      <c r="C215" t="str">
        <f t="shared" si="102"/>
        <v>BSpp_0-10_2019_b</v>
      </c>
      <c r="D215">
        <v>15.38</v>
      </c>
      <c r="E215">
        <f t="shared" si="100"/>
        <v>8</v>
      </c>
      <c r="F215" t="s">
        <v>328</v>
      </c>
      <c r="G215" t="str">
        <f t="shared" si="94"/>
        <v/>
      </c>
      <c r="H215" s="167">
        <f>VLOOKUP($A215,'2019_IncRep_09.07.20'!$A$18:$Z$48,9,FALSE)</f>
        <v>44020.5</v>
      </c>
      <c r="I215">
        <f t="shared" si="103"/>
        <v>2020</v>
      </c>
      <c r="J215">
        <f t="shared" si="95"/>
        <v>7</v>
      </c>
      <c r="K215">
        <f t="shared" si="96"/>
        <v>8.5</v>
      </c>
      <c r="L215" s="167">
        <f>VLOOKUP($A215,'2019_IncRep_24.07.20'!$A$18:$Z$44,2,FALSE)</f>
        <v>44036.458333333336</v>
      </c>
      <c r="M215">
        <f t="shared" si="104"/>
        <v>2020</v>
      </c>
      <c r="N215">
        <f t="shared" si="97"/>
        <v>7</v>
      </c>
      <c r="O215">
        <f t="shared" si="98"/>
        <v>24.458333333335759</v>
      </c>
      <c r="P215">
        <f t="shared" si="99"/>
        <v>15.958333333335759</v>
      </c>
      <c r="Q215" s="167">
        <f>IFERROR(VLOOKUP($A215,'2019_IncRep_24.07.20'!$A$18:$Z$44,14,FALSE),"")</f>
        <v>17.870896291887746</v>
      </c>
    </row>
    <row r="216" spans="1:17">
      <c r="A216" t="s">
        <v>183</v>
      </c>
      <c r="B216" t="str">
        <f t="shared" si="101"/>
        <v>BSpp</v>
      </c>
      <c r="C216" t="str">
        <f t="shared" si="102"/>
        <v>BSpp_10-20_2019_b</v>
      </c>
      <c r="D216">
        <v>15.06</v>
      </c>
      <c r="E216">
        <f t="shared" si="100"/>
        <v>8</v>
      </c>
      <c r="F216" t="s">
        <v>328</v>
      </c>
      <c r="G216" t="str">
        <f t="shared" si="94"/>
        <v/>
      </c>
      <c r="H216" s="167">
        <f>VLOOKUP($A216,'2019_IncRep_09.07.20'!$A$18:$Z$48,9,FALSE)</f>
        <v>44020.5</v>
      </c>
      <c r="I216">
        <f t="shared" si="103"/>
        <v>2020</v>
      </c>
      <c r="J216">
        <f t="shared" si="95"/>
        <v>7</v>
      </c>
      <c r="K216">
        <f t="shared" si="96"/>
        <v>8.5</v>
      </c>
      <c r="L216" s="167">
        <f>VLOOKUP($A216,'2019_IncRep_24.07.20'!$A$18:$Z$44,2,FALSE)</f>
        <v>44036.458333333336</v>
      </c>
      <c r="M216">
        <f t="shared" si="104"/>
        <v>2020</v>
      </c>
      <c r="N216">
        <f t="shared" si="97"/>
        <v>7</v>
      </c>
      <c r="O216">
        <f t="shared" si="98"/>
        <v>24.458333333335759</v>
      </c>
      <c r="P216">
        <f t="shared" si="99"/>
        <v>15.958333333335759</v>
      </c>
      <c r="Q216" s="167">
        <f>IFERROR(VLOOKUP($A216,'2019_IncRep_24.07.20'!$A$18:$Z$44,14,FALSE),"")</f>
        <v>11.614839115792726</v>
      </c>
    </row>
    <row r="217" spans="1:17">
      <c r="A217" t="s">
        <v>184</v>
      </c>
      <c r="B217" t="str">
        <f t="shared" si="101"/>
        <v>BSpp</v>
      </c>
      <c r="C217" t="str">
        <f t="shared" si="102"/>
        <v>BSpp_20-30_2019_b</v>
      </c>
      <c r="D217">
        <v>15.42</v>
      </c>
      <c r="E217">
        <f t="shared" si="100"/>
        <v>8</v>
      </c>
      <c r="F217" t="s">
        <v>328</v>
      </c>
      <c r="G217" t="str">
        <f t="shared" si="94"/>
        <v/>
      </c>
      <c r="H217" s="167">
        <f>VLOOKUP($A217,'2019_IncRep_09.07.20'!$A$18:$Z$48,9,FALSE)</f>
        <v>44020.5</v>
      </c>
      <c r="I217">
        <f t="shared" si="103"/>
        <v>2020</v>
      </c>
      <c r="J217">
        <f t="shared" si="95"/>
        <v>7</v>
      </c>
      <c r="K217">
        <f t="shared" si="96"/>
        <v>8.5</v>
      </c>
      <c r="L217" s="167">
        <f>VLOOKUP($A217,'2019_IncRep_24.07.20'!$A$18:$Z$44,2,FALSE)</f>
        <v>44036.458333333336</v>
      </c>
      <c r="M217">
        <f t="shared" si="104"/>
        <v>2020</v>
      </c>
      <c r="N217">
        <f t="shared" si="97"/>
        <v>7</v>
      </c>
      <c r="O217">
        <f t="shared" si="98"/>
        <v>24.458333333335759</v>
      </c>
      <c r="P217">
        <f t="shared" si="99"/>
        <v>15.958333333335759</v>
      </c>
      <c r="Q217" s="167">
        <f>IFERROR(VLOOKUP($A217,'2019_IncRep_24.07.20'!$A$18:$Z$44,14,FALSE),"")</f>
        <v>8.0677430847822897</v>
      </c>
    </row>
    <row r="218" spans="1:17">
      <c r="A218" t="s">
        <v>158</v>
      </c>
      <c r="B218" t="str">
        <f t="shared" si="101"/>
        <v>GRrf</v>
      </c>
      <c r="C218" t="str">
        <f t="shared" si="102"/>
        <v>GRrf_0-10_2019_b</v>
      </c>
      <c r="D218">
        <v>15.61</v>
      </c>
      <c r="E218">
        <v>9</v>
      </c>
      <c r="F218" t="s">
        <v>329</v>
      </c>
      <c r="G218" t="str">
        <f t="shared" ref="G218" si="105">IF(AND(E218&lt;&gt;E217,L218=L191),"fix meas date","")</f>
        <v/>
      </c>
      <c r="H218" s="167">
        <f>VLOOKUP($A218,'2019_IncRep_09.07.20'!$A$18:$Z$48,9,FALSE)</f>
        <v>44020.5</v>
      </c>
      <c r="I218">
        <f t="shared" si="103"/>
        <v>2020</v>
      </c>
      <c r="J218">
        <f t="shared" ref="J218" si="106">MONTH(H218)</f>
        <v>7</v>
      </c>
      <c r="K218">
        <f t="shared" ref="K218" si="107">DAY(H218)+H218-ROUNDDOWN(H218,0)</f>
        <v>8.5</v>
      </c>
      <c r="L218" s="167">
        <f>VLOOKUP($A218,'2019_IncRep_27.07.20'!$A$18:$Z$44,2,FALSE)</f>
        <v>44039.583333333336</v>
      </c>
      <c r="M218">
        <f t="shared" si="104"/>
        <v>2020</v>
      </c>
      <c r="N218">
        <f t="shared" ref="N218" si="108">MONTH(L218)</f>
        <v>7</v>
      </c>
      <c r="O218">
        <f t="shared" ref="O218" si="109">DAY(L218)+L218-ROUNDDOWN(L218,0)</f>
        <v>27.583333333335759</v>
      </c>
      <c r="P218">
        <f t="shared" ref="P218" si="110">L218-H218</f>
        <v>19.083333333335759</v>
      </c>
      <c r="Q218" s="167">
        <f>IFERROR(VLOOKUP($A218,'2019_IncRep_27.07.20'!$A$18:$Z$44,14,FALSE),"")</f>
        <v>7.4814232866716157</v>
      </c>
    </row>
    <row r="219" spans="1:17">
      <c r="A219" t="s">
        <v>159</v>
      </c>
      <c r="B219" t="str">
        <f t="shared" si="101"/>
        <v>GRrf</v>
      </c>
      <c r="C219" t="str">
        <f t="shared" si="102"/>
        <v>GRrf_10-20_2019_b</v>
      </c>
      <c r="D219">
        <v>15.8</v>
      </c>
      <c r="E219">
        <f>E218</f>
        <v>9</v>
      </c>
      <c r="F219" t="s">
        <v>329</v>
      </c>
      <c r="G219" t="str">
        <f t="shared" ref="G219:G244" si="111">IF(AND(E219&lt;&gt;E218,L219=L192),"fix meas date","")</f>
        <v/>
      </c>
      <c r="H219" s="167">
        <f>VLOOKUP($A219,'2019_IncRep_09.07.20'!$A$18:$Z$48,9,FALSE)</f>
        <v>44020.5</v>
      </c>
      <c r="I219">
        <f t="shared" si="103"/>
        <v>2020</v>
      </c>
      <c r="J219">
        <f t="shared" ref="J219:J244" si="112">MONTH(H219)</f>
        <v>7</v>
      </c>
      <c r="K219">
        <f t="shared" ref="K219:K244" si="113">DAY(H219)+H219-ROUNDDOWN(H219,0)</f>
        <v>8.5</v>
      </c>
      <c r="L219" s="167">
        <f>VLOOKUP($A219,'2019_IncRep_27.07.20'!$A$18:$Z$44,2,FALSE)</f>
        <v>44039.583333333336</v>
      </c>
      <c r="M219">
        <f t="shared" si="104"/>
        <v>2020</v>
      </c>
      <c r="N219">
        <f t="shared" ref="N219:N244" si="114">MONTH(L219)</f>
        <v>7</v>
      </c>
      <c r="O219">
        <f t="shared" ref="O219:O244" si="115">DAY(L219)+L219-ROUNDDOWN(L219,0)</f>
        <v>27.583333333335759</v>
      </c>
      <c r="P219">
        <f t="shared" ref="P219:P244" si="116">L219-H219</f>
        <v>19.083333333335759</v>
      </c>
      <c r="Q219" s="167">
        <f>IFERROR(VLOOKUP($A219,'2019_IncRep_27.07.20'!$A$18:$Z$44,14,FALSE),"")</f>
        <v>4.3545755811181923</v>
      </c>
    </row>
    <row r="220" spans="1:17">
      <c r="A220" t="s">
        <v>160</v>
      </c>
      <c r="B220" t="str">
        <f t="shared" si="101"/>
        <v>GRrf</v>
      </c>
      <c r="C220" t="str">
        <f t="shared" si="102"/>
        <v>GRrf_20-30_2019_b</v>
      </c>
      <c r="D220">
        <v>15.54</v>
      </c>
      <c r="E220">
        <f t="shared" ref="E220:E244" si="117">E219</f>
        <v>9</v>
      </c>
      <c r="F220" t="s">
        <v>329</v>
      </c>
      <c r="G220" t="str">
        <f t="shared" si="111"/>
        <v/>
      </c>
      <c r="H220" s="167">
        <f>VLOOKUP($A220,'2019_IncRep_09.07.20'!$A$18:$Z$48,9,FALSE)</f>
        <v>44020.5</v>
      </c>
      <c r="I220">
        <f t="shared" si="103"/>
        <v>2020</v>
      </c>
      <c r="J220">
        <f t="shared" si="112"/>
        <v>7</v>
      </c>
      <c r="K220">
        <f t="shared" si="113"/>
        <v>8.5</v>
      </c>
      <c r="L220" s="167">
        <f>VLOOKUP($A220,'2019_IncRep_27.07.20'!$A$18:$Z$44,2,FALSE)</f>
        <v>44039.583333333336</v>
      </c>
      <c r="M220">
        <f t="shared" si="104"/>
        <v>2020</v>
      </c>
      <c r="N220">
        <f t="shared" si="114"/>
        <v>7</v>
      </c>
      <c r="O220">
        <f t="shared" si="115"/>
        <v>27.583333333335759</v>
      </c>
      <c r="P220">
        <f t="shared" si="116"/>
        <v>19.083333333335759</v>
      </c>
      <c r="Q220" s="167">
        <f>IFERROR(VLOOKUP($A220,'2019_IncRep_27.07.20'!$A$18:$Z$44,14,FALSE),"")</f>
        <v>3.7395379461672942</v>
      </c>
    </row>
    <row r="221" spans="1:17">
      <c r="A221" t="s">
        <v>161</v>
      </c>
      <c r="B221" t="str">
        <f t="shared" si="101"/>
        <v>GRwf</v>
      </c>
      <c r="C221" t="str">
        <f t="shared" si="102"/>
        <v>GRwf_0-10_2019_b</v>
      </c>
      <c r="D221">
        <v>15.46</v>
      </c>
      <c r="E221">
        <f t="shared" si="117"/>
        <v>9</v>
      </c>
      <c r="F221" t="s">
        <v>329</v>
      </c>
      <c r="G221" t="str">
        <f t="shared" si="111"/>
        <v/>
      </c>
      <c r="H221" s="167">
        <f>VLOOKUP($A221,'2019_IncRep_09.07.20'!$A$18:$Z$48,9,FALSE)</f>
        <v>44020.5</v>
      </c>
      <c r="I221">
        <f t="shared" si="103"/>
        <v>2020</v>
      </c>
      <c r="J221">
        <f t="shared" si="112"/>
        <v>7</v>
      </c>
      <c r="K221">
        <f t="shared" si="113"/>
        <v>8.5</v>
      </c>
      <c r="L221" s="167">
        <f>VLOOKUP($A221,'2019_IncRep_27.07.20'!$A$18:$Z$44,2,FALSE)</f>
        <v>44039.583333333336</v>
      </c>
      <c r="M221">
        <f t="shared" si="104"/>
        <v>2020</v>
      </c>
      <c r="N221">
        <f t="shared" si="114"/>
        <v>7</v>
      </c>
      <c r="O221">
        <f t="shared" si="115"/>
        <v>27.583333333335759</v>
      </c>
      <c r="P221">
        <f t="shared" si="116"/>
        <v>19.083333333335759</v>
      </c>
      <c r="Q221" s="167">
        <f>IFERROR(VLOOKUP($A221,'2019_IncRep_27.07.20'!$A$18:$Z$44,14,FALSE),"")</f>
        <v>12.554544612219704</v>
      </c>
    </row>
    <row r="222" spans="1:17">
      <c r="A222" t="s">
        <v>162</v>
      </c>
      <c r="B222" t="str">
        <f t="shared" si="101"/>
        <v>GRwf</v>
      </c>
      <c r="C222" t="str">
        <f t="shared" si="102"/>
        <v>GRwf_10-20_2019_b</v>
      </c>
      <c r="D222">
        <v>15.31</v>
      </c>
      <c r="E222">
        <f t="shared" si="117"/>
        <v>9</v>
      </c>
      <c r="F222" t="s">
        <v>329</v>
      </c>
      <c r="G222" t="str">
        <f t="shared" si="111"/>
        <v/>
      </c>
      <c r="H222" s="167">
        <f>VLOOKUP($A222,'2019_IncRep_09.07.20'!$A$18:$Z$48,9,FALSE)</f>
        <v>44020.5</v>
      </c>
      <c r="I222">
        <f t="shared" si="103"/>
        <v>2020</v>
      </c>
      <c r="J222">
        <f t="shared" si="112"/>
        <v>7</v>
      </c>
      <c r="K222">
        <f t="shared" si="113"/>
        <v>8.5</v>
      </c>
      <c r="L222" s="167">
        <f>VLOOKUP($A222,'2019_IncRep_27.07.20'!$A$18:$Z$44,2,FALSE)</f>
        <v>44039.583333333336</v>
      </c>
      <c r="M222">
        <f t="shared" si="104"/>
        <v>2020</v>
      </c>
      <c r="N222">
        <f t="shared" si="114"/>
        <v>7</v>
      </c>
      <c r="O222">
        <f t="shared" si="115"/>
        <v>27.583333333335759</v>
      </c>
      <c r="P222">
        <f t="shared" si="116"/>
        <v>19.083333333335759</v>
      </c>
      <c r="Q222" s="167">
        <f>IFERROR(VLOOKUP($A222,'2019_IncRep_27.07.20'!$A$18:$Z$44,14,FALSE),"")</f>
        <v>7.8270843804709616</v>
      </c>
    </row>
    <row r="223" spans="1:17">
      <c r="A223" t="s">
        <v>163</v>
      </c>
      <c r="B223" t="str">
        <f t="shared" si="101"/>
        <v>GRwf</v>
      </c>
      <c r="C223" t="str">
        <f t="shared" si="102"/>
        <v>GRwf_20-30_2019_b</v>
      </c>
      <c r="D223">
        <v>15.31</v>
      </c>
      <c r="E223">
        <f t="shared" si="117"/>
        <v>9</v>
      </c>
      <c r="F223" t="s">
        <v>329</v>
      </c>
      <c r="G223" t="str">
        <f t="shared" si="111"/>
        <v/>
      </c>
      <c r="H223" s="167">
        <f>VLOOKUP($A223,'2019_IncRep_09.07.20'!$A$18:$Z$48,9,FALSE)</f>
        <v>44020.5</v>
      </c>
      <c r="I223">
        <f t="shared" si="103"/>
        <v>2020</v>
      </c>
      <c r="J223">
        <f t="shared" si="112"/>
        <v>7</v>
      </c>
      <c r="K223">
        <f t="shared" si="113"/>
        <v>8.5</v>
      </c>
      <c r="L223" s="167">
        <f>VLOOKUP($A223,'2019_IncRep_27.07.20'!$A$18:$Z$44,2,FALSE)</f>
        <v>44039.583333333336</v>
      </c>
      <c r="M223">
        <f t="shared" si="104"/>
        <v>2020</v>
      </c>
      <c r="N223">
        <f t="shared" si="114"/>
        <v>7</v>
      </c>
      <c r="O223">
        <f t="shared" si="115"/>
        <v>27.583333333335759</v>
      </c>
      <c r="P223">
        <f t="shared" si="116"/>
        <v>19.083333333335759</v>
      </c>
      <c r="Q223" s="167">
        <f>IFERROR(VLOOKUP($A223,'2019_IncRep_27.07.20'!$A$18:$Z$44,14,FALSE),"")</f>
        <v>6.1155375279801598</v>
      </c>
    </row>
    <row r="224" spans="1:17">
      <c r="A224" t="s">
        <v>164</v>
      </c>
      <c r="B224" t="str">
        <f t="shared" si="101"/>
        <v>GRpp</v>
      </c>
      <c r="C224" t="str">
        <f t="shared" si="102"/>
        <v>GRpp_0-10_2019_b</v>
      </c>
      <c r="D224">
        <v>15.46</v>
      </c>
      <c r="E224">
        <f t="shared" si="117"/>
        <v>9</v>
      </c>
      <c r="F224" t="s">
        <v>329</v>
      </c>
      <c r="G224" t="str">
        <f t="shared" si="111"/>
        <v/>
      </c>
      <c r="H224" s="167">
        <f>VLOOKUP($A224,'2019_IncRep_09.07.20'!$A$18:$Z$48,9,FALSE)</f>
        <v>44020.5</v>
      </c>
      <c r="I224">
        <f t="shared" si="103"/>
        <v>2020</v>
      </c>
      <c r="J224">
        <f t="shared" si="112"/>
        <v>7</v>
      </c>
      <c r="K224">
        <f t="shared" si="113"/>
        <v>8.5</v>
      </c>
      <c r="L224" s="167">
        <f>VLOOKUP($A224,'2019_IncRep_27.07.20'!$A$18:$Z$44,2,FALSE)</f>
        <v>44039.583333333336</v>
      </c>
      <c r="M224">
        <f t="shared" si="104"/>
        <v>2020</v>
      </c>
      <c r="N224">
        <f t="shared" si="114"/>
        <v>7</v>
      </c>
      <c r="O224">
        <f t="shared" si="115"/>
        <v>27.583333333335759</v>
      </c>
      <c r="P224">
        <f t="shared" si="116"/>
        <v>19.083333333335759</v>
      </c>
      <c r="Q224" s="167" t="str">
        <f>IFERROR(VLOOKUP($A224,'2019_IncRep_27.07.20'!$A$18:$Z$44,14,FALSE),"")</f>
        <v/>
      </c>
    </row>
    <row r="225" spans="1:17">
      <c r="A225" t="s">
        <v>165</v>
      </c>
      <c r="B225" t="str">
        <f t="shared" si="101"/>
        <v>GRpp</v>
      </c>
      <c r="C225" t="str">
        <f t="shared" si="102"/>
        <v>GRpp_10-20_2019_b</v>
      </c>
      <c r="D225">
        <v>15.53</v>
      </c>
      <c r="E225">
        <f t="shared" si="117"/>
        <v>9</v>
      </c>
      <c r="F225" t="s">
        <v>329</v>
      </c>
      <c r="G225" t="str">
        <f t="shared" si="111"/>
        <v/>
      </c>
      <c r="H225" s="167">
        <f>VLOOKUP($A225,'2019_IncRep_09.07.20'!$A$18:$Z$48,9,FALSE)</f>
        <v>44020.5</v>
      </c>
      <c r="I225">
        <f t="shared" si="103"/>
        <v>2020</v>
      </c>
      <c r="J225">
        <f t="shared" si="112"/>
        <v>7</v>
      </c>
      <c r="K225">
        <f t="shared" si="113"/>
        <v>8.5</v>
      </c>
      <c r="L225" s="167">
        <f>VLOOKUP($A225,'2019_IncRep_27.07.20'!$A$18:$Z$44,2,FALSE)</f>
        <v>44039.583333333336</v>
      </c>
      <c r="M225">
        <f t="shared" si="104"/>
        <v>2020</v>
      </c>
      <c r="N225">
        <f t="shared" si="114"/>
        <v>7</v>
      </c>
      <c r="O225">
        <f t="shared" si="115"/>
        <v>27.583333333335759</v>
      </c>
      <c r="P225">
        <f t="shared" si="116"/>
        <v>19.083333333335759</v>
      </c>
      <c r="Q225" s="167" t="str">
        <f>IFERROR(VLOOKUP($A225,'2019_IncRep_27.07.20'!$A$18:$Z$44,14,FALSE),"")</f>
        <v/>
      </c>
    </row>
    <row r="226" spans="1:17">
      <c r="A226" t="s">
        <v>166</v>
      </c>
      <c r="B226" t="str">
        <f t="shared" si="101"/>
        <v>GRpp</v>
      </c>
      <c r="C226" t="str">
        <f t="shared" si="102"/>
        <v>GRpp_20-30_2019_b</v>
      </c>
      <c r="D226">
        <v>15.42</v>
      </c>
      <c r="E226">
        <f t="shared" si="117"/>
        <v>9</v>
      </c>
      <c r="F226" t="s">
        <v>329</v>
      </c>
      <c r="G226" t="str">
        <f t="shared" si="111"/>
        <v/>
      </c>
      <c r="H226" s="167">
        <f>VLOOKUP($A226,'2019_IncRep_09.07.20'!$A$18:$Z$48,9,FALSE)</f>
        <v>44020.5</v>
      </c>
      <c r="I226">
        <f t="shared" si="103"/>
        <v>2020</v>
      </c>
      <c r="J226">
        <f t="shared" si="112"/>
        <v>7</v>
      </c>
      <c r="K226">
        <f t="shared" si="113"/>
        <v>8.5</v>
      </c>
      <c r="L226" s="167">
        <f>VLOOKUP($A226,'2019_IncRep_27.07.20'!$A$18:$Z$44,2,FALSE)</f>
        <v>44039.583333333336</v>
      </c>
      <c r="M226">
        <f t="shared" si="104"/>
        <v>2020</v>
      </c>
      <c r="N226">
        <f t="shared" si="114"/>
        <v>7</v>
      </c>
      <c r="O226">
        <f t="shared" si="115"/>
        <v>27.583333333335759</v>
      </c>
      <c r="P226">
        <f t="shared" si="116"/>
        <v>19.083333333335759</v>
      </c>
      <c r="Q226" s="167">
        <f>IFERROR(VLOOKUP($A226,'2019_IncRep_27.07.20'!$A$18:$Z$44,14,FALSE),"")</f>
        <v>11.73257331175243</v>
      </c>
    </row>
    <row r="227" spans="1:17">
      <c r="A227" t="s">
        <v>167</v>
      </c>
      <c r="B227" t="str">
        <f t="shared" si="101"/>
        <v>ANrf</v>
      </c>
      <c r="C227" t="str">
        <f t="shared" si="102"/>
        <v>ANrf_0-10_2019_b</v>
      </c>
      <c r="D227">
        <v>15.36</v>
      </c>
      <c r="E227">
        <f t="shared" si="117"/>
        <v>9</v>
      </c>
      <c r="F227" t="s">
        <v>329</v>
      </c>
      <c r="G227" t="str">
        <f t="shared" si="111"/>
        <v/>
      </c>
      <c r="H227" s="167">
        <f>VLOOKUP($A227,'2019_IncRep_09.07.20'!$A$18:$Z$48,9,FALSE)</f>
        <v>44020.5</v>
      </c>
      <c r="I227">
        <f t="shared" si="103"/>
        <v>2020</v>
      </c>
      <c r="J227">
        <f t="shared" si="112"/>
        <v>7</v>
      </c>
      <c r="K227">
        <f t="shared" si="113"/>
        <v>8.5</v>
      </c>
      <c r="L227" s="167">
        <f>VLOOKUP($A227,'2019_IncRep_27.07.20'!$A$18:$Z$44,2,FALSE)</f>
        <v>44039.583333333336</v>
      </c>
      <c r="M227">
        <f t="shared" si="104"/>
        <v>2020</v>
      </c>
      <c r="N227">
        <f t="shared" si="114"/>
        <v>7</v>
      </c>
      <c r="O227">
        <f t="shared" si="115"/>
        <v>27.583333333335759</v>
      </c>
      <c r="P227">
        <f t="shared" si="116"/>
        <v>19.083333333335759</v>
      </c>
      <c r="Q227" s="167">
        <f>IFERROR(VLOOKUP($A227,'2019_IncRep_27.07.20'!$A$18:$Z$44,14,FALSE),"")</f>
        <v>18.316841372599015</v>
      </c>
    </row>
    <row r="228" spans="1:17">
      <c r="A228" t="s">
        <v>168</v>
      </c>
      <c r="B228" t="str">
        <f t="shared" si="101"/>
        <v>ANrf</v>
      </c>
      <c r="C228" t="str">
        <f t="shared" si="102"/>
        <v>ANrf_10-20_2019_b</v>
      </c>
      <c r="D228">
        <v>15.43</v>
      </c>
      <c r="E228">
        <f t="shared" si="117"/>
        <v>9</v>
      </c>
      <c r="F228" t="s">
        <v>329</v>
      </c>
      <c r="G228" t="str">
        <f t="shared" si="111"/>
        <v/>
      </c>
      <c r="H228" s="167">
        <f>VLOOKUP($A228,'2019_IncRep_09.07.20'!$A$18:$Z$48,9,FALSE)</f>
        <v>44020.5</v>
      </c>
      <c r="I228">
        <f t="shared" si="103"/>
        <v>2020</v>
      </c>
      <c r="J228">
        <f t="shared" si="112"/>
        <v>7</v>
      </c>
      <c r="K228">
        <f t="shared" si="113"/>
        <v>8.5</v>
      </c>
      <c r="L228" s="167">
        <f>VLOOKUP($A228,'2019_IncRep_27.07.20'!$A$18:$Z$44,2,FALSE)</f>
        <v>44039.583333333336</v>
      </c>
      <c r="M228">
        <f t="shared" si="104"/>
        <v>2020</v>
      </c>
      <c r="N228">
        <f t="shared" si="114"/>
        <v>7</v>
      </c>
      <c r="O228">
        <f t="shared" si="115"/>
        <v>27.583333333335759</v>
      </c>
      <c r="P228">
        <f t="shared" si="116"/>
        <v>19.083333333335759</v>
      </c>
      <c r="Q228" s="167">
        <f>IFERROR(VLOOKUP($A228,'2019_IncRep_27.07.20'!$A$18:$Z$44,14,FALSE),"")</f>
        <v>10.944287852638228</v>
      </c>
    </row>
    <row r="229" spans="1:17">
      <c r="A229" t="s">
        <v>169</v>
      </c>
      <c r="B229" t="str">
        <f t="shared" si="101"/>
        <v>ANrf</v>
      </c>
      <c r="C229" t="str">
        <f t="shared" si="102"/>
        <v>ANrf_20-30_2019_b</v>
      </c>
      <c r="D229">
        <v>15.83</v>
      </c>
      <c r="E229">
        <f t="shared" si="117"/>
        <v>9</v>
      </c>
      <c r="F229" t="s">
        <v>329</v>
      </c>
      <c r="G229" t="str">
        <f t="shared" si="111"/>
        <v/>
      </c>
      <c r="H229" s="167">
        <f>VLOOKUP($A229,'2019_IncRep_09.07.20'!$A$18:$Z$48,9,FALSE)</f>
        <v>44020.5</v>
      </c>
      <c r="I229">
        <f t="shared" si="103"/>
        <v>2020</v>
      </c>
      <c r="J229">
        <f t="shared" si="112"/>
        <v>7</v>
      </c>
      <c r="K229">
        <f t="shared" si="113"/>
        <v>8.5</v>
      </c>
      <c r="L229" s="167">
        <f>VLOOKUP($A229,'2019_IncRep_27.07.20'!$A$18:$Z$44,2,FALSE)</f>
        <v>44039.583333333336</v>
      </c>
      <c r="M229">
        <f t="shared" si="104"/>
        <v>2020</v>
      </c>
      <c r="N229">
        <f t="shared" si="114"/>
        <v>7</v>
      </c>
      <c r="O229">
        <f t="shared" si="115"/>
        <v>27.583333333335759</v>
      </c>
      <c r="P229">
        <f t="shared" si="116"/>
        <v>19.083333333335759</v>
      </c>
      <c r="Q229" s="167">
        <f>IFERROR(VLOOKUP($A229,'2019_IncRep_27.07.20'!$A$18:$Z$44,14,FALSE),"")</f>
        <v>4.4930907154611397</v>
      </c>
    </row>
    <row r="230" spans="1:17">
      <c r="A230" t="s">
        <v>170</v>
      </c>
      <c r="B230" t="str">
        <f t="shared" si="101"/>
        <v>ANwf</v>
      </c>
      <c r="C230" t="str">
        <f t="shared" si="102"/>
        <v>ANwf_0-10_2019_b</v>
      </c>
      <c r="D230">
        <v>15.01</v>
      </c>
      <c r="E230">
        <f t="shared" si="117"/>
        <v>9</v>
      </c>
      <c r="F230" t="s">
        <v>329</v>
      </c>
      <c r="G230" t="str">
        <f t="shared" si="111"/>
        <v/>
      </c>
      <c r="H230" s="167">
        <f>VLOOKUP($A230,'2019_IncRep_09.07.20'!$A$18:$Z$48,9,FALSE)</f>
        <v>44020.5</v>
      </c>
      <c r="I230">
        <f t="shared" si="103"/>
        <v>2020</v>
      </c>
      <c r="J230">
        <f t="shared" si="112"/>
        <v>7</v>
      </c>
      <c r="K230">
        <f t="shared" si="113"/>
        <v>8.5</v>
      </c>
      <c r="L230" s="167">
        <f>VLOOKUP($A230,'2019_IncRep_27.07.20'!$A$18:$Z$44,2,FALSE)</f>
        <v>44039.583333333336</v>
      </c>
      <c r="M230">
        <f t="shared" si="104"/>
        <v>2020</v>
      </c>
      <c r="N230">
        <f t="shared" si="114"/>
        <v>7</v>
      </c>
      <c r="O230">
        <f t="shared" si="115"/>
        <v>27.583333333335759</v>
      </c>
      <c r="P230">
        <f t="shared" si="116"/>
        <v>19.083333333335759</v>
      </c>
      <c r="Q230" s="167">
        <f>IFERROR(VLOOKUP($A230,'2019_IncRep_27.07.20'!$A$18:$Z$44,14,FALSE),"")</f>
        <v>16.001503767283438</v>
      </c>
    </row>
    <row r="231" spans="1:17">
      <c r="A231" t="s">
        <v>171</v>
      </c>
      <c r="B231" t="str">
        <f t="shared" si="101"/>
        <v>ANwf</v>
      </c>
      <c r="C231" t="str">
        <f t="shared" si="102"/>
        <v>ANwf_10-20_2019_b</v>
      </c>
      <c r="D231">
        <v>14.92</v>
      </c>
      <c r="E231">
        <f t="shared" si="117"/>
        <v>9</v>
      </c>
      <c r="F231" t="s">
        <v>329</v>
      </c>
      <c r="G231" t="str">
        <f t="shared" si="111"/>
        <v/>
      </c>
      <c r="H231" s="167">
        <f>VLOOKUP($A231,'2019_IncRep_09.07.20'!$A$18:$Z$48,9,FALSE)</f>
        <v>44020.5</v>
      </c>
      <c r="I231">
        <f t="shared" si="103"/>
        <v>2020</v>
      </c>
      <c r="J231">
        <f t="shared" si="112"/>
        <v>7</v>
      </c>
      <c r="K231">
        <f t="shared" si="113"/>
        <v>8.5</v>
      </c>
      <c r="L231" s="167">
        <f>VLOOKUP($A231,'2019_IncRep_27.07.20'!$A$18:$Z$44,2,FALSE)</f>
        <v>44039.583333333336</v>
      </c>
      <c r="M231">
        <f t="shared" si="104"/>
        <v>2020</v>
      </c>
      <c r="N231">
        <f t="shared" si="114"/>
        <v>7</v>
      </c>
      <c r="O231">
        <f t="shared" si="115"/>
        <v>27.583333333335759</v>
      </c>
      <c r="P231">
        <f t="shared" si="116"/>
        <v>19.083333333335759</v>
      </c>
      <c r="Q231" s="167">
        <f>IFERROR(VLOOKUP($A231,'2019_IncRep_27.07.20'!$A$18:$Z$44,14,FALSE),"")</f>
        <v>17.672363774147488</v>
      </c>
    </row>
    <row r="232" spans="1:17">
      <c r="A232" t="s">
        <v>172</v>
      </c>
      <c r="B232" t="str">
        <f t="shared" si="101"/>
        <v>ANwf</v>
      </c>
      <c r="C232" t="str">
        <f t="shared" si="102"/>
        <v>ANwf_20-30_2019_b</v>
      </c>
      <c r="D232">
        <v>15.6</v>
      </c>
      <c r="E232">
        <f t="shared" si="117"/>
        <v>9</v>
      </c>
      <c r="F232" t="s">
        <v>329</v>
      </c>
      <c r="G232" t="str">
        <f t="shared" si="111"/>
        <v/>
      </c>
      <c r="H232" s="167">
        <f>VLOOKUP($A232,'2019_IncRep_09.07.20'!$A$18:$Z$48,9,FALSE)</f>
        <v>44020.5</v>
      </c>
      <c r="I232">
        <f t="shared" si="103"/>
        <v>2020</v>
      </c>
      <c r="J232">
        <f t="shared" si="112"/>
        <v>7</v>
      </c>
      <c r="K232">
        <f t="shared" si="113"/>
        <v>8.5</v>
      </c>
      <c r="L232" s="167">
        <f>VLOOKUP($A232,'2019_IncRep_27.07.20'!$A$18:$Z$44,2,FALSE)</f>
        <v>44039.583333333336</v>
      </c>
      <c r="M232">
        <f t="shared" si="104"/>
        <v>2020</v>
      </c>
      <c r="N232">
        <f t="shared" si="114"/>
        <v>7</v>
      </c>
      <c r="O232">
        <f t="shared" si="115"/>
        <v>27.583333333335759</v>
      </c>
      <c r="P232">
        <f t="shared" si="116"/>
        <v>19.083333333335759</v>
      </c>
      <c r="Q232" s="167">
        <f>IFERROR(VLOOKUP($A232,'2019_IncRep_27.07.20'!$A$18:$Z$44,14,FALSE),"")</f>
        <v>14.087320071399542</v>
      </c>
    </row>
    <row r="233" spans="1:17">
      <c r="A233" t="s">
        <v>173</v>
      </c>
      <c r="B233" t="str">
        <f t="shared" si="101"/>
        <v>ANpp</v>
      </c>
      <c r="C233" t="str">
        <f t="shared" si="102"/>
        <v>ANpp_0-10_2019_b</v>
      </c>
      <c r="D233">
        <v>15.6</v>
      </c>
      <c r="E233">
        <f t="shared" si="117"/>
        <v>9</v>
      </c>
      <c r="F233" t="s">
        <v>329</v>
      </c>
      <c r="G233" t="str">
        <f t="shared" si="111"/>
        <v/>
      </c>
      <c r="H233" s="167">
        <f>VLOOKUP($A233,'2019_IncRep_09.07.20'!$A$18:$Z$48,9,FALSE)</f>
        <v>44020.5</v>
      </c>
      <c r="I233">
        <f t="shared" si="103"/>
        <v>2020</v>
      </c>
      <c r="J233">
        <f t="shared" si="112"/>
        <v>7</v>
      </c>
      <c r="K233">
        <f t="shared" si="113"/>
        <v>8.5</v>
      </c>
      <c r="L233" s="167">
        <f>VLOOKUP($A233,'2019_IncRep_27.07.20'!$A$18:$Z$44,2,FALSE)</f>
        <v>44039.583333333336</v>
      </c>
      <c r="M233">
        <f t="shared" si="104"/>
        <v>2020</v>
      </c>
      <c r="N233">
        <f t="shared" si="114"/>
        <v>7</v>
      </c>
      <c r="O233">
        <f t="shared" si="115"/>
        <v>27.583333333335759</v>
      </c>
      <c r="P233">
        <f t="shared" si="116"/>
        <v>19.083333333335759</v>
      </c>
      <c r="Q233" s="167">
        <f>IFERROR(VLOOKUP($A233,'2019_IncRep_27.07.20'!$A$18:$Z$44,14,FALSE),"")</f>
        <v>16.46659334673658</v>
      </c>
    </row>
    <row r="234" spans="1:17">
      <c r="A234" t="s">
        <v>174</v>
      </c>
      <c r="B234" t="str">
        <f t="shared" si="101"/>
        <v>ANpp</v>
      </c>
      <c r="C234" t="str">
        <f t="shared" si="102"/>
        <v>ANpp_10-20_2019_b</v>
      </c>
      <c r="D234">
        <v>15.5</v>
      </c>
      <c r="E234">
        <f t="shared" si="117"/>
        <v>9</v>
      </c>
      <c r="F234" t="s">
        <v>329</v>
      </c>
      <c r="G234" t="str">
        <f t="shared" si="111"/>
        <v/>
      </c>
      <c r="H234" s="167">
        <f>VLOOKUP($A234,'2019_IncRep_09.07.20'!$A$18:$Z$48,9,FALSE)</f>
        <v>44020.5</v>
      </c>
      <c r="I234">
        <f t="shared" si="103"/>
        <v>2020</v>
      </c>
      <c r="J234">
        <f t="shared" si="112"/>
        <v>7</v>
      </c>
      <c r="K234">
        <f t="shared" si="113"/>
        <v>8.5</v>
      </c>
      <c r="L234" s="167">
        <f>VLOOKUP($A234,'2019_IncRep_27.07.20'!$A$18:$Z$44,2,FALSE)</f>
        <v>44039.583333333336</v>
      </c>
      <c r="M234">
        <f t="shared" si="104"/>
        <v>2020</v>
      </c>
      <c r="N234">
        <f t="shared" si="114"/>
        <v>7</v>
      </c>
      <c r="O234">
        <f t="shared" si="115"/>
        <v>27.583333333335759</v>
      </c>
      <c r="P234">
        <f t="shared" si="116"/>
        <v>19.083333333335759</v>
      </c>
      <c r="Q234" s="167">
        <f>IFERROR(VLOOKUP($A234,'2019_IncRep_27.07.20'!$A$18:$Z$44,14,FALSE),"")</f>
        <v>6.5983679029326394</v>
      </c>
    </row>
    <row r="235" spans="1:17">
      <c r="A235" t="s">
        <v>175</v>
      </c>
      <c r="B235" t="str">
        <f t="shared" si="101"/>
        <v>ANpp</v>
      </c>
      <c r="C235" t="str">
        <f t="shared" si="102"/>
        <v>ANpp_20-30_2019_b</v>
      </c>
      <c r="D235">
        <v>15.82</v>
      </c>
      <c r="E235">
        <f t="shared" si="117"/>
        <v>9</v>
      </c>
      <c r="F235" t="s">
        <v>329</v>
      </c>
      <c r="G235" t="str">
        <f t="shared" si="111"/>
        <v/>
      </c>
      <c r="H235" s="167">
        <f>VLOOKUP($A235,'2019_IncRep_09.07.20'!$A$18:$Z$48,9,FALSE)</f>
        <v>44020.5</v>
      </c>
      <c r="I235">
        <f t="shared" si="103"/>
        <v>2020</v>
      </c>
      <c r="J235">
        <f t="shared" si="112"/>
        <v>7</v>
      </c>
      <c r="K235">
        <f t="shared" si="113"/>
        <v>8.5</v>
      </c>
      <c r="L235" s="167">
        <f>VLOOKUP($A235,'2019_IncRep_27.07.20'!$A$18:$Z$44,2,FALSE)</f>
        <v>44039.583333333336</v>
      </c>
      <c r="M235">
        <f t="shared" si="104"/>
        <v>2020</v>
      </c>
      <c r="N235">
        <f t="shared" si="114"/>
        <v>7</v>
      </c>
      <c r="O235">
        <f t="shared" si="115"/>
        <v>27.583333333335759</v>
      </c>
      <c r="P235">
        <f t="shared" si="116"/>
        <v>19.083333333335759</v>
      </c>
      <c r="Q235" s="167">
        <f>IFERROR(VLOOKUP($A235,'2019_IncRep_27.07.20'!$A$18:$Z$44,14,FALSE),"")</f>
        <v>11.262109946817446</v>
      </c>
    </row>
    <row r="236" spans="1:17">
      <c r="A236" t="s">
        <v>176</v>
      </c>
      <c r="B236" t="str">
        <f t="shared" si="101"/>
        <v>BSrf</v>
      </c>
      <c r="C236" t="str">
        <f t="shared" si="102"/>
        <v>BSrf_0-10_2019_b</v>
      </c>
      <c r="D236">
        <v>15.86</v>
      </c>
      <c r="E236">
        <f t="shared" si="117"/>
        <v>9</v>
      </c>
      <c r="F236" t="s">
        <v>329</v>
      </c>
      <c r="G236" t="str">
        <f t="shared" si="111"/>
        <v/>
      </c>
      <c r="H236" s="167">
        <f>VLOOKUP($A236,'2019_IncRep_09.07.20'!$A$18:$Z$48,9,FALSE)</f>
        <v>44020.5</v>
      </c>
      <c r="I236">
        <f t="shared" si="103"/>
        <v>2020</v>
      </c>
      <c r="J236">
        <f t="shared" si="112"/>
        <v>7</v>
      </c>
      <c r="K236">
        <f t="shared" si="113"/>
        <v>8.5</v>
      </c>
      <c r="L236" s="167">
        <f>VLOOKUP($A236,'2019_IncRep_27.07.20'!$A$18:$Z$44,2,FALSE)</f>
        <v>44039.583333333336</v>
      </c>
      <c r="M236">
        <f t="shared" si="104"/>
        <v>2020</v>
      </c>
      <c r="N236">
        <f t="shared" si="114"/>
        <v>7</v>
      </c>
      <c r="O236">
        <f t="shared" si="115"/>
        <v>27.583333333335759</v>
      </c>
      <c r="P236">
        <f t="shared" si="116"/>
        <v>19.083333333335759</v>
      </c>
      <c r="Q236" s="167">
        <f>IFERROR(VLOOKUP($A236,'2019_IncRep_27.07.20'!$A$18:$Z$44,14,FALSE),"")</f>
        <v>8.7866290380101297</v>
      </c>
    </row>
    <row r="237" spans="1:17">
      <c r="A237" t="s">
        <v>177</v>
      </c>
      <c r="B237" t="str">
        <f t="shared" si="101"/>
        <v>BSrf</v>
      </c>
      <c r="C237" t="str">
        <f t="shared" si="102"/>
        <v>BSrf_10-20_2019_b</v>
      </c>
      <c r="D237">
        <v>15.82</v>
      </c>
      <c r="E237">
        <f t="shared" si="117"/>
        <v>9</v>
      </c>
      <c r="F237" t="s">
        <v>329</v>
      </c>
      <c r="G237" t="str">
        <f t="shared" si="111"/>
        <v/>
      </c>
      <c r="H237" s="167">
        <f>VLOOKUP($A237,'2019_IncRep_09.07.20'!$A$18:$Z$48,9,FALSE)</f>
        <v>44020.5</v>
      </c>
      <c r="I237">
        <f t="shared" si="103"/>
        <v>2020</v>
      </c>
      <c r="J237">
        <f t="shared" si="112"/>
        <v>7</v>
      </c>
      <c r="K237">
        <f t="shared" si="113"/>
        <v>8.5</v>
      </c>
      <c r="L237" s="167">
        <f>VLOOKUP($A237,'2019_IncRep_27.07.20'!$A$18:$Z$44,2,FALSE)</f>
        <v>44039.583333333336</v>
      </c>
      <c r="M237">
        <f t="shared" si="104"/>
        <v>2020</v>
      </c>
      <c r="N237">
        <f t="shared" si="114"/>
        <v>7</v>
      </c>
      <c r="O237">
        <f t="shared" si="115"/>
        <v>27.583333333335759</v>
      </c>
      <c r="P237">
        <f t="shared" si="116"/>
        <v>19.083333333335759</v>
      </c>
      <c r="Q237" s="167">
        <f>IFERROR(VLOOKUP($A237,'2019_IncRep_27.07.20'!$A$18:$Z$44,14,FALSE),"")</f>
        <v>8.4496224819187251</v>
      </c>
    </row>
    <row r="238" spans="1:17">
      <c r="A238" t="s">
        <v>178</v>
      </c>
      <c r="B238" t="str">
        <f t="shared" si="101"/>
        <v>BSrf</v>
      </c>
      <c r="C238" t="str">
        <f t="shared" si="102"/>
        <v>BSrf_20-30_2019_b</v>
      </c>
      <c r="D238">
        <v>15.45</v>
      </c>
      <c r="E238">
        <f t="shared" si="117"/>
        <v>9</v>
      </c>
      <c r="F238" t="s">
        <v>329</v>
      </c>
      <c r="G238" t="str">
        <f t="shared" si="111"/>
        <v/>
      </c>
      <c r="H238" s="167">
        <f>VLOOKUP($A238,'2019_IncRep_09.07.20'!$A$18:$Z$48,9,FALSE)</f>
        <v>44020.5</v>
      </c>
      <c r="I238">
        <f t="shared" si="103"/>
        <v>2020</v>
      </c>
      <c r="J238">
        <f t="shared" si="112"/>
        <v>7</v>
      </c>
      <c r="K238">
        <f t="shared" si="113"/>
        <v>8.5</v>
      </c>
      <c r="L238" s="167">
        <f>VLOOKUP($A238,'2019_IncRep_27.07.20'!$A$18:$Z$44,2,FALSE)</f>
        <v>44039.583333333336</v>
      </c>
      <c r="M238">
        <f t="shared" si="104"/>
        <v>2020</v>
      </c>
      <c r="N238">
        <f t="shared" si="114"/>
        <v>7</v>
      </c>
      <c r="O238">
        <f t="shared" si="115"/>
        <v>27.583333333335759</v>
      </c>
      <c r="P238">
        <f t="shared" si="116"/>
        <v>19.083333333335759</v>
      </c>
      <c r="Q238" s="167">
        <f>IFERROR(VLOOKUP($A238,'2019_IncRep_27.07.20'!$A$18:$Z$44,14,FALSE),"")</f>
        <v>3.2573663600425071</v>
      </c>
    </row>
    <row r="239" spans="1:17">
      <c r="A239" t="s">
        <v>179</v>
      </c>
      <c r="B239" t="str">
        <f t="shared" si="101"/>
        <v>BSwf</v>
      </c>
      <c r="C239" t="str">
        <f t="shared" si="102"/>
        <v>BSwf_0-10_2019_b</v>
      </c>
      <c r="D239">
        <v>15.37</v>
      </c>
      <c r="E239">
        <f t="shared" si="117"/>
        <v>9</v>
      </c>
      <c r="F239" t="s">
        <v>329</v>
      </c>
      <c r="G239" t="str">
        <f t="shared" si="111"/>
        <v/>
      </c>
      <c r="H239" s="167">
        <f>VLOOKUP($A239,'2019_IncRep_09.07.20'!$A$18:$Z$48,9,FALSE)</f>
        <v>44020.5</v>
      </c>
      <c r="I239">
        <f t="shared" si="103"/>
        <v>2020</v>
      </c>
      <c r="J239">
        <f t="shared" si="112"/>
        <v>7</v>
      </c>
      <c r="K239">
        <f t="shared" si="113"/>
        <v>8.5</v>
      </c>
      <c r="L239" s="167">
        <f>VLOOKUP($A239,'2019_IncRep_27.07.20'!$A$18:$Z$44,2,FALSE)</f>
        <v>44039.583333333336</v>
      </c>
      <c r="M239">
        <f t="shared" si="104"/>
        <v>2020</v>
      </c>
      <c r="N239">
        <f t="shared" si="114"/>
        <v>7</v>
      </c>
      <c r="O239">
        <f t="shared" si="115"/>
        <v>27.583333333335759</v>
      </c>
      <c r="P239">
        <f t="shared" si="116"/>
        <v>19.083333333335759</v>
      </c>
      <c r="Q239" s="167">
        <f>IFERROR(VLOOKUP($A239,'2019_IncRep_27.07.20'!$A$18:$Z$44,14,FALSE),"")</f>
        <v>8.5115922292456627</v>
      </c>
    </row>
    <row r="240" spans="1:17">
      <c r="A240" t="s">
        <v>180</v>
      </c>
      <c r="B240" t="str">
        <f t="shared" si="101"/>
        <v>BSwf</v>
      </c>
      <c r="C240" t="str">
        <f t="shared" si="102"/>
        <v>BSwf_10-20_2019_b</v>
      </c>
      <c r="D240">
        <v>15.11</v>
      </c>
      <c r="E240">
        <f t="shared" si="117"/>
        <v>9</v>
      </c>
      <c r="F240" t="s">
        <v>329</v>
      </c>
      <c r="G240" t="str">
        <f t="shared" si="111"/>
        <v/>
      </c>
      <c r="H240" s="167">
        <f>VLOOKUP($A240,'2019_IncRep_09.07.20'!$A$18:$Z$48,9,FALSE)</f>
        <v>44020.5</v>
      </c>
      <c r="I240">
        <f t="shared" si="103"/>
        <v>2020</v>
      </c>
      <c r="J240">
        <f t="shared" si="112"/>
        <v>7</v>
      </c>
      <c r="K240">
        <f t="shared" si="113"/>
        <v>8.5</v>
      </c>
      <c r="L240" s="167">
        <f>VLOOKUP($A240,'2019_IncRep_27.07.20'!$A$18:$Z$44,2,FALSE)</f>
        <v>44039.583333333336</v>
      </c>
      <c r="M240">
        <f t="shared" si="104"/>
        <v>2020</v>
      </c>
      <c r="N240">
        <f t="shared" si="114"/>
        <v>7</v>
      </c>
      <c r="O240">
        <f t="shared" si="115"/>
        <v>27.583333333335759</v>
      </c>
      <c r="P240">
        <f t="shared" si="116"/>
        <v>19.083333333335759</v>
      </c>
      <c r="Q240" s="167">
        <f>IFERROR(VLOOKUP($A240,'2019_IncRep_27.07.20'!$A$18:$Z$44,14,FALSE),"")</f>
        <v>6.9643256354082421</v>
      </c>
    </row>
    <row r="241" spans="1:17">
      <c r="A241" t="s">
        <v>181</v>
      </c>
      <c r="B241" t="str">
        <f t="shared" si="101"/>
        <v>BSwf</v>
      </c>
      <c r="C241" t="str">
        <f t="shared" si="102"/>
        <v>BSwf_20-30_2019_b</v>
      </c>
      <c r="D241">
        <v>15.31</v>
      </c>
      <c r="E241">
        <f t="shared" si="117"/>
        <v>9</v>
      </c>
      <c r="F241" t="s">
        <v>329</v>
      </c>
      <c r="G241" t="str">
        <f t="shared" si="111"/>
        <v/>
      </c>
      <c r="H241" s="167">
        <f>VLOOKUP($A241,'2019_IncRep_09.07.20'!$A$18:$Z$48,9,FALSE)</f>
        <v>44020.5</v>
      </c>
      <c r="I241">
        <f t="shared" si="103"/>
        <v>2020</v>
      </c>
      <c r="J241">
        <f t="shared" si="112"/>
        <v>7</v>
      </c>
      <c r="K241">
        <f t="shared" si="113"/>
        <v>8.5</v>
      </c>
      <c r="L241" s="167">
        <f>VLOOKUP($A241,'2019_IncRep_27.07.20'!$A$18:$Z$44,2,FALSE)</f>
        <v>44039.583333333336</v>
      </c>
      <c r="M241">
        <f t="shared" si="104"/>
        <v>2020</v>
      </c>
      <c r="N241">
        <f t="shared" si="114"/>
        <v>7</v>
      </c>
      <c r="O241">
        <f t="shared" si="115"/>
        <v>27.583333333335759</v>
      </c>
      <c r="P241">
        <f t="shared" si="116"/>
        <v>19.083333333335759</v>
      </c>
      <c r="Q241" s="167">
        <f>IFERROR(VLOOKUP($A241,'2019_IncRep_27.07.20'!$A$18:$Z$44,14,FALSE),"")</f>
        <v>3.9528644310138947</v>
      </c>
    </row>
    <row r="242" spans="1:17">
      <c r="A242" t="s">
        <v>182</v>
      </c>
      <c r="B242" t="str">
        <f t="shared" si="101"/>
        <v>BSpp</v>
      </c>
      <c r="C242" t="str">
        <f t="shared" si="102"/>
        <v>BSpp_0-10_2019_b</v>
      </c>
      <c r="D242">
        <v>15.38</v>
      </c>
      <c r="E242">
        <f t="shared" si="117"/>
        <v>9</v>
      </c>
      <c r="F242" t="s">
        <v>329</v>
      </c>
      <c r="G242" t="str">
        <f t="shared" si="111"/>
        <v/>
      </c>
      <c r="H242" s="167">
        <f>VLOOKUP($A242,'2019_IncRep_09.07.20'!$A$18:$Z$48,9,FALSE)</f>
        <v>44020.5</v>
      </c>
      <c r="I242">
        <f t="shared" si="103"/>
        <v>2020</v>
      </c>
      <c r="J242">
        <f t="shared" si="112"/>
        <v>7</v>
      </c>
      <c r="K242">
        <f t="shared" si="113"/>
        <v>8.5</v>
      </c>
      <c r="L242" s="167">
        <f>VLOOKUP($A242,'2019_IncRep_27.07.20'!$A$18:$Z$44,2,FALSE)</f>
        <v>44039.583333333336</v>
      </c>
      <c r="M242">
        <f t="shared" si="104"/>
        <v>2020</v>
      </c>
      <c r="N242">
        <f t="shared" si="114"/>
        <v>7</v>
      </c>
      <c r="O242">
        <f t="shared" si="115"/>
        <v>27.583333333335759</v>
      </c>
      <c r="P242">
        <f t="shared" si="116"/>
        <v>19.083333333335759</v>
      </c>
      <c r="Q242" s="167">
        <f>IFERROR(VLOOKUP($A242,'2019_IncRep_27.07.20'!$A$18:$Z$44,14,FALSE),"")</f>
        <v>21.573551754561759</v>
      </c>
    </row>
    <row r="243" spans="1:17">
      <c r="A243" t="s">
        <v>183</v>
      </c>
      <c r="B243" t="str">
        <f t="shared" si="101"/>
        <v>BSpp</v>
      </c>
      <c r="C243" t="str">
        <f t="shared" si="102"/>
        <v>BSpp_10-20_2019_b</v>
      </c>
      <c r="D243">
        <v>15.06</v>
      </c>
      <c r="E243">
        <f t="shared" si="117"/>
        <v>9</v>
      </c>
      <c r="F243" t="s">
        <v>329</v>
      </c>
      <c r="G243" t="str">
        <f t="shared" si="111"/>
        <v/>
      </c>
      <c r="H243" s="167">
        <f>VLOOKUP($A243,'2019_IncRep_09.07.20'!$A$18:$Z$48,9,FALSE)</f>
        <v>44020.5</v>
      </c>
      <c r="I243">
        <f t="shared" si="103"/>
        <v>2020</v>
      </c>
      <c r="J243">
        <f t="shared" si="112"/>
        <v>7</v>
      </c>
      <c r="K243">
        <f t="shared" si="113"/>
        <v>8.5</v>
      </c>
      <c r="L243" s="167">
        <f>VLOOKUP($A243,'2019_IncRep_27.07.20'!$A$18:$Z$44,2,FALSE)</f>
        <v>44039.583333333336</v>
      </c>
      <c r="M243">
        <f t="shared" si="104"/>
        <v>2020</v>
      </c>
      <c r="N243">
        <f t="shared" si="114"/>
        <v>7</v>
      </c>
      <c r="O243">
        <f t="shared" si="115"/>
        <v>27.583333333335759</v>
      </c>
      <c r="P243">
        <f t="shared" si="116"/>
        <v>19.083333333335759</v>
      </c>
      <c r="Q243" s="167">
        <f>IFERROR(VLOOKUP($A243,'2019_IncRep_27.07.20'!$A$18:$Z$44,14,FALSE),"")</f>
        <v>11.104286058174738</v>
      </c>
    </row>
    <row r="244" spans="1:17">
      <c r="A244" t="s">
        <v>184</v>
      </c>
      <c r="B244" t="str">
        <f t="shared" si="101"/>
        <v>BSpp</v>
      </c>
      <c r="C244" t="str">
        <f t="shared" si="102"/>
        <v>BSpp_20-30_2019_b</v>
      </c>
      <c r="D244">
        <v>15.42</v>
      </c>
      <c r="E244">
        <f t="shared" si="117"/>
        <v>9</v>
      </c>
      <c r="F244" t="s">
        <v>329</v>
      </c>
      <c r="G244" t="str">
        <f t="shared" si="111"/>
        <v/>
      </c>
      <c r="H244" s="167">
        <f>VLOOKUP($A244,'2019_IncRep_09.07.20'!$A$18:$Z$48,9,FALSE)</f>
        <v>44020.5</v>
      </c>
      <c r="I244">
        <f t="shared" si="103"/>
        <v>2020</v>
      </c>
      <c r="J244">
        <f t="shared" si="112"/>
        <v>7</v>
      </c>
      <c r="K244">
        <f t="shared" si="113"/>
        <v>8.5</v>
      </c>
      <c r="L244" s="167">
        <f>VLOOKUP($A244,'2019_IncRep_27.07.20'!$A$18:$Z$44,2,FALSE)</f>
        <v>44039.583333333336</v>
      </c>
      <c r="M244">
        <f t="shared" si="104"/>
        <v>2020</v>
      </c>
      <c r="N244">
        <f t="shared" si="114"/>
        <v>7</v>
      </c>
      <c r="O244">
        <f t="shared" si="115"/>
        <v>27.583333333335759</v>
      </c>
      <c r="P244">
        <f t="shared" si="116"/>
        <v>19.083333333335759</v>
      </c>
      <c r="Q244" s="167">
        <f>IFERROR(VLOOKUP($A244,'2019_IncRep_27.07.20'!$A$18:$Z$44,14,FALSE),"")</f>
        <v>9.1443847857148981</v>
      </c>
    </row>
    <row r="245" spans="1:17">
      <c r="A245" t="s">
        <v>158</v>
      </c>
      <c r="B245" t="str">
        <f t="shared" si="101"/>
        <v>GRrf</v>
      </c>
      <c r="C245" t="str">
        <f t="shared" si="102"/>
        <v>GRrf_0-10_2019_b</v>
      </c>
      <c r="D245">
        <v>15.61</v>
      </c>
      <c r="E245">
        <v>10</v>
      </c>
      <c r="F245" t="s">
        <v>330</v>
      </c>
      <c r="G245" t="str">
        <f t="shared" ref="G245" si="118">IF(AND(E245&lt;&gt;E244,L245=L218),"fix meas date","")</f>
        <v/>
      </c>
      <c r="H245" s="167">
        <f>VLOOKUP($A245,'2019_IncRep_09.07.20'!$A$18:$Z$48,9,FALSE)</f>
        <v>44020.5</v>
      </c>
      <c r="I245">
        <f t="shared" si="103"/>
        <v>2020</v>
      </c>
      <c r="J245">
        <f t="shared" ref="J245" si="119">MONTH(H245)</f>
        <v>7</v>
      </c>
      <c r="K245">
        <f t="shared" ref="K245" si="120">DAY(H245)+H245-ROUNDDOWN(H245,0)</f>
        <v>8.5</v>
      </c>
      <c r="L245" s="167">
        <f>VLOOKUP($A245,'2019_IncRep_29.07.20'!$A$18:$Z$44,2,FALSE)</f>
        <v>44041.708333333336</v>
      </c>
      <c r="M245">
        <f t="shared" si="104"/>
        <v>2020</v>
      </c>
      <c r="N245">
        <f t="shared" ref="N245" si="121">MONTH(L245)</f>
        <v>7</v>
      </c>
      <c r="O245">
        <f t="shared" ref="O245" si="122">DAY(L245)+L245-ROUNDDOWN(L245,0)</f>
        <v>29.708333333335759</v>
      </c>
      <c r="P245">
        <f t="shared" ref="P245" si="123">L245-H245</f>
        <v>21.208333333335759</v>
      </c>
      <c r="Q245" s="167">
        <f>IFERROR(VLOOKUP($A245,'2019_IncRep_29.07.20'!$A$18:$Z$44,14,FALSE),"")</f>
        <v>7.4609225608250958</v>
      </c>
    </row>
    <row r="246" spans="1:17">
      <c r="A246" t="s">
        <v>159</v>
      </c>
      <c r="B246" t="str">
        <f t="shared" si="101"/>
        <v>GRrf</v>
      </c>
      <c r="C246" t="str">
        <f t="shared" si="102"/>
        <v>GRrf_10-20_2019_b</v>
      </c>
      <c r="D246">
        <v>15.8</v>
      </c>
      <c r="E246">
        <f>E245</f>
        <v>10</v>
      </c>
      <c r="F246" t="s">
        <v>330</v>
      </c>
      <c r="G246" t="str">
        <f t="shared" ref="G246:G271" si="124">IF(AND(E246&lt;&gt;E245,L246=L219),"fix meas date","")</f>
        <v/>
      </c>
      <c r="H246" s="167">
        <f>VLOOKUP($A246,'2019_IncRep_09.07.20'!$A$18:$Z$48,9,FALSE)</f>
        <v>44020.5</v>
      </c>
      <c r="I246">
        <f t="shared" si="103"/>
        <v>2020</v>
      </c>
      <c r="J246">
        <f t="shared" ref="J246:J271" si="125">MONTH(H246)</f>
        <v>7</v>
      </c>
      <c r="K246">
        <f t="shared" ref="K246:K271" si="126">DAY(H246)+H246-ROUNDDOWN(H246,0)</f>
        <v>8.5</v>
      </c>
      <c r="L246" s="167">
        <f>VLOOKUP($A246,'2019_IncRep_29.07.20'!$A$18:$Z$44,2,FALSE)</f>
        <v>44041.708333333336</v>
      </c>
      <c r="M246">
        <f t="shared" si="104"/>
        <v>2020</v>
      </c>
      <c r="N246">
        <f t="shared" ref="N246:N271" si="127">MONTH(L246)</f>
        <v>7</v>
      </c>
      <c r="O246">
        <f t="shared" ref="O246:O271" si="128">DAY(L246)+L246-ROUNDDOWN(L246,0)</f>
        <v>29.708333333335759</v>
      </c>
      <c r="P246">
        <f t="shared" ref="P246:P271" si="129">L246-H246</f>
        <v>21.208333333335759</v>
      </c>
      <c r="Q246" s="167">
        <f>IFERROR(VLOOKUP($A246,'2019_IncRep_29.07.20'!$A$18:$Z$44,14,FALSE),"")</f>
        <v>4.4954666818334283</v>
      </c>
    </row>
    <row r="247" spans="1:17">
      <c r="A247" t="s">
        <v>160</v>
      </c>
      <c r="B247" t="str">
        <f t="shared" si="101"/>
        <v>GRrf</v>
      </c>
      <c r="C247" t="str">
        <f t="shared" si="102"/>
        <v>GRrf_20-30_2019_b</v>
      </c>
      <c r="D247">
        <v>15.54</v>
      </c>
      <c r="E247">
        <f t="shared" ref="E247:E271" si="130">E246</f>
        <v>10</v>
      </c>
      <c r="F247" t="s">
        <v>330</v>
      </c>
      <c r="G247" t="str">
        <f t="shared" si="124"/>
        <v/>
      </c>
      <c r="H247" s="167">
        <f>VLOOKUP($A247,'2019_IncRep_09.07.20'!$A$18:$Z$48,9,FALSE)</f>
        <v>44020.5</v>
      </c>
      <c r="I247">
        <f t="shared" si="103"/>
        <v>2020</v>
      </c>
      <c r="J247">
        <f t="shared" si="125"/>
        <v>7</v>
      </c>
      <c r="K247">
        <f t="shared" si="126"/>
        <v>8.5</v>
      </c>
      <c r="L247" s="167">
        <f>VLOOKUP($A247,'2019_IncRep_29.07.20'!$A$18:$Z$44,2,FALSE)</f>
        <v>44041.708333333336</v>
      </c>
      <c r="M247">
        <f t="shared" si="104"/>
        <v>2020</v>
      </c>
      <c r="N247">
        <f t="shared" si="127"/>
        <v>7</v>
      </c>
      <c r="O247">
        <f t="shared" si="128"/>
        <v>29.708333333335759</v>
      </c>
      <c r="P247">
        <f t="shared" si="129"/>
        <v>21.208333333335759</v>
      </c>
      <c r="Q247" s="167">
        <f>IFERROR(VLOOKUP($A247,'2019_IncRep_29.07.20'!$A$18:$Z$44,14,FALSE),"")</f>
        <v>3.8452598238449478</v>
      </c>
    </row>
    <row r="248" spans="1:17">
      <c r="A248" t="s">
        <v>161</v>
      </c>
      <c r="B248" t="str">
        <f t="shared" si="101"/>
        <v>GRwf</v>
      </c>
      <c r="C248" t="str">
        <f t="shared" si="102"/>
        <v>GRwf_0-10_2019_b</v>
      </c>
      <c r="D248">
        <v>15.46</v>
      </c>
      <c r="E248">
        <f t="shared" si="130"/>
        <v>10</v>
      </c>
      <c r="F248" t="s">
        <v>330</v>
      </c>
      <c r="G248" t="str">
        <f t="shared" si="124"/>
        <v/>
      </c>
      <c r="H248" s="167">
        <f>VLOOKUP($A248,'2019_IncRep_09.07.20'!$A$18:$Z$48,9,FALSE)</f>
        <v>44020.5</v>
      </c>
      <c r="I248">
        <f t="shared" si="103"/>
        <v>2020</v>
      </c>
      <c r="J248">
        <f t="shared" si="125"/>
        <v>7</v>
      </c>
      <c r="K248">
        <f t="shared" si="126"/>
        <v>8.5</v>
      </c>
      <c r="L248" s="167">
        <f>VLOOKUP($A248,'2019_IncRep_29.07.20'!$A$18:$Z$44,2,FALSE)</f>
        <v>44041.708333333336</v>
      </c>
      <c r="M248">
        <f t="shared" si="104"/>
        <v>2020</v>
      </c>
      <c r="N248">
        <f t="shared" si="127"/>
        <v>7</v>
      </c>
      <c r="O248">
        <f t="shared" si="128"/>
        <v>29.708333333335759</v>
      </c>
      <c r="P248">
        <f t="shared" si="129"/>
        <v>21.208333333335759</v>
      </c>
      <c r="Q248" s="167">
        <f>IFERROR(VLOOKUP($A248,'2019_IncRep_29.07.20'!$A$18:$Z$44,14,FALSE),"")</f>
        <v>13.116290626886627</v>
      </c>
    </row>
    <row r="249" spans="1:17">
      <c r="A249" t="s">
        <v>162</v>
      </c>
      <c r="B249" t="str">
        <f t="shared" si="101"/>
        <v>GRwf</v>
      </c>
      <c r="C249" t="str">
        <f t="shared" si="102"/>
        <v>GRwf_10-20_2019_b</v>
      </c>
      <c r="D249">
        <v>15.31</v>
      </c>
      <c r="E249">
        <f t="shared" si="130"/>
        <v>10</v>
      </c>
      <c r="F249" t="s">
        <v>330</v>
      </c>
      <c r="G249" t="str">
        <f t="shared" si="124"/>
        <v/>
      </c>
      <c r="H249" s="167">
        <f>VLOOKUP($A249,'2019_IncRep_09.07.20'!$A$18:$Z$48,9,FALSE)</f>
        <v>44020.5</v>
      </c>
      <c r="I249">
        <f t="shared" si="103"/>
        <v>2020</v>
      </c>
      <c r="J249">
        <f t="shared" si="125"/>
        <v>7</v>
      </c>
      <c r="K249">
        <f t="shared" si="126"/>
        <v>8.5</v>
      </c>
      <c r="L249" s="167">
        <f>VLOOKUP($A249,'2019_IncRep_29.07.20'!$A$18:$Z$44,2,FALSE)</f>
        <v>44041.708333333336</v>
      </c>
      <c r="M249">
        <f t="shared" si="104"/>
        <v>2020</v>
      </c>
      <c r="N249">
        <f t="shared" si="127"/>
        <v>7</v>
      </c>
      <c r="O249">
        <f t="shared" si="128"/>
        <v>29.708333333335759</v>
      </c>
      <c r="P249">
        <f t="shared" si="129"/>
        <v>21.208333333335759</v>
      </c>
      <c r="Q249" s="167">
        <f>IFERROR(VLOOKUP($A249,'2019_IncRep_29.07.20'!$A$18:$Z$44,14,FALSE),"")</f>
        <v>8.5140451208880741</v>
      </c>
    </row>
    <row r="250" spans="1:17">
      <c r="A250" t="s">
        <v>163</v>
      </c>
      <c r="B250" t="str">
        <f t="shared" si="101"/>
        <v>GRwf</v>
      </c>
      <c r="C250" t="str">
        <f t="shared" si="102"/>
        <v>GRwf_20-30_2019_b</v>
      </c>
      <c r="D250">
        <v>15.31</v>
      </c>
      <c r="E250">
        <f t="shared" si="130"/>
        <v>10</v>
      </c>
      <c r="F250" t="s">
        <v>330</v>
      </c>
      <c r="G250" t="str">
        <f t="shared" si="124"/>
        <v/>
      </c>
      <c r="H250" s="167">
        <f>VLOOKUP($A250,'2019_IncRep_09.07.20'!$A$18:$Z$48,9,FALSE)</f>
        <v>44020.5</v>
      </c>
      <c r="I250">
        <f t="shared" si="103"/>
        <v>2020</v>
      </c>
      <c r="J250">
        <f t="shared" si="125"/>
        <v>7</v>
      </c>
      <c r="K250">
        <f t="shared" si="126"/>
        <v>8.5</v>
      </c>
      <c r="L250" s="167">
        <f>VLOOKUP($A250,'2019_IncRep_29.07.20'!$A$18:$Z$44,2,FALSE)</f>
        <v>44041.708333333336</v>
      </c>
      <c r="M250">
        <f t="shared" si="104"/>
        <v>2020</v>
      </c>
      <c r="N250">
        <f t="shared" si="127"/>
        <v>7</v>
      </c>
      <c r="O250">
        <f t="shared" si="128"/>
        <v>29.708333333335759</v>
      </c>
      <c r="P250">
        <f t="shared" si="129"/>
        <v>21.208333333335759</v>
      </c>
      <c r="Q250" s="167">
        <f>IFERROR(VLOOKUP($A250,'2019_IncRep_29.07.20'!$A$18:$Z$44,14,FALSE),"")</f>
        <v>6.1662412274259655</v>
      </c>
    </row>
    <row r="251" spans="1:17">
      <c r="A251" t="s">
        <v>164</v>
      </c>
      <c r="B251" t="str">
        <f t="shared" si="101"/>
        <v>GRpp</v>
      </c>
      <c r="C251" t="str">
        <f t="shared" si="102"/>
        <v>GRpp_0-10_2019_b</v>
      </c>
      <c r="D251">
        <v>15.46</v>
      </c>
      <c r="E251">
        <f t="shared" si="130"/>
        <v>10</v>
      </c>
      <c r="F251" t="s">
        <v>330</v>
      </c>
      <c r="G251" t="str">
        <f t="shared" si="124"/>
        <v/>
      </c>
      <c r="H251" s="167">
        <f>VLOOKUP($A251,'2019_IncRep_09.07.20'!$A$18:$Z$48,9,FALSE)</f>
        <v>44020.5</v>
      </c>
      <c r="I251">
        <f t="shared" si="103"/>
        <v>2020</v>
      </c>
      <c r="J251">
        <f t="shared" si="125"/>
        <v>7</v>
      </c>
      <c r="K251">
        <f t="shared" si="126"/>
        <v>8.5</v>
      </c>
      <c r="L251" s="167">
        <f>VLOOKUP($A251,'2019_IncRep_29.07.20'!$A$18:$Z$44,2,FALSE)</f>
        <v>44041.708333333336</v>
      </c>
      <c r="M251">
        <f t="shared" si="104"/>
        <v>2020</v>
      </c>
      <c r="N251">
        <f t="shared" si="127"/>
        <v>7</v>
      </c>
      <c r="O251">
        <f t="shared" si="128"/>
        <v>29.708333333335759</v>
      </c>
      <c r="P251">
        <f t="shared" si="129"/>
        <v>21.208333333335759</v>
      </c>
      <c r="Q251" s="167" t="str">
        <f>IFERROR(VLOOKUP($A251,'2019_IncRep_29.07.20'!$A$18:$Z$44,14,FALSE),"")</f>
        <v/>
      </c>
    </row>
    <row r="252" spans="1:17">
      <c r="A252" t="s">
        <v>165</v>
      </c>
      <c r="B252" t="str">
        <f t="shared" si="101"/>
        <v>GRpp</v>
      </c>
      <c r="C252" t="str">
        <f t="shared" si="102"/>
        <v>GRpp_10-20_2019_b</v>
      </c>
      <c r="D252">
        <v>15.53</v>
      </c>
      <c r="E252">
        <f t="shared" si="130"/>
        <v>10</v>
      </c>
      <c r="F252" t="s">
        <v>330</v>
      </c>
      <c r="G252" t="str">
        <f t="shared" si="124"/>
        <v/>
      </c>
      <c r="H252" s="167">
        <f>VLOOKUP($A252,'2019_IncRep_09.07.20'!$A$18:$Z$48,9,FALSE)</f>
        <v>44020.5</v>
      </c>
      <c r="I252">
        <f t="shared" si="103"/>
        <v>2020</v>
      </c>
      <c r="J252">
        <f t="shared" si="125"/>
        <v>7</v>
      </c>
      <c r="K252">
        <f t="shared" si="126"/>
        <v>8.5</v>
      </c>
      <c r="L252" s="167">
        <f>VLOOKUP($A252,'2019_IncRep_29.07.20'!$A$18:$Z$44,2,FALSE)</f>
        <v>44041.708333333336</v>
      </c>
      <c r="M252">
        <f t="shared" si="104"/>
        <v>2020</v>
      </c>
      <c r="N252">
        <f t="shared" si="127"/>
        <v>7</v>
      </c>
      <c r="O252">
        <f t="shared" si="128"/>
        <v>29.708333333335759</v>
      </c>
      <c r="P252">
        <f t="shared" si="129"/>
        <v>21.208333333335759</v>
      </c>
      <c r="Q252" s="167" t="str">
        <f>IFERROR(VLOOKUP($A252,'2019_IncRep_29.07.20'!$A$18:$Z$44,14,FALSE),"")</f>
        <v/>
      </c>
    </row>
    <row r="253" spans="1:17">
      <c r="A253" t="s">
        <v>166</v>
      </c>
      <c r="B253" t="str">
        <f t="shared" si="101"/>
        <v>GRpp</v>
      </c>
      <c r="C253" t="str">
        <f t="shared" si="102"/>
        <v>GRpp_20-30_2019_b</v>
      </c>
      <c r="D253">
        <v>15.42</v>
      </c>
      <c r="E253">
        <f t="shared" si="130"/>
        <v>10</v>
      </c>
      <c r="F253" t="s">
        <v>330</v>
      </c>
      <c r="G253" t="str">
        <f t="shared" si="124"/>
        <v/>
      </c>
      <c r="H253" s="167">
        <f>VLOOKUP($A253,'2019_IncRep_09.07.20'!$A$18:$Z$48,9,FALSE)</f>
        <v>44020.5</v>
      </c>
      <c r="I253">
        <f t="shared" si="103"/>
        <v>2020</v>
      </c>
      <c r="J253">
        <f t="shared" si="125"/>
        <v>7</v>
      </c>
      <c r="K253">
        <f t="shared" si="126"/>
        <v>8.5</v>
      </c>
      <c r="L253" s="167">
        <f>VLOOKUP($A253,'2019_IncRep_29.07.20'!$A$18:$Z$44,2,FALSE)</f>
        <v>44041.708333333336</v>
      </c>
      <c r="M253">
        <f t="shared" si="104"/>
        <v>2020</v>
      </c>
      <c r="N253">
        <f t="shared" si="127"/>
        <v>7</v>
      </c>
      <c r="O253">
        <f t="shared" si="128"/>
        <v>29.708333333335759</v>
      </c>
      <c r="P253">
        <f t="shared" si="129"/>
        <v>21.208333333335759</v>
      </c>
      <c r="Q253" s="167">
        <f>IFERROR(VLOOKUP($A253,'2019_IncRep_29.07.20'!$A$18:$Z$44,14,FALSE),"")</f>
        <v>13.280941719940076</v>
      </c>
    </row>
    <row r="254" spans="1:17">
      <c r="A254" t="s">
        <v>167</v>
      </c>
      <c r="B254" t="str">
        <f t="shared" si="101"/>
        <v>ANrf</v>
      </c>
      <c r="C254" t="str">
        <f t="shared" si="102"/>
        <v>ANrf_0-10_2019_b</v>
      </c>
      <c r="D254">
        <v>15.36</v>
      </c>
      <c r="E254">
        <f t="shared" si="130"/>
        <v>10</v>
      </c>
      <c r="F254" t="s">
        <v>330</v>
      </c>
      <c r="G254" t="str">
        <f t="shared" si="124"/>
        <v/>
      </c>
      <c r="H254" s="167">
        <f>VLOOKUP($A254,'2019_IncRep_09.07.20'!$A$18:$Z$48,9,FALSE)</f>
        <v>44020.5</v>
      </c>
      <c r="I254">
        <f t="shared" si="103"/>
        <v>2020</v>
      </c>
      <c r="J254">
        <f t="shared" si="125"/>
        <v>7</v>
      </c>
      <c r="K254">
        <f t="shared" si="126"/>
        <v>8.5</v>
      </c>
      <c r="L254" s="167">
        <f>VLOOKUP($A254,'2019_IncRep_29.07.20'!$A$18:$Z$44,2,FALSE)</f>
        <v>44041.708333333336</v>
      </c>
      <c r="M254">
        <f t="shared" si="104"/>
        <v>2020</v>
      </c>
      <c r="N254">
        <f t="shared" si="127"/>
        <v>7</v>
      </c>
      <c r="O254">
        <f t="shared" si="128"/>
        <v>29.708333333335759</v>
      </c>
      <c r="P254">
        <f t="shared" si="129"/>
        <v>21.208333333335759</v>
      </c>
      <c r="Q254" s="167" t="str">
        <f>IFERROR(VLOOKUP($A254,'2019_IncRep_29.07.20'!$A$18:$Z$44,14,FALSE),"")</f>
        <v/>
      </c>
    </row>
    <row r="255" spans="1:17">
      <c r="A255" t="s">
        <v>168</v>
      </c>
      <c r="B255" t="str">
        <f t="shared" si="101"/>
        <v>ANrf</v>
      </c>
      <c r="C255" t="str">
        <f t="shared" si="102"/>
        <v>ANrf_10-20_2019_b</v>
      </c>
      <c r="D255">
        <v>15.43</v>
      </c>
      <c r="E255">
        <f t="shared" si="130"/>
        <v>10</v>
      </c>
      <c r="F255" t="s">
        <v>330</v>
      </c>
      <c r="G255" t="str">
        <f t="shared" si="124"/>
        <v/>
      </c>
      <c r="H255" s="167">
        <f>VLOOKUP($A255,'2019_IncRep_09.07.20'!$A$18:$Z$48,9,FALSE)</f>
        <v>44020.5</v>
      </c>
      <c r="I255">
        <f t="shared" si="103"/>
        <v>2020</v>
      </c>
      <c r="J255">
        <f t="shared" si="125"/>
        <v>7</v>
      </c>
      <c r="K255">
        <f t="shared" si="126"/>
        <v>8.5</v>
      </c>
      <c r="L255" s="167">
        <f>VLOOKUP($A255,'2019_IncRep_29.07.20'!$A$18:$Z$44,2,FALSE)</f>
        <v>44041.708333333336</v>
      </c>
      <c r="M255">
        <f t="shared" si="104"/>
        <v>2020</v>
      </c>
      <c r="N255">
        <f t="shared" si="127"/>
        <v>7</v>
      </c>
      <c r="O255">
        <f t="shared" si="128"/>
        <v>29.708333333335759</v>
      </c>
      <c r="P255">
        <f t="shared" si="129"/>
        <v>21.208333333335759</v>
      </c>
      <c r="Q255" s="167">
        <f>IFERROR(VLOOKUP($A255,'2019_IncRep_29.07.20'!$A$18:$Z$44,14,FALSE),"")</f>
        <v>11.747108134604796</v>
      </c>
    </row>
    <row r="256" spans="1:17">
      <c r="A256" t="s">
        <v>169</v>
      </c>
      <c r="B256" t="str">
        <f t="shared" si="101"/>
        <v>ANrf</v>
      </c>
      <c r="C256" t="str">
        <f t="shared" si="102"/>
        <v>ANrf_20-30_2019_b</v>
      </c>
      <c r="D256">
        <v>15.83</v>
      </c>
      <c r="E256">
        <f t="shared" si="130"/>
        <v>10</v>
      </c>
      <c r="F256" t="s">
        <v>330</v>
      </c>
      <c r="G256" t="str">
        <f t="shared" si="124"/>
        <v/>
      </c>
      <c r="H256" s="167">
        <f>VLOOKUP($A256,'2019_IncRep_09.07.20'!$A$18:$Z$48,9,FALSE)</f>
        <v>44020.5</v>
      </c>
      <c r="I256">
        <f t="shared" si="103"/>
        <v>2020</v>
      </c>
      <c r="J256">
        <f t="shared" si="125"/>
        <v>7</v>
      </c>
      <c r="K256">
        <f t="shared" si="126"/>
        <v>8.5</v>
      </c>
      <c r="L256" s="167">
        <f>VLOOKUP($A256,'2019_IncRep_29.07.20'!$A$18:$Z$44,2,FALSE)</f>
        <v>44041.708333333336</v>
      </c>
      <c r="M256">
        <f t="shared" si="104"/>
        <v>2020</v>
      </c>
      <c r="N256">
        <f t="shared" si="127"/>
        <v>7</v>
      </c>
      <c r="O256">
        <f t="shared" si="128"/>
        <v>29.708333333335759</v>
      </c>
      <c r="P256">
        <f t="shared" si="129"/>
        <v>21.208333333335759</v>
      </c>
      <c r="Q256" s="167">
        <f>IFERROR(VLOOKUP($A256,'2019_IncRep_29.07.20'!$A$18:$Z$44,14,FALSE),"")</f>
        <v>4.5331859640190233</v>
      </c>
    </row>
    <row r="257" spans="1:17">
      <c r="A257" t="s">
        <v>170</v>
      </c>
      <c r="B257" t="str">
        <f t="shared" si="101"/>
        <v>ANwf</v>
      </c>
      <c r="C257" t="str">
        <f t="shared" si="102"/>
        <v>ANwf_0-10_2019_b</v>
      </c>
      <c r="D257">
        <v>15.01</v>
      </c>
      <c r="E257">
        <f t="shared" si="130"/>
        <v>10</v>
      </c>
      <c r="F257" t="s">
        <v>330</v>
      </c>
      <c r="G257" t="str">
        <f t="shared" si="124"/>
        <v/>
      </c>
      <c r="H257" s="167">
        <f>VLOOKUP($A257,'2019_IncRep_09.07.20'!$A$18:$Z$48,9,FALSE)</f>
        <v>44020.5</v>
      </c>
      <c r="I257">
        <f t="shared" si="103"/>
        <v>2020</v>
      </c>
      <c r="J257">
        <f t="shared" si="125"/>
        <v>7</v>
      </c>
      <c r="K257">
        <f t="shared" si="126"/>
        <v>8.5</v>
      </c>
      <c r="L257" s="167">
        <f>VLOOKUP($A257,'2019_IncRep_29.07.20'!$A$18:$Z$44,2,FALSE)</f>
        <v>44041.708333333336</v>
      </c>
      <c r="M257">
        <f t="shared" si="104"/>
        <v>2020</v>
      </c>
      <c r="N257">
        <f t="shared" si="127"/>
        <v>7</v>
      </c>
      <c r="O257">
        <f t="shared" si="128"/>
        <v>29.708333333335759</v>
      </c>
      <c r="P257">
        <f t="shared" si="129"/>
        <v>21.208333333335759</v>
      </c>
      <c r="Q257" s="167" t="str">
        <f>IFERROR(VLOOKUP($A257,'2019_IncRep_29.07.20'!$A$18:$Z$44,14,FALSE),"")</f>
        <v/>
      </c>
    </row>
    <row r="258" spans="1:17">
      <c r="A258" t="s">
        <v>171</v>
      </c>
      <c r="B258" t="str">
        <f t="shared" si="101"/>
        <v>ANwf</v>
      </c>
      <c r="C258" t="str">
        <f t="shared" si="102"/>
        <v>ANwf_10-20_2019_b</v>
      </c>
      <c r="D258">
        <v>14.92</v>
      </c>
      <c r="E258">
        <f t="shared" si="130"/>
        <v>10</v>
      </c>
      <c r="F258" t="s">
        <v>330</v>
      </c>
      <c r="G258" t="str">
        <f t="shared" si="124"/>
        <v/>
      </c>
      <c r="H258" s="167">
        <f>VLOOKUP($A258,'2019_IncRep_09.07.20'!$A$18:$Z$48,9,FALSE)</f>
        <v>44020.5</v>
      </c>
      <c r="I258">
        <f t="shared" si="103"/>
        <v>2020</v>
      </c>
      <c r="J258">
        <f t="shared" si="125"/>
        <v>7</v>
      </c>
      <c r="K258">
        <f t="shared" si="126"/>
        <v>8.5</v>
      </c>
      <c r="L258" s="167">
        <f>VLOOKUP($A258,'2019_IncRep_29.07.20'!$A$18:$Z$44,2,FALSE)</f>
        <v>44041.708333333336</v>
      </c>
      <c r="M258">
        <f t="shared" si="104"/>
        <v>2020</v>
      </c>
      <c r="N258">
        <f t="shared" si="127"/>
        <v>7</v>
      </c>
      <c r="O258">
        <f t="shared" si="128"/>
        <v>29.708333333335759</v>
      </c>
      <c r="P258">
        <f t="shared" si="129"/>
        <v>21.208333333335759</v>
      </c>
      <c r="Q258" s="167" t="str">
        <f>IFERROR(VLOOKUP($A258,'2019_IncRep_29.07.20'!$A$18:$Z$44,14,FALSE),"")</f>
        <v/>
      </c>
    </row>
    <row r="259" spans="1:17">
      <c r="A259" t="s">
        <v>172</v>
      </c>
      <c r="B259" t="str">
        <f t="shared" ref="B259:B322" si="131">IF(RIGHT(LEFT(A259,2),1)="_",LEFT(RIGHT(A259,LEN(A259)-2),4),LEFT(RIGHT(A259,LEN(A259)-3),4))</f>
        <v>ANwf</v>
      </c>
      <c r="C259" t="str">
        <f t="shared" ref="C259:C322" si="132">B259&amp;IF(LEFT(RIGHT(A259,5),1)="_",RIGHT(A259,5),RIGHT(A259,6))&amp;"_2019_b"</f>
        <v>ANwf_20-30_2019_b</v>
      </c>
      <c r="D259">
        <v>15.6</v>
      </c>
      <c r="E259">
        <f t="shared" si="130"/>
        <v>10</v>
      </c>
      <c r="F259" t="s">
        <v>330</v>
      </c>
      <c r="G259" t="str">
        <f t="shared" si="124"/>
        <v/>
      </c>
      <c r="H259" s="167">
        <f>VLOOKUP($A259,'2019_IncRep_09.07.20'!$A$18:$Z$48,9,FALSE)</f>
        <v>44020.5</v>
      </c>
      <c r="I259">
        <f t="shared" ref="I259:I322" si="133">YEAR(H259)</f>
        <v>2020</v>
      </c>
      <c r="J259">
        <f t="shared" si="125"/>
        <v>7</v>
      </c>
      <c r="K259">
        <f t="shared" si="126"/>
        <v>8.5</v>
      </c>
      <c r="L259" s="167">
        <f>VLOOKUP($A259,'2019_IncRep_29.07.20'!$A$18:$Z$44,2,FALSE)</f>
        <v>44041.708333333336</v>
      </c>
      <c r="M259">
        <f t="shared" ref="M259:M322" si="134">YEAR(L259)</f>
        <v>2020</v>
      </c>
      <c r="N259">
        <f t="shared" si="127"/>
        <v>7</v>
      </c>
      <c r="O259">
        <f t="shared" si="128"/>
        <v>29.708333333335759</v>
      </c>
      <c r="P259">
        <f t="shared" si="129"/>
        <v>21.208333333335759</v>
      </c>
      <c r="Q259" s="167">
        <f>IFERROR(VLOOKUP($A259,'2019_IncRep_29.07.20'!$A$18:$Z$44,14,FALSE),"")</f>
        <v>16.416911878806445</v>
      </c>
    </row>
    <row r="260" spans="1:17">
      <c r="A260" t="s">
        <v>173</v>
      </c>
      <c r="B260" t="str">
        <f t="shared" si="131"/>
        <v>ANpp</v>
      </c>
      <c r="C260" t="str">
        <f t="shared" si="132"/>
        <v>ANpp_0-10_2019_b</v>
      </c>
      <c r="D260">
        <v>15.6</v>
      </c>
      <c r="E260">
        <f t="shared" si="130"/>
        <v>10</v>
      </c>
      <c r="F260" t="s">
        <v>330</v>
      </c>
      <c r="G260" t="str">
        <f t="shared" si="124"/>
        <v/>
      </c>
      <c r="H260" s="167">
        <f>VLOOKUP($A260,'2019_IncRep_09.07.20'!$A$18:$Z$48,9,FALSE)</f>
        <v>44020.5</v>
      </c>
      <c r="I260">
        <f t="shared" si="133"/>
        <v>2020</v>
      </c>
      <c r="J260">
        <f t="shared" si="125"/>
        <v>7</v>
      </c>
      <c r="K260">
        <f t="shared" si="126"/>
        <v>8.5</v>
      </c>
      <c r="L260" s="167">
        <f>VLOOKUP($A260,'2019_IncRep_29.07.20'!$A$18:$Z$44,2,FALSE)</f>
        <v>44041.708333333336</v>
      </c>
      <c r="M260">
        <f t="shared" si="134"/>
        <v>2020</v>
      </c>
      <c r="N260">
        <f t="shared" si="127"/>
        <v>7</v>
      </c>
      <c r="O260">
        <f t="shared" si="128"/>
        <v>29.708333333335759</v>
      </c>
      <c r="P260">
        <f t="shared" si="129"/>
        <v>21.208333333335759</v>
      </c>
      <c r="Q260" s="167">
        <f>IFERROR(VLOOKUP($A260,'2019_IncRep_29.07.20'!$A$18:$Z$44,14,FALSE),"")</f>
        <v>16.904057288816919</v>
      </c>
    </row>
    <row r="261" spans="1:17">
      <c r="A261" t="s">
        <v>174</v>
      </c>
      <c r="B261" t="str">
        <f t="shared" si="131"/>
        <v>ANpp</v>
      </c>
      <c r="C261" t="str">
        <f t="shared" si="132"/>
        <v>ANpp_10-20_2019_b</v>
      </c>
      <c r="D261">
        <v>15.5</v>
      </c>
      <c r="E261">
        <f t="shared" si="130"/>
        <v>10</v>
      </c>
      <c r="F261" t="s">
        <v>330</v>
      </c>
      <c r="G261" t="str">
        <f t="shared" si="124"/>
        <v/>
      </c>
      <c r="H261" s="167">
        <f>VLOOKUP($A261,'2019_IncRep_09.07.20'!$A$18:$Z$48,9,FALSE)</f>
        <v>44020.5</v>
      </c>
      <c r="I261">
        <f t="shared" si="133"/>
        <v>2020</v>
      </c>
      <c r="J261">
        <f t="shared" si="125"/>
        <v>7</v>
      </c>
      <c r="K261">
        <f t="shared" si="126"/>
        <v>8.5</v>
      </c>
      <c r="L261" s="167">
        <f>VLOOKUP($A261,'2019_IncRep_29.07.20'!$A$18:$Z$44,2,FALSE)</f>
        <v>44041.708333333336</v>
      </c>
      <c r="M261">
        <f t="shared" si="134"/>
        <v>2020</v>
      </c>
      <c r="N261">
        <f t="shared" si="127"/>
        <v>7</v>
      </c>
      <c r="O261">
        <f t="shared" si="128"/>
        <v>29.708333333335759</v>
      </c>
      <c r="P261">
        <f t="shared" si="129"/>
        <v>21.208333333335759</v>
      </c>
      <c r="Q261" s="167">
        <f>IFERROR(VLOOKUP($A261,'2019_IncRep_29.07.20'!$A$18:$Z$44,14,FALSE),"")</f>
        <v>6.9097594062916858</v>
      </c>
    </row>
    <row r="262" spans="1:17">
      <c r="A262" t="s">
        <v>175</v>
      </c>
      <c r="B262" t="str">
        <f t="shared" si="131"/>
        <v>ANpp</v>
      </c>
      <c r="C262" t="str">
        <f t="shared" si="132"/>
        <v>ANpp_20-30_2019_b</v>
      </c>
      <c r="D262">
        <v>15.82</v>
      </c>
      <c r="E262">
        <f t="shared" si="130"/>
        <v>10</v>
      </c>
      <c r="F262" t="s">
        <v>330</v>
      </c>
      <c r="G262" t="str">
        <f t="shared" si="124"/>
        <v/>
      </c>
      <c r="H262" s="167">
        <f>VLOOKUP($A262,'2019_IncRep_09.07.20'!$A$18:$Z$48,9,FALSE)</f>
        <v>44020.5</v>
      </c>
      <c r="I262">
        <f t="shared" si="133"/>
        <v>2020</v>
      </c>
      <c r="J262">
        <f t="shared" si="125"/>
        <v>7</v>
      </c>
      <c r="K262">
        <f t="shared" si="126"/>
        <v>8.5</v>
      </c>
      <c r="L262" s="167">
        <f>VLOOKUP($A262,'2019_IncRep_29.07.20'!$A$18:$Z$44,2,FALSE)</f>
        <v>44041.708333333336</v>
      </c>
      <c r="M262">
        <f t="shared" si="134"/>
        <v>2020</v>
      </c>
      <c r="N262">
        <f t="shared" si="127"/>
        <v>7</v>
      </c>
      <c r="O262">
        <f t="shared" si="128"/>
        <v>29.708333333335759</v>
      </c>
      <c r="P262">
        <f t="shared" si="129"/>
        <v>21.208333333335759</v>
      </c>
      <c r="Q262" s="167">
        <f>IFERROR(VLOOKUP($A262,'2019_IncRep_29.07.20'!$A$18:$Z$44,14,FALSE),"")</f>
        <v>12.390692264346203</v>
      </c>
    </row>
    <row r="263" spans="1:17">
      <c r="A263" t="s">
        <v>176</v>
      </c>
      <c r="B263" t="str">
        <f t="shared" si="131"/>
        <v>BSrf</v>
      </c>
      <c r="C263" t="str">
        <f t="shared" si="132"/>
        <v>BSrf_0-10_2019_b</v>
      </c>
      <c r="D263">
        <v>15.86</v>
      </c>
      <c r="E263">
        <f t="shared" si="130"/>
        <v>10</v>
      </c>
      <c r="F263" t="s">
        <v>330</v>
      </c>
      <c r="G263" t="str">
        <f t="shared" si="124"/>
        <v/>
      </c>
      <c r="H263" s="167">
        <f>VLOOKUP($A263,'2019_IncRep_09.07.20'!$A$18:$Z$48,9,FALSE)</f>
        <v>44020.5</v>
      </c>
      <c r="I263">
        <f t="shared" si="133"/>
        <v>2020</v>
      </c>
      <c r="J263">
        <f t="shared" si="125"/>
        <v>7</v>
      </c>
      <c r="K263">
        <f t="shared" si="126"/>
        <v>8.5</v>
      </c>
      <c r="L263" s="167">
        <f>VLOOKUP($A263,'2019_IncRep_29.07.20'!$A$18:$Z$44,2,FALSE)</f>
        <v>44041.708333333336</v>
      </c>
      <c r="M263">
        <f t="shared" si="134"/>
        <v>2020</v>
      </c>
      <c r="N263">
        <f t="shared" si="127"/>
        <v>7</v>
      </c>
      <c r="O263">
        <f t="shared" si="128"/>
        <v>29.708333333335759</v>
      </c>
      <c r="P263">
        <f t="shared" si="129"/>
        <v>21.208333333335759</v>
      </c>
      <c r="Q263" s="167">
        <f>IFERROR(VLOOKUP($A263,'2019_IncRep_29.07.20'!$A$18:$Z$44,14,FALSE),"")</f>
        <v>9.0646195267067444</v>
      </c>
    </row>
    <row r="264" spans="1:17">
      <c r="A264" t="s">
        <v>177</v>
      </c>
      <c r="B264" t="str">
        <f t="shared" si="131"/>
        <v>BSrf</v>
      </c>
      <c r="C264" t="str">
        <f t="shared" si="132"/>
        <v>BSrf_10-20_2019_b</v>
      </c>
      <c r="D264">
        <v>15.82</v>
      </c>
      <c r="E264">
        <f t="shared" si="130"/>
        <v>10</v>
      </c>
      <c r="F264" t="s">
        <v>330</v>
      </c>
      <c r="G264" t="str">
        <f t="shared" si="124"/>
        <v/>
      </c>
      <c r="H264" s="167">
        <f>VLOOKUP($A264,'2019_IncRep_09.07.20'!$A$18:$Z$48,9,FALSE)</f>
        <v>44020.5</v>
      </c>
      <c r="I264">
        <f t="shared" si="133"/>
        <v>2020</v>
      </c>
      <c r="J264">
        <f t="shared" si="125"/>
        <v>7</v>
      </c>
      <c r="K264">
        <f t="shared" si="126"/>
        <v>8.5</v>
      </c>
      <c r="L264" s="167">
        <f>VLOOKUP($A264,'2019_IncRep_29.07.20'!$A$18:$Z$44,2,FALSE)</f>
        <v>44041.708333333336</v>
      </c>
      <c r="M264">
        <f t="shared" si="134"/>
        <v>2020</v>
      </c>
      <c r="N264">
        <f t="shared" si="127"/>
        <v>7</v>
      </c>
      <c r="O264">
        <f t="shared" si="128"/>
        <v>29.708333333335759</v>
      </c>
      <c r="P264">
        <f t="shared" si="129"/>
        <v>21.208333333335759</v>
      </c>
      <c r="Q264" s="167">
        <f>IFERROR(VLOOKUP($A264,'2019_IncRep_29.07.20'!$A$18:$Z$44,14,FALSE),"")</f>
        <v>8.7785839081210693</v>
      </c>
    </row>
    <row r="265" spans="1:17">
      <c r="A265" t="s">
        <v>178</v>
      </c>
      <c r="B265" t="str">
        <f t="shared" si="131"/>
        <v>BSrf</v>
      </c>
      <c r="C265" t="str">
        <f t="shared" si="132"/>
        <v>BSrf_20-30_2019_b</v>
      </c>
      <c r="D265">
        <v>15.45</v>
      </c>
      <c r="E265">
        <f t="shared" si="130"/>
        <v>10</v>
      </c>
      <c r="F265" t="s">
        <v>330</v>
      </c>
      <c r="G265" t="str">
        <f t="shared" si="124"/>
        <v/>
      </c>
      <c r="H265" s="167">
        <f>VLOOKUP($A265,'2019_IncRep_09.07.20'!$A$18:$Z$48,9,FALSE)</f>
        <v>44020.5</v>
      </c>
      <c r="I265">
        <f t="shared" si="133"/>
        <v>2020</v>
      </c>
      <c r="J265">
        <f t="shared" si="125"/>
        <v>7</v>
      </c>
      <c r="K265">
        <f t="shared" si="126"/>
        <v>8.5</v>
      </c>
      <c r="L265" s="167">
        <f>VLOOKUP($A265,'2019_IncRep_29.07.20'!$A$18:$Z$44,2,FALSE)</f>
        <v>44041.708333333336</v>
      </c>
      <c r="M265">
        <f t="shared" si="134"/>
        <v>2020</v>
      </c>
      <c r="N265">
        <f t="shared" si="127"/>
        <v>7</v>
      </c>
      <c r="O265">
        <f t="shared" si="128"/>
        <v>29.708333333335759</v>
      </c>
      <c r="P265">
        <f t="shared" si="129"/>
        <v>21.208333333335759</v>
      </c>
      <c r="Q265" s="167">
        <f>IFERROR(VLOOKUP($A265,'2019_IncRep_29.07.20'!$A$18:$Z$44,14,FALSE),"")</f>
        <v>3.2893457122352134</v>
      </c>
    </row>
    <row r="266" spans="1:17">
      <c r="A266" t="s">
        <v>179</v>
      </c>
      <c r="B266" t="str">
        <f t="shared" si="131"/>
        <v>BSwf</v>
      </c>
      <c r="C266" t="str">
        <f t="shared" si="132"/>
        <v>BSwf_0-10_2019_b</v>
      </c>
      <c r="D266">
        <v>15.37</v>
      </c>
      <c r="E266">
        <f t="shared" si="130"/>
        <v>10</v>
      </c>
      <c r="F266" t="s">
        <v>330</v>
      </c>
      <c r="G266" t="str">
        <f t="shared" si="124"/>
        <v/>
      </c>
      <c r="H266" s="167">
        <f>VLOOKUP($A266,'2019_IncRep_09.07.20'!$A$18:$Z$48,9,FALSE)</f>
        <v>44020.5</v>
      </c>
      <c r="I266">
        <f t="shared" si="133"/>
        <v>2020</v>
      </c>
      <c r="J266">
        <f t="shared" si="125"/>
        <v>7</v>
      </c>
      <c r="K266">
        <f t="shared" si="126"/>
        <v>8.5</v>
      </c>
      <c r="L266" s="167">
        <f>VLOOKUP($A266,'2019_IncRep_29.07.20'!$A$18:$Z$44,2,FALSE)</f>
        <v>44041.708333333336</v>
      </c>
      <c r="M266">
        <f t="shared" si="134"/>
        <v>2020</v>
      </c>
      <c r="N266">
        <f t="shared" si="127"/>
        <v>7</v>
      </c>
      <c r="O266">
        <f t="shared" si="128"/>
        <v>29.708333333335759</v>
      </c>
      <c r="P266">
        <f t="shared" si="129"/>
        <v>21.208333333335759</v>
      </c>
      <c r="Q266" s="167">
        <f>IFERROR(VLOOKUP($A266,'2019_IncRep_29.07.20'!$A$18:$Z$44,14,FALSE),"")</f>
        <v>8.7180835967166761</v>
      </c>
    </row>
    <row r="267" spans="1:17">
      <c r="A267" t="s">
        <v>180</v>
      </c>
      <c r="B267" t="str">
        <f t="shared" si="131"/>
        <v>BSwf</v>
      </c>
      <c r="C267" t="str">
        <f t="shared" si="132"/>
        <v>BSwf_10-20_2019_b</v>
      </c>
      <c r="D267">
        <v>15.11</v>
      </c>
      <c r="E267">
        <f t="shared" si="130"/>
        <v>10</v>
      </c>
      <c r="F267" t="s">
        <v>330</v>
      </c>
      <c r="G267" t="str">
        <f t="shared" si="124"/>
        <v/>
      </c>
      <c r="H267" s="167">
        <f>VLOOKUP($A267,'2019_IncRep_09.07.20'!$A$18:$Z$48,9,FALSE)</f>
        <v>44020.5</v>
      </c>
      <c r="I267">
        <f t="shared" si="133"/>
        <v>2020</v>
      </c>
      <c r="J267">
        <f t="shared" si="125"/>
        <v>7</v>
      </c>
      <c r="K267">
        <f t="shared" si="126"/>
        <v>8.5</v>
      </c>
      <c r="L267" s="167">
        <f>VLOOKUP($A267,'2019_IncRep_29.07.20'!$A$18:$Z$44,2,FALSE)</f>
        <v>44041.708333333336</v>
      </c>
      <c r="M267">
        <f t="shared" si="134"/>
        <v>2020</v>
      </c>
      <c r="N267">
        <f t="shared" si="127"/>
        <v>7</v>
      </c>
      <c r="O267">
        <f t="shared" si="128"/>
        <v>29.708333333335759</v>
      </c>
      <c r="P267">
        <f t="shared" si="129"/>
        <v>21.208333333335759</v>
      </c>
      <c r="Q267" s="167">
        <f>IFERROR(VLOOKUP($A267,'2019_IncRep_29.07.20'!$A$18:$Z$44,14,FALSE),"")</f>
        <v>7.515614653071756</v>
      </c>
    </row>
    <row r="268" spans="1:17">
      <c r="A268" t="s">
        <v>181</v>
      </c>
      <c r="B268" t="str">
        <f t="shared" si="131"/>
        <v>BSwf</v>
      </c>
      <c r="C268" t="str">
        <f t="shared" si="132"/>
        <v>BSwf_20-30_2019_b</v>
      </c>
      <c r="D268">
        <v>15.31</v>
      </c>
      <c r="E268">
        <f t="shared" si="130"/>
        <v>10</v>
      </c>
      <c r="F268" t="s">
        <v>330</v>
      </c>
      <c r="G268" t="str">
        <f t="shared" si="124"/>
        <v/>
      </c>
      <c r="H268" s="167">
        <f>VLOOKUP($A268,'2019_IncRep_09.07.20'!$A$18:$Z$48,9,FALSE)</f>
        <v>44020.5</v>
      </c>
      <c r="I268">
        <f t="shared" si="133"/>
        <v>2020</v>
      </c>
      <c r="J268">
        <f t="shared" si="125"/>
        <v>7</v>
      </c>
      <c r="K268">
        <f t="shared" si="126"/>
        <v>8.5</v>
      </c>
      <c r="L268" s="167">
        <f>VLOOKUP($A268,'2019_IncRep_29.07.20'!$A$18:$Z$44,2,FALSE)</f>
        <v>44041.708333333336</v>
      </c>
      <c r="M268">
        <f t="shared" si="134"/>
        <v>2020</v>
      </c>
      <c r="N268">
        <f t="shared" si="127"/>
        <v>7</v>
      </c>
      <c r="O268">
        <f t="shared" si="128"/>
        <v>29.708333333335759</v>
      </c>
      <c r="P268">
        <f t="shared" si="129"/>
        <v>21.208333333335759</v>
      </c>
      <c r="Q268" s="167">
        <f>IFERROR(VLOOKUP($A268,'2019_IncRep_29.07.20'!$A$18:$Z$44,14,FALSE),"")</f>
        <v>4.3142486581035548</v>
      </c>
    </row>
    <row r="269" spans="1:17">
      <c r="A269" t="s">
        <v>182</v>
      </c>
      <c r="B269" t="str">
        <f t="shared" si="131"/>
        <v>BSpp</v>
      </c>
      <c r="C269" t="str">
        <f t="shared" si="132"/>
        <v>BSpp_0-10_2019_b</v>
      </c>
      <c r="D269">
        <v>15.38</v>
      </c>
      <c r="E269">
        <f t="shared" si="130"/>
        <v>10</v>
      </c>
      <c r="F269" t="s">
        <v>330</v>
      </c>
      <c r="G269" t="str">
        <f t="shared" si="124"/>
        <v/>
      </c>
      <c r="H269" s="167">
        <f>VLOOKUP($A269,'2019_IncRep_09.07.20'!$A$18:$Z$48,9,FALSE)</f>
        <v>44020.5</v>
      </c>
      <c r="I269">
        <f t="shared" si="133"/>
        <v>2020</v>
      </c>
      <c r="J269">
        <f t="shared" si="125"/>
        <v>7</v>
      </c>
      <c r="K269">
        <f t="shared" si="126"/>
        <v>8.5</v>
      </c>
      <c r="L269" s="167">
        <f>VLOOKUP($A269,'2019_IncRep_29.07.20'!$A$18:$Z$44,2,FALSE)</f>
        <v>44041.708333333336</v>
      </c>
      <c r="M269">
        <f t="shared" si="134"/>
        <v>2020</v>
      </c>
      <c r="N269">
        <f t="shared" si="127"/>
        <v>7</v>
      </c>
      <c r="O269">
        <f t="shared" si="128"/>
        <v>29.708333333335759</v>
      </c>
      <c r="P269">
        <f t="shared" si="129"/>
        <v>21.208333333335759</v>
      </c>
      <c r="Q269" s="167" t="str">
        <f>IFERROR(VLOOKUP($A269,'2019_IncRep_29.07.20'!$A$18:$Z$44,14,FALSE),"")</f>
        <v/>
      </c>
    </row>
    <row r="270" spans="1:17">
      <c r="A270" t="s">
        <v>183</v>
      </c>
      <c r="B270" t="str">
        <f t="shared" si="131"/>
        <v>BSpp</v>
      </c>
      <c r="C270" t="str">
        <f t="shared" si="132"/>
        <v>BSpp_10-20_2019_b</v>
      </c>
      <c r="D270">
        <v>15.06</v>
      </c>
      <c r="E270">
        <f t="shared" si="130"/>
        <v>10</v>
      </c>
      <c r="F270" t="s">
        <v>330</v>
      </c>
      <c r="G270" t="str">
        <f t="shared" si="124"/>
        <v/>
      </c>
      <c r="H270" s="167">
        <f>VLOOKUP($A270,'2019_IncRep_09.07.20'!$A$18:$Z$48,9,FALSE)</f>
        <v>44020.5</v>
      </c>
      <c r="I270">
        <f t="shared" si="133"/>
        <v>2020</v>
      </c>
      <c r="J270">
        <f t="shared" si="125"/>
        <v>7</v>
      </c>
      <c r="K270">
        <f t="shared" si="126"/>
        <v>8.5</v>
      </c>
      <c r="L270" s="167">
        <f>VLOOKUP($A270,'2019_IncRep_29.07.20'!$A$18:$Z$44,2,FALSE)</f>
        <v>44041.708333333336</v>
      </c>
      <c r="M270">
        <f t="shared" si="134"/>
        <v>2020</v>
      </c>
      <c r="N270">
        <f t="shared" si="127"/>
        <v>7</v>
      </c>
      <c r="O270">
        <f t="shared" si="128"/>
        <v>29.708333333335759</v>
      </c>
      <c r="P270">
        <f t="shared" si="129"/>
        <v>21.208333333335759</v>
      </c>
      <c r="Q270" s="167">
        <f>IFERROR(VLOOKUP($A270,'2019_IncRep_29.07.20'!$A$18:$Z$44,14,FALSE),"")</f>
        <v>13.178752487771746</v>
      </c>
    </row>
    <row r="271" spans="1:17">
      <c r="A271" t="s">
        <v>184</v>
      </c>
      <c r="B271" t="str">
        <f t="shared" si="131"/>
        <v>BSpp</v>
      </c>
      <c r="C271" t="str">
        <f t="shared" si="132"/>
        <v>BSpp_20-30_2019_b</v>
      </c>
      <c r="D271">
        <v>15.42</v>
      </c>
      <c r="E271">
        <f t="shared" si="130"/>
        <v>10</v>
      </c>
      <c r="F271" t="s">
        <v>330</v>
      </c>
      <c r="G271" t="str">
        <f t="shared" si="124"/>
        <v/>
      </c>
      <c r="H271" s="167">
        <f>VLOOKUP($A271,'2019_IncRep_09.07.20'!$A$18:$Z$48,9,FALSE)</f>
        <v>44020.5</v>
      </c>
      <c r="I271">
        <f t="shared" si="133"/>
        <v>2020</v>
      </c>
      <c r="J271">
        <f t="shared" si="125"/>
        <v>7</v>
      </c>
      <c r="K271">
        <f t="shared" si="126"/>
        <v>8.5</v>
      </c>
      <c r="L271" s="167">
        <f>VLOOKUP($A271,'2019_IncRep_29.07.20'!$A$18:$Z$44,2,FALSE)</f>
        <v>44041.708333333336</v>
      </c>
      <c r="M271">
        <f t="shared" si="134"/>
        <v>2020</v>
      </c>
      <c r="N271">
        <f t="shared" si="127"/>
        <v>7</v>
      </c>
      <c r="O271">
        <f t="shared" si="128"/>
        <v>29.708333333335759</v>
      </c>
      <c r="P271">
        <f t="shared" si="129"/>
        <v>21.208333333335759</v>
      </c>
      <c r="Q271" s="167">
        <f>IFERROR(VLOOKUP($A271,'2019_IncRep_29.07.20'!$A$18:$Z$44,14,FALSE),"")</f>
        <v>9.7008303816985251</v>
      </c>
    </row>
    <row r="272" spans="1:17">
      <c r="A272" t="s">
        <v>158</v>
      </c>
      <c r="B272" t="str">
        <f t="shared" si="131"/>
        <v>GRrf</v>
      </c>
      <c r="C272" t="str">
        <f t="shared" si="132"/>
        <v>GRrf_0-10_2019_b</v>
      </c>
      <c r="D272">
        <v>15.61</v>
      </c>
      <c r="E272">
        <v>11</v>
      </c>
      <c r="F272" t="s">
        <v>331</v>
      </c>
      <c r="G272" t="str">
        <f t="shared" ref="G272" si="135">IF(AND(E272&lt;&gt;E271,L272=L245),"fix meas date","")</f>
        <v/>
      </c>
      <c r="H272" s="167">
        <f>VLOOKUP($A272,'2019_IncRep_09.07.20'!$A$18:$Z$48,9,FALSE)</f>
        <v>44020.5</v>
      </c>
      <c r="I272">
        <f t="shared" si="133"/>
        <v>2020</v>
      </c>
      <c r="J272">
        <f t="shared" ref="J272" si="136">MONTH(H272)</f>
        <v>7</v>
      </c>
      <c r="K272">
        <f t="shared" ref="K272" si="137">DAY(H272)+H272-ROUNDDOWN(H272,0)</f>
        <v>8.5</v>
      </c>
      <c r="L272" s="167">
        <f>VLOOKUP($A272,'2019_IncRep_10.08.20'!$A$18:$Z$44,2,FALSE)</f>
        <v>44053.416666666664</v>
      </c>
      <c r="M272">
        <f t="shared" si="134"/>
        <v>2020</v>
      </c>
      <c r="N272">
        <f t="shared" ref="N272" si="138">MONTH(L272)</f>
        <v>8</v>
      </c>
      <c r="O272">
        <f t="shared" ref="O272" si="139">DAY(L272)+L272-ROUNDDOWN(L272,0)</f>
        <v>10.416666666664241</v>
      </c>
      <c r="P272">
        <f t="shared" ref="P272" si="140">L272-H272</f>
        <v>32.916666666664241</v>
      </c>
      <c r="Q272" s="167">
        <f>IFERROR(VLOOKUP($A272,'2019_IncRep_10.08.20'!$A$18:$Z$44,14,FALSE),"")</f>
        <v>6.6378615685090843</v>
      </c>
    </row>
    <row r="273" spans="1:17">
      <c r="A273" t="s">
        <v>159</v>
      </c>
      <c r="B273" t="str">
        <f t="shared" si="131"/>
        <v>GRrf</v>
      </c>
      <c r="C273" t="str">
        <f t="shared" si="132"/>
        <v>GRrf_10-20_2019_b</v>
      </c>
      <c r="D273">
        <v>15.8</v>
      </c>
      <c r="E273">
        <f>E272</f>
        <v>11</v>
      </c>
      <c r="F273" t="s">
        <v>331</v>
      </c>
      <c r="G273" t="str">
        <f t="shared" ref="G273:G298" si="141">IF(AND(E273&lt;&gt;E272,L273=L246),"fix meas date","")</f>
        <v/>
      </c>
      <c r="H273" s="167">
        <f>VLOOKUP($A273,'2019_IncRep_09.07.20'!$A$18:$Z$48,9,FALSE)</f>
        <v>44020.5</v>
      </c>
      <c r="I273">
        <f t="shared" si="133"/>
        <v>2020</v>
      </c>
      <c r="J273">
        <f t="shared" ref="J273:J298" si="142">MONTH(H273)</f>
        <v>7</v>
      </c>
      <c r="K273">
        <f t="shared" ref="K273:K298" si="143">DAY(H273)+H273-ROUNDDOWN(H273,0)</f>
        <v>8.5</v>
      </c>
      <c r="L273" s="167">
        <f>VLOOKUP($A273,'2019_IncRep_10.08.20'!$A$18:$Z$44,2,FALSE)</f>
        <v>44053.416666666664</v>
      </c>
      <c r="M273">
        <f t="shared" si="134"/>
        <v>2020</v>
      </c>
      <c r="N273">
        <f t="shared" ref="N273:N298" si="144">MONTH(L273)</f>
        <v>8</v>
      </c>
      <c r="O273">
        <f t="shared" ref="O273:O298" si="145">DAY(L273)+L273-ROUNDDOWN(L273,0)</f>
        <v>10.416666666664241</v>
      </c>
      <c r="P273">
        <f t="shared" ref="P273:P298" si="146">L273-H273</f>
        <v>32.916666666664241</v>
      </c>
      <c r="Q273" s="167" t="str">
        <f>IFERROR(VLOOKUP($A273,'2019_IncRep_10.08.20'!$A$18:$Z$44,14,FALSE),"")</f>
        <v/>
      </c>
    </row>
    <row r="274" spans="1:17">
      <c r="A274" t="s">
        <v>160</v>
      </c>
      <c r="B274" t="str">
        <f t="shared" si="131"/>
        <v>GRrf</v>
      </c>
      <c r="C274" t="str">
        <f t="shared" si="132"/>
        <v>GRrf_20-30_2019_b</v>
      </c>
      <c r="D274">
        <v>15.54</v>
      </c>
      <c r="E274">
        <f t="shared" ref="E274:E298" si="147">E273</f>
        <v>11</v>
      </c>
      <c r="F274" t="s">
        <v>331</v>
      </c>
      <c r="G274" t="str">
        <f t="shared" si="141"/>
        <v/>
      </c>
      <c r="H274" s="167">
        <f>VLOOKUP($A274,'2019_IncRep_09.07.20'!$A$18:$Z$48,9,FALSE)</f>
        <v>44020.5</v>
      </c>
      <c r="I274">
        <f t="shared" si="133"/>
        <v>2020</v>
      </c>
      <c r="J274">
        <f t="shared" si="142"/>
        <v>7</v>
      </c>
      <c r="K274">
        <f t="shared" si="143"/>
        <v>8.5</v>
      </c>
      <c r="L274" s="167">
        <f>VLOOKUP($A274,'2019_IncRep_10.08.20'!$A$18:$Z$44,2,FALSE)</f>
        <v>44053.416666666664</v>
      </c>
      <c r="M274">
        <f t="shared" si="134"/>
        <v>2020</v>
      </c>
      <c r="N274">
        <f t="shared" si="144"/>
        <v>8</v>
      </c>
      <c r="O274">
        <f t="shared" si="145"/>
        <v>10.416666666664241</v>
      </c>
      <c r="P274">
        <f t="shared" si="146"/>
        <v>32.916666666664241</v>
      </c>
      <c r="Q274" s="167" t="str">
        <f>IFERROR(VLOOKUP($A274,'2019_IncRep_10.08.20'!$A$18:$Z$44,14,FALSE),"")</f>
        <v/>
      </c>
    </row>
    <row r="275" spans="1:17">
      <c r="A275" t="s">
        <v>161</v>
      </c>
      <c r="B275" t="str">
        <f t="shared" si="131"/>
        <v>GRwf</v>
      </c>
      <c r="C275" t="str">
        <f t="shared" si="132"/>
        <v>GRwf_0-10_2019_b</v>
      </c>
      <c r="D275">
        <v>15.46</v>
      </c>
      <c r="E275">
        <f t="shared" si="147"/>
        <v>11</v>
      </c>
      <c r="F275" t="s">
        <v>331</v>
      </c>
      <c r="G275" t="str">
        <f t="shared" si="141"/>
        <v/>
      </c>
      <c r="H275" s="167">
        <f>VLOOKUP($A275,'2019_IncRep_09.07.20'!$A$18:$Z$48,9,FALSE)</f>
        <v>44020.5</v>
      </c>
      <c r="I275">
        <f t="shared" si="133"/>
        <v>2020</v>
      </c>
      <c r="J275">
        <f t="shared" si="142"/>
        <v>7</v>
      </c>
      <c r="K275">
        <f t="shared" si="143"/>
        <v>8.5</v>
      </c>
      <c r="L275" s="167">
        <f>VLOOKUP($A275,'2019_IncRep_10.08.20'!$A$18:$Z$44,2,FALSE)</f>
        <v>44053.416666666664</v>
      </c>
      <c r="M275">
        <f t="shared" si="134"/>
        <v>2020</v>
      </c>
      <c r="N275">
        <f t="shared" si="144"/>
        <v>8</v>
      </c>
      <c r="O275">
        <f t="shared" si="145"/>
        <v>10.416666666664241</v>
      </c>
      <c r="P275">
        <f t="shared" si="146"/>
        <v>32.916666666664241</v>
      </c>
      <c r="Q275" s="167" t="str">
        <f>IFERROR(VLOOKUP($A275,'2019_IncRep_10.08.20'!$A$18:$Z$44,14,FALSE),"")</f>
        <v/>
      </c>
    </row>
    <row r="276" spans="1:17">
      <c r="A276" t="s">
        <v>162</v>
      </c>
      <c r="B276" t="str">
        <f t="shared" si="131"/>
        <v>GRwf</v>
      </c>
      <c r="C276" t="str">
        <f t="shared" si="132"/>
        <v>GRwf_10-20_2019_b</v>
      </c>
      <c r="D276">
        <v>15.31</v>
      </c>
      <c r="E276">
        <f t="shared" si="147"/>
        <v>11</v>
      </c>
      <c r="F276" t="s">
        <v>331</v>
      </c>
      <c r="G276" t="str">
        <f t="shared" si="141"/>
        <v/>
      </c>
      <c r="H276" s="167">
        <f>VLOOKUP($A276,'2019_IncRep_09.07.20'!$A$18:$Z$48,9,FALSE)</f>
        <v>44020.5</v>
      </c>
      <c r="I276">
        <f t="shared" si="133"/>
        <v>2020</v>
      </c>
      <c r="J276">
        <f t="shared" si="142"/>
        <v>7</v>
      </c>
      <c r="K276">
        <f t="shared" si="143"/>
        <v>8.5</v>
      </c>
      <c r="L276" s="167">
        <f>VLOOKUP($A276,'2019_IncRep_10.08.20'!$A$18:$Z$44,2,FALSE)</f>
        <v>44053.416666666664</v>
      </c>
      <c r="M276">
        <f t="shared" si="134"/>
        <v>2020</v>
      </c>
      <c r="N276">
        <f t="shared" si="144"/>
        <v>8</v>
      </c>
      <c r="O276">
        <f t="shared" si="145"/>
        <v>10.416666666664241</v>
      </c>
      <c r="P276">
        <f t="shared" si="146"/>
        <v>32.916666666664241</v>
      </c>
      <c r="Q276" s="167" t="str">
        <f>IFERROR(VLOOKUP($A276,'2019_IncRep_10.08.20'!$A$18:$Z$44,14,FALSE),"")</f>
        <v/>
      </c>
    </row>
    <row r="277" spans="1:17">
      <c r="A277" t="s">
        <v>163</v>
      </c>
      <c r="B277" t="str">
        <f t="shared" si="131"/>
        <v>GRwf</v>
      </c>
      <c r="C277" t="str">
        <f t="shared" si="132"/>
        <v>GRwf_20-30_2019_b</v>
      </c>
      <c r="D277">
        <v>15.31</v>
      </c>
      <c r="E277">
        <f t="shared" si="147"/>
        <v>11</v>
      </c>
      <c r="F277" t="s">
        <v>331</v>
      </c>
      <c r="G277" t="str">
        <f t="shared" si="141"/>
        <v/>
      </c>
      <c r="H277" s="167">
        <f>VLOOKUP($A277,'2019_IncRep_09.07.20'!$A$18:$Z$48,9,FALSE)</f>
        <v>44020.5</v>
      </c>
      <c r="I277">
        <f t="shared" si="133"/>
        <v>2020</v>
      </c>
      <c r="J277">
        <f t="shared" si="142"/>
        <v>7</v>
      </c>
      <c r="K277">
        <f t="shared" si="143"/>
        <v>8.5</v>
      </c>
      <c r="L277" s="167">
        <f>VLOOKUP($A277,'2019_IncRep_10.08.20'!$A$18:$Z$44,2,FALSE)</f>
        <v>44053.416666666664</v>
      </c>
      <c r="M277">
        <f t="shared" si="134"/>
        <v>2020</v>
      </c>
      <c r="N277">
        <f t="shared" si="144"/>
        <v>8</v>
      </c>
      <c r="O277">
        <f t="shared" si="145"/>
        <v>10.416666666664241</v>
      </c>
      <c r="P277">
        <f t="shared" si="146"/>
        <v>32.916666666664241</v>
      </c>
      <c r="Q277" s="167">
        <f>IFERROR(VLOOKUP($A277,'2019_IncRep_10.08.20'!$A$18:$Z$44,14,FALSE),"")</f>
        <v>7.69660339586102</v>
      </c>
    </row>
    <row r="278" spans="1:17">
      <c r="A278" t="s">
        <v>164</v>
      </c>
      <c r="B278" t="str">
        <f t="shared" si="131"/>
        <v>GRpp</v>
      </c>
      <c r="C278" t="str">
        <f t="shared" si="132"/>
        <v>GRpp_0-10_2019_b</v>
      </c>
      <c r="D278">
        <v>15.46</v>
      </c>
      <c r="E278">
        <f t="shared" si="147"/>
        <v>11</v>
      </c>
      <c r="F278" t="s">
        <v>331</v>
      </c>
      <c r="G278" t="str">
        <f t="shared" si="141"/>
        <v/>
      </c>
      <c r="H278" s="167">
        <f>VLOOKUP($A278,'2019_IncRep_09.07.20'!$A$18:$Z$48,9,FALSE)</f>
        <v>44020.5</v>
      </c>
      <c r="I278">
        <f t="shared" si="133"/>
        <v>2020</v>
      </c>
      <c r="J278">
        <f t="shared" si="142"/>
        <v>7</v>
      </c>
      <c r="K278">
        <f t="shared" si="143"/>
        <v>8.5</v>
      </c>
      <c r="L278" s="167">
        <f>VLOOKUP($A278,'2019_IncRep_10.08.20'!$A$18:$Z$44,2,FALSE)</f>
        <v>44053.416666666664</v>
      </c>
      <c r="M278">
        <f t="shared" si="134"/>
        <v>2020</v>
      </c>
      <c r="N278">
        <f t="shared" si="144"/>
        <v>8</v>
      </c>
      <c r="O278">
        <f t="shared" si="145"/>
        <v>10.416666666664241</v>
      </c>
      <c r="P278">
        <f t="shared" si="146"/>
        <v>32.916666666664241</v>
      </c>
      <c r="Q278" s="167" t="str">
        <f>IFERROR(VLOOKUP($A278,'2019_IncRep_10.08.20'!$A$18:$Z$44,14,FALSE),"")</f>
        <v/>
      </c>
    </row>
    <row r="279" spans="1:17">
      <c r="A279" t="s">
        <v>165</v>
      </c>
      <c r="B279" t="str">
        <f t="shared" si="131"/>
        <v>GRpp</v>
      </c>
      <c r="C279" t="str">
        <f t="shared" si="132"/>
        <v>GRpp_10-20_2019_b</v>
      </c>
      <c r="D279">
        <v>15.53</v>
      </c>
      <c r="E279">
        <f t="shared" si="147"/>
        <v>11</v>
      </c>
      <c r="F279" t="s">
        <v>331</v>
      </c>
      <c r="G279" t="str">
        <f t="shared" si="141"/>
        <v/>
      </c>
      <c r="H279" s="167">
        <f>VLOOKUP($A279,'2019_IncRep_09.07.20'!$A$18:$Z$48,9,FALSE)</f>
        <v>44020.5</v>
      </c>
      <c r="I279">
        <f t="shared" si="133"/>
        <v>2020</v>
      </c>
      <c r="J279">
        <f t="shared" si="142"/>
        <v>7</v>
      </c>
      <c r="K279">
        <f t="shared" si="143"/>
        <v>8.5</v>
      </c>
      <c r="L279" s="167">
        <f>VLOOKUP($A279,'2019_IncRep_10.08.20'!$A$18:$Z$44,2,FALSE)</f>
        <v>44053.416666666664</v>
      </c>
      <c r="M279">
        <f t="shared" si="134"/>
        <v>2020</v>
      </c>
      <c r="N279">
        <f t="shared" si="144"/>
        <v>8</v>
      </c>
      <c r="O279">
        <f t="shared" si="145"/>
        <v>10.416666666664241</v>
      </c>
      <c r="P279">
        <f t="shared" si="146"/>
        <v>32.916666666664241</v>
      </c>
      <c r="Q279" s="167" t="str">
        <f>IFERROR(VLOOKUP($A279,'2019_IncRep_10.08.20'!$A$18:$Z$44,14,FALSE),"")</f>
        <v/>
      </c>
    </row>
    <row r="280" spans="1:17">
      <c r="A280" t="s">
        <v>166</v>
      </c>
      <c r="B280" t="str">
        <f t="shared" si="131"/>
        <v>GRpp</v>
      </c>
      <c r="C280" t="str">
        <f t="shared" si="132"/>
        <v>GRpp_20-30_2019_b</v>
      </c>
      <c r="D280">
        <v>15.42</v>
      </c>
      <c r="E280">
        <f t="shared" si="147"/>
        <v>11</v>
      </c>
      <c r="F280" t="s">
        <v>331</v>
      </c>
      <c r="G280" t="str">
        <f t="shared" si="141"/>
        <v/>
      </c>
      <c r="H280" s="167">
        <f>VLOOKUP($A280,'2019_IncRep_09.07.20'!$A$18:$Z$48,9,FALSE)</f>
        <v>44020.5</v>
      </c>
      <c r="I280">
        <f t="shared" si="133"/>
        <v>2020</v>
      </c>
      <c r="J280">
        <f t="shared" si="142"/>
        <v>7</v>
      </c>
      <c r="K280">
        <f t="shared" si="143"/>
        <v>8.5</v>
      </c>
      <c r="L280" s="167">
        <f>VLOOKUP($A280,'2019_IncRep_10.08.20'!$A$18:$Z$44,2,FALSE)</f>
        <v>44053.416666666664</v>
      </c>
      <c r="M280">
        <f t="shared" si="134"/>
        <v>2020</v>
      </c>
      <c r="N280">
        <f t="shared" si="144"/>
        <v>8</v>
      </c>
      <c r="O280">
        <f t="shared" si="145"/>
        <v>10.416666666664241</v>
      </c>
      <c r="P280">
        <f t="shared" si="146"/>
        <v>32.916666666664241</v>
      </c>
      <c r="Q280" s="167" t="str">
        <f>IFERROR(VLOOKUP($A280,'2019_IncRep_10.08.20'!$A$18:$Z$44,14,FALSE),"")</f>
        <v/>
      </c>
    </row>
    <row r="281" spans="1:17">
      <c r="A281" t="s">
        <v>167</v>
      </c>
      <c r="B281" t="str">
        <f t="shared" si="131"/>
        <v>ANrf</v>
      </c>
      <c r="C281" t="str">
        <f t="shared" si="132"/>
        <v>ANrf_0-10_2019_b</v>
      </c>
      <c r="D281">
        <v>15.36</v>
      </c>
      <c r="E281">
        <f t="shared" si="147"/>
        <v>11</v>
      </c>
      <c r="F281" t="s">
        <v>331</v>
      </c>
      <c r="G281" t="str">
        <f t="shared" si="141"/>
        <v/>
      </c>
      <c r="H281" s="167">
        <f>VLOOKUP($A281,'2019_IncRep_09.07.20'!$A$18:$Z$48,9,FALSE)</f>
        <v>44020.5</v>
      </c>
      <c r="I281">
        <f t="shared" si="133"/>
        <v>2020</v>
      </c>
      <c r="J281">
        <f t="shared" si="142"/>
        <v>7</v>
      </c>
      <c r="K281">
        <f t="shared" si="143"/>
        <v>8.5</v>
      </c>
      <c r="L281" s="167">
        <f>VLOOKUP($A281,'2019_IncRep_10.08.20'!$A$18:$Z$44,2,FALSE)</f>
        <v>44053.416666666664</v>
      </c>
      <c r="M281">
        <f t="shared" si="134"/>
        <v>2020</v>
      </c>
      <c r="N281">
        <f t="shared" si="144"/>
        <v>8</v>
      </c>
      <c r="O281">
        <f t="shared" si="145"/>
        <v>10.416666666664241</v>
      </c>
      <c r="P281">
        <f t="shared" si="146"/>
        <v>32.916666666664241</v>
      </c>
      <c r="Q281" s="167" t="str">
        <f>IFERROR(VLOOKUP($A281,'2019_IncRep_10.08.20'!$A$18:$Z$44,14,FALSE),"")</f>
        <v/>
      </c>
    </row>
    <row r="282" spans="1:17">
      <c r="A282" t="s">
        <v>168</v>
      </c>
      <c r="B282" t="str">
        <f t="shared" si="131"/>
        <v>ANrf</v>
      </c>
      <c r="C282" t="str">
        <f t="shared" si="132"/>
        <v>ANrf_10-20_2019_b</v>
      </c>
      <c r="D282">
        <v>15.43</v>
      </c>
      <c r="E282">
        <f t="shared" si="147"/>
        <v>11</v>
      </c>
      <c r="F282" t="s">
        <v>331</v>
      </c>
      <c r="G282" t="str">
        <f t="shared" si="141"/>
        <v/>
      </c>
      <c r="H282" s="167">
        <f>VLOOKUP($A282,'2019_IncRep_09.07.20'!$A$18:$Z$48,9,FALSE)</f>
        <v>44020.5</v>
      </c>
      <c r="I282">
        <f t="shared" si="133"/>
        <v>2020</v>
      </c>
      <c r="J282">
        <f t="shared" si="142"/>
        <v>7</v>
      </c>
      <c r="K282">
        <f t="shared" si="143"/>
        <v>8.5</v>
      </c>
      <c r="L282" s="167">
        <f>VLOOKUP($A282,'2019_IncRep_10.08.20'!$A$18:$Z$44,2,FALSE)</f>
        <v>44053.416666666664</v>
      </c>
      <c r="M282">
        <f t="shared" si="134"/>
        <v>2020</v>
      </c>
      <c r="N282">
        <f t="shared" si="144"/>
        <v>8</v>
      </c>
      <c r="O282">
        <f t="shared" si="145"/>
        <v>10.416666666664241</v>
      </c>
      <c r="P282">
        <f t="shared" si="146"/>
        <v>32.916666666664241</v>
      </c>
      <c r="Q282" s="167" t="str">
        <f>IFERROR(VLOOKUP($A282,'2019_IncRep_10.08.20'!$A$18:$Z$44,14,FALSE),"")</f>
        <v/>
      </c>
    </row>
    <row r="283" spans="1:17">
      <c r="A283" t="s">
        <v>169</v>
      </c>
      <c r="B283" t="str">
        <f t="shared" si="131"/>
        <v>ANrf</v>
      </c>
      <c r="C283" t="str">
        <f t="shared" si="132"/>
        <v>ANrf_20-30_2019_b</v>
      </c>
      <c r="D283">
        <v>15.83</v>
      </c>
      <c r="E283">
        <f t="shared" si="147"/>
        <v>11</v>
      </c>
      <c r="F283" t="s">
        <v>331</v>
      </c>
      <c r="G283" t="str">
        <f t="shared" si="141"/>
        <v/>
      </c>
      <c r="H283" s="167">
        <f>VLOOKUP($A283,'2019_IncRep_09.07.20'!$A$18:$Z$48,9,FALSE)</f>
        <v>44020.5</v>
      </c>
      <c r="I283">
        <f t="shared" si="133"/>
        <v>2020</v>
      </c>
      <c r="J283">
        <f t="shared" si="142"/>
        <v>7</v>
      </c>
      <c r="K283">
        <f t="shared" si="143"/>
        <v>8.5</v>
      </c>
      <c r="L283" s="167">
        <f>VLOOKUP($A283,'2019_IncRep_10.08.20'!$A$18:$Z$44,2,FALSE)</f>
        <v>44053.416666666664</v>
      </c>
      <c r="M283">
        <f t="shared" si="134"/>
        <v>2020</v>
      </c>
      <c r="N283">
        <f t="shared" si="144"/>
        <v>8</v>
      </c>
      <c r="O283">
        <f t="shared" si="145"/>
        <v>10.416666666664241</v>
      </c>
      <c r="P283">
        <f t="shared" si="146"/>
        <v>32.916666666664241</v>
      </c>
      <c r="Q283" s="167">
        <f>IFERROR(VLOOKUP($A283,'2019_IncRep_10.08.20'!$A$18:$Z$44,14,FALSE),"")</f>
        <v>3.7221383391314511</v>
      </c>
    </row>
    <row r="284" spans="1:17">
      <c r="A284" t="s">
        <v>170</v>
      </c>
      <c r="B284" t="str">
        <f t="shared" si="131"/>
        <v>ANwf</v>
      </c>
      <c r="C284" t="str">
        <f t="shared" si="132"/>
        <v>ANwf_0-10_2019_b</v>
      </c>
      <c r="D284">
        <v>15.01</v>
      </c>
      <c r="E284">
        <f t="shared" si="147"/>
        <v>11</v>
      </c>
      <c r="F284" t="s">
        <v>331</v>
      </c>
      <c r="G284" t="str">
        <f t="shared" si="141"/>
        <v/>
      </c>
      <c r="H284" s="167">
        <f>VLOOKUP($A284,'2019_IncRep_09.07.20'!$A$18:$Z$48,9,FALSE)</f>
        <v>44020.5</v>
      </c>
      <c r="I284">
        <f t="shared" si="133"/>
        <v>2020</v>
      </c>
      <c r="J284">
        <f t="shared" si="142"/>
        <v>7</v>
      </c>
      <c r="K284">
        <f t="shared" si="143"/>
        <v>8.5</v>
      </c>
      <c r="L284" s="167">
        <f>VLOOKUP($A284,'2019_IncRep_10.08.20'!$A$18:$Z$44,2,FALSE)</f>
        <v>44053.416666666664</v>
      </c>
      <c r="M284">
        <f t="shared" si="134"/>
        <v>2020</v>
      </c>
      <c r="N284">
        <f t="shared" si="144"/>
        <v>8</v>
      </c>
      <c r="O284">
        <f t="shared" si="145"/>
        <v>10.416666666664241</v>
      </c>
      <c r="P284">
        <f t="shared" si="146"/>
        <v>32.916666666664241</v>
      </c>
      <c r="Q284" s="167" t="str">
        <f>IFERROR(VLOOKUP($A284,'2019_IncRep_10.08.20'!$A$18:$Z$44,14,FALSE),"")</f>
        <v/>
      </c>
    </row>
    <row r="285" spans="1:17">
      <c r="A285" t="s">
        <v>171</v>
      </c>
      <c r="B285" t="str">
        <f t="shared" si="131"/>
        <v>ANwf</v>
      </c>
      <c r="C285" t="str">
        <f t="shared" si="132"/>
        <v>ANwf_10-20_2019_b</v>
      </c>
      <c r="D285">
        <v>14.92</v>
      </c>
      <c r="E285">
        <f t="shared" si="147"/>
        <v>11</v>
      </c>
      <c r="F285" t="s">
        <v>331</v>
      </c>
      <c r="G285" t="str">
        <f t="shared" si="141"/>
        <v/>
      </c>
      <c r="H285" s="167">
        <f>VLOOKUP($A285,'2019_IncRep_09.07.20'!$A$18:$Z$48,9,FALSE)</f>
        <v>44020.5</v>
      </c>
      <c r="I285">
        <f t="shared" si="133"/>
        <v>2020</v>
      </c>
      <c r="J285">
        <f t="shared" si="142"/>
        <v>7</v>
      </c>
      <c r="K285">
        <f t="shared" si="143"/>
        <v>8.5</v>
      </c>
      <c r="L285" s="167">
        <f>VLOOKUP($A285,'2019_IncRep_10.08.20'!$A$18:$Z$44,2,FALSE)</f>
        <v>44053.416666666664</v>
      </c>
      <c r="M285">
        <f t="shared" si="134"/>
        <v>2020</v>
      </c>
      <c r="N285">
        <f t="shared" si="144"/>
        <v>8</v>
      </c>
      <c r="O285">
        <f t="shared" si="145"/>
        <v>10.416666666664241</v>
      </c>
      <c r="P285">
        <f t="shared" si="146"/>
        <v>32.916666666664241</v>
      </c>
      <c r="Q285" s="167" t="str">
        <f>IFERROR(VLOOKUP($A285,'2019_IncRep_10.08.20'!$A$18:$Z$44,14,FALSE),"")</f>
        <v/>
      </c>
    </row>
    <row r="286" spans="1:17">
      <c r="A286" t="s">
        <v>172</v>
      </c>
      <c r="B286" t="str">
        <f t="shared" si="131"/>
        <v>ANwf</v>
      </c>
      <c r="C286" t="str">
        <f t="shared" si="132"/>
        <v>ANwf_20-30_2019_b</v>
      </c>
      <c r="D286">
        <v>15.6</v>
      </c>
      <c r="E286">
        <f t="shared" si="147"/>
        <v>11</v>
      </c>
      <c r="F286" t="s">
        <v>331</v>
      </c>
      <c r="G286" t="str">
        <f t="shared" si="141"/>
        <v/>
      </c>
      <c r="H286" s="167">
        <f>VLOOKUP($A286,'2019_IncRep_09.07.20'!$A$18:$Z$48,9,FALSE)</f>
        <v>44020.5</v>
      </c>
      <c r="I286">
        <f t="shared" si="133"/>
        <v>2020</v>
      </c>
      <c r="J286">
        <f t="shared" si="142"/>
        <v>7</v>
      </c>
      <c r="K286">
        <f t="shared" si="143"/>
        <v>8.5</v>
      </c>
      <c r="L286" s="167">
        <f>VLOOKUP($A286,'2019_IncRep_10.08.20'!$A$18:$Z$44,2,FALSE)</f>
        <v>44053.416666666664</v>
      </c>
      <c r="M286">
        <f t="shared" si="134"/>
        <v>2020</v>
      </c>
      <c r="N286">
        <f t="shared" si="144"/>
        <v>8</v>
      </c>
      <c r="O286">
        <f t="shared" si="145"/>
        <v>10.416666666664241</v>
      </c>
      <c r="P286">
        <f t="shared" si="146"/>
        <v>32.916666666664241</v>
      </c>
      <c r="Q286" s="167" t="str">
        <f>IFERROR(VLOOKUP($A286,'2019_IncRep_10.08.20'!$A$18:$Z$44,14,FALSE),"")</f>
        <v/>
      </c>
    </row>
    <row r="287" spans="1:17">
      <c r="A287" t="s">
        <v>173</v>
      </c>
      <c r="B287" t="str">
        <f t="shared" si="131"/>
        <v>ANpp</v>
      </c>
      <c r="C287" t="str">
        <f t="shared" si="132"/>
        <v>ANpp_0-10_2019_b</v>
      </c>
      <c r="D287">
        <v>15.6</v>
      </c>
      <c r="E287">
        <f t="shared" si="147"/>
        <v>11</v>
      </c>
      <c r="F287" t="s">
        <v>331</v>
      </c>
      <c r="G287" t="str">
        <f t="shared" si="141"/>
        <v/>
      </c>
      <c r="H287" s="167">
        <f>VLOOKUP($A287,'2019_IncRep_09.07.20'!$A$18:$Z$48,9,FALSE)</f>
        <v>44020.5</v>
      </c>
      <c r="I287">
        <f t="shared" si="133"/>
        <v>2020</v>
      </c>
      <c r="J287">
        <f t="shared" si="142"/>
        <v>7</v>
      </c>
      <c r="K287">
        <f t="shared" si="143"/>
        <v>8.5</v>
      </c>
      <c r="L287" s="167">
        <f>VLOOKUP($A287,'2019_IncRep_10.08.20'!$A$18:$Z$44,2,FALSE)</f>
        <v>44053.416666666664</v>
      </c>
      <c r="M287">
        <f t="shared" si="134"/>
        <v>2020</v>
      </c>
      <c r="N287">
        <f t="shared" si="144"/>
        <v>8</v>
      </c>
      <c r="O287">
        <f t="shared" si="145"/>
        <v>10.416666666664241</v>
      </c>
      <c r="P287">
        <f t="shared" si="146"/>
        <v>32.916666666664241</v>
      </c>
      <c r="Q287" s="167">
        <f>IFERROR(VLOOKUP($A287,'2019_IncRep_10.08.20'!$A$18:$Z$44,14,FALSE),"")</f>
        <v>14.536389663532402</v>
      </c>
    </row>
    <row r="288" spans="1:17">
      <c r="A288" t="s">
        <v>174</v>
      </c>
      <c r="B288" t="str">
        <f t="shared" si="131"/>
        <v>ANpp</v>
      </c>
      <c r="C288" t="str">
        <f t="shared" si="132"/>
        <v>ANpp_10-20_2019_b</v>
      </c>
      <c r="D288">
        <v>15.5</v>
      </c>
      <c r="E288">
        <f t="shared" si="147"/>
        <v>11</v>
      </c>
      <c r="F288" t="s">
        <v>331</v>
      </c>
      <c r="G288" t="str">
        <f t="shared" si="141"/>
        <v/>
      </c>
      <c r="H288" s="167">
        <f>VLOOKUP($A288,'2019_IncRep_09.07.20'!$A$18:$Z$48,9,FALSE)</f>
        <v>44020.5</v>
      </c>
      <c r="I288">
        <f t="shared" si="133"/>
        <v>2020</v>
      </c>
      <c r="J288">
        <f t="shared" si="142"/>
        <v>7</v>
      </c>
      <c r="K288">
        <f t="shared" si="143"/>
        <v>8.5</v>
      </c>
      <c r="L288" s="167">
        <f>VLOOKUP($A288,'2019_IncRep_10.08.20'!$A$18:$Z$44,2,FALSE)</f>
        <v>44053.416666666664</v>
      </c>
      <c r="M288">
        <f t="shared" si="134"/>
        <v>2020</v>
      </c>
      <c r="N288">
        <f t="shared" si="144"/>
        <v>8</v>
      </c>
      <c r="O288">
        <f t="shared" si="145"/>
        <v>10.416666666664241</v>
      </c>
      <c r="P288">
        <f t="shared" si="146"/>
        <v>32.916666666664241</v>
      </c>
      <c r="Q288" s="167">
        <f>IFERROR(VLOOKUP($A288,'2019_IncRep_10.08.20'!$A$18:$Z$44,14,FALSE),"")</f>
        <v>6.5089594148339343</v>
      </c>
    </row>
    <row r="289" spans="1:17">
      <c r="A289" t="s">
        <v>175</v>
      </c>
      <c r="B289" t="str">
        <f t="shared" si="131"/>
        <v>ANpp</v>
      </c>
      <c r="C289" t="str">
        <f t="shared" si="132"/>
        <v>ANpp_20-30_2019_b</v>
      </c>
      <c r="D289">
        <v>15.82</v>
      </c>
      <c r="E289">
        <f t="shared" si="147"/>
        <v>11</v>
      </c>
      <c r="F289" t="s">
        <v>331</v>
      </c>
      <c r="G289" t="str">
        <f t="shared" si="141"/>
        <v/>
      </c>
      <c r="H289" s="167">
        <f>VLOOKUP($A289,'2019_IncRep_09.07.20'!$A$18:$Z$48,9,FALSE)</f>
        <v>44020.5</v>
      </c>
      <c r="I289">
        <f t="shared" si="133"/>
        <v>2020</v>
      </c>
      <c r="J289">
        <f t="shared" si="142"/>
        <v>7</v>
      </c>
      <c r="K289">
        <f t="shared" si="143"/>
        <v>8.5</v>
      </c>
      <c r="L289" s="167">
        <f>VLOOKUP($A289,'2019_IncRep_10.08.20'!$A$18:$Z$44,2,FALSE)</f>
        <v>44053.416666666664</v>
      </c>
      <c r="M289">
        <f t="shared" si="134"/>
        <v>2020</v>
      </c>
      <c r="N289">
        <f t="shared" si="144"/>
        <v>8</v>
      </c>
      <c r="O289">
        <f t="shared" si="145"/>
        <v>10.416666666664241</v>
      </c>
      <c r="P289">
        <f t="shared" si="146"/>
        <v>32.916666666664241</v>
      </c>
      <c r="Q289" s="167" t="str">
        <f>IFERROR(VLOOKUP($A289,'2019_IncRep_10.08.20'!$A$18:$Z$44,14,FALSE),"")</f>
        <v/>
      </c>
    </row>
    <row r="290" spans="1:17">
      <c r="A290" t="s">
        <v>176</v>
      </c>
      <c r="B290" t="str">
        <f t="shared" si="131"/>
        <v>BSrf</v>
      </c>
      <c r="C290" t="str">
        <f t="shared" si="132"/>
        <v>BSrf_0-10_2019_b</v>
      </c>
      <c r="D290">
        <v>15.86</v>
      </c>
      <c r="E290">
        <f t="shared" si="147"/>
        <v>11</v>
      </c>
      <c r="F290" t="s">
        <v>331</v>
      </c>
      <c r="G290" t="str">
        <f t="shared" si="141"/>
        <v/>
      </c>
      <c r="H290" s="167">
        <f>VLOOKUP($A290,'2019_IncRep_09.07.20'!$A$18:$Z$48,9,FALSE)</f>
        <v>44020.5</v>
      </c>
      <c r="I290">
        <f t="shared" si="133"/>
        <v>2020</v>
      </c>
      <c r="J290">
        <f t="shared" si="142"/>
        <v>7</v>
      </c>
      <c r="K290">
        <f t="shared" si="143"/>
        <v>8.5</v>
      </c>
      <c r="L290" s="167">
        <f>VLOOKUP($A290,'2019_IncRep_10.08.20'!$A$18:$Z$44,2,FALSE)</f>
        <v>44053.416666666664</v>
      </c>
      <c r="M290">
        <f t="shared" si="134"/>
        <v>2020</v>
      </c>
      <c r="N290">
        <f t="shared" si="144"/>
        <v>8</v>
      </c>
      <c r="O290">
        <f t="shared" si="145"/>
        <v>10.416666666664241</v>
      </c>
      <c r="P290">
        <f t="shared" si="146"/>
        <v>32.916666666664241</v>
      </c>
      <c r="Q290" s="167" t="str">
        <f>IFERROR(VLOOKUP($A290,'2019_IncRep_10.08.20'!$A$18:$Z$44,14,FALSE),"")</f>
        <v/>
      </c>
    </row>
    <row r="291" spans="1:17">
      <c r="A291" t="s">
        <v>177</v>
      </c>
      <c r="B291" t="str">
        <f t="shared" si="131"/>
        <v>BSrf</v>
      </c>
      <c r="C291" t="str">
        <f t="shared" si="132"/>
        <v>BSrf_10-20_2019_b</v>
      </c>
      <c r="D291">
        <v>15.82</v>
      </c>
      <c r="E291">
        <f t="shared" si="147"/>
        <v>11</v>
      </c>
      <c r="F291" t="s">
        <v>331</v>
      </c>
      <c r="G291" t="str">
        <f t="shared" si="141"/>
        <v/>
      </c>
      <c r="H291" s="167">
        <f>VLOOKUP($A291,'2019_IncRep_09.07.20'!$A$18:$Z$48,9,FALSE)</f>
        <v>44020.5</v>
      </c>
      <c r="I291">
        <f t="shared" si="133"/>
        <v>2020</v>
      </c>
      <c r="J291">
        <f t="shared" si="142"/>
        <v>7</v>
      </c>
      <c r="K291">
        <f t="shared" si="143"/>
        <v>8.5</v>
      </c>
      <c r="L291" s="167">
        <f>VLOOKUP($A291,'2019_IncRep_10.08.20'!$A$18:$Z$44,2,FALSE)</f>
        <v>44053.416666666664</v>
      </c>
      <c r="M291">
        <f t="shared" si="134"/>
        <v>2020</v>
      </c>
      <c r="N291">
        <f t="shared" si="144"/>
        <v>8</v>
      </c>
      <c r="O291">
        <f t="shared" si="145"/>
        <v>10.416666666664241</v>
      </c>
      <c r="P291">
        <f t="shared" si="146"/>
        <v>32.916666666664241</v>
      </c>
      <c r="Q291" s="167">
        <f>IFERROR(VLOOKUP($A291,'2019_IncRep_10.08.20'!$A$18:$Z$44,14,FALSE),"")</f>
        <v>9.7657472597753507</v>
      </c>
    </row>
    <row r="292" spans="1:17">
      <c r="A292" t="s">
        <v>178</v>
      </c>
      <c r="B292" t="str">
        <f t="shared" si="131"/>
        <v>BSrf</v>
      </c>
      <c r="C292" t="str">
        <f t="shared" si="132"/>
        <v>BSrf_20-30_2019_b</v>
      </c>
      <c r="D292">
        <v>15.45</v>
      </c>
      <c r="E292">
        <f t="shared" si="147"/>
        <v>11</v>
      </c>
      <c r="F292" t="s">
        <v>331</v>
      </c>
      <c r="G292" t="str">
        <f t="shared" si="141"/>
        <v/>
      </c>
      <c r="H292" s="167">
        <f>VLOOKUP($A292,'2019_IncRep_09.07.20'!$A$18:$Z$48,9,FALSE)</f>
        <v>44020.5</v>
      </c>
      <c r="I292">
        <f t="shared" si="133"/>
        <v>2020</v>
      </c>
      <c r="J292">
        <f t="shared" si="142"/>
        <v>7</v>
      </c>
      <c r="K292">
        <f t="shared" si="143"/>
        <v>8.5</v>
      </c>
      <c r="L292" s="167">
        <f>VLOOKUP($A292,'2019_IncRep_10.08.20'!$A$18:$Z$44,2,FALSE)</f>
        <v>44053.416666666664</v>
      </c>
      <c r="M292">
        <f t="shared" si="134"/>
        <v>2020</v>
      </c>
      <c r="N292">
        <f t="shared" si="144"/>
        <v>8</v>
      </c>
      <c r="O292">
        <f t="shared" si="145"/>
        <v>10.416666666664241</v>
      </c>
      <c r="P292">
        <f t="shared" si="146"/>
        <v>32.916666666664241</v>
      </c>
      <c r="Q292" s="167">
        <f>IFERROR(VLOOKUP($A292,'2019_IncRep_10.08.20'!$A$18:$Z$44,14,FALSE),"")</f>
        <v>2.8979943387163019</v>
      </c>
    </row>
    <row r="293" spans="1:17">
      <c r="A293" t="s">
        <v>179</v>
      </c>
      <c r="B293" t="str">
        <f t="shared" si="131"/>
        <v>BSwf</v>
      </c>
      <c r="C293" t="str">
        <f t="shared" si="132"/>
        <v>BSwf_0-10_2019_b</v>
      </c>
      <c r="D293">
        <v>15.37</v>
      </c>
      <c r="E293">
        <f t="shared" si="147"/>
        <v>11</v>
      </c>
      <c r="F293" t="s">
        <v>331</v>
      </c>
      <c r="G293" t="str">
        <f t="shared" si="141"/>
        <v/>
      </c>
      <c r="H293" s="167">
        <f>VLOOKUP($A293,'2019_IncRep_09.07.20'!$A$18:$Z$48,9,FALSE)</f>
        <v>44020.5</v>
      </c>
      <c r="I293">
        <f t="shared" si="133"/>
        <v>2020</v>
      </c>
      <c r="J293">
        <f t="shared" si="142"/>
        <v>7</v>
      </c>
      <c r="K293">
        <f t="shared" si="143"/>
        <v>8.5</v>
      </c>
      <c r="L293" s="167">
        <f>VLOOKUP($A293,'2019_IncRep_10.08.20'!$A$18:$Z$44,2,FALSE)</f>
        <v>44053.416666666664</v>
      </c>
      <c r="M293">
        <f t="shared" si="134"/>
        <v>2020</v>
      </c>
      <c r="N293">
        <f t="shared" si="144"/>
        <v>8</v>
      </c>
      <c r="O293">
        <f t="shared" si="145"/>
        <v>10.416666666664241</v>
      </c>
      <c r="P293">
        <f t="shared" si="146"/>
        <v>32.916666666664241</v>
      </c>
      <c r="Q293" s="167">
        <f>IFERROR(VLOOKUP($A293,'2019_IncRep_10.08.20'!$A$18:$Z$44,14,FALSE),"")</f>
        <v>11.144913137454292</v>
      </c>
    </row>
    <row r="294" spans="1:17">
      <c r="A294" t="s">
        <v>180</v>
      </c>
      <c r="B294" t="str">
        <f t="shared" si="131"/>
        <v>BSwf</v>
      </c>
      <c r="C294" t="str">
        <f t="shared" si="132"/>
        <v>BSwf_10-20_2019_b</v>
      </c>
      <c r="D294">
        <v>15.11</v>
      </c>
      <c r="E294">
        <f t="shared" si="147"/>
        <v>11</v>
      </c>
      <c r="F294" t="s">
        <v>331</v>
      </c>
      <c r="G294" t="str">
        <f t="shared" si="141"/>
        <v/>
      </c>
      <c r="H294" s="167">
        <f>VLOOKUP($A294,'2019_IncRep_09.07.20'!$A$18:$Z$48,9,FALSE)</f>
        <v>44020.5</v>
      </c>
      <c r="I294">
        <f t="shared" si="133"/>
        <v>2020</v>
      </c>
      <c r="J294">
        <f t="shared" si="142"/>
        <v>7</v>
      </c>
      <c r="K294">
        <f t="shared" si="143"/>
        <v>8.5</v>
      </c>
      <c r="L294" s="167">
        <f>VLOOKUP($A294,'2019_IncRep_10.08.20'!$A$18:$Z$44,2,FALSE)</f>
        <v>44053.416666666664</v>
      </c>
      <c r="M294">
        <f t="shared" si="134"/>
        <v>2020</v>
      </c>
      <c r="N294">
        <f t="shared" si="144"/>
        <v>8</v>
      </c>
      <c r="O294">
        <f t="shared" si="145"/>
        <v>10.416666666664241</v>
      </c>
      <c r="P294">
        <f t="shared" si="146"/>
        <v>32.916666666664241</v>
      </c>
      <c r="Q294" s="167" t="str">
        <f>IFERROR(VLOOKUP($A294,'2019_IncRep_10.08.20'!$A$18:$Z$44,14,FALSE),"")</f>
        <v/>
      </c>
    </row>
    <row r="295" spans="1:17">
      <c r="A295" t="s">
        <v>181</v>
      </c>
      <c r="B295" t="str">
        <f t="shared" si="131"/>
        <v>BSwf</v>
      </c>
      <c r="C295" t="str">
        <f t="shared" si="132"/>
        <v>BSwf_20-30_2019_b</v>
      </c>
      <c r="D295">
        <v>15.31</v>
      </c>
      <c r="E295">
        <f t="shared" si="147"/>
        <v>11</v>
      </c>
      <c r="F295" t="s">
        <v>331</v>
      </c>
      <c r="G295" t="str">
        <f t="shared" si="141"/>
        <v/>
      </c>
      <c r="H295" s="167">
        <f>VLOOKUP($A295,'2019_IncRep_09.07.20'!$A$18:$Z$48,9,FALSE)</f>
        <v>44020.5</v>
      </c>
      <c r="I295">
        <f t="shared" si="133"/>
        <v>2020</v>
      </c>
      <c r="J295">
        <f t="shared" si="142"/>
        <v>7</v>
      </c>
      <c r="K295">
        <f t="shared" si="143"/>
        <v>8.5</v>
      </c>
      <c r="L295" s="167">
        <f>VLOOKUP($A295,'2019_IncRep_10.08.20'!$A$18:$Z$44,2,FALSE)</f>
        <v>44053.416666666664</v>
      </c>
      <c r="M295">
        <f t="shared" si="134"/>
        <v>2020</v>
      </c>
      <c r="N295">
        <f t="shared" si="144"/>
        <v>8</v>
      </c>
      <c r="O295">
        <f t="shared" si="145"/>
        <v>10.416666666664241</v>
      </c>
      <c r="P295">
        <f t="shared" si="146"/>
        <v>32.916666666664241</v>
      </c>
      <c r="Q295" s="167" t="str">
        <f>IFERROR(VLOOKUP($A295,'2019_IncRep_10.08.20'!$A$18:$Z$44,14,FALSE),"")</f>
        <v/>
      </c>
    </row>
    <row r="296" spans="1:17">
      <c r="A296" t="s">
        <v>182</v>
      </c>
      <c r="B296" t="str">
        <f t="shared" si="131"/>
        <v>BSpp</v>
      </c>
      <c r="C296" t="str">
        <f t="shared" si="132"/>
        <v>BSpp_0-10_2019_b</v>
      </c>
      <c r="D296">
        <v>15.38</v>
      </c>
      <c r="E296">
        <f t="shared" si="147"/>
        <v>11</v>
      </c>
      <c r="F296" t="s">
        <v>331</v>
      </c>
      <c r="G296" t="str">
        <f t="shared" si="141"/>
        <v/>
      </c>
      <c r="H296" s="167">
        <f>VLOOKUP($A296,'2019_IncRep_09.07.20'!$A$18:$Z$48,9,FALSE)</f>
        <v>44020.5</v>
      </c>
      <c r="I296">
        <f t="shared" si="133"/>
        <v>2020</v>
      </c>
      <c r="J296">
        <f t="shared" si="142"/>
        <v>7</v>
      </c>
      <c r="K296">
        <f t="shared" si="143"/>
        <v>8.5</v>
      </c>
      <c r="L296" s="167">
        <f>VLOOKUP($A296,'2019_IncRep_10.08.20'!$A$18:$Z$44,2,FALSE)</f>
        <v>44053.416666666664</v>
      </c>
      <c r="M296">
        <f t="shared" si="134"/>
        <v>2020</v>
      </c>
      <c r="N296">
        <f t="shared" si="144"/>
        <v>8</v>
      </c>
      <c r="O296">
        <f t="shared" si="145"/>
        <v>10.416666666664241</v>
      </c>
      <c r="P296">
        <f t="shared" si="146"/>
        <v>32.916666666664241</v>
      </c>
      <c r="Q296" s="167" t="str">
        <f>IFERROR(VLOOKUP($A296,'2019_IncRep_10.08.20'!$A$18:$Z$44,14,FALSE),"")</f>
        <v/>
      </c>
    </row>
    <row r="297" spans="1:17">
      <c r="A297" t="s">
        <v>183</v>
      </c>
      <c r="B297" t="str">
        <f t="shared" si="131"/>
        <v>BSpp</v>
      </c>
      <c r="C297" t="str">
        <f t="shared" si="132"/>
        <v>BSpp_10-20_2019_b</v>
      </c>
      <c r="D297">
        <v>15.06</v>
      </c>
      <c r="E297">
        <f t="shared" si="147"/>
        <v>11</v>
      </c>
      <c r="F297" t="s">
        <v>331</v>
      </c>
      <c r="G297" t="str">
        <f t="shared" si="141"/>
        <v/>
      </c>
      <c r="H297" s="167">
        <f>VLOOKUP($A297,'2019_IncRep_09.07.20'!$A$18:$Z$48,9,FALSE)</f>
        <v>44020.5</v>
      </c>
      <c r="I297">
        <f t="shared" si="133"/>
        <v>2020</v>
      </c>
      <c r="J297">
        <f t="shared" si="142"/>
        <v>7</v>
      </c>
      <c r="K297">
        <f t="shared" si="143"/>
        <v>8.5</v>
      </c>
      <c r="L297" s="167">
        <f>VLOOKUP($A297,'2019_IncRep_10.08.20'!$A$18:$Z$44,2,FALSE)</f>
        <v>44053.416666666664</v>
      </c>
      <c r="M297">
        <f t="shared" si="134"/>
        <v>2020</v>
      </c>
      <c r="N297">
        <f t="shared" si="144"/>
        <v>8</v>
      </c>
      <c r="O297">
        <f t="shared" si="145"/>
        <v>10.416666666664241</v>
      </c>
      <c r="P297">
        <f t="shared" si="146"/>
        <v>32.916666666664241</v>
      </c>
      <c r="Q297" s="167" t="str">
        <f>IFERROR(VLOOKUP($A297,'2019_IncRep_10.08.20'!$A$18:$Z$44,14,FALSE),"")</f>
        <v/>
      </c>
    </row>
    <row r="298" spans="1:17">
      <c r="A298" t="s">
        <v>184</v>
      </c>
      <c r="B298" t="str">
        <f t="shared" si="131"/>
        <v>BSpp</v>
      </c>
      <c r="C298" t="str">
        <f t="shared" si="132"/>
        <v>BSpp_20-30_2019_b</v>
      </c>
      <c r="D298">
        <v>15.42</v>
      </c>
      <c r="E298">
        <f t="shared" si="147"/>
        <v>11</v>
      </c>
      <c r="F298" t="s">
        <v>331</v>
      </c>
      <c r="G298" t="str">
        <f t="shared" si="141"/>
        <v/>
      </c>
      <c r="H298" s="167">
        <f>VLOOKUP($A298,'2019_IncRep_09.07.20'!$A$18:$Z$48,9,FALSE)</f>
        <v>44020.5</v>
      </c>
      <c r="I298">
        <f t="shared" si="133"/>
        <v>2020</v>
      </c>
      <c r="J298">
        <f t="shared" si="142"/>
        <v>7</v>
      </c>
      <c r="K298">
        <f t="shared" si="143"/>
        <v>8.5</v>
      </c>
      <c r="L298" s="167">
        <f>VLOOKUP($A298,'2019_IncRep_10.08.20'!$A$18:$Z$44,2,FALSE)</f>
        <v>44053.416666666664</v>
      </c>
      <c r="M298">
        <f t="shared" si="134"/>
        <v>2020</v>
      </c>
      <c r="N298">
        <f t="shared" si="144"/>
        <v>8</v>
      </c>
      <c r="O298">
        <f t="shared" si="145"/>
        <v>10.416666666664241</v>
      </c>
      <c r="P298">
        <f t="shared" si="146"/>
        <v>32.916666666664241</v>
      </c>
      <c r="Q298" s="167" t="str">
        <f>IFERROR(VLOOKUP($A298,'2019_IncRep_10.08.20'!$A$18:$Z$44,14,FALSE),"")</f>
        <v/>
      </c>
    </row>
    <row r="299" spans="1:17">
      <c r="A299" t="s">
        <v>158</v>
      </c>
      <c r="B299" t="str">
        <f t="shared" si="131"/>
        <v>GRrf</v>
      </c>
      <c r="C299" t="str">
        <f t="shared" si="132"/>
        <v>GRrf_0-10_2019_b</v>
      </c>
      <c r="D299">
        <v>15.61</v>
      </c>
      <c r="E299">
        <v>12</v>
      </c>
      <c r="F299" t="s">
        <v>332</v>
      </c>
      <c r="G299" t="str">
        <f t="shared" ref="G299" si="148">IF(AND(E299&lt;&gt;E298,L299=L272),"fix meas date","")</f>
        <v/>
      </c>
      <c r="H299" s="167">
        <f>VLOOKUP($A299,'2019_IncRep_09.07.20'!$A$18:$Z$48,9,FALSE)</f>
        <v>44020.5</v>
      </c>
      <c r="I299">
        <f t="shared" si="133"/>
        <v>2020</v>
      </c>
      <c r="J299">
        <f t="shared" ref="J299" si="149">MONTH(H299)</f>
        <v>7</v>
      </c>
      <c r="K299">
        <f t="shared" ref="K299" si="150">DAY(H299)+H299-ROUNDDOWN(H299,0)</f>
        <v>8.5</v>
      </c>
      <c r="L299" s="167">
        <f>VLOOKUP($A299,'2019_IncRep_02.09.20'!$A$18:$Z$44,2,FALSE)</f>
        <v>44076.416666666664</v>
      </c>
      <c r="M299">
        <f t="shared" si="134"/>
        <v>2020</v>
      </c>
      <c r="N299">
        <f t="shared" ref="N299" si="151">MONTH(L299)</f>
        <v>9</v>
      </c>
      <c r="O299">
        <f t="shared" ref="O299" si="152">DAY(L299)+L299-ROUNDDOWN(L299,0)</f>
        <v>2.4166666666642413</v>
      </c>
      <c r="P299">
        <f t="shared" ref="P299" si="153">L299-H299</f>
        <v>55.916666666664241</v>
      </c>
      <c r="Q299" s="167" t="str">
        <f>IFERROR(VLOOKUP($A299,'2019_IncRep_02.09.20'!$A$18:$Z$44,14,FALSE),"")</f>
        <v/>
      </c>
    </row>
    <row r="300" spans="1:17">
      <c r="A300" t="s">
        <v>159</v>
      </c>
      <c r="B300" t="str">
        <f t="shared" si="131"/>
        <v>GRrf</v>
      </c>
      <c r="C300" t="str">
        <f t="shared" si="132"/>
        <v>GRrf_10-20_2019_b</v>
      </c>
      <c r="D300">
        <v>15.8</v>
      </c>
      <c r="E300">
        <f>E299</f>
        <v>12</v>
      </c>
      <c r="F300" t="s">
        <v>332</v>
      </c>
      <c r="G300" t="str">
        <f t="shared" ref="G300:G325" si="154">IF(AND(E300&lt;&gt;E299,L300=L273),"fix meas date","")</f>
        <v/>
      </c>
      <c r="H300" s="167">
        <f>VLOOKUP($A300,'2019_IncRep_09.07.20'!$A$18:$Z$48,9,FALSE)</f>
        <v>44020.5</v>
      </c>
      <c r="I300">
        <f t="shared" si="133"/>
        <v>2020</v>
      </c>
      <c r="J300">
        <f t="shared" ref="J300:J325" si="155">MONTH(H300)</f>
        <v>7</v>
      </c>
      <c r="K300">
        <f t="shared" ref="K300:K325" si="156">DAY(H300)+H300-ROUNDDOWN(H300,0)</f>
        <v>8.5</v>
      </c>
      <c r="L300" s="167">
        <f>VLOOKUP($A300,'2019_IncRep_02.09.20'!$A$18:$Z$44,2,FALSE)</f>
        <v>44076.416666666664</v>
      </c>
      <c r="M300">
        <f t="shared" si="134"/>
        <v>2020</v>
      </c>
      <c r="N300">
        <f t="shared" ref="N300:N325" si="157">MONTH(L300)</f>
        <v>9</v>
      </c>
      <c r="O300">
        <f t="shared" ref="O300:O325" si="158">DAY(L300)+L300-ROUNDDOWN(L300,0)</f>
        <v>2.4166666666642413</v>
      </c>
      <c r="P300">
        <f t="shared" ref="P300:P325" si="159">L300-H300</f>
        <v>55.916666666664241</v>
      </c>
      <c r="Q300" s="167" t="str">
        <f>IFERROR(VLOOKUP($A300,'2019_IncRep_02.09.20'!$A$18:$Z$44,14,FALSE),"")</f>
        <v/>
      </c>
    </row>
    <row r="301" spans="1:17">
      <c r="A301" t="s">
        <v>160</v>
      </c>
      <c r="B301" t="str">
        <f t="shared" si="131"/>
        <v>GRrf</v>
      </c>
      <c r="C301" t="str">
        <f t="shared" si="132"/>
        <v>GRrf_20-30_2019_b</v>
      </c>
      <c r="D301">
        <v>15.54</v>
      </c>
      <c r="E301">
        <f t="shared" ref="E301:E325" si="160">E300</f>
        <v>12</v>
      </c>
      <c r="F301" t="s">
        <v>332</v>
      </c>
      <c r="G301" t="str">
        <f t="shared" si="154"/>
        <v/>
      </c>
      <c r="H301" s="167">
        <f>VLOOKUP($A301,'2019_IncRep_09.07.20'!$A$18:$Z$48,9,FALSE)</f>
        <v>44020.5</v>
      </c>
      <c r="I301">
        <f t="shared" si="133"/>
        <v>2020</v>
      </c>
      <c r="J301">
        <f t="shared" si="155"/>
        <v>7</v>
      </c>
      <c r="K301">
        <f t="shared" si="156"/>
        <v>8.5</v>
      </c>
      <c r="L301" s="167">
        <f>VLOOKUP($A301,'2019_IncRep_02.09.20'!$A$18:$Z$44,2,FALSE)</f>
        <v>44076.416666666664</v>
      </c>
      <c r="M301">
        <f t="shared" si="134"/>
        <v>2020</v>
      </c>
      <c r="N301">
        <f t="shared" si="157"/>
        <v>9</v>
      </c>
      <c r="O301">
        <f t="shared" si="158"/>
        <v>2.4166666666642413</v>
      </c>
      <c r="P301">
        <f t="shared" si="159"/>
        <v>55.916666666664241</v>
      </c>
      <c r="Q301" s="167" t="str">
        <f>IFERROR(VLOOKUP($A301,'2019_IncRep_02.09.20'!$A$18:$Z$44,14,FALSE),"")</f>
        <v/>
      </c>
    </row>
    <row r="302" spans="1:17">
      <c r="A302" t="s">
        <v>161</v>
      </c>
      <c r="B302" t="str">
        <f t="shared" si="131"/>
        <v>GRwf</v>
      </c>
      <c r="C302" t="str">
        <f t="shared" si="132"/>
        <v>GRwf_0-10_2019_b</v>
      </c>
      <c r="D302">
        <v>15.46</v>
      </c>
      <c r="E302">
        <f t="shared" si="160"/>
        <v>12</v>
      </c>
      <c r="F302" t="s">
        <v>332</v>
      </c>
      <c r="G302" t="str">
        <f t="shared" si="154"/>
        <v/>
      </c>
      <c r="H302" s="167">
        <f>VLOOKUP($A302,'2019_IncRep_09.07.20'!$A$18:$Z$48,9,FALSE)</f>
        <v>44020.5</v>
      </c>
      <c r="I302">
        <f t="shared" si="133"/>
        <v>2020</v>
      </c>
      <c r="J302">
        <f t="shared" si="155"/>
        <v>7</v>
      </c>
      <c r="K302">
        <f t="shared" si="156"/>
        <v>8.5</v>
      </c>
      <c r="L302" s="167">
        <f>VLOOKUP($A302,'2019_IncRep_02.09.20'!$A$18:$Z$44,2,FALSE)</f>
        <v>44076.416666666664</v>
      </c>
      <c r="M302">
        <f t="shared" si="134"/>
        <v>2020</v>
      </c>
      <c r="N302">
        <f t="shared" si="157"/>
        <v>9</v>
      </c>
      <c r="O302">
        <f t="shared" si="158"/>
        <v>2.4166666666642413</v>
      </c>
      <c r="P302">
        <f t="shared" si="159"/>
        <v>55.916666666664241</v>
      </c>
      <c r="Q302" s="167" t="str">
        <f>IFERROR(VLOOKUP($A302,'2019_IncRep_02.09.20'!$A$18:$Z$44,14,FALSE),"")</f>
        <v/>
      </c>
    </row>
    <row r="303" spans="1:17">
      <c r="A303" t="s">
        <v>162</v>
      </c>
      <c r="B303" t="str">
        <f t="shared" si="131"/>
        <v>GRwf</v>
      </c>
      <c r="C303" t="str">
        <f t="shared" si="132"/>
        <v>GRwf_10-20_2019_b</v>
      </c>
      <c r="D303">
        <v>15.31</v>
      </c>
      <c r="E303">
        <f t="shared" si="160"/>
        <v>12</v>
      </c>
      <c r="F303" t="s">
        <v>332</v>
      </c>
      <c r="G303" t="str">
        <f t="shared" si="154"/>
        <v/>
      </c>
      <c r="H303" s="167">
        <f>VLOOKUP($A303,'2019_IncRep_09.07.20'!$A$18:$Z$48,9,FALSE)</f>
        <v>44020.5</v>
      </c>
      <c r="I303">
        <f t="shared" si="133"/>
        <v>2020</v>
      </c>
      <c r="J303">
        <f t="shared" si="155"/>
        <v>7</v>
      </c>
      <c r="K303">
        <f t="shared" si="156"/>
        <v>8.5</v>
      </c>
      <c r="L303" s="167">
        <f>VLOOKUP($A303,'2019_IncRep_02.09.20'!$A$18:$Z$44,2,FALSE)</f>
        <v>44076.416666666664</v>
      </c>
      <c r="M303">
        <f t="shared" si="134"/>
        <v>2020</v>
      </c>
      <c r="N303">
        <f t="shared" si="157"/>
        <v>9</v>
      </c>
      <c r="O303">
        <f t="shared" si="158"/>
        <v>2.4166666666642413</v>
      </c>
      <c r="P303">
        <f t="shared" si="159"/>
        <v>55.916666666664241</v>
      </c>
      <c r="Q303" s="167" t="str">
        <f>IFERROR(VLOOKUP($A303,'2019_IncRep_02.09.20'!$A$18:$Z$44,14,FALSE),"")</f>
        <v/>
      </c>
    </row>
    <row r="304" spans="1:17">
      <c r="A304" t="s">
        <v>163</v>
      </c>
      <c r="B304" t="str">
        <f t="shared" si="131"/>
        <v>GRwf</v>
      </c>
      <c r="C304" t="str">
        <f t="shared" si="132"/>
        <v>GRwf_20-30_2019_b</v>
      </c>
      <c r="D304">
        <v>15.31</v>
      </c>
      <c r="E304">
        <f t="shared" si="160"/>
        <v>12</v>
      </c>
      <c r="F304" t="s">
        <v>332</v>
      </c>
      <c r="G304" t="str">
        <f t="shared" si="154"/>
        <v/>
      </c>
      <c r="H304" s="167">
        <f>VLOOKUP($A304,'2019_IncRep_09.07.20'!$A$18:$Z$48,9,FALSE)</f>
        <v>44020.5</v>
      </c>
      <c r="I304">
        <f t="shared" si="133"/>
        <v>2020</v>
      </c>
      <c r="J304">
        <f t="shared" si="155"/>
        <v>7</v>
      </c>
      <c r="K304">
        <f t="shared" si="156"/>
        <v>8.5</v>
      </c>
      <c r="L304" s="167">
        <f>VLOOKUP($A304,'2019_IncRep_02.09.20'!$A$18:$Z$44,2,FALSE)</f>
        <v>44076.416666666664</v>
      </c>
      <c r="M304">
        <f t="shared" si="134"/>
        <v>2020</v>
      </c>
      <c r="N304">
        <f t="shared" si="157"/>
        <v>9</v>
      </c>
      <c r="O304">
        <f t="shared" si="158"/>
        <v>2.4166666666642413</v>
      </c>
      <c r="P304">
        <f t="shared" si="159"/>
        <v>55.916666666664241</v>
      </c>
      <c r="Q304" s="167">
        <f>IFERROR(VLOOKUP($A304,'2019_IncRep_02.09.20'!$A$18:$Z$44,14,FALSE),"")</f>
        <v>9.7188352104201066</v>
      </c>
    </row>
    <row r="305" spans="1:17">
      <c r="A305" t="s">
        <v>164</v>
      </c>
      <c r="B305" t="str">
        <f t="shared" si="131"/>
        <v>GRpp</v>
      </c>
      <c r="C305" t="str">
        <f t="shared" si="132"/>
        <v>GRpp_0-10_2019_b</v>
      </c>
      <c r="D305">
        <v>15.46</v>
      </c>
      <c r="E305">
        <f t="shared" si="160"/>
        <v>12</v>
      </c>
      <c r="F305" t="s">
        <v>332</v>
      </c>
      <c r="G305" t="str">
        <f t="shared" si="154"/>
        <v/>
      </c>
      <c r="H305" s="167">
        <f>VLOOKUP($A305,'2019_IncRep_09.07.20'!$A$18:$Z$48,9,FALSE)</f>
        <v>44020.5</v>
      </c>
      <c r="I305">
        <f t="shared" si="133"/>
        <v>2020</v>
      </c>
      <c r="J305">
        <f t="shared" si="155"/>
        <v>7</v>
      </c>
      <c r="K305">
        <f t="shared" si="156"/>
        <v>8.5</v>
      </c>
      <c r="L305" s="167">
        <f>VLOOKUP($A305,'2019_IncRep_02.09.20'!$A$18:$Z$44,2,FALSE)</f>
        <v>44076.416666666664</v>
      </c>
      <c r="M305">
        <f t="shared" si="134"/>
        <v>2020</v>
      </c>
      <c r="N305">
        <f t="shared" si="157"/>
        <v>9</v>
      </c>
      <c r="O305">
        <f t="shared" si="158"/>
        <v>2.4166666666642413</v>
      </c>
      <c r="P305">
        <f t="shared" si="159"/>
        <v>55.916666666664241</v>
      </c>
      <c r="Q305" s="167" t="str">
        <f>IFERROR(VLOOKUP($A305,'2019_IncRep_02.09.20'!$A$18:$Z$44,14,FALSE),"")</f>
        <v/>
      </c>
    </row>
    <row r="306" spans="1:17">
      <c r="A306" t="s">
        <v>165</v>
      </c>
      <c r="B306" t="str">
        <f t="shared" si="131"/>
        <v>GRpp</v>
      </c>
      <c r="C306" t="str">
        <f t="shared" si="132"/>
        <v>GRpp_10-20_2019_b</v>
      </c>
      <c r="D306">
        <v>15.53</v>
      </c>
      <c r="E306">
        <f t="shared" si="160"/>
        <v>12</v>
      </c>
      <c r="F306" t="s">
        <v>332</v>
      </c>
      <c r="G306" t="str">
        <f t="shared" si="154"/>
        <v/>
      </c>
      <c r="H306" s="167">
        <f>VLOOKUP($A306,'2019_IncRep_09.07.20'!$A$18:$Z$48,9,FALSE)</f>
        <v>44020.5</v>
      </c>
      <c r="I306">
        <f t="shared" si="133"/>
        <v>2020</v>
      </c>
      <c r="J306">
        <f t="shared" si="155"/>
        <v>7</v>
      </c>
      <c r="K306">
        <f t="shared" si="156"/>
        <v>8.5</v>
      </c>
      <c r="L306" s="167">
        <f>VLOOKUP($A306,'2019_IncRep_02.09.20'!$A$18:$Z$44,2,FALSE)</f>
        <v>44076.416666666664</v>
      </c>
      <c r="M306">
        <f t="shared" si="134"/>
        <v>2020</v>
      </c>
      <c r="N306">
        <f t="shared" si="157"/>
        <v>9</v>
      </c>
      <c r="O306">
        <f t="shared" si="158"/>
        <v>2.4166666666642413</v>
      </c>
      <c r="P306">
        <f t="shared" si="159"/>
        <v>55.916666666664241</v>
      </c>
      <c r="Q306" s="167" t="str">
        <f>IFERROR(VLOOKUP($A306,'2019_IncRep_02.09.20'!$A$18:$Z$44,14,FALSE),"")</f>
        <v/>
      </c>
    </row>
    <row r="307" spans="1:17">
      <c r="A307" t="s">
        <v>166</v>
      </c>
      <c r="B307" t="str">
        <f t="shared" si="131"/>
        <v>GRpp</v>
      </c>
      <c r="C307" t="str">
        <f t="shared" si="132"/>
        <v>GRpp_20-30_2019_b</v>
      </c>
      <c r="D307">
        <v>15.42</v>
      </c>
      <c r="E307">
        <f t="shared" si="160"/>
        <v>12</v>
      </c>
      <c r="F307" t="s">
        <v>332</v>
      </c>
      <c r="G307" t="str">
        <f t="shared" si="154"/>
        <v/>
      </c>
      <c r="H307" s="167">
        <f>VLOOKUP($A307,'2019_IncRep_09.07.20'!$A$18:$Z$48,9,FALSE)</f>
        <v>44020.5</v>
      </c>
      <c r="I307">
        <f t="shared" si="133"/>
        <v>2020</v>
      </c>
      <c r="J307">
        <f t="shared" si="155"/>
        <v>7</v>
      </c>
      <c r="K307">
        <f t="shared" si="156"/>
        <v>8.5</v>
      </c>
      <c r="L307" s="167">
        <f>VLOOKUP($A307,'2019_IncRep_02.09.20'!$A$18:$Z$44,2,FALSE)</f>
        <v>44076.416666666664</v>
      </c>
      <c r="M307">
        <f t="shared" si="134"/>
        <v>2020</v>
      </c>
      <c r="N307">
        <f t="shared" si="157"/>
        <v>9</v>
      </c>
      <c r="O307">
        <f t="shared" si="158"/>
        <v>2.4166666666642413</v>
      </c>
      <c r="P307">
        <f t="shared" si="159"/>
        <v>55.916666666664241</v>
      </c>
      <c r="Q307" s="167" t="str">
        <f>IFERROR(VLOOKUP($A307,'2019_IncRep_02.09.20'!$A$18:$Z$44,14,FALSE),"")</f>
        <v/>
      </c>
    </row>
    <row r="308" spans="1:17">
      <c r="A308" t="s">
        <v>167</v>
      </c>
      <c r="B308" t="str">
        <f t="shared" si="131"/>
        <v>ANrf</v>
      </c>
      <c r="C308" t="str">
        <f t="shared" si="132"/>
        <v>ANrf_0-10_2019_b</v>
      </c>
      <c r="D308">
        <v>15.36</v>
      </c>
      <c r="E308">
        <f t="shared" si="160"/>
        <v>12</v>
      </c>
      <c r="F308" t="s">
        <v>332</v>
      </c>
      <c r="G308" t="str">
        <f t="shared" si="154"/>
        <v/>
      </c>
      <c r="H308" s="167">
        <f>VLOOKUP($A308,'2019_IncRep_09.07.20'!$A$18:$Z$48,9,FALSE)</f>
        <v>44020.5</v>
      </c>
      <c r="I308">
        <f t="shared" si="133"/>
        <v>2020</v>
      </c>
      <c r="J308">
        <f t="shared" si="155"/>
        <v>7</v>
      </c>
      <c r="K308">
        <f t="shared" si="156"/>
        <v>8.5</v>
      </c>
      <c r="L308" s="167">
        <f>VLOOKUP($A308,'2019_IncRep_02.09.20'!$A$18:$Z$44,2,FALSE)</f>
        <v>44076.416666666664</v>
      </c>
      <c r="M308">
        <f t="shared" si="134"/>
        <v>2020</v>
      </c>
      <c r="N308">
        <f t="shared" si="157"/>
        <v>9</v>
      </c>
      <c r="O308">
        <f t="shared" si="158"/>
        <v>2.4166666666642413</v>
      </c>
      <c r="P308">
        <f t="shared" si="159"/>
        <v>55.916666666664241</v>
      </c>
      <c r="Q308" s="167" t="str">
        <f>IFERROR(VLOOKUP($A308,'2019_IncRep_02.09.20'!$A$18:$Z$44,14,FALSE),"")</f>
        <v/>
      </c>
    </row>
    <row r="309" spans="1:17">
      <c r="A309" t="s">
        <v>168</v>
      </c>
      <c r="B309" t="str">
        <f t="shared" si="131"/>
        <v>ANrf</v>
      </c>
      <c r="C309" t="str">
        <f t="shared" si="132"/>
        <v>ANrf_10-20_2019_b</v>
      </c>
      <c r="D309">
        <v>15.43</v>
      </c>
      <c r="E309">
        <f t="shared" si="160"/>
        <v>12</v>
      </c>
      <c r="F309" t="s">
        <v>332</v>
      </c>
      <c r="G309" t="str">
        <f t="shared" si="154"/>
        <v/>
      </c>
      <c r="H309" s="167">
        <f>VLOOKUP($A309,'2019_IncRep_09.07.20'!$A$18:$Z$48,9,FALSE)</f>
        <v>44020.5</v>
      </c>
      <c r="I309">
        <f t="shared" si="133"/>
        <v>2020</v>
      </c>
      <c r="J309">
        <f t="shared" si="155"/>
        <v>7</v>
      </c>
      <c r="K309">
        <f t="shared" si="156"/>
        <v>8.5</v>
      </c>
      <c r="L309" s="167">
        <f>VLOOKUP($A309,'2019_IncRep_02.09.20'!$A$18:$Z$44,2,FALSE)</f>
        <v>44076.416666666664</v>
      </c>
      <c r="M309">
        <f t="shared" si="134"/>
        <v>2020</v>
      </c>
      <c r="N309">
        <f t="shared" si="157"/>
        <v>9</v>
      </c>
      <c r="O309">
        <f t="shared" si="158"/>
        <v>2.4166666666642413</v>
      </c>
      <c r="P309">
        <f t="shared" si="159"/>
        <v>55.916666666664241</v>
      </c>
      <c r="Q309" s="167" t="str">
        <f>IFERROR(VLOOKUP($A309,'2019_IncRep_02.09.20'!$A$18:$Z$44,14,FALSE),"")</f>
        <v/>
      </c>
    </row>
    <row r="310" spans="1:17">
      <c r="A310" t="s">
        <v>169</v>
      </c>
      <c r="B310" t="str">
        <f t="shared" si="131"/>
        <v>ANrf</v>
      </c>
      <c r="C310" t="str">
        <f t="shared" si="132"/>
        <v>ANrf_20-30_2019_b</v>
      </c>
      <c r="D310">
        <v>15.83</v>
      </c>
      <c r="E310">
        <f t="shared" si="160"/>
        <v>12</v>
      </c>
      <c r="F310" t="s">
        <v>332</v>
      </c>
      <c r="G310" t="str">
        <f t="shared" si="154"/>
        <v/>
      </c>
      <c r="H310" s="167">
        <f>VLOOKUP($A310,'2019_IncRep_09.07.20'!$A$18:$Z$48,9,FALSE)</f>
        <v>44020.5</v>
      </c>
      <c r="I310">
        <f t="shared" si="133"/>
        <v>2020</v>
      </c>
      <c r="J310">
        <f t="shared" si="155"/>
        <v>7</v>
      </c>
      <c r="K310">
        <f t="shared" si="156"/>
        <v>8.5</v>
      </c>
      <c r="L310" s="167">
        <f>VLOOKUP($A310,'2019_IncRep_02.09.20'!$A$18:$Z$44,2,FALSE)</f>
        <v>44076.416666666664</v>
      </c>
      <c r="M310">
        <f t="shared" si="134"/>
        <v>2020</v>
      </c>
      <c r="N310">
        <f t="shared" si="157"/>
        <v>9</v>
      </c>
      <c r="O310">
        <f t="shared" si="158"/>
        <v>2.4166666666642413</v>
      </c>
      <c r="P310">
        <f t="shared" si="159"/>
        <v>55.916666666664241</v>
      </c>
      <c r="Q310" s="167" t="str">
        <f>IFERROR(VLOOKUP($A310,'2019_IncRep_02.09.20'!$A$18:$Z$44,14,FALSE),"")</f>
        <v/>
      </c>
    </row>
    <row r="311" spans="1:17">
      <c r="A311" t="s">
        <v>170</v>
      </c>
      <c r="B311" t="str">
        <f t="shared" si="131"/>
        <v>ANwf</v>
      </c>
      <c r="C311" t="str">
        <f t="shared" si="132"/>
        <v>ANwf_0-10_2019_b</v>
      </c>
      <c r="D311">
        <v>15.01</v>
      </c>
      <c r="E311">
        <f t="shared" si="160"/>
        <v>12</v>
      </c>
      <c r="F311" t="s">
        <v>332</v>
      </c>
      <c r="G311" t="str">
        <f t="shared" si="154"/>
        <v/>
      </c>
      <c r="H311" s="167">
        <f>VLOOKUP($A311,'2019_IncRep_09.07.20'!$A$18:$Z$48,9,FALSE)</f>
        <v>44020.5</v>
      </c>
      <c r="I311">
        <f t="shared" si="133"/>
        <v>2020</v>
      </c>
      <c r="J311">
        <f t="shared" si="155"/>
        <v>7</v>
      </c>
      <c r="K311">
        <f t="shared" si="156"/>
        <v>8.5</v>
      </c>
      <c r="L311" s="167">
        <f>VLOOKUP($A311,'2019_IncRep_02.09.20'!$A$18:$Z$44,2,FALSE)</f>
        <v>44076.416666666664</v>
      </c>
      <c r="M311">
        <f t="shared" si="134"/>
        <v>2020</v>
      </c>
      <c r="N311">
        <f t="shared" si="157"/>
        <v>9</v>
      </c>
      <c r="O311">
        <f t="shared" si="158"/>
        <v>2.4166666666642413</v>
      </c>
      <c r="P311">
        <f t="shared" si="159"/>
        <v>55.916666666664241</v>
      </c>
      <c r="Q311" s="167" t="str">
        <f>IFERROR(VLOOKUP($A311,'2019_IncRep_02.09.20'!$A$18:$Z$44,14,FALSE),"")</f>
        <v/>
      </c>
    </row>
    <row r="312" spans="1:17">
      <c r="A312" t="s">
        <v>171</v>
      </c>
      <c r="B312" t="str">
        <f t="shared" si="131"/>
        <v>ANwf</v>
      </c>
      <c r="C312" t="str">
        <f t="shared" si="132"/>
        <v>ANwf_10-20_2019_b</v>
      </c>
      <c r="D312">
        <v>14.92</v>
      </c>
      <c r="E312">
        <f t="shared" si="160"/>
        <v>12</v>
      </c>
      <c r="F312" t="s">
        <v>332</v>
      </c>
      <c r="G312" t="str">
        <f t="shared" si="154"/>
        <v/>
      </c>
      <c r="H312" s="167">
        <f>VLOOKUP($A312,'2019_IncRep_09.07.20'!$A$18:$Z$48,9,FALSE)</f>
        <v>44020.5</v>
      </c>
      <c r="I312">
        <f t="shared" si="133"/>
        <v>2020</v>
      </c>
      <c r="J312">
        <f t="shared" si="155"/>
        <v>7</v>
      </c>
      <c r="K312">
        <f t="shared" si="156"/>
        <v>8.5</v>
      </c>
      <c r="L312" s="167">
        <f>VLOOKUP($A312,'2019_IncRep_02.09.20'!$A$18:$Z$44,2,FALSE)</f>
        <v>44076.416666666664</v>
      </c>
      <c r="M312">
        <f t="shared" si="134"/>
        <v>2020</v>
      </c>
      <c r="N312">
        <f t="shared" si="157"/>
        <v>9</v>
      </c>
      <c r="O312">
        <f t="shared" si="158"/>
        <v>2.4166666666642413</v>
      </c>
      <c r="P312">
        <f t="shared" si="159"/>
        <v>55.916666666664241</v>
      </c>
      <c r="Q312" s="167" t="str">
        <f>IFERROR(VLOOKUP($A312,'2019_IncRep_02.09.20'!$A$18:$Z$44,14,FALSE),"")</f>
        <v/>
      </c>
    </row>
    <row r="313" spans="1:17">
      <c r="A313" t="s">
        <v>172</v>
      </c>
      <c r="B313" t="str">
        <f t="shared" si="131"/>
        <v>ANwf</v>
      </c>
      <c r="C313" t="str">
        <f t="shared" si="132"/>
        <v>ANwf_20-30_2019_b</v>
      </c>
      <c r="D313">
        <v>15.6</v>
      </c>
      <c r="E313">
        <f t="shared" si="160"/>
        <v>12</v>
      </c>
      <c r="F313" t="s">
        <v>332</v>
      </c>
      <c r="G313" t="str">
        <f t="shared" si="154"/>
        <v/>
      </c>
      <c r="H313" s="167">
        <f>VLOOKUP($A313,'2019_IncRep_09.07.20'!$A$18:$Z$48,9,FALSE)</f>
        <v>44020.5</v>
      </c>
      <c r="I313">
        <f t="shared" si="133"/>
        <v>2020</v>
      </c>
      <c r="J313">
        <f t="shared" si="155"/>
        <v>7</v>
      </c>
      <c r="K313">
        <f t="shared" si="156"/>
        <v>8.5</v>
      </c>
      <c r="L313" s="167">
        <f>VLOOKUP($A313,'2019_IncRep_02.09.20'!$A$18:$Z$44,2,FALSE)</f>
        <v>44076.416666666664</v>
      </c>
      <c r="M313">
        <f t="shared" si="134"/>
        <v>2020</v>
      </c>
      <c r="N313">
        <f t="shared" si="157"/>
        <v>9</v>
      </c>
      <c r="O313">
        <f t="shared" si="158"/>
        <v>2.4166666666642413</v>
      </c>
      <c r="P313">
        <f t="shared" si="159"/>
        <v>55.916666666664241</v>
      </c>
      <c r="Q313" s="167" t="str">
        <f>IFERROR(VLOOKUP($A313,'2019_IncRep_02.09.20'!$A$18:$Z$44,14,FALSE),"")</f>
        <v/>
      </c>
    </row>
    <row r="314" spans="1:17">
      <c r="A314" t="s">
        <v>173</v>
      </c>
      <c r="B314" t="str">
        <f t="shared" si="131"/>
        <v>ANpp</v>
      </c>
      <c r="C314" t="str">
        <f t="shared" si="132"/>
        <v>ANpp_0-10_2019_b</v>
      </c>
      <c r="D314">
        <v>15.6</v>
      </c>
      <c r="E314">
        <f t="shared" si="160"/>
        <v>12</v>
      </c>
      <c r="F314" t="s">
        <v>332</v>
      </c>
      <c r="G314" t="str">
        <f t="shared" si="154"/>
        <v/>
      </c>
      <c r="H314" s="167">
        <f>VLOOKUP($A314,'2019_IncRep_09.07.20'!$A$18:$Z$48,9,FALSE)</f>
        <v>44020.5</v>
      </c>
      <c r="I314">
        <f t="shared" si="133"/>
        <v>2020</v>
      </c>
      <c r="J314">
        <f t="shared" si="155"/>
        <v>7</v>
      </c>
      <c r="K314">
        <f t="shared" si="156"/>
        <v>8.5</v>
      </c>
      <c r="L314" s="167">
        <f>VLOOKUP($A314,'2019_IncRep_02.09.20'!$A$18:$Z$44,2,FALSE)</f>
        <v>44076.416666666664</v>
      </c>
      <c r="M314">
        <f t="shared" si="134"/>
        <v>2020</v>
      </c>
      <c r="N314">
        <f t="shared" si="157"/>
        <v>9</v>
      </c>
      <c r="O314">
        <f t="shared" si="158"/>
        <v>2.4166666666642413</v>
      </c>
      <c r="P314">
        <f t="shared" si="159"/>
        <v>55.916666666664241</v>
      </c>
      <c r="Q314" s="167">
        <f>IFERROR(VLOOKUP($A314,'2019_IncRep_02.09.20'!$A$18:$Z$44,14,FALSE),"")</f>
        <v>11.159995215962748</v>
      </c>
    </row>
    <row r="315" spans="1:17">
      <c r="A315" t="s">
        <v>174</v>
      </c>
      <c r="B315" t="str">
        <f t="shared" si="131"/>
        <v>ANpp</v>
      </c>
      <c r="C315" t="str">
        <f t="shared" si="132"/>
        <v>ANpp_10-20_2019_b</v>
      </c>
      <c r="D315">
        <v>15.5</v>
      </c>
      <c r="E315">
        <f t="shared" si="160"/>
        <v>12</v>
      </c>
      <c r="F315" t="s">
        <v>332</v>
      </c>
      <c r="G315" t="str">
        <f t="shared" si="154"/>
        <v/>
      </c>
      <c r="H315" s="167">
        <f>VLOOKUP($A315,'2019_IncRep_09.07.20'!$A$18:$Z$48,9,FALSE)</f>
        <v>44020.5</v>
      </c>
      <c r="I315">
        <f t="shared" si="133"/>
        <v>2020</v>
      </c>
      <c r="J315">
        <f t="shared" si="155"/>
        <v>7</v>
      </c>
      <c r="K315">
        <f t="shared" si="156"/>
        <v>8.5</v>
      </c>
      <c r="L315" s="167">
        <f>VLOOKUP($A315,'2019_IncRep_02.09.20'!$A$18:$Z$44,2,FALSE)</f>
        <v>44076.416666666664</v>
      </c>
      <c r="M315">
        <f t="shared" si="134"/>
        <v>2020</v>
      </c>
      <c r="N315">
        <f t="shared" si="157"/>
        <v>9</v>
      </c>
      <c r="O315">
        <f t="shared" si="158"/>
        <v>2.4166666666642413</v>
      </c>
      <c r="P315">
        <f t="shared" si="159"/>
        <v>55.916666666664241</v>
      </c>
      <c r="Q315" s="167" t="str">
        <f>IFERROR(VLOOKUP($A315,'2019_IncRep_02.09.20'!$A$18:$Z$44,14,FALSE),"")</f>
        <v/>
      </c>
    </row>
    <row r="316" spans="1:17">
      <c r="A316" t="s">
        <v>175</v>
      </c>
      <c r="B316" t="str">
        <f t="shared" si="131"/>
        <v>ANpp</v>
      </c>
      <c r="C316" t="str">
        <f t="shared" si="132"/>
        <v>ANpp_20-30_2019_b</v>
      </c>
      <c r="D316">
        <v>15.82</v>
      </c>
      <c r="E316">
        <f t="shared" si="160"/>
        <v>12</v>
      </c>
      <c r="F316" t="s">
        <v>332</v>
      </c>
      <c r="G316" t="str">
        <f t="shared" si="154"/>
        <v/>
      </c>
      <c r="H316" s="167">
        <f>VLOOKUP($A316,'2019_IncRep_09.07.20'!$A$18:$Z$48,9,FALSE)</f>
        <v>44020.5</v>
      </c>
      <c r="I316">
        <f t="shared" si="133"/>
        <v>2020</v>
      </c>
      <c r="J316">
        <f t="shared" si="155"/>
        <v>7</v>
      </c>
      <c r="K316">
        <f t="shared" si="156"/>
        <v>8.5</v>
      </c>
      <c r="L316" s="167">
        <f>VLOOKUP($A316,'2019_IncRep_02.09.20'!$A$18:$Z$44,2,FALSE)</f>
        <v>44076.416666666664</v>
      </c>
      <c r="M316">
        <f t="shared" si="134"/>
        <v>2020</v>
      </c>
      <c r="N316">
        <f t="shared" si="157"/>
        <v>9</v>
      </c>
      <c r="O316">
        <f t="shared" si="158"/>
        <v>2.4166666666642413</v>
      </c>
      <c r="P316">
        <f t="shared" si="159"/>
        <v>55.916666666664241</v>
      </c>
      <c r="Q316" s="167" t="str">
        <f>IFERROR(VLOOKUP($A316,'2019_IncRep_02.09.20'!$A$18:$Z$44,14,FALSE),"")</f>
        <v/>
      </c>
    </row>
    <row r="317" spans="1:17">
      <c r="A317" t="s">
        <v>176</v>
      </c>
      <c r="B317" t="str">
        <f t="shared" si="131"/>
        <v>BSrf</v>
      </c>
      <c r="C317" t="str">
        <f t="shared" si="132"/>
        <v>BSrf_0-10_2019_b</v>
      </c>
      <c r="D317">
        <v>15.86</v>
      </c>
      <c r="E317">
        <f t="shared" si="160"/>
        <v>12</v>
      </c>
      <c r="F317" t="s">
        <v>332</v>
      </c>
      <c r="G317" t="str">
        <f t="shared" si="154"/>
        <v/>
      </c>
      <c r="H317" s="167">
        <f>VLOOKUP($A317,'2019_IncRep_09.07.20'!$A$18:$Z$48,9,FALSE)</f>
        <v>44020.5</v>
      </c>
      <c r="I317">
        <f t="shared" si="133"/>
        <v>2020</v>
      </c>
      <c r="J317">
        <f t="shared" si="155"/>
        <v>7</v>
      </c>
      <c r="K317">
        <f t="shared" si="156"/>
        <v>8.5</v>
      </c>
      <c r="L317" s="167">
        <f>VLOOKUP($A317,'2019_IncRep_02.09.20'!$A$18:$Z$44,2,FALSE)</f>
        <v>44076.416666666664</v>
      </c>
      <c r="M317">
        <f t="shared" si="134"/>
        <v>2020</v>
      </c>
      <c r="N317">
        <f t="shared" si="157"/>
        <v>9</v>
      </c>
      <c r="O317">
        <f t="shared" si="158"/>
        <v>2.4166666666642413</v>
      </c>
      <c r="P317">
        <f t="shared" si="159"/>
        <v>55.916666666664241</v>
      </c>
      <c r="Q317" s="167" t="str">
        <f>IFERROR(VLOOKUP($A317,'2019_IncRep_02.09.20'!$A$18:$Z$44,14,FALSE),"")</f>
        <v/>
      </c>
    </row>
    <row r="318" spans="1:17">
      <c r="A318" t="s">
        <v>177</v>
      </c>
      <c r="B318" t="str">
        <f t="shared" si="131"/>
        <v>BSrf</v>
      </c>
      <c r="C318" t="str">
        <f t="shared" si="132"/>
        <v>BSrf_10-20_2019_b</v>
      </c>
      <c r="D318">
        <v>15.82</v>
      </c>
      <c r="E318">
        <f t="shared" si="160"/>
        <v>12</v>
      </c>
      <c r="F318" t="s">
        <v>332</v>
      </c>
      <c r="G318" t="str">
        <f t="shared" si="154"/>
        <v/>
      </c>
      <c r="H318" s="167">
        <f>VLOOKUP($A318,'2019_IncRep_09.07.20'!$A$18:$Z$48,9,FALSE)</f>
        <v>44020.5</v>
      </c>
      <c r="I318">
        <f t="shared" si="133"/>
        <v>2020</v>
      </c>
      <c r="J318">
        <f t="shared" si="155"/>
        <v>7</v>
      </c>
      <c r="K318">
        <f t="shared" si="156"/>
        <v>8.5</v>
      </c>
      <c r="L318" s="167">
        <f>VLOOKUP($A318,'2019_IncRep_02.09.20'!$A$18:$Z$44,2,FALSE)</f>
        <v>44076.416666666664</v>
      </c>
      <c r="M318">
        <f t="shared" si="134"/>
        <v>2020</v>
      </c>
      <c r="N318">
        <f t="shared" si="157"/>
        <v>9</v>
      </c>
      <c r="O318">
        <f t="shared" si="158"/>
        <v>2.4166666666642413</v>
      </c>
      <c r="P318">
        <f t="shared" si="159"/>
        <v>55.916666666664241</v>
      </c>
      <c r="Q318" s="167">
        <f>IFERROR(VLOOKUP($A318,'2019_IncRep_02.09.20'!$A$18:$Z$44,14,FALSE),"")</f>
        <v>11.613179541233105</v>
      </c>
    </row>
    <row r="319" spans="1:17">
      <c r="A319" t="s">
        <v>178</v>
      </c>
      <c r="B319" t="str">
        <f t="shared" si="131"/>
        <v>BSrf</v>
      </c>
      <c r="C319" t="str">
        <f t="shared" si="132"/>
        <v>BSrf_20-30_2019_b</v>
      </c>
      <c r="D319">
        <v>15.45</v>
      </c>
      <c r="E319">
        <f t="shared" si="160"/>
        <v>12</v>
      </c>
      <c r="F319" t="s">
        <v>332</v>
      </c>
      <c r="G319" t="str">
        <f t="shared" si="154"/>
        <v/>
      </c>
      <c r="H319" s="167">
        <f>VLOOKUP($A319,'2019_IncRep_09.07.20'!$A$18:$Z$48,9,FALSE)</f>
        <v>44020.5</v>
      </c>
      <c r="I319">
        <f t="shared" si="133"/>
        <v>2020</v>
      </c>
      <c r="J319">
        <f t="shared" si="155"/>
        <v>7</v>
      </c>
      <c r="K319">
        <f t="shared" si="156"/>
        <v>8.5</v>
      </c>
      <c r="L319" s="167">
        <f>VLOOKUP($A319,'2019_IncRep_02.09.20'!$A$18:$Z$44,2,FALSE)</f>
        <v>44076.416666666664</v>
      </c>
      <c r="M319">
        <f t="shared" si="134"/>
        <v>2020</v>
      </c>
      <c r="N319">
        <f t="shared" si="157"/>
        <v>9</v>
      </c>
      <c r="O319">
        <f t="shared" si="158"/>
        <v>2.4166666666642413</v>
      </c>
      <c r="P319">
        <f t="shared" si="159"/>
        <v>55.916666666664241</v>
      </c>
      <c r="Q319" s="167">
        <f>IFERROR(VLOOKUP($A319,'2019_IncRep_02.09.20'!$A$18:$Z$44,14,FALSE),"")</f>
        <v>2.8330740236741838</v>
      </c>
    </row>
    <row r="320" spans="1:17">
      <c r="A320" t="s">
        <v>179</v>
      </c>
      <c r="B320" t="str">
        <f t="shared" si="131"/>
        <v>BSwf</v>
      </c>
      <c r="C320" t="str">
        <f t="shared" si="132"/>
        <v>BSwf_0-10_2019_b</v>
      </c>
      <c r="D320">
        <v>15.37</v>
      </c>
      <c r="E320">
        <f t="shared" si="160"/>
        <v>12</v>
      </c>
      <c r="F320" t="s">
        <v>332</v>
      </c>
      <c r="G320" t="str">
        <f t="shared" si="154"/>
        <v/>
      </c>
      <c r="H320" s="167">
        <f>VLOOKUP($A320,'2019_IncRep_09.07.20'!$A$18:$Z$48,9,FALSE)</f>
        <v>44020.5</v>
      </c>
      <c r="I320">
        <f t="shared" si="133"/>
        <v>2020</v>
      </c>
      <c r="J320">
        <f t="shared" si="155"/>
        <v>7</v>
      </c>
      <c r="K320">
        <f t="shared" si="156"/>
        <v>8.5</v>
      </c>
      <c r="L320" s="167">
        <f>VLOOKUP($A320,'2019_IncRep_02.09.20'!$A$18:$Z$44,2,FALSE)</f>
        <v>44076.416666666664</v>
      </c>
      <c r="M320">
        <f t="shared" si="134"/>
        <v>2020</v>
      </c>
      <c r="N320">
        <f t="shared" si="157"/>
        <v>9</v>
      </c>
      <c r="O320">
        <f t="shared" si="158"/>
        <v>2.4166666666642413</v>
      </c>
      <c r="P320">
        <f t="shared" si="159"/>
        <v>55.916666666664241</v>
      </c>
      <c r="Q320" s="167">
        <f>IFERROR(VLOOKUP($A320,'2019_IncRep_02.09.20'!$A$18:$Z$44,14,FALSE),"")</f>
        <v>16.350598938506735</v>
      </c>
    </row>
    <row r="321" spans="1:17">
      <c r="A321" t="s">
        <v>180</v>
      </c>
      <c r="B321" t="str">
        <f t="shared" si="131"/>
        <v>BSwf</v>
      </c>
      <c r="C321" t="str">
        <f t="shared" si="132"/>
        <v>BSwf_10-20_2019_b</v>
      </c>
      <c r="D321">
        <v>15.11</v>
      </c>
      <c r="E321">
        <f t="shared" si="160"/>
        <v>12</v>
      </c>
      <c r="F321" t="s">
        <v>332</v>
      </c>
      <c r="G321" t="str">
        <f t="shared" si="154"/>
        <v/>
      </c>
      <c r="H321" s="167">
        <f>VLOOKUP($A321,'2019_IncRep_09.07.20'!$A$18:$Z$48,9,FALSE)</f>
        <v>44020.5</v>
      </c>
      <c r="I321">
        <f t="shared" si="133"/>
        <v>2020</v>
      </c>
      <c r="J321">
        <f t="shared" si="155"/>
        <v>7</v>
      </c>
      <c r="K321">
        <f t="shared" si="156"/>
        <v>8.5</v>
      </c>
      <c r="L321" s="167">
        <f>VLOOKUP($A321,'2019_IncRep_02.09.20'!$A$18:$Z$44,2,FALSE)</f>
        <v>44076.416666666664</v>
      </c>
      <c r="M321">
        <f t="shared" si="134"/>
        <v>2020</v>
      </c>
      <c r="N321">
        <f t="shared" si="157"/>
        <v>9</v>
      </c>
      <c r="O321">
        <f t="shared" si="158"/>
        <v>2.4166666666642413</v>
      </c>
      <c r="P321">
        <f t="shared" si="159"/>
        <v>55.916666666664241</v>
      </c>
      <c r="Q321" s="167" t="str">
        <f>IFERROR(VLOOKUP($A321,'2019_IncRep_02.09.20'!$A$18:$Z$44,14,FALSE),"")</f>
        <v/>
      </c>
    </row>
    <row r="322" spans="1:17">
      <c r="A322" t="s">
        <v>181</v>
      </c>
      <c r="B322" t="str">
        <f t="shared" si="131"/>
        <v>BSwf</v>
      </c>
      <c r="C322" t="str">
        <f t="shared" si="132"/>
        <v>BSwf_20-30_2019_b</v>
      </c>
      <c r="D322">
        <v>15.31</v>
      </c>
      <c r="E322">
        <f t="shared" si="160"/>
        <v>12</v>
      </c>
      <c r="F322" t="s">
        <v>332</v>
      </c>
      <c r="G322" t="str">
        <f t="shared" si="154"/>
        <v/>
      </c>
      <c r="H322" s="167">
        <f>VLOOKUP($A322,'2019_IncRep_09.07.20'!$A$18:$Z$48,9,FALSE)</f>
        <v>44020.5</v>
      </c>
      <c r="I322">
        <f t="shared" si="133"/>
        <v>2020</v>
      </c>
      <c r="J322">
        <f t="shared" si="155"/>
        <v>7</v>
      </c>
      <c r="K322">
        <f t="shared" si="156"/>
        <v>8.5</v>
      </c>
      <c r="L322" s="167">
        <f>VLOOKUP($A322,'2019_IncRep_02.09.20'!$A$18:$Z$44,2,FALSE)</f>
        <v>44076.416666666664</v>
      </c>
      <c r="M322">
        <f t="shared" si="134"/>
        <v>2020</v>
      </c>
      <c r="N322">
        <f t="shared" si="157"/>
        <v>9</v>
      </c>
      <c r="O322">
        <f t="shared" si="158"/>
        <v>2.4166666666642413</v>
      </c>
      <c r="P322">
        <f t="shared" si="159"/>
        <v>55.916666666664241</v>
      </c>
      <c r="Q322" s="167" t="str">
        <f>IFERROR(VLOOKUP($A322,'2019_IncRep_02.09.20'!$A$18:$Z$44,14,FALSE),"")</f>
        <v/>
      </c>
    </row>
    <row r="323" spans="1:17">
      <c r="A323" t="s">
        <v>182</v>
      </c>
      <c r="B323" t="str">
        <f t="shared" ref="B323:B325" si="161">IF(RIGHT(LEFT(A323,2),1)="_",LEFT(RIGHT(A323,LEN(A323)-2),4),LEFT(RIGHT(A323,LEN(A323)-3),4))</f>
        <v>BSpp</v>
      </c>
      <c r="C323" t="str">
        <f t="shared" ref="C323:C325" si="162">B323&amp;IF(LEFT(RIGHT(A323,5),1)="_",RIGHT(A323,5),RIGHT(A323,6))&amp;"_2019_b"</f>
        <v>BSpp_0-10_2019_b</v>
      </c>
      <c r="D323">
        <v>15.38</v>
      </c>
      <c r="E323">
        <f t="shared" si="160"/>
        <v>12</v>
      </c>
      <c r="F323" t="s">
        <v>332</v>
      </c>
      <c r="G323" t="str">
        <f t="shared" si="154"/>
        <v/>
      </c>
      <c r="H323" s="167">
        <f>VLOOKUP($A323,'2019_IncRep_09.07.20'!$A$18:$Z$48,9,FALSE)</f>
        <v>44020.5</v>
      </c>
      <c r="I323">
        <f t="shared" ref="I323:I325" si="163">YEAR(H323)</f>
        <v>2020</v>
      </c>
      <c r="J323">
        <f t="shared" si="155"/>
        <v>7</v>
      </c>
      <c r="K323">
        <f t="shared" si="156"/>
        <v>8.5</v>
      </c>
      <c r="L323" s="167">
        <f>VLOOKUP($A323,'2019_IncRep_02.09.20'!$A$18:$Z$44,2,FALSE)</f>
        <v>44076.416666666664</v>
      </c>
      <c r="M323">
        <f t="shared" ref="M323:M325" si="164">YEAR(L323)</f>
        <v>2020</v>
      </c>
      <c r="N323">
        <f t="shared" si="157"/>
        <v>9</v>
      </c>
      <c r="O323">
        <f t="shared" si="158"/>
        <v>2.4166666666642413</v>
      </c>
      <c r="P323">
        <f t="shared" si="159"/>
        <v>55.916666666664241</v>
      </c>
      <c r="Q323" s="167" t="str">
        <f>IFERROR(VLOOKUP($A323,'2019_IncRep_02.09.20'!$A$18:$Z$44,14,FALSE),"")</f>
        <v/>
      </c>
    </row>
    <row r="324" spans="1:17">
      <c r="A324" t="s">
        <v>183</v>
      </c>
      <c r="B324" t="str">
        <f t="shared" si="161"/>
        <v>BSpp</v>
      </c>
      <c r="C324" t="str">
        <f t="shared" si="162"/>
        <v>BSpp_10-20_2019_b</v>
      </c>
      <c r="D324">
        <v>15.06</v>
      </c>
      <c r="E324">
        <f t="shared" si="160"/>
        <v>12</v>
      </c>
      <c r="F324" t="s">
        <v>332</v>
      </c>
      <c r="G324" t="str">
        <f t="shared" si="154"/>
        <v/>
      </c>
      <c r="H324" s="167">
        <f>VLOOKUP($A324,'2019_IncRep_09.07.20'!$A$18:$Z$48,9,FALSE)</f>
        <v>44020.5</v>
      </c>
      <c r="I324">
        <f t="shared" si="163"/>
        <v>2020</v>
      </c>
      <c r="J324">
        <f t="shared" si="155"/>
        <v>7</v>
      </c>
      <c r="K324">
        <f t="shared" si="156"/>
        <v>8.5</v>
      </c>
      <c r="L324" s="167">
        <f>VLOOKUP($A324,'2019_IncRep_02.09.20'!$A$18:$Z$44,2,FALSE)</f>
        <v>44076.416666666664</v>
      </c>
      <c r="M324">
        <f t="shared" si="164"/>
        <v>2020</v>
      </c>
      <c r="N324">
        <f t="shared" si="157"/>
        <v>9</v>
      </c>
      <c r="O324">
        <f t="shared" si="158"/>
        <v>2.4166666666642413</v>
      </c>
      <c r="P324">
        <f t="shared" si="159"/>
        <v>55.916666666664241</v>
      </c>
      <c r="Q324" s="167" t="str">
        <f>IFERROR(VLOOKUP($A324,'2019_IncRep_02.09.20'!$A$18:$Z$44,14,FALSE),"")</f>
        <v/>
      </c>
    </row>
    <row r="325" spans="1:17">
      <c r="A325" t="s">
        <v>184</v>
      </c>
      <c r="B325" t="str">
        <f t="shared" si="161"/>
        <v>BSpp</v>
      </c>
      <c r="C325" t="str">
        <f t="shared" si="162"/>
        <v>BSpp_20-30_2019_b</v>
      </c>
      <c r="D325">
        <v>15.42</v>
      </c>
      <c r="E325">
        <f t="shared" si="160"/>
        <v>12</v>
      </c>
      <c r="F325" t="s">
        <v>332</v>
      </c>
      <c r="G325" t="str">
        <f t="shared" si="154"/>
        <v/>
      </c>
      <c r="H325" s="167">
        <f>VLOOKUP($A325,'2019_IncRep_09.07.20'!$A$18:$Z$48,9,FALSE)</f>
        <v>44020.5</v>
      </c>
      <c r="I325">
        <f t="shared" si="163"/>
        <v>2020</v>
      </c>
      <c r="J325">
        <f t="shared" si="155"/>
        <v>7</v>
      </c>
      <c r="K325">
        <f t="shared" si="156"/>
        <v>8.5</v>
      </c>
      <c r="L325" s="167">
        <f>VLOOKUP($A325,'2019_IncRep_02.09.20'!$A$18:$Z$44,2,FALSE)</f>
        <v>44076.416666666664</v>
      </c>
      <c r="M325">
        <f t="shared" si="164"/>
        <v>2020</v>
      </c>
      <c r="N325">
        <f t="shared" si="157"/>
        <v>9</v>
      </c>
      <c r="O325">
        <f t="shared" si="158"/>
        <v>2.4166666666642413</v>
      </c>
      <c r="P325">
        <f t="shared" si="159"/>
        <v>55.916666666664241</v>
      </c>
      <c r="Q325" s="167" t="str">
        <f>IFERROR(VLOOKUP($A325,'2019_IncRep_02.09.20'!$A$18:$Z$44,14,FALSE),"")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3" sqref="B3:B29"/>
    </sheetView>
  </sheetViews>
  <sheetFormatPr baseColWidth="10" defaultColWidth="9.1640625" defaultRowHeight="14" x14ac:dyDescent="0"/>
  <cols>
    <col min="2" max="2" width="30" bestFit="1" customWidth="1"/>
    <col min="8" max="8" width="11.5" customWidth="1"/>
    <col min="9" max="9" width="10.33203125" customWidth="1"/>
  </cols>
  <sheetData>
    <row r="1" spans="1:19">
      <c r="A1" s="176" t="s">
        <v>0</v>
      </c>
      <c r="B1" s="177" t="s">
        <v>1</v>
      </c>
      <c r="C1" s="176" t="s">
        <v>2</v>
      </c>
      <c r="D1" s="176" t="s">
        <v>3</v>
      </c>
      <c r="E1" s="176" t="s">
        <v>43</v>
      </c>
      <c r="F1" s="176" t="s">
        <v>4</v>
      </c>
      <c r="G1" s="176" t="s">
        <v>5</v>
      </c>
      <c r="H1" s="178" t="s">
        <v>45</v>
      </c>
      <c r="I1" s="178" t="s">
        <v>44</v>
      </c>
      <c r="J1" s="176" t="s">
        <v>6</v>
      </c>
      <c r="K1" s="176" t="s">
        <v>7</v>
      </c>
      <c r="L1" s="176" t="s">
        <v>8</v>
      </c>
      <c r="M1" s="176" t="s">
        <v>9</v>
      </c>
      <c r="N1" s="176" t="s">
        <v>10</v>
      </c>
      <c r="O1" s="176" t="s">
        <v>11</v>
      </c>
      <c r="P1" s="176" t="s">
        <v>12</v>
      </c>
      <c r="Q1" s="176" t="s">
        <v>13</v>
      </c>
      <c r="R1" s="176" t="s">
        <v>14</v>
      </c>
      <c r="S1" s="176" t="s">
        <v>15</v>
      </c>
    </row>
    <row r="2" spans="1:19">
      <c r="A2" s="176"/>
      <c r="B2" s="177"/>
      <c r="C2" s="176"/>
      <c r="D2" s="176"/>
      <c r="E2" s="176"/>
      <c r="F2" s="176"/>
      <c r="G2" s="176"/>
      <c r="H2" s="178"/>
      <c r="I2" s="178"/>
      <c r="J2" s="176"/>
      <c r="K2" s="176"/>
      <c r="L2" s="176"/>
      <c r="M2" s="176"/>
      <c r="N2" s="176"/>
      <c r="O2" s="176"/>
      <c r="P2" s="176"/>
      <c r="Q2" s="176"/>
      <c r="R2" s="176"/>
      <c r="S2" s="176"/>
    </row>
    <row r="3" spans="1:19">
      <c r="A3" s="3">
        <v>1</v>
      </c>
      <c r="B3" s="4" t="s">
        <v>203</v>
      </c>
      <c r="E3">
        <f>D3-C3</f>
        <v>0</v>
      </c>
      <c r="G3">
        <f>D3-F3</f>
        <v>0</v>
      </c>
      <c r="H3" s="5" t="e">
        <f>G3/(F3-C3)*100</f>
        <v>#DIV/0!</v>
      </c>
      <c r="I3" s="30" t="e">
        <f t="shared" ref="I3:I20" si="0">(F3-C3)/E3</f>
        <v>#DIV/0!</v>
      </c>
      <c r="J3" s="6"/>
      <c r="K3" s="7"/>
      <c r="L3" s="7">
        <f t="shared" ref="L3:L20" si="1">K3*(F3/100+1)</f>
        <v>0</v>
      </c>
      <c r="M3" s="7">
        <f>J3-K3</f>
        <v>0</v>
      </c>
      <c r="N3" s="7" t="e">
        <f t="shared" ref="N3:N20" si="2">M3*(H3/100+1)</f>
        <v>#DIV/0!</v>
      </c>
      <c r="O3" s="7" t="e">
        <f>N3*10</f>
        <v>#DIV/0!</v>
      </c>
      <c r="P3" s="8"/>
      <c r="Q3" s="7" t="e">
        <f t="shared" ref="Q3:Q20" si="3">P3*(H3/100+1)</f>
        <v>#DIV/0!</v>
      </c>
      <c r="R3" s="7" t="e">
        <f>Q3*10</f>
        <v>#DIV/0!</v>
      </c>
      <c r="S3" s="7" t="e">
        <f>O3/R3</f>
        <v>#DIV/0!</v>
      </c>
    </row>
    <row r="4" spans="1:19">
      <c r="A4" s="3">
        <v>2</v>
      </c>
      <c r="B4" s="4" t="s">
        <v>204</v>
      </c>
      <c r="E4">
        <f t="shared" ref="E4:E20" si="4">D4-C4</f>
        <v>0</v>
      </c>
      <c r="G4">
        <f t="shared" ref="G4:G14" si="5">D4-F4</f>
        <v>0</v>
      </c>
      <c r="H4" s="5" t="e">
        <f t="shared" ref="H4:H14" si="6">G4/(F4-C4)*100</f>
        <v>#DIV/0!</v>
      </c>
      <c r="I4" s="30" t="e">
        <f t="shared" si="0"/>
        <v>#DIV/0!</v>
      </c>
      <c r="J4" s="6"/>
      <c r="K4" s="7"/>
      <c r="L4" s="7">
        <f t="shared" si="1"/>
        <v>0</v>
      </c>
      <c r="M4" s="7">
        <f t="shared" ref="M4:M14" si="7">J4-K4</f>
        <v>0</v>
      </c>
      <c r="N4" s="7" t="e">
        <f t="shared" si="2"/>
        <v>#DIV/0!</v>
      </c>
      <c r="O4" s="7" t="e">
        <f t="shared" ref="O4:O14" si="8">N4*10</f>
        <v>#DIV/0!</v>
      </c>
      <c r="P4" s="8"/>
      <c r="Q4" s="7" t="e">
        <f t="shared" si="3"/>
        <v>#DIV/0!</v>
      </c>
      <c r="R4" s="7" t="e">
        <f t="shared" ref="R4:R14" si="9">Q4*10</f>
        <v>#DIV/0!</v>
      </c>
      <c r="S4" s="7" t="e">
        <f t="shared" ref="S4:S14" si="10">O4/R4</f>
        <v>#DIV/0!</v>
      </c>
    </row>
    <row r="5" spans="1:19">
      <c r="A5" s="3">
        <v>3</v>
      </c>
      <c r="B5" s="4" t="s">
        <v>205</v>
      </c>
      <c r="E5">
        <f t="shared" si="4"/>
        <v>0</v>
      </c>
      <c r="G5">
        <f t="shared" si="5"/>
        <v>0</v>
      </c>
      <c r="H5" s="5" t="e">
        <f t="shared" si="6"/>
        <v>#DIV/0!</v>
      </c>
      <c r="I5" s="30" t="e">
        <f t="shared" si="0"/>
        <v>#DIV/0!</v>
      </c>
      <c r="J5" s="6"/>
      <c r="K5" s="7"/>
      <c r="L5" s="7">
        <f t="shared" si="1"/>
        <v>0</v>
      </c>
      <c r="M5" s="7">
        <f t="shared" si="7"/>
        <v>0</v>
      </c>
      <c r="N5" s="7" t="e">
        <f t="shared" si="2"/>
        <v>#DIV/0!</v>
      </c>
      <c r="O5" s="7" t="e">
        <f t="shared" si="8"/>
        <v>#DIV/0!</v>
      </c>
      <c r="P5" s="8"/>
      <c r="Q5" s="7" t="e">
        <f t="shared" si="3"/>
        <v>#DIV/0!</v>
      </c>
      <c r="R5" s="7" t="e">
        <f t="shared" si="9"/>
        <v>#DIV/0!</v>
      </c>
      <c r="S5" s="7" t="e">
        <f t="shared" si="10"/>
        <v>#DIV/0!</v>
      </c>
    </row>
    <row r="6" spans="1:19">
      <c r="A6" s="3">
        <v>4</v>
      </c>
      <c r="B6" s="4" t="s">
        <v>206</v>
      </c>
      <c r="E6">
        <f t="shared" si="4"/>
        <v>0</v>
      </c>
      <c r="G6">
        <f t="shared" si="5"/>
        <v>0</v>
      </c>
      <c r="H6" s="5" t="e">
        <f t="shared" si="6"/>
        <v>#DIV/0!</v>
      </c>
      <c r="I6" s="30" t="e">
        <f t="shared" si="0"/>
        <v>#DIV/0!</v>
      </c>
      <c r="J6" s="6"/>
      <c r="K6" s="7"/>
      <c r="L6" s="7">
        <f t="shared" si="1"/>
        <v>0</v>
      </c>
      <c r="M6" s="7">
        <f t="shared" si="7"/>
        <v>0</v>
      </c>
      <c r="N6" s="7" t="e">
        <f t="shared" si="2"/>
        <v>#DIV/0!</v>
      </c>
      <c r="O6" s="7" t="e">
        <f t="shared" si="8"/>
        <v>#DIV/0!</v>
      </c>
      <c r="P6" s="8"/>
      <c r="Q6" s="7" t="e">
        <f t="shared" si="3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207</v>
      </c>
      <c r="E7">
        <f t="shared" si="4"/>
        <v>0</v>
      </c>
      <c r="G7">
        <f t="shared" si="5"/>
        <v>0</v>
      </c>
      <c r="H7" s="5" t="e">
        <f t="shared" si="6"/>
        <v>#DIV/0!</v>
      </c>
      <c r="I7" s="30" t="e">
        <f t="shared" si="0"/>
        <v>#DIV/0!</v>
      </c>
      <c r="J7" s="6"/>
      <c r="K7" s="7"/>
      <c r="L7" s="7">
        <f t="shared" si="1"/>
        <v>0</v>
      </c>
      <c r="M7" s="7">
        <f t="shared" si="7"/>
        <v>0</v>
      </c>
      <c r="N7" s="7" t="e">
        <f t="shared" si="2"/>
        <v>#DIV/0!</v>
      </c>
      <c r="O7" s="7" t="e">
        <f t="shared" si="8"/>
        <v>#DIV/0!</v>
      </c>
      <c r="P7" s="8"/>
      <c r="Q7" s="7" t="e">
        <f t="shared" si="3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208</v>
      </c>
      <c r="E8">
        <f t="shared" si="4"/>
        <v>0</v>
      </c>
      <c r="G8">
        <f t="shared" si="5"/>
        <v>0</v>
      </c>
      <c r="H8" s="5" t="e">
        <f t="shared" si="6"/>
        <v>#DIV/0!</v>
      </c>
      <c r="I8" s="30" t="e">
        <f t="shared" si="0"/>
        <v>#DIV/0!</v>
      </c>
      <c r="J8" s="6"/>
      <c r="K8" s="7"/>
      <c r="L8" s="7">
        <f t="shared" si="1"/>
        <v>0</v>
      </c>
      <c r="M8" s="7">
        <f t="shared" si="7"/>
        <v>0</v>
      </c>
      <c r="N8" s="7" t="e">
        <f t="shared" si="2"/>
        <v>#DIV/0!</v>
      </c>
      <c r="O8" s="7" t="e">
        <f t="shared" si="8"/>
        <v>#DIV/0!</v>
      </c>
      <c r="P8" s="8"/>
      <c r="Q8" s="7" t="e">
        <f t="shared" si="3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209</v>
      </c>
      <c r="E9">
        <f t="shared" si="4"/>
        <v>0</v>
      </c>
      <c r="G9">
        <f t="shared" si="5"/>
        <v>0</v>
      </c>
      <c r="H9" s="5" t="e">
        <f t="shared" si="6"/>
        <v>#DIV/0!</v>
      </c>
      <c r="I9" s="30" t="e">
        <f t="shared" si="0"/>
        <v>#DIV/0!</v>
      </c>
      <c r="J9" s="6"/>
      <c r="K9" s="7"/>
      <c r="L9" s="7">
        <f t="shared" si="1"/>
        <v>0</v>
      </c>
      <c r="M9" s="7">
        <f t="shared" si="7"/>
        <v>0</v>
      </c>
      <c r="N9" s="7" t="e">
        <f t="shared" si="2"/>
        <v>#DIV/0!</v>
      </c>
      <c r="O9" s="7" t="e">
        <f t="shared" si="8"/>
        <v>#DIV/0!</v>
      </c>
      <c r="P9" s="8"/>
      <c r="Q9" s="7" t="e">
        <f t="shared" si="3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210</v>
      </c>
      <c r="E10">
        <f t="shared" si="4"/>
        <v>0</v>
      </c>
      <c r="G10">
        <f t="shared" si="5"/>
        <v>0</v>
      </c>
      <c r="H10" s="5" t="e">
        <f t="shared" si="6"/>
        <v>#DIV/0!</v>
      </c>
      <c r="I10" s="30" t="e">
        <f t="shared" si="0"/>
        <v>#DIV/0!</v>
      </c>
      <c r="J10" s="6"/>
      <c r="K10" s="7"/>
      <c r="L10" s="7">
        <f t="shared" si="1"/>
        <v>0</v>
      </c>
      <c r="M10" s="7">
        <f t="shared" si="7"/>
        <v>0</v>
      </c>
      <c r="N10" s="7" t="e">
        <f t="shared" si="2"/>
        <v>#DIV/0!</v>
      </c>
      <c r="O10" s="7" t="e">
        <f t="shared" si="8"/>
        <v>#DIV/0!</v>
      </c>
      <c r="P10" s="8"/>
      <c r="Q10" s="7" t="e">
        <f t="shared" si="3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211</v>
      </c>
      <c r="E11">
        <f t="shared" si="4"/>
        <v>0</v>
      </c>
      <c r="G11">
        <f t="shared" si="5"/>
        <v>0</v>
      </c>
      <c r="H11" s="5" t="e">
        <f t="shared" si="6"/>
        <v>#DIV/0!</v>
      </c>
      <c r="I11" s="30" t="e">
        <f t="shared" si="0"/>
        <v>#DIV/0!</v>
      </c>
      <c r="J11" s="6"/>
      <c r="K11" s="7"/>
      <c r="L11" s="7">
        <f t="shared" si="1"/>
        <v>0</v>
      </c>
      <c r="M11" s="7">
        <f t="shared" si="7"/>
        <v>0</v>
      </c>
      <c r="N11" s="7" t="e">
        <f t="shared" si="2"/>
        <v>#DIV/0!</v>
      </c>
      <c r="O11" s="7" t="e">
        <f t="shared" si="8"/>
        <v>#DIV/0!</v>
      </c>
      <c r="P11" s="8"/>
      <c r="Q11" s="7" t="e">
        <f t="shared" si="3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212</v>
      </c>
      <c r="E12">
        <f t="shared" si="4"/>
        <v>0</v>
      </c>
      <c r="G12">
        <f t="shared" si="5"/>
        <v>0</v>
      </c>
      <c r="H12" s="5" t="e">
        <f t="shared" si="6"/>
        <v>#DIV/0!</v>
      </c>
      <c r="I12" s="30" t="e">
        <f t="shared" si="0"/>
        <v>#DIV/0!</v>
      </c>
      <c r="J12" s="6"/>
      <c r="K12" s="7"/>
      <c r="L12" s="7">
        <f t="shared" si="1"/>
        <v>0</v>
      </c>
      <c r="M12" s="7">
        <f t="shared" si="7"/>
        <v>0</v>
      </c>
      <c r="N12" s="7" t="e">
        <f t="shared" si="2"/>
        <v>#DIV/0!</v>
      </c>
      <c r="O12" s="7" t="e">
        <f t="shared" si="8"/>
        <v>#DIV/0!</v>
      </c>
      <c r="P12" s="8"/>
      <c r="Q12" s="7" t="e">
        <f t="shared" si="3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213</v>
      </c>
      <c r="E13">
        <f t="shared" si="4"/>
        <v>0</v>
      </c>
      <c r="G13">
        <f t="shared" si="5"/>
        <v>0</v>
      </c>
      <c r="H13" s="5" t="e">
        <f t="shared" si="6"/>
        <v>#DIV/0!</v>
      </c>
      <c r="I13" s="30" t="e">
        <f t="shared" si="0"/>
        <v>#DIV/0!</v>
      </c>
      <c r="J13" s="6"/>
      <c r="K13" s="7"/>
      <c r="L13" s="7">
        <f t="shared" si="1"/>
        <v>0</v>
      </c>
      <c r="M13" s="7">
        <f t="shared" si="7"/>
        <v>0</v>
      </c>
      <c r="N13" s="7" t="e">
        <f t="shared" si="2"/>
        <v>#DIV/0!</v>
      </c>
      <c r="O13" s="7" t="e">
        <f t="shared" si="8"/>
        <v>#DIV/0!</v>
      </c>
      <c r="P13" s="8"/>
      <c r="Q13" s="7" t="e">
        <f t="shared" si="3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214</v>
      </c>
      <c r="E14">
        <f t="shared" si="4"/>
        <v>0</v>
      </c>
      <c r="G14">
        <f t="shared" si="5"/>
        <v>0</v>
      </c>
      <c r="H14" s="5" t="e">
        <f t="shared" si="6"/>
        <v>#DIV/0!</v>
      </c>
      <c r="I14" s="30" t="e">
        <f t="shared" si="0"/>
        <v>#DIV/0!</v>
      </c>
      <c r="J14" s="6"/>
      <c r="K14" s="7"/>
      <c r="L14" s="7">
        <f t="shared" si="1"/>
        <v>0</v>
      </c>
      <c r="M14" s="7">
        <f t="shared" si="7"/>
        <v>0</v>
      </c>
      <c r="N14" s="7" t="e">
        <f t="shared" si="2"/>
        <v>#DIV/0!</v>
      </c>
      <c r="O14" s="7" t="e">
        <f t="shared" si="8"/>
        <v>#DIV/0!</v>
      </c>
      <c r="P14" s="8"/>
      <c r="Q14" s="7" t="e">
        <f t="shared" si="3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215</v>
      </c>
      <c r="E15">
        <f t="shared" si="4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0" t="e">
        <f t="shared" si="0"/>
        <v>#DIV/0!</v>
      </c>
      <c r="J15" s="6"/>
      <c r="K15" s="7"/>
      <c r="L15" s="7">
        <f t="shared" si="1"/>
        <v>0</v>
      </c>
      <c r="M15" s="7">
        <f t="shared" ref="M15:M20" si="13">J15-K15</f>
        <v>0</v>
      </c>
      <c r="N15" s="7" t="e">
        <f t="shared" si="2"/>
        <v>#DIV/0!</v>
      </c>
      <c r="O15" s="7" t="e">
        <f t="shared" ref="O15:O20" si="14">N15*10</f>
        <v>#DIV/0!</v>
      </c>
      <c r="P15" s="8"/>
      <c r="Q15" s="7" t="e">
        <f t="shared" si="3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216</v>
      </c>
      <c r="E16">
        <f t="shared" si="4"/>
        <v>0</v>
      </c>
      <c r="G16">
        <f t="shared" si="11"/>
        <v>0</v>
      </c>
      <c r="H16" s="5" t="e">
        <f t="shared" si="12"/>
        <v>#DIV/0!</v>
      </c>
      <c r="I16" s="30" t="e">
        <f t="shared" si="0"/>
        <v>#DIV/0!</v>
      </c>
      <c r="J16" s="6"/>
      <c r="K16" s="7"/>
      <c r="L16" s="7">
        <f t="shared" si="1"/>
        <v>0</v>
      </c>
      <c r="M16" s="7">
        <f t="shared" si="13"/>
        <v>0</v>
      </c>
      <c r="N16" s="7" t="e">
        <f t="shared" si="2"/>
        <v>#DIV/0!</v>
      </c>
      <c r="O16" s="7" t="e">
        <f t="shared" si="14"/>
        <v>#DIV/0!</v>
      </c>
      <c r="P16" s="8"/>
      <c r="Q16" s="7" t="e">
        <f t="shared" si="3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217</v>
      </c>
      <c r="E17">
        <f t="shared" si="4"/>
        <v>0</v>
      </c>
      <c r="G17">
        <f t="shared" si="11"/>
        <v>0</v>
      </c>
      <c r="H17" s="5" t="e">
        <f t="shared" si="12"/>
        <v>#DIV/0!</v>
      </c>
      <c r="I17" s="30" t="e">
        <f t="shared" si="0"/>
        <v>#DIV/0!</v>
      </c>
      <c r="J17" s="6"/>
      <c r="K17" s="7"/>
      <c r="L17" s="7">
        <f t="shared" si="1"/>
        <v>0</v>
      </c>
      <c r="M17" s="7">
        <f t="shared" si="13"/>
        <v>0</v>
      </c>
      <c r="N17" s="7" t="e">
        <f t="shared" si="2"/>
        <v>#DIV/0!</v>
      </c>
      <c r="O17" s="7" t="e">
        <f t="shared" si="14"/>
        <v>#DIV/0!</v>
      </c>
      <c r="P17" s="8"/>
      <c r="Q17" s="7" t="e">
        <f t="shared" si="3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218</v>
      </c>
      <c r="E18">
        <f t="shared" si="4"/>
        <v>0</v>
      </c>
      <c r="G18">
        <f t="shared" si="11"/>
        <v>0</v>
      </c>
      <c r="H18" s="5" t="e">
        <f t="shared" si="12"/>
        <v>#DIV/0!</v>
      </c>
      <c r="I18" s="30" t="e">
        <f t="shared" si="0"/>
        <v>#DIV/0!</v>
      </c>
      <c r="J18" s="6"/>
      <c r="K18" s="7"/>
      <c r="L18" s="7">
        <f t="shared" si="1"/>
        <v>0</v>
      </c>
      <c r="M18" s="7">
        <f t="shared" si="13"/>
        <v>0</v>
      </c>
      <c r="N18" s="7" t="e">
        <f t="shared" si="2"/>
        <v>#DIV/0!</v>
      </c>
      <c r="O18" s="7" t="e">
        <f t="shared" si="14"/>
        <v>#DIV/0!</v>
      </c>
      <c r="P18" s="8"/>
      <c r="Q18" s="7" t="e">
        <f t="shared" si="3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219</v>
      </c>
      <c r="E19">
        <f t="shared" si="4"/>
        <v>0</v>
      </c>
      <c r="G19">
        <f t="shared" si="11"/>
        <v>0</v>
      </c>
      <c r="H19" s="5" t="e">
        <f t="shared" si="12"/>
        <v>#DIV/0!</v>
      </c>
      <c r="I19" s="30" t="e">
        <f t="shared" si="0"/>
        <v>#DIV/0!</v>
      </c>
      <c r="J19" s="6"/>
      <c r="K19" s="7"/>
      <c r="L19" s="7">
        <f t="shared" si="1"/>
        <v>0</v>
      </c>
      <c r="M19" s="7">
        <f t="shared" si="13"/>
        <v>0</v>
      </c>
      <c r="N19" s="7" t="e">
        <f t="shared" si="2"/>
        <v>#DIV/0!</v>
      </c>
      <c r="O19" s="7" t="e">
        <f t="shared" si="14"/>
        <v>#DIV/0!</v>
      </c>
      <c r="P19" s="8"/>
      <c r="Q19" s="7" t="e">
        <f t="shared" si="3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220</v>
      </c>
      <c r="E20">
        <f t="shared" si="4"/>
        <v>0</v>
      </c>
      <c r="G20">
        <f t="shared" si="11"/>
        <v>0</v>
      </c>
      <c r="H20" s="5" t="e">
        <f t="shared" si="12"/>
        <v>#DIV/0!</v>
      </c>
      <c r="I20" s="30" t="e">
        <f t="shared" si="0"/>
        <v>#DIV/0!</v>
      </c>
      <c r="J20" s="6"/>
      <c r="K20" s="7"/>
      <c r="L20" s="7">
        <f t="shared" si="1"/>
        <v>0</v>
      </c>
      <c r="M20" s="7">
        <f t="shared" si="13"/>
        <v>0</v>
      </c>
      <c r="N20" s="7" t="e">
        <f t="shared" si="2"/>
        <v>#DIV/0!</v>
      </c>
      <c r="O20" s="7" t="e">
        <f t="shared" si="14"/>
        <v>#DIV/0!</v>
      </c>
      <c r="P20" s="8"/>
      <c r="Q20" s="7" t="e">
        <f t="shared" si="3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221</v>
      </c>
      <c r="E21">
        <f t="shared" ref="E21:E29" si="17">D21-C21</f>
        <v>0</v>
      </c>
      <c r="G21">
        <f t="shared" ref="G21:G29" si="18">D21-F21</f>
        <v>0</v>
      </c>
      <c r="H21" s="5" t="e">
        <f t="shared" ref="H21:H29" si="19">G21/(F21-C21)*100</f>
        <v>#DIV/0!</v>
      </c>
      <c r="I21" s="30" t="e">
        <f t="shared" ref="I21:I29" si="20">(F21-C21)/E21</f>
        <v>#DIV/0!</v>
      </c>
      <c r="J21" s="6"/>
      <c r="K21" s="7"/>
      <c r="L21" s="7">
        <f t="shared" ref="L21:L29" si="21">K21*(F21/100+1)</f>
        <v>0</v>
      </c>
      <c r="M21" s="7">
        <f t="shared" ref="M21:M29" si="22">J21-K21</f>
        <v>0</v>
      </c>
      <c r="N21" s="7" t="e">
        <f t="shared" ref="N21:N29" si="23">M21*(H21/100+1)</f>
        <v>#DIV/0!</v>
      </c>
      <c r="O21" s="7" t="e">
        <f t="shared" ref="O21:O29" si="24">N21*10</f>
        <v>#DIV/0!</v>
      </c>
      <c r="P21" s="8"/>
      <c r="Q21" s="7" t="e">
        <f t="shared" ref="Q21:Q29" si="25">P21*(H21/100+1)</f>
        <v>#DIV/0!</v>
      </c>
      <c r="R21" s="7" t="e">
        <f t="shared" ref="R21:R29" si="26">Q21*10</f>
        <v>#DIV/0!</v>
      </c>
      <c r="S21" s="7" t="e">
        <f t="shared" ref="S21:S29" si="27">O21/R21</f>
        <v>#DIV/0!</v>
      </c>
    </row>
    <row r="22" spans="1:19">
      <c r="A22" s="3">
        <v>20</v>
      </c>
      <c r="B22" t="s">
        <v>222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0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223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0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224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0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225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0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226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0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227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0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228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0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>
        <v>27</v>
      </c>
      <c r="B29" t="s">
        <v>229</v>
      </c>
      <c r="E29">
        <f t="shared" si="17"/>
        <v>0</v>
      </c>
      <c r="G29">
        <f t="shared" si="18"/>
        <v>0</v>
      </c>
      <c r="H29" s="5" t="e">
        <f t="shared" si="19"/>
        <v>#DIV/0!</v>
      </c>
      <c r="I29" s="30" t="e">
        <f t="shared" si="20"/>
        <v>#DIV/0!</v>
      </c>
      <c r="J29" s="6"/>
      <c r="K29" s="7"/>
      <c r="L29" s="7">
        <f t="shared" si="21"/>
        <v>0</v>
      </c>
      <c r="M29" s="7">
        <f t="shared" si="22"/>
        <v>0</v>
      </c>
      <c r="N29" s="7" t="e">
        <f t="shared" si="23"/>
        <v>#DIV/0!</v>
      </c>
      <c r="O29" s="7" t="e">
        <f t="shared" si="24"/>
        <v>#DIV/0!</v>
      </c>
      <c r="P29" s="8"/>
      <c r="Q29" s="7" t="e">
        <f t="shared" si="25"/>
        <v>#DIV/0!</v>
      </c>
      <c r="R29" s="7" t="e">
        <f t="shared" si="26"/>
        <v>#DIV/0!</v>
      </c>
      <c r="S29" s="7" t="e">
        <f t="shared" si="27"/>
        <v>#DIV/0!</v>
      </c>
    </row>
  </sheetData>
  <mergeCells count="19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7"/>
  <sheetViews>
    <sheetView topLeftCell="H1" zoomScale="70" zoomScaleNormal="70" zoomScalePageLayoutView="70" workbookViewId="0">
      <selection activeCell="S5" sqref="S5"/>
    </sheetView>
  </sheetViews>
  <sheetFormatPr baseColWidth="10" defaultRowHeight="14" x14ac:dyDescent="0"/>
  <cols>
    <col min="2" max="2" width="30.33203125" bestFit="1" customWidth="1"/>
    <col min="3" max="3" width="28.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  <col min="18" max="18" width="2.33203125" customWidth="1"/>
  </cols>
  <sheetData>
    <row r="1" spans="1:24">
      <c r="A1" s="179" t="s">
        <v>1</v>
      </c>
      <c r="B1" s="180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156</v>
      </c>
      <c r="X3" t="s">
        <v>123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W4">
        <v>15.6</v>
      </c>
      <c r="X4" s="7">
        <f t="shared" ref="X4:X9" si="0">W4*I5</f>
        <v>15.46826666666667</v>
      </c>
    </row>
    <row r="5" spans="1:24">
      <c r="A5" s="10">
        <v>1</v>
      </c>
      <c r="B5" s="29" t="s">
        <v>203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6">
        <f>G5/E5</f>
        <v>8.4444444444441071E-3</v>
      </c>
      <c r="I5" s="95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1">N5-J5</f>
        <v>20.768999999999998</v>
      </c>
      <c r="P5" s="24">
        <f t="shared" ref="P5:P12" si="2">(L5-M5)/(O5-M5)</f>
        <v>2.2060673151405152E-2</v>
      </c>
      <c r="Q5" s="26">
        <f>(((O5-M5)*0.6)+M5)/L5</f>
        <v>1.2212251867537203</v>
      </c>
      <c r="R5" s="10"/>
      <c r="S5" s="156">
        <v>15.61</v>
      </c>
      <c r="T5" s="157">
        <f t="shared" ref="T5:T12" si="3">S5*(Q5-1)</f>
        <v>3.4533251652255732</v>
      </c>
      <c r="U5">
        <v>1</v>
      </c>
      <c r="W5">
        <v>15.8</v>
      </c>
      <c r="X5" s="7">
        <f t="shared" si="0"/>
        <v>15.705695100721215</v>
      </c>
    </row>
    <row r="6" spans="1:24">
      <c r="A6" s="104">
        <v>2</v>
      </c>
      <c r="B6" s="29" t="s">
        <v>204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6">
        <f t="shared" ref="H6:H16" si="6">G6/E6</f>
        <v>5.9686645113155986E-3</v>
      </c>
      <c r="I6" s="95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1"/>
        <v>14.474000000000002</v>
      </c>
      <c r="P6" s="24">
        <f t="shared" si="2"/>
        <v>1.8028814660728861E-2</v>
      </c>
      <c r="Q6" s="26">
        <f t="shared" ref="Q6:Q12" si="9">(((O6-M6)*0.6)+M6)/L6</f>
        <v>1.1926688374088767</v>
      </c>
      <c r="R6" s="10"/>
      <c r="S6" s="156">
        <v>15.8</v>
      </c>
      <c r="T6" s="157">
        <f t="shared" si="3"/>
        <v>3.0441676310602528</v>
      </c>
      <c r="U6">
        <v>2</v>
      </c>
      <c r="W6">
        <v>15.5</v>
      </c>
      <c r="X6" s="7">
        <f t="shared" si="0"/>
        <v>15.389799072642974</v>
      </c>
    </row>
    <row r="7" spans="1:24">
      <c r="A7" s="104">
        <v>3</v>
      </c>
      <c r="B7" s="29" t="s">
        <v>205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6">
        <f t="shared" si="6"/>
        <v>7.1097372488402952E-3</v>
      </c>
      <c r="I7" s="95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1"/>
        <v>14.135000000000002</v>
      </c>
      <c r="P7" s="24">
        <f t="shared" si="2"/>
        <v>2.2514496896974073E-2</v>
      </c>
      <c r="Q7" s="26">
        <f t="shared" si="9"/>
        <v>1.1823611787047599</v>
      </c>
      <c r="R7" s="19"/>
      <c r="S7" s="156">
        <v>15.54</v>
      </c>
      <c r="T7" s="157">
        <f t="shared" si="3"/>
        <v>2.8338927170719681</v>
      </c>
      <c r="U7">
        <v>3</v>
      </c>
      <c r="W7">
        <v>15.4</v>
      </c>
      <c r="X7" s="7">
        <f t="shared" si="0"/>
        <v>15.173960315303081</v>
      </c>
    </row>
    <row r="8" spans="1:24">
      <c r="A8" s="104">
        <v>4</v>
      </c>
      <c r="B8" s="29" t="s">
        <v>206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6">
        <f t="shared" si="6"/>
        <v>1.4677901603696128E-2</v>
      </c>
      <c r="I8" s="95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1"/>
        <v>15.382</v>
      </c>
      <c r="P8" s="24">
        <f t="shared" si="2"/>
        <v>2.9953190359204886E-2</v>
      </c>
      <c r="Q8" s="26">
        <f t="shared" si="9"/>
        <v>1.2793388911521144</v>
      </c>
      <c r="R8" s="10"/>
      <c r="S8" s="156">
        <v>15.46</v>
      </c>
      <c r="T8" s="157">
        <f t="shared" si="3"/>
        <v>4.318579257211689</v>
      </c>
      <c r="U8">
        <v>4</v>
      </c>
      <c r="W8">
        <v>15.3</v>
      </c>
      <c r="X8" s="7">
        <f t="shared" si="0"/>
        <v>15.115135135135132</v>
      </c>
    </row>
    <row r="9" spans="1:24">
      <c r="A9" s="104">
        <v>5</v>
      </c>
      <c r="B9" s="29" t="s">
        <v>207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6">
        <f t="shared" si="6"/>
        <v>1.208267090620054E-2</v>
      </c>
      <c r="I9" s="95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1"/>
        <v>14.835000000000001</v>
      </c>
      <c r="P9" s="24">
        <f t="shared" si="2"/>
        <v>2.7769599596232035E-2</v>
      </c>
      <c r="Q9" s="26">
        <f t="shared" si="9"/>
        <v>1.2489798812778075</v>
      </c>
      <c r="R9" s="10"/>
      <c r="S9" s="156">
        <v>15.31</v>
      </c>
      <c r="T9" s="157">
        <f t="shared" si="3"/>
        <v>3.8118819823632322</v>
      </c>
      <c r="U9">
        <v>5</v>
      </c>
      <c r="W9">
        <v>15.3</v>
      </c>
      <c r="X9" s="7">
        <f t="shared" si="0"/>
        <v>15.153926701570688</v>
      </c>
    </row>
    <row r="10" spans="1:24">
      <c r="A10" s="104">
        <v>6</v>
      </c>
      <c r="B10" s="29" t="s">
        <v>208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6">
        <f t="shared" si="6"/>
        <v>9.5472744071446892E-3</v>
      </c>
      <c r="I10" s="95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1"/>
        <v>14.509000000000002</v>
      </c>
      <c r="P10" s="24">
        <f t="shared" si="2"/>
        <v>2.1922900199006223E-2</v>
      </c>
      <c r="Q10" s="26">
        <f t="shared" si="9"/>
        <v>1.2517486578047099</v>
      </c>
      <c r="R10" s="10"/>
      <c r="S10" s="156">
        <v>15.31</v>
      </c>
      <c r="T10" s="157">
        <f t="shared" si="3"/>
        <v>3.8542719509901087</v>
      </c>
      <c r="U10">
        <v>6</v>
      </c>
      <c r="X10" s="29"/>
    </row>
    <row r="11" spans="1:24">
      <c r="A11" s="104">
        <v>7</v>
      </c>
      <c r="B11" s="29" t="s">
        <v>209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6">
        <f t="shared" si="6"/>
        <v>1.2257405515833099E-2</v>
      </c>
      <c r="I11" s="95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1"/>
        <v>17.378</v>
      </c>
      <c r="P11" s="24">
        <f t="shared" si="2"/>
        <v>1.9289047438878115E-2</v>
      </c>
      <c r="Q11" s="26">
        <f t="shared" si="9"/>
        <v>1.3690182034951426</v>
      </c>
      <c r="R11" s="10"/>
      <c r="S11" s="156">
        <v>15.46</v>
      </c>
      <c r="T11" s="157">
        <f t="shared" si="3"/>
        <v>5.7050214260349046</v>
      </c>
      <c r="U11">
        <v>7</v>
      </c>
      <c r="W11" s="4"/>
      <c r="X11" s="29"/>
    </row>
    <row r="12" spans="1:24">
      <c r="A12" s="104">
        <v>8</v>
      </c>
      <c r="B12" s="29" t="s">
        <v>210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6">
        <f t="shared" si="6"/>
        <v>1.5568862275448452E-2</v>
      </c>
      <c r="I12" s="95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1"/>
        <v>17.963999999999999</v>
      </c>
      <c r="P12" s="24">
        <f t="shared" si="2"/>
        <v>2.2172463633046459E-2</v>
      </c>
      <c r="Q12" s="26">
        <f t="shared" si="9"/>
        <v>1.4057337732759063</v>
      </c>
      <c r="R12" s="19"/>
      <c r="S12" s="156">
        <v>15.53</v>
      </c>
      <c r="T12" s="157">
        <f t="shared" si="3"/>
        <v>6.3010454989748252</v>
      </c>
      <c r="U12">
        <v>8</v>
      </c>
      <c r="W12" s="4"/>
      <c r="X12" s="29"/>
    </row>
    <row r="13" spans="1:24">
      <c r="A13" s="104">
        <v>9</v>
      </c>
      <c r="B13" s="29" t="s">
        <v>211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6">
        <f t="shared" si="6"/>
        <v>8.9182968929803503E-3</v>
      </c>
      <c r="I13" s="95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7"/>
      <c r="S13" s="156">
        <v>15.42</v>
      </c>
      <c r="T13" s="157">
        <f>S13*(Q13-1)</f>
        <v>4.0674505055581429</v>
      </c>
      <c r="U13">
        <v>9</v>
      </c>
      <c r="W13" s="4"/>
      <c r="X13" s="29"/>
    </row>
    <row r="14" spans="1:24">
      <c r="A14" s="104">
        <v>10</v>
      </c>
      <c r="B14" s="29" t="s">
        <v>212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6">
        <f t="shared" si="6"/>
        <v>3.430749682337967E-2</v>
      </c>
      <c r="I14" s="95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7"/>
      <c r="S14" s="156">
        <v>15.36</v>
      </c>
      <c r="T14" s="157">
        <f>S14*(Q14-1)</f>
        <v>5.101872447027036</v>
      </c>
      <c r="U14">
        <v>10</v>
      </c>
      <c r="X14" s="29"/>
    </row>
    <row r="15" spans="1:24">
      <c r="A15" s="104">
        <v>11</v>
      </c>
      <c r="B15" s="29" t="s">
        <v>213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6">
        <f t="shared" si="6"/>
        <v>3.2975460122699501E-2</v>
      </c>
      <c r="I15" s="95">
        <f t="shared" si="7"/>
        <v>0.96702453987730053</v>
      </c>
      <c r="J15" s="28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10">(L15-M15)/(O15-M15)</f>
        <v>3.9975512179521673E-2</v>
      </c>
      <c r="Q15" s="26">
        <f>(((O15-M15)*0.6)+M15)/L15</f>
        <v>1.4619594386415264</v>
      </c>
      <c r="R15" s="27"/>
      <c r="S15" s="156">
        <v>15.43</v>
      </c>
      <c r="T15" s="157">
        <f>S15*(Q15-1)</f>
        <v>7.1280341382387533</v>
      </c>
      <c r="U15">
        <v>11</v>
      </c>
      <c r="X15" s="29"/>
    </row>
    <row r="16" spans="1:24">
      <c r="A16" s="104">
        <v>12</v>
      </c>
      <c r="B16" s="29" t="s">
        <v>214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6">
        <f t="shared" si="6"/>
        <v>3.1681833501853975E-2</v>
      </c>
      <c r="I16" s="95">
        <f t="shared" si="7"/>
        <v>0.96831816649814606</v>
      </c>
      <c r="J16" s="28">
        <v>10.426</v>
      </c>
      <c r="K16" s="23">
        <v>26.603000000000002</v>
      </c>
      <c r="L16" s="23">
        <v>16.18</v>
      </c>
      <c r="M16" s="23">
        <f t="shared" ref="M16" si="11">I16*L16</f>
        <v>15.667387933940002</v>
      </c>
      <c r="N16" s="19">
        <v>36.6</v>
      </c>
      <c r="O16" s="23">
        <f t="shared" ref="O16" si="12">N16-J16</f>
        <v>26.173999999999999</v>
      </c>
      <c r="P16" s="24">
        <f>(L16-M16)/(O16-M16)</f>
        <v>4.8789473032502285E-2</v>
      </c>
      <c r="Q16" s="26">
        <f t="shared" ref="Q16" si="13">(((O16-M16)*0.6)+M16)/L16</f>
        <v>1.3579329526313968</v>
      </c>
      <c r="R16" s="27"/>
      <c r="S16" s="156">
        <v>15.83</v>
      </c>
      <c r="T16" s="157">
        <f t="shared" ref="T16" si="14">S16*(Q16-1)</f>
        <v>5.6660786401550114</v>
      </c>
      <c r="U16">
        <v>12</v>
      </c>
      <c r="X16" s="29"/>
    </row>
    <row r="17" spans="1:22">
      <c r="A17" s="104">
        <v>13</v>
      </c>
      <c r="B17" t="s">
        <v>215</v>
      </c>
      <c r="C17">
        <v>13.618</v>
      </c>
      <c r="D17">
        <f t="shared" ref="D17:D31" si="15">F17-C17</f>
        <v>3.0789999999999988</v>
      </c>
      <c r="E17" s="26">
        <v>3.1850000000000001</v>
      </c>
      <c r="F17">
        <v>16.696999999999999</v>
      </c>
      <c r="G17" s="26">
        <f t="shared" ref="G17:G31" si="16">E17-(F17-C17)</f>
        <v>0.1060000000000012</v>
      </c>
      <c r="H17" s="96">
        <f t="shared" ref="H17:H31" si="17">G17/E17</f>
        <v>3.3281004709576519E-2</v>
      </c>
      <c r="I17" s="95">
        <f t="shared" ref="I17:I31" si="18">D17/E17</f>
        <v>0.96671899529042349</v>
      </c>
      <c r="J17" s="28">
        <v>10.551</v>
      </c>
      <c r="K17" s="23">
        <v>22.698</v>
      </c>
      <c r="L17" s="23">
        <v>12.146000000000001</v>
      </c>
      <c r="M17" s="23">
        <f t="shared" ref="M17:M31" si="19">I17*L17</f>
        <v>11.741768916797485</v>
      </c>
      <c r="N17" s="19">
        <v>32.162999999999997</v>
      </c>
      <c r="O17" s="23">
        <f t="shared" ref="O17:O31" si="20">N17-J17</f>
        <v>21.611999999999995</v>
      </c>
      <c r="P17" s="24">
        <f t="shared" ref="P17:P31" si="21">(L17-M17)/(O17-M17)</f>
        <v>4.0954571356535942E-2</v>
      </c>
      <c r="Q17" s="26">
        <f t="shared" ref="Q17:Q31" si="22">(((O17-M17)*0.6)+M17)/L17</f>
        <v>1.4542983341609574</v>
      </c>
      <c r="R17" s="27"/>
      <c r="S17" s="156">
        <v>15.01</v>
      </c>
      <c r="T17" s="157">
        <f t="shared" ref="T17:T31" si="23">S17*(Q17-1)</f>
        <v>6.8190179957559707</v>
      </c>
      <c r="U17">
        <v>13</v>
      </c>
    </row>
    <row r="18" spans="1:22">
      <c r="A18" s="104">
        <v>14</v>
      </c>
      <c r="B18" t="s">
        <v>216</v>
      </c>
      <c r="C18">
        <v>13.688000000000001</v>
      </c>
      <c r="D18">
        <f t="shared" si="15"/>
        <v>3.4990000000000006</v>
      </c>
      <c r="E18" s="26">
        <v>3.6360000000000001</v>
      </c>
      <c r="F18">
        <v>17.187000000000001</v>
      </c>
      <c r="G18" s="26">
        <f t="shared" si="16"/>
        <v>0.13699999999999957</v>
      </c>
      <c r="H18" s="96">
        <f t="shared" si="17"/>
        <v>3.7678767876787561E-2</v>
      </c>
      <c r="I18" s="95">
        <f t="shared" si="18"/>
        <v>0.96232123212321241</v>
      </c>
      <c r="J18" s="28">
        <v>10.503</v>
      </c>
      <c r="K18" s="23">
        <v>22.635999999999999</v>
      </c>
      <c r="L18" s="23">
        <v>12.132999999999999</v>
      </c>
      <c r="M18" s="23">
        <f t="shared" si="19"/>
        <v>11.675843509350935</v>
      </c>
      <c r="N18" s="19">
        <v>31.744</v>
      </c>
      <c r="O18" s="23">
        <f t="shared" si="20"/>
        <v>21.241</v>
      </c>
      <c r="P18" s="24">
        <f t="shared" si="21"/>
        <v>4.7793937411895138E-2</v>
      </c>
      <c r="Q18" s="26">
        <f t="shared" si="22"/>
        <v>1.4353364710904455</v>
      </c>
      <c r="R18" s="27"/>
      <c r="S18" s="156">
        <v>14.92</v>
      </c>
      <c r="T18" s="157">
        <f t="shared" si="23"/>
        <v>6.4952201486694463</v>
      </c>
      <c r="U18">
        <v>14</v>
      </c>
    </row>
    <row r="19" spans="1:22">
      <c r="A19" s="104">
        <v>15</v>
      </c>
      <c r="B19" t="s">
        <v>217</v>
      </c>
      <c r="C19">
        <v>13.763</v>
      </c>
      <c r="D19">
        <f t="shared" si="15"/>
        <v>3.5029999999999983</v>
      </c>
      <c r="E19" s="26">
        <v>3.657</v>
      </c>
      <c r="F19">
        <v>17.265999999999998</v>
      </c>
      <c r="G19" s="26">
        <f t="shared" si="16"/>
        <v>0.15400000000000169</v>
      </c>
      <c r="H19" s="96">
        <f t="shared" si="17"/>
        <v>4.2111019961717719E-2</v>
      </c>
      <c r="I19" s="95">
        <f t="shared" si="18"/>
        <v>0.95788898003828227</v>
      </c>
      <c r="J19" s="28">
        <v>10.403</v>
      </c>
      <c r="K19" s="23">
        <v>24.148</v>
      </c>
      <c r="L19" s="23">
        <v>13.744999999999999</v>
      </c>
      <c r="M19" s="23">
        <f t="shared" si="19"/>
        <v>13.166184030626189</v>
      </c>
      <c r="N19" s="19">
        <v>34.186</v>
      </c>
      <c r="O19" s="23">
        <f t="shared" si="20"/>
        <v>23.783000000000001</v>
      </c>
      <c r="P19" s="24">
        <f t="shared" si="21"/>
        <v>5.4518790854387315E-2</v>
      </c>
      <c r="Q19" s="26">
        <f t="shared" si="22"/>
        <v>1.4213367487995983</v>
      </c>
      <c r="R19" s="27"/>
      <c r="S19" s="156">
        <v>15.6</v>
      </c>
      <c r="T19" s="157">
        <f t="shared" si="23"/>
        <v>6.5728532812737326</v>
      </c>
      <c r="U19">
        <v>15</v>
      </c>
    </row>
    <row r="20" spans="1:22">
      <c r="A20" s="104">
        <v>16</v>
      </c>
      <c r="B20" t="s">
        <v>218</v>
      </c>
      <c r="C20">
        <v>13.488</v>
      </c>
      <c r="D20">
        <f t="shared" si="15"/>
        <v>2.963000000000001</v>
      </c>
      <c r="E20" s="26">
        <v>3.0510000000000002</v>
      </c>
      <c r="F20">
        <v>16.451000000000001</v>
      </c>
      <c r="G20" s="26">
        <f t="shared" si="16"/>
        <v>8.799999999999919E-2</v>
      </c>
      <c r="H20" s="96">
        <f t="shared" si="17"/>
        <v>2.884300229432946E-2</v>
      </c>
      <c r="I20" s="95">
        <f t="shared" si="18"/>
        <v>0.97115699770567054</v>
      </c>
      <c r="J20" s="28">
        <v>10.417999999999999</v>
      </c>
      <c r="K20" s="23">
        <v>20.864999999999998</v>
      </c>
      <c r="L20" s="23">
        <v>10.547000000000001</v>
      </c>
      <c r="M20" s="23">
        <f t="shared" si="19"/>
        <v>10.242792854801708</v>
      </c>
      <c r="N20" s="19">
        <v>28.393999999999998</v>
      </c>
      <c r="O20" s="23">
        <f t="shared" si="20"/>
        <v>17.975999999999999</v>
      </c>
      <c r="P20" s="24">
        <f t="shared" si="21"/>
        <v>3.9337772736009136E-2</v>
      </c>
      <c r="Q20" s="26">
        <f t="shared" si="22"/>
        <v>1.411085345778011</v>
      </c>
      <c r="R20" s="27"/>
      <c r="S20" s="156">
        <v>15.6</v>
      </c>
      <c r="T20" s="157">
        <f t="shared" si="23"/>
        <v>6.4129313941369723</v>
      </c>
      <c r="U20">
        <v>16</v>
      </c>
      <c r="V20" s="7"/>
    </row>
    <row r="21" spans="1:22">
      <c r="A21" s="104">
        <v>17</v>
      </c>
      <c r="B21" t="s">
        <v>219</v>
      </c>
      <c r="C21">
        <v>13.555</v>
      </c>
      <c r="D21">
        <f t="shared" si="15"/>
        <v>2.9319999999999986</v>
      </c>
      <c r="E21" s="26">
        <v>3.0150000000000001</v>
      </c>
      <c r="F21">
        <v>16.486999999999998</v>
      </c>
      <c r="G21" s="26">
        <f t="shared" si="16"/>
        <v>8.3000000000001517E-2</v>
      </c>
      <c r="H21" s="96">
        <f t="shared" si="17"/>
        <v>2.7529021558872806E-2</v>
      </c>
      <c r="I21" s="95">
        <f t="shared" si="18"/>
        <v>0.97247097844112718</v>
      </c>
      <c r="J21" s="28">
        <v>10.362</v>
      </c>
      <c r="K21" s="23">
        <v>20.701000000000001</v>
      </c>
      <c r="L21" s="23">
        <v>10.34</v>
      </c>
      <c r="M21" s="23">
        <f t="shared" si="19"/>
        <v>10.055349917081255</v>
      </c>
      <c r="N21" s="19">
        <v>27.475999999999999</v>
      </c>
      <c r="O21" s="23">
        <f t="shared" si="20"/>
        <v>17.113999999999997</v>
      </c>
      <c r="P21" s="24">
        <f t="shared" si="21"/>
        <v>4.0326419297589323E-2</v>
      </c>
      <c r="Q21" s="26">
        <f t="shared" si="22"/>
        <v>1.3820638265795455</v>
      </c>
      <c r="R21" s="27"/>
      <c r="S21" s="156">
        <v>15.5</v>
      </c>
      <c r="T21" s="157">
        <f t="shared" si="23"/>
        <v>5.9219893119829559</v>
      </c>
      <c r="U21">
        <v>17</v>
      </c>
    </row>
    <row r="22" spans="1:22">
      <c r="A22" s="104">
        <v>18</v>
      </c>
      <c r="B22" t="s">
        <v>220</v>
      </c>
      <c r="C22">
        <v>13.617000000000001</v>
      </c>
      <c r="D22">
        <f t="shared" si="15"/>
        <v>3.0399999999999991</v>
      </c>
      <c r="E22" s="26">
        <v>3.177</v>
      </c>
      <c r="F22">
        <v>16.657</v>
      </c>
      <c r="G22" s="26">
        <f t="shared" si="16"/>
        <v>0.1370000000000009</v>
      </c>
      <c r="H22" s="96">
        <f t="shared" si="17"/>
        <v>4.3122442555870603E-2</v>
      </c>
      <c r="I22" s="95">
        <f t="shared" si="18"/>
        <v>0.95687755744412939</v>
      </c>
      <c r="J22" s="28">
        <v>10.349</v>
      </c>
      <c r="K22" s="23">
        <v>21.925999999999998</v>
      </c>
      <c r="L22" s="23">
        <v>11.577999999999999</v>
      </c>
      <c r="M22" s="23">
        <f t="shared" si="19"/>
        <v>11.07872836008813</v>
      </c>
      <c r="N22" s="19">
        <v>29.100999999999999</v>
      </c>
      <c r="O22" s="23">
        <f t="shared" si="20"/>
        <v>18.751999999999999</v>
      </c>
      <c r="P22" s="24">
        <f t="shared" si="21"/>
        <v>6.5066331982169198E-2</v>
      </c>
      <c r="Q22" s="26">
        <f t="shared" si="22"/>
        <v>1.3545250772184534</v>
      </c>
      <c r="R22" s="27"/>
      <c r="S22" s="156">
        <v>15.82</v>
      </c>
      <c r="T22" s="157">
        <f t="shared" si="23"/>
        <v>5.6085867215959331</v>
      </c>
      <c r="U22">
        <v>18</v>
      </c>
    </row>
    <row r="23" spans="1:22">
      <c r="A23" s="104">
        <v>19</v>
      </c>
      <c r="B23" t="s">
        <v>221</v>
      </c>
      <c r="C23">
        <v>13.842000000000001</v>
      </c>
      <c r="D23">
        <f t="shared" si="15"/>
        <v>3.5589999999999993</v>
      </c>
      <c r="E23" s="26">
        <v>3.5870000000000002</v>
      </c>
      <c r="F23">
        <v>17.401</v>
      </c>
      <c r="G23" s="26">
        <f t="shared" si="16"/>
        <v>2.8000000000000913E-2</v>
      </c>
      <c r="H23" s="96">
        <f t="shared" si="17"/>
        <v>7.8059659882913053E-3</v>
      </c>
      <c r="I23" s="95">
        <f t="shared" si="18"/>
        <v>0.99219403401170869</v>
      </c>
      <c r="J23" s="28">
        <v>10.388999999999999</v>
      </c>
      <c r="K23" s="23">
        <v>24.207999999999998</v>
      </c>
      <c r="L23" s="23">
        <v>13.82</v>
      </c>
      <c r="M23" s="23">
        <f t="shared" si="19"/>
        <v>13.712121550041815</v>
      </c>
      <c r="N23" s="19">
        <v>29.379000000000001</v>
      </c>
      <c r="O23" s="23">
        <f t="shared" si="20"/>
        <v>18.990000000000002</v>
      </c>
      <c r="P23" s="24">
        <f t="shared" si="21"/>
        <v>2.0439737478046768E-2</v>
      </c>
      <c r="Q23" s="26">
        <f t="shared" si="22"/>
        <v>1.221334921853598</v>
      </c>
      <c r="R23" s="27"/>
      <c r="S23" s="156">
        <v>15.86</v>
      </c>
      <c r="T23" s="157">
        <f t="shared" si="23"/>
        <v>3.5103718605980649</v>
      </c>
      <c r="U23">
        <v>19</v>
      </c>
    </row>
    <row r="24" spans="1:22">
      <c r="A24" s="104">
        <v>20</v>
      </c>
      <c r="B24" t="s">
        <v>222</v>
      </c>
      <c r="C24">
        <v>13.590999999999999</v>
      </c>
      <c r="D24">
        <f t="shared" si="15"/>
        <v>3.8310000000000013</v>
      </c>
      <c r="E24" s="26">
        <v>3.8879999999999999</v>
      </c>
      <c r="F24">
        <v>17.422000000000001</v>
      </c>
      <c r="G24" s="26">
        <f t="shared" si="16"/>
        <v>5.6999999999998607E-2</v>
      </c>
      <c r="H24" s="96">
        <f t="shared" si="17"/>
        <v>1.4660493827160136E-2</v>
      </c>
      <c r="I24" s="95">
        <f t="shared" si="18"/>
        <v>0.98533950617283983</v>
      </c>
      <c r="J24" s="28">
        <v>10.521000000000001</v>
      </c>
      <c r="K24" s="23">
        <v>22.456</v>
      </c>
      <c r="L24" s="23">
        <v>11.938000000000001</v>
      </c>
      <c r="M24" s="23">
        <f t="shared" si="19"/>
        <v>11.762983024691362</v>
      </c>
      <c r="N24" s="19">
        <v>26.756</v>
      </c>
      <c r="O24" s="23">
        <f t="shared" si="20"/>
        <v>16.234999999999999</v>
      </c>
      <c r="P24" s="24">
        <f t="shared" si="21"/>
        <v>3.9136026601634205E-2</v>
      </c>
      <c r="Q24" s="26">
        <f t="shared" si="22"/>
        <v>1.2101016258901443</v>
      </c>
      <c r="R24" s="27"/>
      <c r="S24" s="156">
        <v>15.82</v>
      </c>
      <c r="T24" s="157">
        <f t="shared" si="23"/>
        <v>3.323807721582082</v>
      </c>
      <c r="U24">
        <v>20</v>
      </c>
    </row>
    <row r="25" spans="1:22">
      <c r="A25" s="104">
        <v>21</v>
      </c>
      <c r="B25" t="s">
        <v>223</v>
      </c>
      <c r="C25">
        <v>13.593999999999999</v>
      </c>
      <c r="D25">
        <f t="shared" si="15"/>
        <v>3.5969999999999995</v>
      </c>
      <c r="E25" s="26">
        <v>3.6779999999999999</v>
      </c>
      <c r="F25">
        <v>17.190999999999999</v>
      </c>
      <c r="G25" s="26">
        <f t="shared" si="16"/>
        <v>8.1000000000000405E-2</v>
      </c>
      <c r="H25" s="96">
        <f t="shared" si="17"/>
        <v>2.202283849918445E-2</v>
      </c>
      <c r="I25" s="95">
        <f t="shared" si="18"/>
        <v>0.97797716150081559</v>
      </c>
      <c r="J25" s="28">
        <v>10.339</v>
      </c>
      <c r="K25" s="23">
        <v>20.684999999999999</v>
      </c>
      <c r="L25" s="23">
        <v>10.346</v>
      </c>
      <c r="M25" s="23">
        <f t="shared" si="19"/>
        <v>10.118151712887439</v>
      </c>
      <c r="N25" s="19">
        <v>25.084</v>
      </c>
      <c r="O25" s="23">
        <f t="shared" si="20"/>
        <v>14.744999999999999</v>
      </c>
      <c r="P25" s="24">
        <f t="shared" si="21"/>
        <v>4.9244814822911029E-2</v>
      </c>
      <c r="Q25" s="26">
        <f t="shared" si="22"/>
        <v>1.2463039517837788</v>
      </c>
      <c r="R25" s="27"/>
      <c r="S25" s="156">
        <v>15.45</v>
      </c>
      <c r="T25" s="157">
        <f t="shared" si="23"/>
        <v>3.8053960550593828</v>
      </c>
      <c r="U25">
        <v>21</v>
      </c>
    </row>
    <row r="26" spans="1:22">
      <c r="A26" s="104">
        <v>22</v>
      </c>
      <c r="B26" t="s">
        <v>224</v>
      </c>
      <c r="C26">
        <v>13.864000000000001</v>
      </c>
      <c r="D26">
        <f t="shared" si="15"/>
        <v>3.1920000000000002</v>
      </c>
      <c r="E26" s="26">
        <v>3.2749999999999999</v>
      </c>
      <c r="F26">
        <v>17.056000000000001</v>
      </c>
      <c r="G26" s="26">
        <f t="shared" si="16"/>
        <v>8.2999999999999741E-2</v>
      </c>
      <c r="H26" s="96">
        <f t="shared" si="17"/>
        <v>2.5343511450381599E-2</v>
      </c>
      <c r="I26" s="95">
        <f t="shared" si="18"/>
        <v>0.97465648854961839</v>
      </c>
      <c r="J26" s="28">
        <v>10.355</v>
      </c>
      <c r="K26" s="23">
        <v>20.669</v>
      </c>
      <c r="L26" s="23">
        <v>10.316000000000001</v>
      </c>
      <c r="M26" s="23">
        <f t="shared" si="19"/>
        <v>10.054556335877864</v>
      </c>
      <c r="N26" s="19">
        <v>26.73</v>
      </c>
      <c r="O26" s="23">
        <f t="shared" si="20"/>
        <v>16.375</v>
      </c>
      <c r="P26" s="24">
        <f t="shared" si="21"/>
        <v>4.1364764566483851E-2</v>
      </c>
      <c r="Q26" s="26">
        <f t="shared" si="22"/>
        <v>1.3422666279906112</v>
      </c>
      <c r="R26" s="27"/>
      <c r="S26" s="156">
        <v>15.37</v>
      </c>
      <c r="T26" s="157">
        <f t="shared" si="23"/>
        <v>5.2606380722156949</v>
      </c>
      <c r="U26">
        <v>22</v>
      </c>
    </row>
    <row r="27" spans="1:22">
      <c r="A27" s="104">
        <v>23</v>
      </c>
      <c r="B27" t="s">
        <v>225</v>
      </c>
      <c r="C27">
        <v>13.938000000000001</v>
      </c>
      <c r="D27">
        <f t="shared" si="15"/>
        <v>3.3040000000000003</v>
      </c>
      <c r="E27" s="26">
        <v>3.3809999999999998</v>
      </c>
      <c r="F27">
        <v>17.242000000000001</v>
      </c>
      <c r="G27" s="26">
        <f t="shared" si="16"/>
        <v>7.6999999999999513E-2</v>
      </c>
      <c r="H27" s="96">
        <f t="shared" si="17"/>
        <v>2.2774327122153066E-2</v>
      </c>
      <c r="I27" s="95">
        <f t="shared" si="18"/>
        <v>0.9772256728778469</v>
      </c>
      <c r="J27" s="28">
        <v>10.353999999999999</v>
      </c>
      <c r="K27" s="23">
        <v>22.742000000000001</v>
      </c>
      <c r="L27" s="23">
        <v>12.388</v>
      </c>
      <c r="M27" s="23">
        <f t="shared" si="19"/>
        <v>12.105871635610768</v>
      </c>
      <c r="N27" s="19">
        <v>28.713999999999999</v>
      </c>
      <c r="O27" s="23">
        <f t="shared" si="20"/>
        <v>18.36</v>
      </c>
      <c r="P27" s="24">
        <f t="shared" si="21"/>
        <v>4.5110740930048701E-2</v>
      </c>
      <c r="Q27" s="26">
        <f t="shared" si="22"/>
        <v>1.2801379281760015</v>
      </c>
      <c r="R27" s="27"/>
      <c r="S27" s="156">
        <v>15.11</v>
      </c>
      <c r="T27" s="157">
        <f t="shared" si="23"/>
        <v>4.232884094739382</v>
      </c>
      <c r="U27">
        <v>23</v>
      </c>
    </row>
    <row r="28" spans="1:22">
      <c r="A28" s="104">
        <v>24</v>
      </c>
      <c r="B28" t="s">
        <v>226</v>
      </c>
      <c r="C28">
        <v>13.66</v>
      </c>
      <c r="D28">
        <f t="shared" si="15"/>
        <v>3.6030000000000015</v>
      </c>
      <c r="E28" s="26">
        <v>3.6869999999999998</v>
      </c>
      <c r="F28">
        <v>17.263000000000002</v>
      </c>
      <c r="G28" s="26">
        <f t="shared" si="16"/>
        <v>8.3999999999998298E-2</v>
      </c>
      <c r="H28" s="96">
        <f t="shared" si="17"/>
        <v>2.2782750203416951E-2</v>
      </c>
      <c r="I28" s="95">
        <f t="shared" si="18"/>
        <v>0.97721724979658309</v>
      </c>
      <c r="J28" s="28">
        <v>10.385999999999999</v>
      </c>
      <c r="K28" s="23">
        <v>21.213000000000001</v>
      </c>
      <c r="L28" s="23">
        <v>10.83</v>
      </c>
      <c r="M28" s="23">
        <f t="shared" si="19"/>
        <v>10.583262815296996</v>
      </c>
      <c r="N28" s="19">
        <v>26.448</v>
      </c>
      <c r="O28" s="23">
        <f t="shared" si="20"/>
        <v>16.062000000000001</v>
      </c>
      <c r="P28" s="24">
        <f t="shared" si="21"/>
        <v>4.5035411698869383E-2</v>
      </c>
      <c r="Q28" s="26">
        <f t="shared" si="22"/>
        <v>1.2807483957635086</v>
      </c>
      <c r="R28" s="27"/>
      <c r="S28" s="156">
        <v>15.31</v>
      </c>
      <c r="T28" s="157">
        <f t="shared" si="23"/>
        <v>4.298257939139317</v>
      </c>
      <c r="U28">
        <v>24</v>
      </c>
    </row>
    <row r="29" spans="1:22">
      <c r="A29" s="104">
        <v>25</v>
      </c>
      <c r="B29" t="s">
        <v>227</v>
      </c>
      <c r="C29">
        <v>13.597</v>
      </c>
      <c r="D29">
        <f t="shared" si="15"/>
        <v>2.9380000000000006</v>
      </c>
      <c r="E29" s="26">
        <v>3.0270000000000001</v>
      </c>
      <c r="F29">
        <v>16.535</v>
      </c>
      <c r="G29" s="26">
        <f t="shared" si="16"/>
        <v>8.8999999999999524E-2</v>
      </c>
      <c r="H29" s="96">
        <f t="shared" si="17"/>
        <v>2.9402048232573346E-2</v>
      </c>
      <c r="I29" s="95">
        <f t="shared" si="18"/>
        <v>0.97059795176742669</v>
      </c>
      <c r="J29" s="28">
        <v>10.473000000000001</v>
      </c>
      <c r="K29" s="23">
        <v>20.847999999999999</v>
      </c>
      <c r="L29" s="23">
        <v>10.378</v>
      </c>
      <c r="M29" s="23">
        <f t="shared" si="19"/>
        <v>10.072865543442354</v>
      </c>
      <c r="N29" s="19">
        <v>27.815999999999999</v>
      </c>
      <c r="O29" s="23">
        <f t="shared" si="20"/>
        <v>17.342999999999996</v>
      </c>
      <c r="P29" s="24">
        <f t="shared" si="21"/>
        <v>4.1970950933708694E-2</v>
      </c>
      <c r="Q29" s="26">
        <f t="shared" si="22"/>
        <v>1.3909179242028271</v>
      </c>
      <c r="R29" s="27"/>
      <c r="S29" s="156">
        <v>15.38</v>
      </c>
      <c r="T29" s="157">
        <f t="shared" si="23"/>
        <v>6.0123176742394815</v>
      </c>
      <c r="U29">
        <v>25</v>
      </c>
    </row>
    <row r="30" spans="1:22">
      <c r="A30" s="104">
        <v>26</v>
      </c>
      <c r="B30" t="s">
        <v>228</v>
      </c>
      <c r="C30">
        <v>13.603</v>
      </c>
      <c r="D30">
        <f t="shared" si="15"/>
        <v>2.9670000000000005</v>
      </c>
      <c r="E30" s="26">
        <v>3.05</v>
      </c>
      <c r="F30">
        <v>16.57</v>
      </c>
      <c r="G30" s="26">
        <f t="shared" si="16"/>
        <v>8.2999999999999297E-2</v>
      </c>
      <c r="H30" s="96">
        <f t="shared" si="17"/>
        <v>2.7213114754098131E-2</v>
      </c>
      <c r="I30" s="95">
        <f t="shared" si="18"/>
        <v>0.97278688524590184</v>
      </c>
      <c r="J30" s="28">
        <v>10.433</v>
      </c>
      <c r="K30" s="23">
        <v>20.334</v>
      </c>
      <c r="L30" s="23">
        <v>9.9550000000000001</v>
      </c>
      <c r="M30" s="23">
        <f t="shared" si="19"/>
        <v>9.6840934426229524</v>
      </c>
      <c r="N30" s="19">
        <v>26.49</v>
      </c>
      <c r="O30" s="23">
        <f t="shared" si="20"/>
        <v>16.056999999999999</v>
      </c>
      <c r="P30" s="24">
        <f t="shared" si="21"/>
        <v>4.2509105529478709E-2</v>
      </c>
      <c r="Q30" s="26">
        <f t="shared" si="22"/>
        <v>1.3568897415418564</v>
      </c>
      <c r="R30" s="27"/>
      <c r="S30" s="156">
        <v>15.06</v>
      </c>
      <c r="T30" s="157">
        <f t="shared" si="23"/>
        <v>5.3747595076203574</v>
      </c>
      <c r="U30">
        <v>26</v>
      </c>
    </row>
    <row r="31" spans="1:22">
      <c r="A31" s="104">
        <v>27</v>
      </c>
      <c r="B31" t="s">
        <v>229</v>
      </c>
      <c r="C31">
        <v>13.762</v>
      </c>
      <c r="D31">
        <f t="shared" si="15"/>
        <v>3.5079999999999991</v>
      </c>
      <c r="E31" s="26">
        <v>3.5870000000000002</v>
      </c>
      <c r="F31">
        <v>17.27</v>
      </c>
      <c r="G31" s="26">
        <f t="shared" si="16"/>
        <v>7.9000000000001069E-2</v>
      </c>
      <c r="H31" s="96">
        <f t="shared" si="17"/>
        <v>2.2023975466964333E-2</v>
      </c>
      <c r="I31" s="95">
        <f t="shared" si="18"/>
        <v>0.97797602453303567</v>
      </c>
      <c r="J31" s="28">
        <v>10.355</v>
      </c>
      <c r="K31" s="23">
        <v>20.64</v>
      </c>
      <c r="L31" s="23">
        <v>10.282999999999999</v>
      </c>
      <c r="M31" s="23">
        <f t="shared" si="19"/>
        <v>10.056527460273205</v>
      </c>
      <c r="N31" s="19">
        <v>26.411999999999999</v>
      </c>
      <c r="O31" s="23">
        <f t="shared" si="20"/>
        <v>16.056999999999999</v>
      </c>
      <c r="P31" s="24">
        <f t="shared" si="21"/>
        <v>3.7742450819899201E-2</v>
      </c>
      <c r="Q31" s="26">
        <f t="shared" si="22"/>
        <v>1.3280959821170166</v>
      </c>
      <c r="R31" s="27"/>
      <c r="S31" s="156">
        <v>15.42</v>
      </c>
      <c r="T31" s="157">
        <f t="shared" si="23"/>
        <v>5.0592400442443966</v>
      </c>
      <c r="U31">
        <v>27</v>
      </c>
    </row>
    <row r="34" spans="1:23">
      <c r="A34" s="98"/>
      <c r="B34" s="98"/>
      <c r="C34" s="168" t="s">
        <v>251</v>
      </c>
      <c r="D34">
        <v>13.519</v>
      </c>
      <c r="E34">
        <f>G34-D34</f>
        <v>4.4620000000000015</v>
      </c>
      <c r="F34" s="26">
        <v>4.5</v>
      </c>
      <c r="G34">
        <v>17.981000000000002</v>
      </c>
      <c r="H34" s="26">
        <f>F34-(G34-D34)</f>
        <v>3.7999999999998479E-2</v>
      </c>
      <c r="I34" s="96">
        <f>H34/F34</f>
        <v>8.4444444444441071E-3</v>
      </c>
      <c r="J34" s="95">
        <f>E34/F34</f>
        <v>0.99155555555555586</v>
      </c>
      <c r="K34" s="23">
        <v>10.441000000000001</v>
      </c>
      <c r="L34" s="25">
        <v>25.553000000000001</v>
      </c>
      <c r="M34" s="23">
        <v>15.112</v>
      </c>
      <c r="N34" s="25">
        <f>J34*M34</f>
        <v>14.984387555555561</v>
      </c>
      <c r="O34" s="165">
        <v>31.21</v>
      </c>
      <c r="P34" s="23">
        <f t="shared" ref="P34:P48" si="24">O34-K34</f>
        <v>20.768999999999998</v>
      </c>
      <c r="Q34" s="24">
        <f t="shared" ref="Q34:Q48" si="25">(M34-N34)/(P34-N34)</f>
        <v>2.2060673151405152E-2</v>
      </c>
      <c r="R34" s="26">
        <f>(((P34-N34)*0.6)+N34)/M34</f>
        <v>1.2212251867537203</v>
      </c>
      <c r="S34" s="165"/>
      <c r="T34" s="156">
        <v>8</v>
      </c>
      <c r="U34" s="174">
        <f t="shared" ref="U34:U48" si="26">T34*(R34-1)</f>
        <v>1.7698014940297622</v>
      </c>
      <c r="V34">
        <v>1</v>
      </c>
    </row>
    <row r="35" spans="1:23">
      <c r="A35" s="98"/>
      <c r="B35" s="98"/>
      <c r="C35" s="168" t="s">
        <v>252</v>
      </c>
      <c r="F35" s="26"/>
      <c r="H35" s="26"/>
      <c r="I35" s="96"/>
      <c r="J35" s="95"/>
      <c r="K35" s="23"/>
      <c r="L35" s="25"/>
      <c r="M35" s="23"/>
      <c r="N35" s="25"/>
      <c r="O35" s="165"/>
      <c r="P35" s="23"/>
      <c r="Q35" s="24"/>
      <c r="R35" s="26"/>
      <c r="S35" s="165"/>
      <c r="T35" s="156"/>
      <c r="U35" s="157"/>
    </row>
    <row r="36" spans="1:23">
      <c r="A36" s="98">
        <v>3</v>
      </c>
      <c r="B36" s="98" t="s">
        <v>303</v>
      </c>
      <c r="C36" s="169" t="s">
        <v>253</v>
      </c>
      <c r="D36">
        <v>13.622</v>
      </c>
      <c r="E36">
        <f t="shared" ref="E36:E86" si="27">G36-D36</f>
        <v>3.9969999999999999</v>
      </c>
      <c r="F36" s="26">
        <v>4.0209999999999999</v>
      </c>
      <c r="G36">
        <v>17.619</v>
      </c>
      <c r="H36" s="26">
        <f t="shared" ref="H36:H86" si="28">F36-(G36-D36)</f>
        <v>2.4000000000000021E-2</v>
      </c>
      <c r="I36" s="96">
        <f t="shared" ref="I36:I86" si="29">H36/F36</f>
        <v>5.9686645113155986E-3</v>
      </c>
      <c r="J36" s="95">
        <f t="shared" ref="J36:J86" si="30">E36/F36</f>
        <v>0.99403133548868439</v>
      </c>
      <c r="K36" s="23">
        <v>10.571</v>
      </c>
      <c r="L36" s="25">
        <v>21.492999999999999</v>
      </c>
      <c r="M36" s="23">
        <v>10.923</v>
      </c>
      <c r="N36" s="25">
        <f t="shared" ref="N36:N46" si="31">J36*M36</f>
        <v>10.8578042775429</v>
      </c>
      <c r="O36" s="165">
        <v>25.045000000000002</v>
      </c>
      <c r="P36" s="23">
        <f t="shared" si="24"/>
        <v>14.474000000000002</v>
      </c>
      <c r="Q36" s="24">
        <f t="shared" si="25"/>
        <v>1.8028814660728861E-2</v>
      </c>
      <c r="R36" s="26">
        <f t="shared" ref="R36:R48" si="32">(((P36-N36)*0.6)+N36)/M36</f>
        <v>1.1926688374088767</v>
      </c>
      <c r="S36" s="165"/>
      <c r="T36" s="156">
        <v>8</v>
      </c>
      <c r="U36" s="174">
        <f t="shared" si="26"/>
        <v>1.541350699271014</v>
      </c>
      <c r="V36">
        <v>2</v>
      </c>
      <c r="W36" s="167">
        <v>1.7</v>
      </c>
    </row>
    <row r="37" spans="1:23">
      <c r="A37" s="98">
        <v>4</v>
      </c>
      <c r="B37" s="98" t="s">
        <v>304</v>
      </c>
      <c r="C37" s="169" t="s">
        <v>254</v>
      </c>
      <c r="F37" s="26"/>
      <c r="H37" s="26"/>
      <c r="I37" s="96"/>
      <c r="J37" s="95"/>
      <c r="K37" s="23"/>
      <c r="L37" s="25"/>
      <c r="M37" s="23"/>
      <c r="N37" s="25"/>
      <c r="O37" s="165"/>
      <c r="P37" s="23"/>
      <c r="Q37" s="24"/>
      <c r="R37" s="26"/>
      <c r="S37" s="165"/>
      <c r="T37" s="156"/>
      <c r="U37" s="157"/>
    </row>
    <row r="38" spans="1:23">
      <c r="A38" s="98">
        <v>5</v>
      </c>
      <c r="B38" s="175"/>
      <c r="C38" s="102" t="s">
        <v>255</v>
      </c>
      <c r="D38">
        <v>13.615</v>
      </c>
      <c r="E38">
        <f t="shared" si="27"/>
        <v>3.2120000000000015</v>
      </c>
      <c r="F38" s="26">
        <v>3.2349999999999999</v>
      </c>
      <c r="G38">
        <v>16.827000000000002</v>
      </c>
      <c r="H38" s="26">
        <f t="shared" si="28"/>
        <v>2.2999999999998355E-2</v>
      </c>
      <c r="I38" s="96">
        <f t="shared" si="29"/>
        <v>7.1097372488402952E-3</v>
      </c>
      <c r="J38" s="95">
        <f t="shared" si="30"/>
        <v>0.99289026275115966</v>
      </c>
      <c r="K38" s="23">
        <v>10.59</v>
      </c>
      <c r="L38" s="25">
        <v>21.39</v>
      </c>
      <c r="M38" s="23">
        <v>10.801</v>
      </c>
      <c r="N38" s="25">
        <f t="shared" si="31"/>
        <v>10.724207727975276</v>
      </c>
      <c r="O38" s="165">
        <v>24.725000000000001</v>
      </c>
      <c r="P38" s="23">
        <f t="shared" si="24"/>
        <v>14.135000000000002</v>
      </c>
      <c r="Q38" s="24">
        <f t="shared" si="25"/>
        <v>2.2514496896974073E-2</v>
      </c>
      <c r="R38" s="26">
        <f t="shared" si="32"/>
        <v>1.1823611787047599</v>
      </c>
      <c r="S38" s="19"/>
      <c r="T38" s="156">
        <v>8</v>
      </c>
      <c r="U38" s="157">
        <f t="shared" si="26"/>
        <v>1.458889429638079</v>
      </c>
      <c r="V38">
        <v>3</v>
      </c>
    </row>
    <row r="39" spans="1:23">
      <c r="A39" s="98">
        <v>6</v>
      </c>
      <c r="B39" s="98"/>
      <c r="C39" s="102" t="s">
        <v>256</v>
      </c>
      <c r="F39" s="26"/>
      <c r="H39" s="26"/>
      <c r="I39" s="96"/>
      <c r="J39" s="95"/>
      <c r="K39" s="23"/>
      <c r="L39" s="25"/>
      <c r="M39" s="23"/>
      <c r="N39" s="25"/>
      <c r="O39" s="165"/>
      <c r="P39" s="23"/>
      <c r="Q39" s="24"/>
      <c r="R39" s="26"/>
      <c r="S39" s="19"/>
      <c r="T39" s="156"/>
      <c r="U39" s="157"/>
    </row>
    <row r="40" spans="1:23">
      <c r="A40" s="98">
        <v>7</v>
      </c>
      <c r="B40" s="98"/>
      <c r="C40" s="102" t="s">
        <v>257</v>
      </c>
      <c r="D40">
        <v>13.712999999999999</v>
      </c>
      <c r="E40">
        <f t="shared" si="27"/>
        <v>3.6250000000000018</v>
      </c>
      <c r="F40" s="26">
        <v>3.6789999999999998</v>
      </c>
      <c r="G40">
        <v>17.338000000000001</v>
      </c>
      <c r="H40" s="26">
        <f t="shared" si="28"/>
        <v>5.399999999999805E-2</v>
      </c>
      <c r="I40" s="96">
        <f t="shared" si="29"/>
        <v>1.4677901603696128E-2</v>
      </c>
      <c r="J40" s="95">
        <f t="shared" si="30"/>
        <v>0.98532209839630391</v>
      </c>
      <c r="K40" s="23">
        <v>10.593999999999999</v>
      </c>
      <c r="L40" s="25">
        <v>21.02</v>
      </c>
      <c r="M40" s="23">
        <v>10.426</v>
      </c>
      <c r="N40" s="25">
        <f t="shared" si="31"/>
        <v>10.272968197879864</v>
      </c>
      <c r="O40" s="165">
        <v>25.975999999999999</v>
      </c>
      <c r="P40" s="23">
        <f t="shared" si="24"/>
        <v>15.382</v>
      </c>
      <c r="Q40" s="24">
        <f t="shared" si="25"/>
        <v>2.9953190359204886E-2</v>
      </c>
      <c r="R40" s="26">
        <f t="shared" si="32"/>
        <v>1.2793388911521144</v>
      </c>
      <c r="S40" s="165"/>
      <c r="T40" s="156">
        <v>8</v>
      </c>
      <c r="U40" s="157">
        <f t="shared" si="26"/>
        <v>2.2347111292169153</v>
      </c>
      <c r="V40">
        <v>4</v>
      </c>
    </row>
    <row r="41" spans="1:23">
      <c r="A41" s="98">
        <v>8</v>
      </c>
      <c r="B41" s="98"/>
      <c r="C41" s="102" t="s">
        <v>258</v>
      </c>
      <c r="F41" s="26"/>
      <c r="H41" s="26"/>
      <c r="I41" s="96"/>
      <c r="J41" s="95"/>
      <c r="K41" s="23"/>
      <c r="L41" s="25"/>
      <c r="M41" s="23"/>
      <c r="N41" s="25"/>
      <c r="O41" s="165"/>
      <c r="P41" s="23"/>
      <c r="Q41" s="24"/>
      <c r="R41" s="26"/>
      <c r="S41" s="165"/>
      <c r="T41" s="156"/>
      <c r="U41" s="157"/>
    </row>
    <row r="42" spans="1:23">
      <c r="A42" s="98">
        <v>9</v>
      </c>
      <c r="B42" s="98"/>
      <c r="C42" s="102" t="s">
        <v>259</v>
      </c>
      <c r="D42">
        <v>13.741</v>
      </c>
      <c r="E42">
        <f t="shared" si="27"/>
        <v>3.1069999999999993</v>
      </c>
      <c r="F42" s="26">
        <v>3.145</v>
      </c>
      <c r="G42">
        <v>16.847999999999999</v>
      </c>
      <c r="H42" s="26">
        <f t="shared" si="28"/>
        <v>3.80000000000007E-2</v>
      </c>
      <c r="I42" s="96">
        <f t="shared" si="29"/>
        <v>1.208267090620054E-2</v>
      </c>
      <c r="J42" s="95">
        <f t="shared" si="30"/>
        <v>0.98791732909379948</v>
      </c>
      <c r="K42" s="23">
        <v>10.689</v>
      </c>
      <c r="L42" s="25">
        <v>21.114000000000001</v>
      </c>
      <c r="M42" s="23">
        <v>10.425000000000001</v>
      </c>
      <c r="N42" s="25">
        <f t="shared" si="31"/>
        <v>10.29903815580286</v>
      </c>
      <c r="O42" s="165">
        <v>25.524000000000001</v>
      </c>
      <c r="P42" s="23">
        <f t="shared" si="24"/>
        <v>14.835000000000001</v>
      </c>
      <c r="Q42" s="24">
        <f t="shared" si="25"/>
        <v>2.7769599596232035E-2</v>
      </c>
      <c r="R42" s="26">
        <f t="shared" si="32"/>
        <v>1.2489798812778075</v>
      </c>
      <c r="S42" s="165"/>
      <c r="T42" s="156">
        <v>8</v>
      </c>
      <c r="U42" s="157">
        <f t="shared" si="26"/>
        <v>1.9918390502224597</v>
      </c>
      <c r="V42">
        <v>5</v>
      </c>
    </row>
    <row r="43" spans="1:23">
      <c r="A43" s="98">
        <v>10</v>
      </c>
      <c r="B43" s="98"/>
      <c r="C43" s="102" t="s">
        <v>260</v>
      </c>
      <c r="F43" s="26"/>
      <c r="H43" s="26"/>
      <c r="I43" s="96"/>
      <c r="J43" s="95"/>
      <c r="K43" s="23"/>
      <c r="L43" s="25"/>
      <c r="M43" s="23"/>
      <c r="N43" s="25"/>
      <c r="O43" s="165"/>
      <c r="P43" s="23"/>
      <c r="Q43" s="24"/>
      <c r="R43" s="26"/>
      <c r="S43" s="165"/>
      <c r="T43" s="156"/>
      <c r="U43" s="157"/>
    </row>
    <row r="44" spans="1:23">
      <c r="A44" s="98">
        <v>11</v>
      </c>
      <c r="B44" s="98"/>
      <c r="C44" s="102" t="s">
        <v>261</v>
      </c>
      <c r="D44">
        <v>13.667999999999999</v>
      </c>
      <c r="E44">
        <f t="shared" si="27"/>
        <v>3.2160000000000011</v>
      </c>
      <c r="F44" s="26">
        <v>3.2469999999999999</v>
      </c>
      <c r="G44">
        <v>16.884</v>
      </c>
      <c r="H44" s="26">
        <f t="shared" si="28"/>
        <v>3.0999999999998806E-2</v>
      </c>
      <c r="I44" s="96">
        <f t="shared" si="29"/>
        <v>9.5472744071446892E-3</v>
      </c>
      <c r="J44" s="95">
        <f t="shared" si="30"/>
        <v>0.99045272559285535</v>
      </c>
      <c r="K44" s="23">
        <v>10.622999999999999</v>
      </c>
      <c r="L44" s="25">
        <v>20.8</v>
      </c>
      <c r="M44" s="23">
        <v>10.175000000000001</v>
      </c>
      <c r="N44" s="25">
        <f t="shared" si="31"/>
        <v>10.077856482907304</v>
      </c>
      <c r="O44" s="165">
        <v>25.132000000000001</v>
      </c>
      <c r="P44" s="23">
        <f t="shared" si="24"/>
        <v>14.509000000000002</v>
      </c>
      <c r="Q44" s="24">
        <f t="shared" si="25"/>
        <v>2.1922900199006223E-2</v>
      </c>
      <c r="R44" s="26">
        <f t="shared" si="32"/>
        <v>1.2517486578047099</v>
      </c>
      <c r="S44" s="165"/>
      <c r="T44" s="156">
        <v>8</v>
      </c>
      <c r="U44" s="157">
        <f t="shared" si="26"/>
        <v>2.0139892624376792</v>
      </c>
      <c r="V44">
        <v>6</v>
      </c>
    </row>
    <row r="45" spans="1:23">
      <c r="A45" s="98">
        <v>12</v>
      </c>
      <c r="B45" s="98"/>
      <c r="C45" s="102" t="s">
        <v>262</v>
      </c>
      <c r="F45" s="26"/>
      <c r="H45" s="26"/>
      <c r="I45" s="96"/>
      <c r="J45" s="95"/>
      <c r="K45" s="23"/>
      <c r="L45" s="25"/>
      <c r="M45" s="23"/>
      <c r="N45" s="25"/>
      <c r="O45" s="165"/>
      <c r="P45" s="23"/>
      <c r="Q45" s="24"/>
      <c r="R45" s="26"/>
      <c r="S45" s="165"/>
      <c r="T45" s="156"/>
      <c r="U45" s="157"/>
    </row>
    <row r="46" spans="1:23">
      <c r="A46" s="98">
        <v>13</v>
      </c>
      <c r="B46" s="98"/>
      <c r="C46" s="102" t="s">
        <v>263</v>
      </c>
      <c r="D46">
        <v>13.819000000000001</v>
      </c>
      <c r="E46">
        <f t="shared" si="27"/>
        <v>2.900999999999998</v>
      </c>
      <c r="F46" s="26">
        <v>2.9369999999999998</v>
      </c>
      <c r="G46">
        <v>16.72</v>
      </c>
      <c r="H46" s="26">
        <f t="shared" si="28"/>
        <v>3.6000000000001808E-2</v>
      </c>
      <c r="I46" s="96">
        <f t="shared" si="29"/>
        <v>1.2257405515833099E-2</v>
      </c>
      <c r="J46" s="95">
        <f t="shared" si="30"/>
        <v>0.9877425944841669</v>
      </c>
      <c r="K46" s="165">
        <v>10.673</v>
      </c>
      <c r="L46" s="23">
        <v>21.379000000000001</v>
      </c>
      <c r="M46" s="165">
        <v>10.706</v>
      </c>
      <c r="N46" s="25">
        <f t="shared" si="31"/>
        <v>10.57477221654749</v>
      </c>
      <c r="O46" s="19">
        <v>28.050999999999998</v>
      </c>
      <c r="P46" s="23">
        <f t="shared" si="24"/>
        <v>17.378</v>
      </c>
      <c r="Q46" s="24">
        <f t="shared" si="25"/>
        <v>1.9289047438878115E-2</v>
      </c>
      <c r="R46" s="26">
        <f t="shared" si="32"/>
        <v>1.3690182034951426</v>
      </c>
      <c r="S46" s="165"/>
      <c r="T46" s="156">
        <v>8</v>
      </c>
      <c r="U46" s="157">
        <f t="shared" si="26"/>
        <v>2.9521456279611407</v>
      </c>
      <c r="V46">
        <v>7</v>
      </c>
    </row>
    <row r="47" spans="1:23">
      <c r="A47" s="98">
        <v>14</v>
      </c>
      <c r="B47" s="98"/>
      <c r="C47" s="102" t="s">
        <v>264</v>
      </c>
      <c r="F47" s="26"/>
      <c r="H47" s="26"/>
      <c r="I47" s="96"/>
      <c r="J47" s="95"/>
      <c r="K47" s="165"/>
      <c r="L47" s="23"/>
      <c r="M47" s="165"/>
      <c r="N47" s="25"/>
      <c r="O47" s="19"/>
      <c r="P47" s="23"/>
      <c r="Q47" s="24"/>
      <c r="R47" s="26"/>
      <c r="S47" s="165"/>
      <c r="T47" s="156"/>
      <c r="U47" s="157"/>
    </row>
    <row r="48" spans="1:23">
      <c r="A48" s="98">
        <v>15</v>
      </c>
      <c r="B48" s="98"/>
      <c r="C48" s="102" t="s">
        <v>265</v>
      </c>
      <c r="D48">
        <v>13.821</v>
      </c>
      <c r="E48">
        <f t="shared" si="27"/>
        <v>3.288000000000002</v>
      </c>
      <c r="F48" s="26">
        <v>3.34</v>
      </c>
      <c r="G48">
        <v>17.109000000000002</v>
      </c>
      <c r="H48" s="26">
        <f t="shared" si="28"/>
        <v>5.1999999999997826E-2</v>
      </c>
      <c r="I48" s="96">
        <f t="shared" si="29"/>
        <v>1.5568862275448452E-2</v>
      </c>
      <c r="J48" s="95">
        <f t="shared" si="30"/>
        <v>0.9844311377245516</v>
      </c>
      <c r="K48" s="19">
        <v>10.634</v>
      </c>
      <c r="L48" s="23">
        <v>21.286000000000001</v>
      </c>
      <c r="M48" s="19">
        <v>10.651</v>
      </c>
      <c r="N48" s="25">
        <f>J48*M48</f>
        <v>10.485176047904199</v>
      </c>
      <c r="O48" s="19">
        <v>28.597999999999999</v>
      </c>
      <c r="P48" s="23">
        <f t="shared" si="24"/>
        <v>17.963999999999999</v>
      </c>
      <c r="Q48" s="24">
        <f t="shared" si="25"/>
        <v>2.2172463633046459E-2</v>
      </c>
      <c r="R48" s="26">
        <f t="shared" si="32"/>
        <v>1.4057337732759063</v>
      </c>
      <c r="S48" s="19"/>
      <c r="T48" s="156">
        <v>8</v>
      </c>
      <c r="U48" s="157">
        <f t="shared" si="26"/>
        <v>3.2458701862072505</v>
      </c>
      <c r="V48">
        <v>8</v>
      </c>
    </row>
    <row r="49" spans="1:23">
      <c r="A49" s="98">
        <v>16</v>
      </c>
      <c r="B49" s="98"/>
      <c r="C49" s="102" t="s">
        <v>266</v>
      </c>
      <c r="F49" s="26"/>
      <c r="H49" s="26"/>
      <c r="I49" s="96"/>
      <c r="J49" s="95"/>
      <c r="K49" s="19"/>
      <c r="L49" s="23"/>
      <c r="M49" s="19"/>
      <c r="N49" s="25"/>
      <c r="O49" s="19"/>
      <c r="P49" s="23"/>
      <c r="Q49" s="24"/>
      <c r="R49" s="26"/>
      <c r="S49" s="19"/>
      <c r="T49" s="156"/>
      <c r="U49" s="157"/>
    </row>
    <row r="50" spans="1:23">
      <c r="A50" s="98">
        <v>17</v>
      </c>
      <c r="B50" s="98"/>
      <c r="C50" s="102" t="s">
        <v>267</v>
      </c>
      <c r="D50">
        <v>13.762</v>
      </c>
      <c r="E50">
        <f t="shared" si="27"/>
        <v>3.4450000000000003</v>
      </c>
      <c r="F50" s="26">
        <v>3.476</v>
      </c>
      <c r="G50">
        <v>17.207000000000001</v>
      </c>
      <c r="H50" s="26">
        <f t="shared" si="28"/>
        <v>3.0999999999999694E-2</v>
      </c>
      <c r="I50" s="96">
        <f t="shared" si="29"/>
        <v>8.9182968929803503E-3</v>
      </c>
      <c r="J50" s="95">
        <f t="shared" si="30"/>
        <v>0.9910817031070196</v>
      </c>
      <c r="K50" s="23">
        <v>10.689</v>
      </c>
      <c r="L50" s="23">
        <v>22.774999999999999</v>
      </c>
      <c r="M50" s="23">
        <v>12.09</v>
      </c>
      <c r="N50" s="23">
        <f>J50*M50</f>
        <v>11.982177790563867</v>
      </c>
      <c r="O50" s="19">
        <v>28.166</v>
      </c>
      <c r="P50" s="23">
        <f>O50-K50</f>
        <v>17.477</v>
      </c>
      <c r="Q50" s="24">
        <f>(M50-N50)/(P50-N50)</f>
        <v>1.9622511034291943E-2</v>
      </c>
      <c r="R50" s="26">
        <f>(((P50-N50)*0.6)+N50)/M50</f>
        <v>1.2637775943941727</v>
      </c>
      <c r="S50" s="27"/>
      <c r="T50" s="156">
        <v>8</v>
      </c>
      <c r="U50" s="157">
        <f>T50*(R50-1)</f>
        <v>2.1102207551533816</v>
      </c>
      <c r="V50">
        <v>9</v>
      </c>
    </row>
    <row r="51" spans="1:23">
      <c r="A51" s="98">
        <v>18</v>
      </c>
      <c r="B51" s="98"/>
      <c r="C51" s="102" t="s">
        <v>268</v>
      </c>
      <c r="F51" s="26"/>
      <c r="H51" s="26"/>
      <c r="I51" s="96"/>
      <c r="J51" s="95"/>
      <c r="K51" s="23"/>
      <c r="L51" s="23"/>
      <c r="M51" s="23"/>
      <c r="N51" s="23"/>
      <c r="O51" s="19"/>
      <c r="P51" s="23"/>
      <c r="Q51" s="24"/>
      <c r="R51" s="26"/>
      <c r="S51" s="27"/>
      <c r="T51" s="156"/>
      <c r="U51" s="157"/>
    </row>
    <row r="52" spans="1:23">
      <c r="A52" s="98">
        <v>19</v>
      </c>
      <c r="B52" s="98"/>
      <c r="C52" s="102" t="s">
        <v>269</v>
      </c>
      <c r="D52">
        <v>13.648999999999999</v>
      </c>
      <c r="E52">
        <f t="shared" si="27"/>
        <v>3.0400000000000009</v>
      </c>
      <c r="F52" s="26">
        <v>3.1480000000000001</v>
      </c>
      <c r="G52">
        <v>16.689</v>
      </c>
      <c r="H52" s="26">
        <f t="shared" si="28"/>
        <v>0.10799999999999921</v>
      </c>
      <c r="I52" s="96">
        <f t="shared" si="29"/>
        <v>3.430749682337967E-2</v>
      </c>
      <c r="J52" s="95">
        <f t="shared" si="30"/>
        <v>0.96569250317662036</v>
      </c>
      <c r="K52" s="25">
        <v>10.507999999999999</v>
      </c>
      <c r="L52" s="23">
        <v>21.895</v>
      </c>
      <c r="M52" s="23">
        <v>11.385</v>
      </c>
      <c r="N52" s="23">
        <f>J52*M52</f>
        <v>10.994409148665822</v>
      </c>
      <c r="O52" s="19">
        <v>28.456</v>
      </c>
      <c r="P52" s="23">
        <f>O52-K52</f>
        <v>17.948</v>
      </c>
      <c r="Q52" s="24">
        <f>(M52-N52)/(P52-N52)</f>
        <v>5.6171100613323484E-2</v>
      </c>
      <c r="R52" s="26">
        <f>(((P52-N52)*0.6)+N52)/M52</f>
        <v>1.3321531541033227</v>
      </c>
      <c r="S52" s="27"/>
      <c r="T52" s="156">
        <v>8</v>
      </c>
      <c r="U52" s="157">
        <f>T52*(R52-1)</f>
        <v>2.6572252328265815</v>
      </c>
      <c r="V52">
        <v>10</v>
      </c>
    </row>
    <row r="53" spans="1:23">
      <c r="A53" s="98">
        <v>20</v>
      </c>
      <c r="B53" s="98"/>
      <c r="C53" s="102" t="s">
        <v>270</v>
      </c>
      <c r="F53" s="26"/>
      <c r="H53" s="26"/>
      <c r="I53" s="96"/>
      <c r="J53" s="95"/>
      <c r="K53" s="25"/>
      <c r="L53" s="23"/>
      <c r="M53" s="23"/>
      <c r="N53" s="23"/>
      <c r="O53" s="19"/>
      <c r="P53" s="23"/>
      <c r="Q53" s="24"/>
      <c r="R53" s="26"/>
      <c r="S53" s="27"/>
      <c r="T53" s="156"/>
      <c r="U53" s="157"/>
    </row>
    <row r="54" spans="1:23">
      <c r="A54" s="98">
        <v>21</v>
      </c>
      <c r="B54" s="170" t="s">
        <v>273</v>
      </c>
      <c r="C54" s="102" t="s">
        <v>271</v>
      </c>
      <c r="D54" s="167">
        <v>13.534000000000001</v>
      </c>
      <c r="E54">
        <f t="shared" si="27"/>
        <v>3.7829999999999995</v>
      </c>
      <c r="F54" s="26">
        <v>3.9119999999999999</v>
      </c>
      <c r="G54">
        <v>17.317</v>
      </c>
      <c r="H54" s="26">
        <f t="shared" si="28"/>
        <v>0.12900000000000045</v>
      </c>
      <c r="I54" s="96">
        <f t="shared" si="29"/>
        <v>3.2975460122699501E-2</v>
      </c>
      <c r="J54" s="95">
        <f t="shared" si="30"/>
        <v>0.96702453987730053</v>
      </c>
      <c r="K54" s="28">
        <v>10.371</v>
      </c>
      <c r="L54" s="23">
        <v>21.901</v>
      </c>
      <c r="M54" s="23">
        <v>11.529</v>
      </c>
      <c r="N54" s="23">
        <f>J54*M54</f>
        <v>11.148825920245399</v>
      </c>
      <c r="O54" s="19">
        <v>31.03</v>
      </c>
      <c r="P54" s="23">
        <f>O54-K54</f>
        <v>20.658999999999999</v>
      </c>
      <c r="Q54" s="24">
        <f t="shared" ref="Q54" si="33">(M54-N54)/(P54-N54)</f>
        <v>3.9975512179521673E-2</v>
      </c>
      <c r="R54" s="26">
        <f>(((P54-N54)*0.6)+N54)/M54</f>
        <v>1.4619594386415264</v>
      </c>
      <c r="S54" s="27"/>
      <c r="T54" s="156">
        <v>8</v>
      </c>
      <c r="U54" s="174">
        <f>T54*(R54-1)</f>
        <v>3.6956755091322115</v>
      </c>
      <c r="V54">
        <v>11</v>
      </c>
      <c r="W54" s="167" t="s">
        <v>301</v>
      </c>
    </row>
    <row r="55" spans="1:23">
      <c r="A55" s="98">
        <v>22</v>
      </c>
      <c r="B55" s="170" t="s">
        <v>273</v>
      </c>
      <c r="C55" s="102" t="s">
        <v>272</v>
      </c>
      <c r="F55" s="26"/>
      <c r="H55" s="26"/>
      <c r="I55" s="96"/>
      <c r="J55" s="95"/>
      <c r="K55" s="28"/>
      <c r="L55" s="23"/>
      <c r="M55" s="23"/>
      <c r="N55" s="23"/>
      <c r="O55" s="19"/>
      <c r="P55" s="23"/>
      <c r="Q55" s="24"/>
      <c r="R55" s="26"/>
      <c r="S55" s="27"/>
      <c r="T55" s="156"/>
      <c r="U55" s="157"/>
    </row>
    <row r="56" spans="1:23">
      <c r="A56" s="98"/>
      <c r="B56" s="98" t="s">
        <v>274</v>
      </c>
      <c r="C56" s="171" t="s">
        <v>245</v>
      </c>
      <c r="D56" s="167">
        <v>13.595000000000001</v>
      </c>
      <c r="E56">
        <f t="shared" si="27"/>
        <v>2.8729999999999993</v>
      </c>
      <c r="F56" s="26">
        <v>2.9670000000000001</v>
      </c>
      <c r="G56">
        <v>16.468</v>
      </c>
      <c r="H56" s="26">
        <f t="shared" si="28"/>
        <v>9.400000000000075E-2</v>
      </c>
      <c r="I56" s="96">
        <f t="shared" si="29"/>
        <v>3.1681833501853975E-2</v>
      </c>
      <c r="J56" s="95">
        <f t="shared" si="30"/>
        <v>0.96831816649814606</v>
      </c>
      <c r="K56" s="28">
        <v>10.426</v>
      </c>
      <c r="L56" s="23">
        <v>26.603000000000002</v>
      </c>
      <c r="M56" s="23">
        <v>16.18</v>
      </c>
      <c r="N56" s="23">
        <f t="shared" ref="N56:N86" si="34">J56*M56</f>
        <v>15.667387933940002</v>
      </c>
      <c r="O56" s="19">
        <v>36.6</v>
      </c>
      <c r="P56" s="23">
        <f t="shared" ref="P56:P86" si="35">O56-K56</f>
        <v>26.173999999999999</v>
      </c>
      <c r="Q56" s="24">
        <f>(M56-N56)/(P56-N56)</f>
        <v>4.8789473032502285E-2</v>
      </c>
      <c r="R56" s="26">
        <f t="shared" ref="R56:R86" si="36">(((P56-N56)*0.6)+N56)/M56</f>
        <v>1.3579329526313968</v>
      </c>
      <c r="S56" s="27"/>
      <c r="T56" s="156">
        <v>8</v>
      </c>
      <c r="U56" s="174">
        <f t="shared" ref="U56:U86" si="37">T56*(R56-1)</f>
        <v>2.8634636210511744</v>
      </c>
      <c r="V56">
        <v>12</v>
      </c>
    </row>
    <row r="57" spans="1:23">
      <c r="A57" s="98"/>
      <c r="B57" s="98" t="s">
        <v>274</v>
      </c>
      <c r="C57" s="171" t="s">
        <v>246</v>
      </c>
      <c r="F57" s="26"/>
      <c r="H57" s="26"/>
      <c r="I57" s="96"/>
      <c r="J57" s="95"/>
      <c r="K57" s="28"/>
      <c r="L57" s="23"/>
      <c r="M57" s="23"/>
      <c r="N57" s="23"/>
      <c r="O57" s="19"/>
      <c r="P57" s="23"/>
      <c r="Q57" s="24"/>
      <c r="R57" s="26"/>
      <c r="S57" s="27"/>
      <c r="T57" s="156"/>
      <c r="U57" s="157"/>
    </row>
    <row r="58" spans="1:23">
      <c r="A58" s="98">
        <v>23</v>
      </c>
      <c r="B58" s="98"/>
      <c r="C58" s="123" t="s">
        <v>277</v>
      </c>
      <c r="D58">
        <v>13.618</v>
      </c>
      <c r="E58">
        <f t="shared" si="27"/>
        <v>3.0789999999999988</v>
      </c>
      <c r="F58" s="26">
        <v>3.1850000000000001</v>
      </c>
      <c r="G58">
        <v>16.696999999999999</v>
      </c>
      <c r="H58" s="26">
        <f t="shared" si="28"/>
        <v>0.1060000000000012</v>
      </c>
      <c r="I58" s="96">
        <f t="shared" si="29"/>
        <v>3.3281004709576519E-2</v>
      </c>
      <c r="J58" s="95">
        <f t="shared" si="30"/>
        <v>0.96671899529042349</v>
      </c>
      <c r="K58" s="28">
        <v>10.551</v>
      </c>
      <c r="L58" s="23">
        <v>22.698</v>
      </c>
      <c r="M58" s="23">
        <v>12.146000000000001</v>
      </c>
      <c r="N58" s="23">
        <f t="shared" si="34"/>
        <v>11.741768916797485</v>
      </c>
      <c r="O58" s="19">
        <v>32.162999999999997</v>
      </c>
      <c r="P58" s="23">
        <f t="shared" si="35"/>
        <v>21.611999999999995</v>
      </c>
      <c r="Q58" s="24">
        <f t="shared" ref="Q58:Q86" si="38">(M58-N58)/(P58-N58)</f>
        <v>4.0954571356535942E-2</v>
      </c>
      <c r="R58" s="26">
        <f t="shared" si="36"/>
        <v>1.4542983341609574</v>
      </c>
      <c r="S58" s="27"/>
      <c r="T58" s="156">
        <v>8</v>
      </c>
      <c r="U58" s="157">
        <f t="shared" si="37"/>
        <v>3.6343866732876595</v>
      </c>
      <c r="V58">
        <v>13</v>
      </c>
    </row>
    <row r="59" spans="1:23">
      <c r="A59" s="98">
        <v>24</v>
      </c>
      <c r="B59" s="98"/>
      <c r="C59" s="123" t="s">
        <v>278</v>
      </c>
      <c r="F59" s="26"/>
      <c r="H59" s="26"/>
      <c r="I59" s="96"/>
      <c r="J59" s="95"/>
      <c r="K59" s="28"/>
      <c r="L59" s="23"/>
      <c r="M59" s="23"/>
      <c r="N59" s="23"/>
      <c r="O59" s="19"/>
      <c r="P59" s="23"/>
      <c r="Q59" s="24"/>
      <c r="R59" s="26"/>
      <c r="S59" s="27"/>
      <c r="T59" s="156"/>
      <c r="U59" s="157"/>
    </row>
    <row r="60" spans="1:23">
      <c r="A60" s="98">
        <v>25</v>
      </c>
      <c r="B60" s="98"/>
      <c r="C60" s="123" t="s">
        <v>279</v>
      </c>
      <c r="D60">
        <v>13.688000000000001</v>
      </c>
      <c r="E60">
        <f t="shared" si="27"/>
        <v>3.4990000000000006</v>
      </c>
      <c r="F60" s="26">
        <v>3.6360000000000001</v>
      </c>
      <c r="G60">
        <v>17.187000000000001</v>
      </c>
      <c r="H60" s="26">
        <f t="shared" si="28"/>
        <v>0.13699999999999957</v>
      </c>
      <c r="I60" s="96">
        <f t="shared" si="29"/>
        <v>3.7678767876787561E-2</v>
      </c>
      <c r="J60" s="95">
        <f t="shared" si="30"/>
        <v>0.96232123212321241</v>
      </c>
      <c r="K60" s="28">
        <v>10.503</v>
      </c>
      <c r="L60" s="23">
        <v>22.635999999999999</v>
      </c>
      <c r="M60" s="23">
        <v>12.132999999999999</v>
      </c>
      <c r="N60" s="23">
        <f t="shared" si="34"/>
        <v>11.675843509350935</v>
      </c>
      <c r="O60" s="19">
        <v>31.744</v>
      </c>
      <c r="P60" s="23">
        <f t="shared" si="35"/>
        <v>21.241</v>
      </c>
      <c r="Q60" s="24">
        <f t="shared" si="38"/>
        <v>4.7793937411895138E-2</v>
      </c>
      <c r="R60" s="26">
        <f t="shared" si="36"/>
        <v>1.4353364710904455</v>
      </c>
      <c r="S60" s="27"/>
      <c r="T60" s="156">
        <v>8</v>
      </c>
      <c r="U60" s="174">
        <f t="shared" si="37"/>
        <v>3.4826917687235639</v>
      </c>
      <c r="V60">
        <v>14</v>
      </c>
      <c r="W60" s="167">
        <v>3.5</v>
      </c>
    </row>
    <row r="61" spans="1:23">
      <c r="A61" s="98">
        <v>26</v>
      </c>
      <c r="B61" s="98"/>
      <c r="C61" s="123" t="s">
        <v>280</v>
      </c>
      <c r="F61" s="26"/>
      <c r="H61" s="26"/>
      <c r="I61" s="96"/>
      <c r="J61" s="95"/>
      <c r="K61" s="28"/>
      <c r="L61" s="23"/>
      <c r="M61" s="23"/>
      <c r="N61" s="23"/>
      <c r="O61" s="19"/>
      <c r="P61" s="23"/>
      <c r="Q61" s="24"/>
      <c r="R61" s="26"/>
      <c r="S61" s="27"/>
      <c r="T61" s="156"/>
      <c r="U61" s="157"/>
    </row>
    <row r="62" spans="1:23">
      <c r="A62" s="98"/>
      <c r="B62" s="98"/>
      <c r="C62" s="172" t="s">
        <v>281</v>
      </c>
      <c r="D62">
        <v>13.763</v>
      </c>
      <c r="E62">
        <f t="shared" si="27"/>
        <v>3.5029999999999983</v>
      </c>
      <c r="F62" s="26">
        <v>3.657</v>
      </c>
      <c r="G62">
        <v>17.265999999999998</v>
      </c>
      <c r="H62" s="26">
        <f t="shared" si="28"/>
        <v>0.15400000000000169</v>
      </c>
      <c r="I62" s="96">
        <f t="shared" si="29"/>
        <v>4.2111019961717719E-2</v>
      </c>
      <c r="J62" s="95">
        <f t="shared" si="30"/>
        <v>0.95788898003828227</v>
      </c>
      <c r="K62" s="28">
        <v>10.403</v>
      </c>
      <c r="L62" s="23">
        <v>24.148</v>
      </c>
      <c r="M62" s="23">
        <v>13.744999999999999</v>
      </c>
      <c r="N62" s="23">
        <f t="shared" si="34"/>
        <v>13.166184030626189</v>
      </c>
      <c r="O62" s="19">
        <v>34.186</v>
      </c>
      <c r="P62" s="23">
        <f t="shared" si="35"/>
        <v>23.783000000000001</v>
      </c>
      <c r="Q62" s="24">
        <f t="shared" si="38"/>
        <v>5.4518790854387315E-2</v>
      </c>
      <c r="R62" s="26">
        <f t="shared" si="36"/>
        <v>1.4213367487995983</v>
      </c>
      <c r="S62" s="27"/>
      <c r="T62" s="156">
        <v>8</v>
      </c>
      <c r="U62" s="174">
        <f t="shared" si="37"/>
        <v>3.3706939903967861</v>
      </c>
      <c r="V62">
        <v>15</v>
      </c>
    </row>
    <row r="63" spans="1:23">
      <c r="A63" s="98"/>
      <c r="B63" s="98"/>
      <c r="C63" s="172" t="s">
        <v>282</v>
      </c>
      <c r="F63" s="26"/>
      <c r="H63" s="26"/>
      <c r="I63" s="96"/>
      <c r="J63" s="95"/>
      <c r="K63" s="28"/>
      <c r="L63" s="23"/>
      <c r="M63" s="23"/>
      <c r="N63" s="23"/>
      <c r="O63" s="19"/>
      <c r="P63" s="23"/>
      <c r="Q63" s="24"/>
      <c r="R63" s="26"/>
      <c r="S63" s="27"/>
      <c r="T63" s="156"/>
      <c r="U63" s="157"/>
    </row>
    <row r="64" spans="1:23">
      <c r="A64" s="98">
        <v>27</v>
      </c>
      <c r="B64" s="98"/>
      <c r="C64" s="123" t="s">
        <v>275</v>
      </c>
      <c r="D64">
        <v>13.488</v>
      </c>
      <c r="E64">
        <f t="shared" si="27"/>
        <v>2.963000000000001</v>
      </c>
      <c r="F64" s="26">
        <v>3.0510000000000002</v>
      </c>
      <c r="G64">
        <v>16.451000000000001</v>
      </c>
      <c r="H64" s="26">
        <f t="shared" si="28"/>
        <v>8.799999999999919E-2</v>
      </c>
      <c r="I64" s="96">
        <f t="shared" si="29"/>
        <v>2.884300229432946E-2</v>
      </c>
      <c r="J64" s="95">
        <f t="shared" si="30"/>
        <v>0.97115699770567054</v>
      </c>
      <c r="K64" s="28">
        <v>10.417999999999999</v>
      </c>
      <c r="L64" s="23">
        <v>20.864999999999998</v>
      </c>
      <c r="M64" s="23">
        <v>10.547000000000001</v>
      </c>
      <c r="N64" s="23">
        <f t="shared" si="34"/>
        <v>10.242792854801708</v>
      </c>
      <c r="O64" s="19">
        <v>28.393999999999998</v>
      </c>
      <c r="P64" s="23">
        <f t="shared" si="35"/>
        <v>17.975999999999999</v>
      </c>
      <c r="Q64" s="24">
        <f t="shared" si="38"/>
        <v>3.9337772736009136E-2</v>
      </c>
      <c r="R64" s="26">
        <f t="shared" si="36"/>
        <v>1.411085345778011</v>
      </c>
      <c r="S64" s="27"/>
      <c r="T64" s="156">
        <v>8</v>
      </c>
      <c r="U64" s="157">
        <f t="shared" si="37"/>
        <v>3.2886827662240883</v>
      </c>
      <c r="V64">
        <v>16</v>
      </c>
    </row>
    <row r="65" spans="1:23">
      <c r="A65" s="98">
        <v>28</v>
      </c>
      <c r="B65" s="98"/>
      <c r="C65" s="123" t="s">
        <v>276</v>
      </c>
      <c r="F65" s="26"/>
      <c r="H65" s="26"/>
      <c r="I65" s="96"/>
      <c r="J65" s="95"/>
      <c r="K65" s="28"/>
      <c r="L65" s="23"/>
      <c r="M65" s="23"/>
      <c r="N65" s="23"/>
      <c r="O65" s="19"/>
      <c r="P65" s="23"/>
      <c r="Q65" s="24"/>
      <c r="R65" s="26"/>
      <c r="S65" s="27"/>
      <c r="T65" s="156"/>
      <c r="U65" s="157"/>
    </row>
    <row r="66" spans="1:23">
      <c r="A66" s="98">
        <v>29</v>
      </c>
      <c r="B66" s="98"/>
      <c r="C66" s="123" t="s">
        <v>283</v>
      </c>
      <c r="D66">
        <v>13.555</v>
      </c>
      <c r="E66">
        <f t="shared" si="27"/>
        <v>2.9319999999999986</v>
      </c>
      <c r="F66" s="26">
        <v>3.0150000000000001</v>
      </c>
      <c r="G66">
        <v>16.486999999999998</v>
      </c>
      <c r="H66" s="26">
        <f t="shared" si="28"/>
        <v>8.3000000000001517E-2</v>
      </c>
      <c r="I66" s="96">
        <f t="shared" si="29"/>
        <v>2.7529021558872806E-2</v>
      </c>
      <c r="J66" s="95">
        <f t="shared" si="30"/>
        <v>0.97247097844112718</v>
      </c>
      <c r="K66" s="28">
        <v>10.362</v>
      </c>
      <c r="L66" s="23">
        <v>20.701000000000001</v>
      </c>
      <c r="M66" s="23">
        <v>10.34</v>
      </c>
      <c r="N66" s="23">
        <f t="shared" si="34"/>
        <v>10.055349917081255</v>
      </c>
      <c r="O66" s="19">
        <v>27.475999999999999</v>
      </c>
      <c r="P66" s="23">
        <f t="shared" si="35"/>
        <v>17.113999999999997</v>
      </c>
      <c r="Q66" s="24">
        <f t="shared" si="38"/>
        <v>4.0326419297589323E-2</v>
      </c>
      <c r="R66" s="26">
        <f t="shared" si="36"/>
        <v>1.3820638265795455</v>
      </c>
      <c r="S66" s="27"/>
      <c r="T66" s="156">
        <v>8</v>
      </c>
      <c r="U66" s="157">
        <f t="shared" si="37"/>
        <v>3.0565106126363641</v>
      </c>
      <c r="V66">
        <v>17</v>
      </c>
    </row>
    <row r="67" spans="1:23">
      <c r="A67" s="98">
        <v>30</v>
      </c>
      <c r="B67" s="98"/>
      <c r="C67" s="123" t="s">
        <v>284</v>
      </c>
      <c r="F67" s="26"/>
      <c r="H67" s="26"/>
      <c r="I67" s="96"/>
      <c r="J67" s="95"/>
      <c r="K67" s="28"/>
      <c r="L67" s="23"/>
      <c r="M67" s="23"/>
      <c r="N67" s="23"/>
      <c r="O67" s="19"/>
      <c r="P67" s="23"/>
      <c r="Q67" s="24"/>
      <c r="R67" s="26"/>
      <c r="S67" s="27"/>
      <c r="T67" s="156"/>
      <c r="U67" s="157"/>
    </row>
    <row r="68" spans="1:23">
      <c r="A68" s="98">
        <v>31</v>
      </c>
      <c r="B68" s="98"/>
      <c r="C68" s="173" t="s">
        <v>285</v>
      </c>
      <c r="D68">
        <v>13.617000000000001</v>
      </c>
      <c r="E68">
        <f t="shared" si="27"/>
        <v>3.0399999999999991</v>
      </c>
      <c r="F68" s="26">
        <v>3.177</v>
      </c>
      <c r="G68">
        <v>16.657</v>
      </c>
      <c r="H68" s="26">
        <f t="shared" si="28"/>
        <v>0.1370000000000009</v>
      </c>
      <c r="I68" s="96">
        <f t="shared" si="29"/>
        <v>4.3122442555870603E-2</v>
      </c>
      <c r="J68" s="95">
        <f t="shared" si="30"/>
        <v>0.95687755744412939</v>
      </c>
      <c r="K68" s="28">
        <v>10.349</v>
      </c>
      <c r="L68" s="23">
        <v>21.925999999999998</v>
      </c>
      <c r="M68" s="23">
        <v>11.577999999999999</v>
      </c>
      <c r="N68" s="23">
        <f t="shared" si="34"/>
        <v>11.07872836008813</v>
      </c>
      <c r="O68" s="19">
        <v>29.100999999999999</v>
      </c>
      <c r="P68" s="23">
        <f t="shared" si="35"/>
        <v>18.751999999999999</v>
      </c>
      <c r="Q68" s="24">
        <f t="shared" si="38"/>
        <v>6.5066331982169198E-2</v>
      </c>
      <c r="R68" s="26">
        <f t="shared" si="36"/>
        <v>1.3545250772184534</v>
      </c>
      <c r="S68" s="27"/>
      <c r="T68" s="156">
        <v>8</v>
      </c>
      <c r="U68" s="157">
        <f t="shared" si="37"/>
        <v>2.8362006177476271</v>
      </c>
      <c r="V68">
        <v>18</v>
      </c>
    </row>
    <row r="69" spans="1:23">
      <c r="A69" s="98">
        <v>32</v>
      </c>
      <c r="B69" s="98"/>
      <c r="C69" s="173" t="s">
        <v>286</v>
      </c>
      <c r="F69" s="26"/>
      <c r="H69" s="26"/>
      <c r="I69" s="96"/>
      <c r="J69" s="95"/>
      <c r="K69" s="28"/>
      <c r="L69" s="23"/>
      <c r="M69" s="23"/>
      <c r="N69" s="23"/>
      <c r="O69" s="19"/>
      <c r="P69" s="23"/>
      <c r="Q69" s="24"/>
      <c r="R69" s="26"/>
      <c r="S69" s="27"/>
      <c r="T69" s="156"/>
      <c r="U69" s="157"/>
    </row>
    <row r="70" spans="1:23">
      <c r="A70" s="98">
        <v>33</v>
      </c>
      <c r="B70" s="98"/>
      <c r="C70" s="123" t="s">
        <v>287</v>
      </c>
      <c r="D70">
        <v>13.842000000000001</v>
      </c>
      <c r="E70">
        <f t="shared" si="27"/>
        <v>3.5589999999999993</v>
      </c>
      <c r="F70" s="26">
        <v>3.5870000000000002</v>
      </c>
      <c r="G70">
        <v>17.401</v>
      </c>
      <c r="H70" s="26">
        <f t="shared" si="28"/>
        <v>2.8000000000000913E-2</v>
      </c>
      <c r="I70" s="96">
        <f t="shared" si="29"/>
        <v>7.8059659882913053E-3</v>
      </c>
      <c r="J70" s="95">
        <f t="shared" si="30"/>
        <v>0.99219403401170869</v>
      </c>
      <c r="K70" s="28">
        <v>10.388999999999999</v>
      </c>
      <c r="L70" s="23">
        <v>24.207999999999998</v>
      </c>
      <c r="M70" s="23">
        <v>13.82</v>
      </c>
      <c r="N70" s="23">
        <f t="shared" si="34"/>
        <v>13.712121550041815</v>
      </c>
      <c r="O70" s="19">
        <v>29.379000000000001</v>
      </c>
      <c r="P70" s="23">
        <f t="shared" si="35"/>
        <v>18.990000000000002</v>
      </c>
      <c r="Q70" s="24">
        <f t="shared" si="38"/>
        <v>2.0439737478046768E-2</v>
      </c>
      <c r="R70" s="26">
        <f t="shared" si="36"/>
        <v>1.221334921853598</v>
      </c>
      <c r="S70" s="27"/>
      <c r="T70" s="156">
        <v>8</v>
      </c>
      <c r="U70" s="157">
        <f t="shared" si="37"/>
        <v>1.7706793748287843</v>
      </c>
      <c r="V70">
        <v>19</v>
      </c>
    </row>
    <row r="71" spans="1:23">
      <c r="A71" s="98">
        <v>34</v>
      </c>
      <c r="B71" s="98"/>
      <c r="C71" s="123" t="s">
        <v>288</v>
      </c>
      <c r="F71" s="26"/>
      <c r="H71" s="26"/>
      <c r="I71" s="96"/>
      <c r="J71" s="95"/>
      <c r="K71" s="28"/>
      <c r="L71" s="23"/>
      <c r="M71" s="23"/>
      <c r="N71" s="23"/>
      <c r="O71" s="19"/>
      <c r="P71" s="23"/>
      <c r="Q71" s="24"/>
      <c r="R71" s="26"/>
      <c r="S71" s="27"/>
      <c r="T71" s="156"/>
      <c r="U71" s="157"/>
    </row>
    <row r="72" spans="1:23">
      <c r="A72" s="98">
        <v>35</v>
      </c>
      <c r="B72" s="98"/>
      <c r="C72" s="123" t="s">
        <v>289</v>
      </c>
      <c r="D72">
        <v>13.590999999999999</v>
      </c>
      <c r="E72">
        <f t="shared" si="27"/>
        <v>3.8310000000000013</v>
      </c>
      <c r="F72" s="26">
        <v>3.8879999999999999</v>
      </c>
      <c r="G72">
        <v>17.422000000000001</v>
      </c>
      <c r="H72" s="26">
        <f t="shared" si="28"/>
        <v>5.6999999999998607E-2</v>
      </c>
      <c r="I72" s="96">
        <f t="shared" si="29"/>
        <v>1.4660493827160136E-2</v>
      </c>
      <c r="J72" s="95">
        <f t="shared" si="30"/>
        <v>0.98533950617283983</v>
      </c>
      <c r="K72" s="28">
        <v>10.521000000000001</v>
      </c>
      <c r="L72" s="23">
        <v>22.456</v>
      </c>
      <c r="M72" s="23">
        <v>11.938000000000001</v>
      </c>
      <c r="N72" s="23">
        <f t="shared" si="34"/>
        <v>11.762983024691362</v>
      </c>
      <c r="O72" s="19">
        <v>26.756</v>
      </c>
      <c r="P72" s="23">
        <f t="shared" si="35"/>
        <v>16.234999999999999</v>
      </c>
      <c r="Q72" s="24">
        <f t="shared" si="38"/>
        <v>3.9136026601634205E-2</v>
      </c>
      <c r="R72" s="26">
        <f t="shared" si="36"/>
        <v>1.2101016258901443</v>
      </c>
      <c r="S72" s="27"/>
      <c r="T72" s="156">
        <v>8</v>
      </c>
      <c r="U72" s="174">
        <f t="shared" si="37"/>
        <v>1.680813007121154</v>
      </c>
      <c r="V72">
        <v>20</v>
      </c>
      <c r="W72" s="167" t="s">
        <v>302</v>
      </c>
    </row>
    <row r="73" spans="1:23">
      <c r="A73" s="98">
        <v>36</v>
      </c>
      <c r="B73" s="98"/>
      <c r="C73" s="123" t="s">
        <v>290</v>
      </c>
      <c r="F73" s="26"/>
      <c r="H73" s="26"/>
      <c r="I73" s="96"/>
      <c r="J73" s="95"/>
      <c r="K73" s="28"/>
      <c r="L73" s="23"/>
      <c r="M73" s="23"/>
      <c r="N73" s="23"/>
      <c r="O73" s="19"/>
      <c r="P73" s="23"/>
      <c r="Q73" s="24"/>
      <c r="R73" s="26"/>
      <c r="S73" s="27"/>
      <c r="T73" s="156"/>
      <c r="U73" s="157"/>
    </row>
    <row r="74" spans="1:23">
      <c r="A74" s="98"/>
      <c r="B74" s="98"/>
      <c r="C74" s="172" t="s">
        <v>291</v>
      </c>
      <c r="D74">
        <v>13.593999999999999</v>
      </c>
      <c r="E74">
        <f t="shared" si="27"/>
        <v>3.5969999999999995</v>
      </c>
      <c r="F74" s="26">
        <v>3.6779999999999999</v>
      </c>
      <c r="G74">
        <v>17.190999999999999</v>
      </c>
      <c r="H74" s="26">
        <f t="shared" si="28"/>
        <v>8.1000000000000405E-2</v>
      </c>
      <c r="I74" s="96">
        <f t="shared" si="29"/>
        <v>2.202283849918445E-2</v>
      </c>
      <c r="J74" s="95">
        <f t="shared" si="30"/>
        <v>0.97797716150081559</v>
      </c>
      <c r="K74" s="28">
        <v>10.339</v>
      </c>
      <c r="L74" s="23">
        <v>20.684999999999999</v>
      </c>
      <c r="M74" s="23">
        <v>10.346</v>
      </c>
      <c r="N74" s="23">
        <f t="shared" si="34"/>
        <v>10.118151712887439</v>
      </c>
      <c r="O74" s="19">
        <v>25.084</v>
      </c>
      <c r="P74" s="23">
        <f t="shared" si="35"/>
        <v>14.744999999999999</v>
      </c>
      <c r="Q74" s="24">
        <f t="shared" si="38"/>
        <v>4.9244814822911029E-2</v>
      </c>
      <c r="R74" s="26">
        <f t="shared" si="36"/>
        <v>1.2463039517837788</v>
      </c>
      <c r="S74" s="27"/>
      <c r="T74" s="156">
        <v>8</v>
      </c>
      <c r="U74" s="174">
        <f t="shared" si="37"/>
        <v>1.9704316142702307</v>
      </c>
      <c r="V74">
        <v>21</v>
      </c>
    </row>
    <row r="75" spans="1:23">
      <c r="A75" s="98"/>
      <c r="B75" s="98"/>
      <c r="C75" s="172" t="s">
        <v>292</v>
      </c>
      <c r="F75" s="26"/>
      <c r="H75" s="26"/>
      <c r="I75" s="96"/>
      <c r="J75" s="95"/>
      <c r="K75" s="28"/>
      <c r="L75" s="23"/>
      <c r="M75" s="23"/>
      <c r="N75" s="23"/>
      <c r="O75" s="19"/>
      <c r="P75" s="23"/>
      <c r="Q75" s="24"/>
      <c r="R75" s="26"/>
      <c r="S75" s="27"/>
      <c r="T75" s="156"/>
      <c r="U75" s="157"/>
    </row>
    <row r="76" spans="1:23">
      <c r="A76" s="98">
        <v>37</v>
      </c>
      <c r="B76" s="98"/>
      <c r="C76" s="123" t="s">
        <v>247</v>
      </c>
      <c r="D76">
        <v>13.864000000000001</v>
      </c>
      <c r="E76">
        <f t="shared" si="27"/>
        <v>3.1920000000000002</v>
      </c>
      <c r="F76" s="26">
        <v>3.2749999999999999</v>
      </c>
      <c r="G76">
        <v>17.056000000000001</v>
      </c>
      <c r="H76" s="26">
        <f t="shared" si="28"/>
        <v>8.2999999999999741E-2</v>
      </c>
      <c r="I76" s="96">
        <f t="shared" si="29"/>
        <v>2.5343511450381599E-2</v>
      </c>
      <c r="J76" s="95">
        <f t="shared" si="30"/>
        <v>0.97465648854961839</v>
      </c>
      <c r="K76" s="28">
        <v>10.355</v>
      </c>
      <c r="L76" s="23">
        <v>20.669</v>
      </c>
      <c r="M76" s="23">
        <v>10.316000000000001</v>
      </c>
      <c r="N76" s="23">
        <f t="shared" si="34"/>
        <v>10.054556335877864</v>
      </c>
      <c r="O76" s="19">
        <v>26.73</v>
      </c>
      <c r="P76" s="23">
        <f t="shared" si="35"/>
        <v>16.375</v>
      </c>
      <c r="Q76" s="24">
        <f t="shared" si="38"/>
        <v>4.1364764566483851E-2</v>
      </c>
      <c r="R76" s="26">
        <f t="shared" si="36"/>
        <v>1.3422666279906112</v>
      </c>
      <c r="S76" s="27"/>
      <c r="T76" s="156">
        <v>8</v>
      </c>
      <c r="U76" s="157">
        <f t="shared" si="37"/>
        <v>2.73813302392489</v>
      </c>
      <c r="V76">
        <v>22</v>
      </c>
    </row>
    <row r="77" spans="1:23">
      <c r="A77" s="98">
        <v>38</v>
      </c>
      <c r="B77" s="98"/>
      <c r="C77" s="123" t="s">
        <v>248</v>
      </c>
      <c r="F77" s="26"/>
      <c r="H77" s="26"/>
      <c r="I77" s="96"/>
      <c r="J77" s="95"/>
      <c r="K77" s="28"/>
      <c r="L77" s="23"/>
      <c r="M77" s="23"/>
      <c r="N77" s="23"/>
      <c r="O77" s="19"/>
      <c r="P77" s="23"/>
      <c r="Q77" s="24"/>
      <c r="R77" s="26"/>
      <c r="S77" s="27"/>
      <c r="T77" s="156"/>
      <c r="U77" s="157"/>
    </row>
    <row r="78" spans="1:23">
      <c r="A78" s="98">
        <v>39</v>
      </c>
      <c r="B78" s="98"/>
      <c r="C78" s="123" t="s">
        <v>293</v>
      </c>
      <c r="D78">
        <v>13.938000000000001</v>
      </c>
      <c r="E78">
        <f t="shared" si="27"/>
        <v>3.3040000000000003</v>
      </c>
      <c r="F78" s="26">
        <v>3.3809999999999998</v>
      </c>
      <c r="G78">
        <v>17.242000000000001</v>
      </c>
      <c r="H78" s="26">
        <f t="shared" si="28"/>
        <v>7.6999999999999513E-2</v>
      </c>
      <c r="I78" s="96">
        <f t="shared" si="29"/>
        <v>2.2774327122153066E-2</v>
      </c>
      <c r="J78" s="95">
        <f t="shared" si="30"/>
        <v>0.9772256728778469</v>
      </c>
      <c r="K78" s="28">
        <v>10.353999999999999</v>
      </c>
      <c r="L78" s="23">
        <v>22.742000000000001</v>
      </c>
      <c r="M78" s="23">
        <v>12.388</v>
      </c>
      <c r="N78" s="23">
        <f t="shared" si="34"/>
        <v>12.105871635610768</v>
      </c>
      <c r="O78" s="19">
        <v>28.713999999999999</v>
      </c>
      <c r="P78" s="23">
        <f t="shared" si="35"/>
        <v>18.36</v>
      </c>
      <c r="Q78" s="24">
        <f t="shared" si="38"/>
        <v>4.5110740930048701E-2</v>
      </c>
      <c r="R78" s="26">
        <f t="shared" si="36"/>
        <v>1.2801379281760015</v>
      </c>
      <c r="S78" s="27"/>
      <c r="T78" s="156">
        <v>8</v>
      </c>
      <c r="U78" s="157">
        <f t="shared" si="37"/>
        <v>2.2411034254080118</v>
      </c>
      <c r="V78">
        <v>23</v>
      </c>
    </row>
    <row r="79" spans="1:23">
      <c r="A79" s="98">
        <v>40</v>
      </c>
      <c r="B79" s="98"/>
      <c r="C79" s="123" t="s">
        <v>294</v>
      </c>
      <c r="F79" s="26"/>
      <c r="H79" s="26"/>
      <c r="I79" s="96"/>
      <c r="J79" s="95"/>
      <c r="K79" s="28"/>
      <c r="L79" s="23"/>
      <c r="M79" s="23"/>
      <c r="N79" s="23"/>
      <c r="O79" s="19"/>
      <c r="P79" s="23"/>
      <c r="Q79" s="24"/>
      <c r="R79" s="26"/>
      <c r="S79" s="27"/>
      <c r="T79" s="156"/>
      <c r="U79" s="157"/>
    </row>
    <row r="80" spans="1:23">
      <c r="A80" s="98">
        <v>41</v>
      </c>
      <c r="B80" s="98"/>
      <c r="C80" s="123" t="s">
        <v>295</v>
      </c>
      <c r="D80">
        <v>13.66</v>
      </c>
      <c r="E80">
        <f t="shared" si="27"/>
        <v>3.6030000000000015</v>
      </c>
      <c r="F80" s="26">
        <v>3.6869999999999998</v>
      </c>
      <c r="G80">
        <v>17.263000000000002</v>
      </c>
      <c r="H80" s="26">
        <f t="shared" si="28"/>
        <v>8.3999999999998298E-2</v>
      </c>
      <c r="I80" s="96">
        <f t="shared" si="29"/>
        <v>2.2782750203416951E-2</v>
      </c>
      <c r="J80" s="95">
        <f t="shared" si="30"/>
        <v>0.97721724979658309</v>
      </c>
      <c r="K80" s="28">
        <v>10.385999999999999</v>
      </c>
      <c r="L80" s="23">
        <v>21.213000000000001</v>
      </c>
      <c r="M80" s="23">
        <v>10.83</v>
      </c>
      <c r="N80" s="23">
        <f t="shared" si="34"/>
        <v>10.583262815296996</v>
      </c>
      <c r="O80" s="19">
        <v>26.448</v>
      </c>
      <c r="P80" s="23">
        <f t="shared" si="35"/>
        <v>16.062000000000001</v>
      </c>
      <c r="Q80" s="24">
        <f t="shared" si="38"/>
        <v>4.5035411698869383E-2</v>
      </c>
      <c r="R80" s="26">
        <f t="shared" si="36"/>
        <v>1.2807483957635086</v>
      </c>
      <c r="S80" s="27"/>
      <c r="T80" s="156">
        <v>8</v>
      </c>
      <c r="U80" s="157">
        <f t="shared" si="37"/>
        <v>2.245987166108069</v>
      </c>
      <c r="V80">
        <v>24</v>
      </c>
    </row>
    <row r="81" spans="1:23">
      <c r="A81" s="98">
        <v>42</v>
      </c>
      <c r="B81" s="98"/>
      <c r="C81" s="123" t="s">
        <v>296</v>
      </c>
      <c r="F81" s="26"/>
      <c r="H81" s="26"/>
      <c r="I81" s="96"/>
      <c r="J81" s="95"/>
      <c r="K81" s="28"/>
      <c r="L81" s="23"/>
      <c r="M81" s="23"/>
      <c r="N81" s="23"/>
      <c r="O81" s="19"/>
      <c r="P81" s="23"/>
      <c r="Q81" s="24"/>
      <c r="R81" s="26"/>
      <c r="S81" s="27"/>
      <c r="T81" s="156"/>
      <c r="U81" s="157"/>
    </row>
    <row r="82" spans="1:23">
      <c r="A82" s="98">
        <v>43</v>
      </c>
      <c r="B82" s="98"/>
      <c r="C82" s="123" t="s">
        <v>297</v>
      </c>
      <c r="D82">
        <v>13.597</v>
      </c>
      <c r="E82">
        <f t="shared" si="27"/>
        <v>2.9380000000000006</v>
      </c>
      <c r="F82" s="26">
        <v>3.0270000000000001</v>
      </c>
      <c r="G82">
        <v>16.535</v>
      </c>
      <c r="H82" s="26">
        <f t="shared" si="28"/>
        <v>8.8999999999999524E-2</v>
      </c>
      <c r="I82" s="96">
        <f t="shared" si="29"/>
        <v>2.9402048232573346E-2</v>
      </c>
      <c r="J82" s="95">
        <f t="shared" si="30"/>
        <v>0.97059795176742669</v>
      </c>
      <c r="K82" s="28">
        <v>10.473000000000001</v>
      </c>
      <c r="L82" s="23">
        <v>20.847999999999999</v>
      </c>
      <c r="M82" s="23">
        <v>10.378</v>
      </c>
      <c r="N82" s="23">
        <f t="shared" si="34"/>
        <v>10.072865543442354</v>
      </c>
      <c r="O82" s="19">
        <v>27.815999999999999</v>
      </c>
      <c r="P82" s="23">
        <f t="shared" si="35"/>
        <v>17.342999999999996</v>
      </c>
      <c r="Q82" s="24">
        <f t="shared" si="38"/>
        <v>4.1970950933708694E-2</v>
      </c>
      <c r="R82" s="26">
        <f t="shared" si="36"/>
        <v>1.3909179242028271</v>
      </c>
      <c r="S82" s="27"/>
      <c r="T82" s="156">
        <v>8</v>
      </c>
      <c r="U82" s="157">
        <f t="shared" si="37"/>
        <v>3.1273433936226169</v>
      </c>
      <c r="V82">
        <v>25</v>
      </c>
    </row>
    <row r="83" spans="1:23">
      <c r="A83" s="98">
        <v>44</v>
      </c>
      <c r="B83" s="98"/>
      <c r="C83" s="123" t="s">
        <v>298</v>
      </c>
      <c r="F83" s="26"/>
      <c r="H83" s="26"/>
      <c r="I83" s="96"/>
      <c r="J83" s="95"/>
      <c r="K83" s="28"/>
      <c r="L83" s="23"/>
      <c r="M83" s="23"/>
      <c r="N83" s="23"/>
      <c r="O83" s="19"/>
      <c r="P83" s="23"/>
      <c r="Q83" s="24"/>
      <c r="R83" s="26"/>
      <c r="S83" s="27"/>
      <c r="T83" s="156"/>
      <c r="U83" s="157"/>
    </row>
    <row r="84" spans="1:23">
      <c r="A84" s="98">
        <v>45</v>
      </c>
      <c r="B84" s="98"/>
      <c r="C84" s="123" t="s">
        <v>299</v>
      </c>
      <c r="D84">
        <v>13.603</v>
      </c>
      <c r="E84">
        <f t="shared" si="27"/>
        <v>2.9670000000000005</v>
      </c>
      <c r="F84" s="26">
        <v>3.05</v>
      </c>
      <c r="G84">
        <v>16.57</v>
      </c>
      <c r="H84" s="26">
        <f t="shared" si="28"/>
        <v>8.2999999999999297E-2</v>
      </c>
      <c r="I84" s="96">
        <f t="shared" si="29"/>
        <v>2.7213114754098131E-2</v>
      </c>
      <c r="J84" s="95">
        <f t="shared" si="30"/>
        <v>0.97278688524590184</v>
      </c>
      <c r="K84" s="28">
        <v>10.433</v>
      </c>
      <c r="L84" s="23">
        <v>20.334</v>
      </c>
      <c r="M84" s="23">
        <v>9.9550000000000001</v>
      </c>
      <c r="N84" s="23">
        <f t="shared" si="34"/>
        <v>9.6840934426229524</v>
      </c>
      <c r="O84" s="19">
        <v>26.49</v>
      </c>
      <c r="P84" s="23">
        <f t="shared" si="35"/>
        <v>16.056999999999999</v>
      </c>
      <c r="Q84" s="24">
        <f t="shared" si="38"/>
        <v>4.2509105529478709E-2</v>
      </c>
      <c r="R84" s="26">
        <f t="shared" si="36"/>
        <v>1.3568897415418564</v>
      </c>
      <c r="S84" s="27"/>
      <c r="T84" s="156">
        <v>8</v>
      </c>
      <c r="U84" s="174">
        <f t="shared" si="37"/>
        <v>2.855117932334851</v>
      </c>
      <c r="V84">
        <v>26</v>
      </c>
      <c r="W84" s="167">
        <v>2.7</v>
      </c>
    </row>
    <row r="85" spans="1:23">
      <c r="A85" s="98">
        <v>46</v>
      </c>
      <c r="B85" s="98"/>
      <c r="C85" s="123" t="s">
        <v>300</v>
      </c>
      <c r="F85" s="26"/>
      <c r="H85" s="26"/>
      <c r="I85" s="96"/>
      <c r="J85" s="95"/>
      <c r="K85" s="28"/>
      <c r="L85" s="23"/>
      <c r="M85" s="23"/>
      <c r="N85" s="23"/>
      <c r="O85" s="19"/>
      <c r="P85" s="23"/>
      <c r="Q85" s="24"/>
      <c r="R85" s="26"/>
      <c r="S85" s="27"/>
      <c r="T85" s="156"/>
      <c r="U85" s="157"/>
    </row>
    <row r="86" spans="1:23">
      <c r="A86" s="98"/>
      <c r="B86" s="98"/>
      <c r="C86" s="172" t="s">
        <v>249</v>
      </c>
      <c r="D86">
        <v>13.762</v>
      </c>
      <c r="E86">
        <f t="shared" si="27"/>
        <v>3.5079999999999991</v>
      </c>
      <c r="F86" s="26">
        <v>3.5870000000000002</v>
      </c>
      <c r="G86">
        <v>17.27</v>
      </c>
      <c r="H86" s="26">
        <f t="shared" si="28"/>
        <v>7.9000000000001069E-2</v>
      </c>
      <c r="I86" s="96">
        <f t="shared" si="29"/>
        <v>2.2023975466964333E-2</v>
      </c>
      <c r="J86" s="95">
        <f t="shared" si="30"/>
        <v>0.97797602453303567</v>
      </c>
      <c r="K86" s="28">
        <v>10.355</v>
      </c>
      <c r="L86" s="23">
        <v>20.64</v>
      </c>
      <c r="M86" s="23">
        <v>10.282999999999999</v>
      </c>
      <c r="N86" s="23">
        <f t="shared" si="34"/>
        <v>10.056527460273205</v>
      </c>
      <c r="O86" s="19">
        <v>26.411999999999999</v>
      </c>
      <c r="P86" s="23">
        <f t="shared" si="35"/>
        <v>16.056999999999999</v>
      </c>
      <c r="Q86" s="24">
        <f t="shared" si="38"/>
        <v>3.7742450819899201E-2</v>
      </c>
      <c r="R86" s="26">
        <f t="shared" si="36"/>
        <v>1.3280959821170166</v>
      </c>
      <c r="S86" s="27"/>
      <c r="T86" s="156">
        <v>8</v>
      </c>
      <c r="U86" s="174">
        <f t="shared" si="37"/>
        <v>2.624767856936133</v>
      </c>
      <c r="V86">
        <v>27</v>
      </c>
    </row>
    <row r="87" spans="1:23">
      <c r="A87" s="98"/>
      <c r="B87" s="98"/>
      <c r="C87" s="172" t="s">
        <v>250</v>
      </c>
    </row>
  </sheetData>
  <mergeCells count="1">
    <mergeCell ref="A1:B1"/>
  </mergeCells>
  <pageMargins left="0.7" right="0.7" top="0.78740157499999996" bottom="0.78740157499999996" header="0.3" footer="0.3"/>
  <pageSetup paperSize="9" scale="2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5" sqref="F25"/>
    </sheetView>
  </sheetViews>
  <sheetFormatPr baseColWidth="10" defaultRowHeight="14" x14ac:dyDescent="0"/>
  <cols>
    <col min="2" max="2" width="30" bestFit="1" customWidth="1"/>
    <col min="3" max="3" width="10.33203125" customWidth="1"/>
    <col min="4" max="4" width="10.6640625" customWidth="1"/>
    <col min="5" max="5" width="10.5" customWidth="1"/>
  </cols>
  <sheetData>
    <row r="1" spans="1:10">
      <c r="A1" s="97" t="s">
        <v>115</v>
      </c>
      <c r="B1" s="97" t="s">
        <v>1</v>
      </c>
      <c r="C1" s="97" t="s">
        <v>116</v>
      </c>
      <c r="D1" s="97" t="s">
        <v>117</v>
      </c>
      <c r="E1" s="97" t="s">
        <v>99</v>
      </c>
      <c r="F1" s="97" t="s">
        <v>157</v>
      </c>
      <c r="G1" s="97"/>
      <c r="H1" s="97"/>
      <c r="I1" s="97"/>
      <c r="J1" s="97" t="s">
        <v>99</v>
      </c>
    </row>
    <row r="2" spans="1:10">
      <c r="A2" s="98">
        <v>1</v>
      </c>
      <c r="B2" s="98" t="s">
        <v>203</v>
      </c>
      <c r="C2" s="98"/>
      <c r="D2" s="98"/>
      <c r="E2" s="98"/>
      <c r="F2" s="126">
        <v>3.451112913358036</v>
      </c>
      <c r="G2" s="98">
        <v>1</v>
      </c>
      <c r="H2" s="98"/>
      <c r="I2" s="98"/>
      <c r="J2" s="98"/>
    </row>
    <row r="3" spans="1:10">
      <c r="A3" s="98">
        <v>2</v>
      </c>
      <c r="B3" s="98" t="s">
        <v>204</v>
      </c>
      <c r="C3" s="98"/>
      <c r="D3" s="98"/>
      <c r="E3" s="98"/>
      <c r="F3" s="126">
        <v>3.0441676310602528</v>
      </c>
      <c r="G3" s="98">
        <v>2</v>
      </c>
      <c r="H3" s="98"/>
      <c r="I3" s="98"/>
      <c r="J3" s="98"/>
    </row>
    <row r="4" spans="1:10">
      <c r="A4" s="98">
        <v>3</v>
      </c>
      <c r="B4" s="98" t="s">
        <v>205</v>
      </c>
      <c r="C4" s="98"/>
      <c r="D4" s="98"/>
      <c r="E4" s="98"/>
      <c r="F4" s="126">
        <v>2.8265982699237782</v>
      </c>
      <c r="G4" s="98">
        <v>3</v>
      </c>
      <c r="H4" s="98"/>
      <c r="I4" s="98"/>
      <c r="J4" s="98"/>
    </row>
    <row r="5" spans="1:10">
      <c r="A5" s="98">
        <v>4</v>
      </c>
      <c r="B5" s="98" t="s">
        <v>206</v>
      </c>
      <c r="C5" s="98"/>
      <c r="D5" s="98"/>
      <c r="E5" s="98"/>
      <c r="F5" s="126">
        <v>4.3018189237425624</v>
      </c>
      <c r="G5" s="98">
        <v>4</v>
      </c>
      <c r="H5" s="98"/>
      <c r="I5" s="98"/>
      <c r="J5" s="98"/>
    </row>
    <row r="6" spans="1:10">
      <c r="A6" s="98">
        <v>5</v>
      </c>
      <c r="B6" s="98" t="s">
        <v>207</v>
      </c>
      <c r="C6" s="98"/>
      <c r="D6" s="98"/>
      <c r="E6" s="98"/>
      <c r="F6" s="126">
        <v>3.8093921835504543</v>
      </c>
      <c r="G6" s="98">
        <v>5</v>
      </c>
      <c r="H6" s="98"/>
      <c r="I6" s="98"/>
      <c r="J6" s="98"/>
    </row>
    <row r="7" spans="1:10">
      <c r="A7" s="98">
        <v>6</v>
      </c>
      <c r="B7" s="98" t="s">
        <v>208</v>
      </c>
      <c r="C7" s="98"/>
      <c r="D7" s="98"/>
      <c r="E7" s="98"/>
      <c r="F7" s="126">
        <v>3.8517544644120618</v>
      </c>
      <c r="G7" s="98">
        <v>6</v>
      </c>
      <c r="H7" s="98"/>
      <c r="I7" s="98"/>
      <c r="J7" s="98"/>
    </row>
    <row r="8" spans="1:10">
      <c r="A8" s="98">
        <v>7</v>
      </c>
      <c r="B8" s="98" t="s">
        <v>209</v>
      </c>
      <c r="C8" s="98"/>
      <c r="D8" s="98"/>
      <c r="E8" s="98"/>
      <c r="F8" s="126">
        <v>5.7050214260349046</v>
      </c>
      <c r="G8" s="98">
        <v>7</v>
      </c>
      <c r="H8" s="98"/>
      <c r="I8" s="98"/>
      <c r="J8" s="98"/>
    </row>
    <row r="9" spans="1:10">
      <c r="A9" s="98">
        <v>8</v>
      </c>
      <c r="B9" s="98" t="s">
        <v>210</v>
      </c>
      <c r="C9" s="98"/>
      <c r="D9" s="98"/>
      <c r="E9" s="98"/>
      <c r="F9" s="126">
        <v>6.2888734857765476</v>
      </c>
      <c r="G9" s="98">
        <v>8</v>
      </c>
      <c r="H9" s="98"/>
      <c r="I9" s="98"/>
      <c r="J9" s="98"/>
    </row>
    <row r="10" spans="1:10">
      <c r="A10" s="98">
        <v>9</v>
      </c>
      <c r="B10" s="98" t="s">
        <v>211</v>
      </c>
      <c r="C10" s="98"/>
      <c r="D10" s="98"/>
      <c r="E10" s="98"/>
      <c r="F10" s="126">
        <v>4.0621749536702598</v>
      </c>
      <c r="G10" s="98">
        <v>9</v>
      </c>
      <c r="H10" s="98"/>
      <c r="I10" s="98"/>
      <c r="J10" s="98"/>
    </row>
    <row r="11" spans="1:10">
      <c r="A11" s="98">
        <v>10</v>
      </c>
      <c r="B11" s="98" t="s">
        <v>212</v>
      </c>
      <c r="C11" s="98"/>
      <c r="D11" s="98"/>
      <c r="E11" s="98"/>
      <c r="F11" s="126">
        <v>5.0819432577808374</v>
      </c>
      <c r="G11" s="98">
        <v>10</v>
      </c>
      <c r="H11" s="98"/>
      <c r="I11" s="98"/>
      <c r="J11" s="98"/>
    </row>
    <row r="12" spans="1:10">
      <c r="A12" s="98">
        <v>11</v>
      </c>
      <c r="B12" s="98" t="s">
        <v>213</v>
      </c>
      <c r="C12" s="98"/>
      <c r="D12" s="98"/>
      <c r="E12" s="98"/>
      <c r="F12" s="126">
        <v>7.1141753550795075</v>
      </c>
      <c r="G12" s="98">
        <v>11</v>
      </c>
      <c r="H12" s="98"/>
      <c r="I12" s="98"/>
      <c r="J12" s="98"/>
    </row>
    <row r="13" spans="1:10">
      <c r="A13" s="98">
        <v>12</v>
      </c>
      <c r="B13" s="98" t="s">
        <v>214</v>
      </c>
      <c r="C13" s="98"/>
      <c r="D13" s="98"/>
      <c r="E13" s="98"/>
      <c r="F13" s="126">
        <v>5.6553406515760694</v>
      </c>
      <c r="G13" s="98">
        <v>12</v>
      </c>
      <c r="H13" s="98"/>
      <c r="I13" s="98"/>
      <c r="J13" s="98"/>
    </row>
    <row r="14" spans="1:10">
      <c r="A14" s="98">
        <v>13</v>
      </c>
      <c r="B14" s="98" t="s">
        <v>215</v>
      </c>
      <c r="C14" s="98"/>
      <c r="D14" s="98"/>
      <c r="E14" s="98"/>
      <c r="F14" s="126">
        <v>6.8462758958056291</v>
      </c>
      <c r="G14" s="98">
        <v>13</v>
      </c>
      <c r="H14" s="98"/>
      <c r="I14" s="98"/>
      <c r="J14" s="98"/>
    </row>
    <row r="15" spans="1:10">
      <c r="A15" s="98">
        <v>14</v>
      </c>
      <c r="B15" s="98" t="s">
        <v>216</v>
      </c>
      <c r="C15" s="98"/>
      <c r="D15" s="98"/>
      <c r="E15" s="98"/>
      <c r="F15" s="126">
        <v>6.4865134192476379</v>
      </c>
      <c r="G15" s="98">
        <v>14</v>
      </c>
      <c r="H15" s="98"/>
      <c r="I15" s="98"/>
      <c r="J15" s="98"/>
    </row>
    <row r="16" spans="1:10">
      <c r="A16" s="98">
        <v>15</v>
      </c>
      <c r="B16" s="98" t="s">
        <v>217</v>
      </c>
      <c r="C16" s="98"/>
      <c r="D16" s="98"/>
      <c r="E16" s="98"/>
      <c r="F16" s="126">
        <v>6.5728532812737326</v>
      </c>
      <c r="G16" s="98">
        <v>15</v>
      </c>
      <c r="H16" s="98"/>
      <c r="I16" s="98"/>
      <c r="J16" s="98"/>
    </row>
    <row r="17" spans="1:10">
      <c r="A17" s="98">
        <v>16</v>
      </c>
      <c r="B17" s="98" t="s">
        <v>218</v>
      </c>
      <c r="C17" s="98"/>
      <c r="D17" s="98"/>
      <c r="E17" s="98"/>
      <c r="F17" s="126">
        <v>6.4047096872214118</v>
      </c>
      <c r="G17" s="98">
        <v>16</v>
      </c>
      <c r="H17" s="98"/>
      <c r="I17" s="98"/>
      <c r="J17" s="98"/>
    </row>
    <row r="18" spans="1:10">
      <c r="A18" s="98">
        <v>17</v>
      </c>
      <c r="B18" s="98" t="s">
        <v>219</v>
      </c>
      <c r="C18" s="98"/>
      <c r="D18" s="98"/>
      <c r="E18" s="98"/>
      <c r="F18" s="126">
        <v>5.9219893119829559</v>
      </c>
      <c r="G18" s="98">
        <v>17</v>
      </c>
      <c r="H18" s="98"/>
      <c r="I18" s="98"/>
      <c r="J18" s="98"/>
    </row>
    <row r="19" spans="1:10">
      <c r="A19" s="98">
        <v>18</v>
      </c>
      <c r="B19" s="98" t="s">
        <v>220</v>
      </c>
      <c r="C19" s="98"/>
      <c r="D19" s="98"/>
      <c r="E19" s="98"/>
      <c r="F19" s="126">
        <v>5.6014962200515637</v>
      </c>
      <c r="G19" s="98">
        <v>18</v>
      </c>
      <c r="H19" s="98"/>
      <c r="I19" s="98"/>
      <c r="J19" s="98"/>
    </row>
    <row r="20" spans="1:10">
      <c r="A20" s="98">
        <v>19</v>
      </c>
      <c r="B20" s="98" t="s">
        <v>221</v>
      </c>
      <c r="C20" s="98"/>
      <c r="D20" s="98"/>
      <c r="E20" s="98"/>
      <c r="F20" s="126">
        <v>3.4970917652868492</v>
      </c>
      <c r="G20" s="98">
        <v>19</v>
      </c>
      <c r="H20" s="98"/>
      <c r="I20" s="98"/>
      <c r="J20" s="98"/>
    </row>
    <row r="21" spans="1:10">
      <c r="A21" s="98">
        <v>20</v>
      </c>
      <c r="B21" s="98" t="s">
        <v>222</v>
      </c>
      <c r="C21" s="98"/>
      <c r="D21" s="98"/>
      <c r="E21" s="98"/>
      <c r="F21" s="126">
        <v>3.3196056890642791</v>
      </c>
      <c r="G21" s="98">
        <v>20</v>
      </c>
      <c r="H21" s="98"/>
      <c r="I21" s="98"/>
      <c r="J21" s="98"/>
    </row>
    <row r="22" spans="1:10">
      <c r="A22" s="98">
        <v>21</v>
      </c>
      <c r="B22" s="98" t="s">
        <v>223</v>
      </c>
      <c r="C22" s="98"/>
      <c r="D22" s="98"/>
      <c r="E22" s="98"/>
      <c r="F22" s="126">
        <v>3.7930808574701942</v>
      </c>
      <c r="G22" s="98">
        <v>21</v>
      </c>
      <c r="H22" s="98"/>
      <c r="I22" s="98"/>
      <c r="J22" s="98"/>
    </row>
    <row r="23" spans="1:10">
      <c r="A23" s="98">
        <v>22</v>
      </c>
      <c r="B23" s="98" t="s">
        <v>224</v>
      </c>
      <c r="C23" s="98"/>
      <c r="D23" s="98"/>
      <c r="E23" s="98"/>
      <c r="F23" s="126">
        <v>5.253792739655883</v>
      </c>
      <c r="G23" s="98">
        <v>22</v>
      </c>
      <c r="H23" s="98"/>
      <c r="I23" s="98"/>
      <c r="J23" s="98"/>
    </row>
    <row r="24" spans="1:10">
      <c r="A24" s="98">
        <v>23</v>
      </c>
      <c r="B24" s="98" t="s">
        <v>225</v>
      </c>
      <c r="C24" s="98"/>
      <c r="D24" s="98"/>
      <c r="E24" s="98"/>
      <c r="F24" s="126">
        <v>4.2300827154576224</v>
      </c>
      <c r="G24" s="98">
        <v>23</v>
      </c>
      <c r="H24" s="98"/>
      <c r="I24" s="98"/>
      <c r="J24" s="98"/>
    </row>
    <row r="25" spans="1:10">
      <c r="A25" s="98">
        <v>24</v>
      </c>
      <c r="B25" s="98" t="s">
        <v>226</v>
      </c>
      <c r="C25" s="98"/>
      <c r="D25" s="98"/>
      <c r="E25" s="98"/>
      <c r="F25" s="126">
        <v>4.2954504551816823</v>
      </c>
      <c r="G25" s="98">
        <v>24</v>
      </c>
      <c r="H25" s="98"/>
      <c r="I25" s="98"/>
      <c r="J25" s="98"/>
    </row>
    <row r="26" spans="1:10">
      <c r="A26" s="98">
        <v>25</v>
      </c>
      <c r="B26" s="98" t="s">
        <v>227</v>
      </c>
      <c r="C26" s="98"/>
      <c r="D26" s="98"/>
      <c r="E26" s="98"/>
      <c r="F26" s="126">
        <v>5.9810442403032553</v>
      </c>
      <c r="G26" s="98">
        <v>25</v>
      </c>
      <c r="H26" s="98"/>
      <c r="I26" s="98"/>
      <c r="J26" s="98"/>
    </row>
    <row r="27" spans="1:10">
      <c r="A27" s="98">
        <v>26</v>
      </c>
      <c r="B27" s="98" t="s">
        <v>228</v>
      </c>
      <c r="C27" s="98"/>
      <c r="D27" s="98"/>
      <c r="E27" s="98"/>
      <c r="F27" s="126">
        <v>5.3533461231278459</v>
      </c>
      <c r="G27" s="98">
        <v>26</v>
      </c>
      <c r="H27" s="98"/>
      <c r="I27" s="98"/>
      <c r="J27" s="98"/>
    </row>
    <row r="28" spans="1:10">
      <c r="A28" s="98">
        <v>27</v>
      </c>
      <c r="B28" s="98" t="s">
        <v>229</v>
      </c>
      <c r="C28" s="98"/>
      <c r="D28" s="98"/>
      <c r="E28" s="98"/>
      <c r="F28" s="126">
        <v>5.052678124602056</v>
      </c>
      <c r="G28" s="98">
        <v>27</v>
      </c>
      <c r="H28" s="98"/>
      <c r="I28" s="98"/>
      <c r="J28" s="98"/>
    </row>
    <row r="29" spans="1:10">
      <c r="A29" s="98">
        <v>28</v>
      </c>
      <c r="B29" s="98"/>
      <c r="C29" s="98"/>
      <c r="D29" s="98"/>
      <c r="E29" s="98"/>
      <c r="F29" s="98"/>
      <c r="G29" s="98"/>
      <c r="H29" s="98"/>
      <c r="I29" s="98"/>
      <c r="J29" s="98"/>
    </row>
    <row r="30" spans="1:10">
      <c r="A30" s="98">
        <v>29</v>
      </c>
      <c r="B30" s="98"/>
      <c r="C30" s="98"/>
      <c r="D30" s="98"/>
      <c r="E30" s="98"/>
      <c r="F30" s="98"/>
      <c r="G30" s="98"/>
      <c r="H30" s="98"/>
      <c r="I30" s="98"/>
      <c r="J30" s="98"/>
    </row>
    <row r="31" spans="1:10">
      <c r="A31" s="98">
        <v>30</v>
      </c>
      <c r="B31" s="98"/>
      <c r="C31" s="98"/>
      <c r="D31" s="98"/>
      <c r="E31" s="98"/>
      <c r="F31" s="98"/>
      <c r="G31" s="98"/>
      <c r="H31" s="98"/>
      <c r="I31" s="98"/>
      <c r="J31" s="98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D3" sqref="D3"/>
    </sheetView>
  </sheetViews>
  <sheetFormatPr baseColWidth="10" defaultRowHeight="14" x14ac:dyDescent="0"/>
  <cols>
    <col min="2" max="2" width="30" bestFit="1" customWidth="1"/>
    <col min="13" max="13" width="20.83203125" bestFit="1" customWidth="1"/>
    <col min="14" max="14" width="15.1640625" bestFit="1" customWidth="1"/>
  </cols>
  <sheetData>
    <row r="1" spans="1:14">
      <c r="A1" s="31" t="s">
        <v>156</v>
      </c>
      <c r="B1" s="31" t="s">
        <v>112</v>
      </c>
      <c r="C1" s="31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3" t="s">
        <v>51</v>
      </c>
      <c r="I1" s="34" t="s">
        <v>52</v>
      </c>
      <c r="J1" s="34" t="s">
        <v>53</v>
      </c>
      <c r="K1" s="34" t="s">
        <v>54</v>
      </c>
      <c r="L1" s="35" t="s">
        <v>55</v>
      </c>
      <c r="M1" s="36" t="s">
        <v>56</v>
      </c>
      <c r="N1" s="34" t="s">
        <v>57</v>
      </c>
    </row>
    <row r="2" spans="1:14" ht="15" thickBot="1">
      <c r="A2" s="37"/>
      <c r="B2" s="37"/>
      <c r="C2" s="37"/>
      <c r="D2" s="37" t="s">
        <v>58</v>
      </c>
      <c r="E2" s="37" t="s">
        <v>58</v>
      </c>
      <c r="F2" s="37" t="s">
        <v>58</v>
      </c>
      <c r="G2" s="37" t="s">
        <v>59</v>
      </c>
      <c r="H2" s="38" t="s">
        <v>59</v>
      </c>
      <c r="I2" s="39" t="s">
        <v>58</v>
      </c>
      <c r="J2" s="39" t="s">
        <v>58</v>
      </c>
      <c r="K2" s="39" t="s">
        <v>59</v>
      </c>
      <c r="L2" s="40" t="s">
        <v>59</v>
      </c>
      <c r="M2" s="41"/>
    </row>
    <row r="3" spans="1:14">
      <c r="A3">
        <v>1</v>
      </c>
      <c r="B3" s="29" t="s">
        <v>203</v>
      </c>
      <c r="C3" s="29"/>
      <c r="D3">
        <v>327</v>
      </c>
      <c r="F3">
        <v>992</v>
      </c>
      <c r="G3" s="43">
        <f t="shared" ref="G3:G11" si="0">L3</f>
        <v>2420</v>
      </c>
      <c r="H3" s="44">
        <f t="shared" ref="H3:H11" si="1">(((D3+J3)*G3)/(F3-(D3+J3)))</f>
        <v>1189.984962406015</v>
      </c>
      <c r="I3" s="45">
        <v>310</v>
      </c>
      <c r="J3" s="45"/>
      <c r="K3" s="45">
        <v>1100</v>
      </c>
      <c r="L3" s="46">
        <f t="shared" ref="L3:L11" si="2">((K3*F3)/(I3+J3))-K3</f>
        <v>2420</v>
      </c>
      <c r="M3" s="47">
        <v>44020.5</v>
      </c>
      <c r="N3" s="47">
        <v>44013.458333333336</v>
      </c>
    </row>
    <row r="4" spans="1:14">
      <c r="A4">
        <v>2</v>
      </c>
      <c r="B4" s="29" t="s">
        <v>204</v>
      </c>
      <c r="C4" s="29"/>
      <c r="D4">
        <v>326</v>
      </c>
      <c r="F4">
        <v>992</v>
      </c>
      <c r="G4" s="43">
        <f t="shared" si="0"/>
        <v>2420</v>
      </c>
      <c r="H4" s="44">
        <f t="shared" si="1"/>
        <v>1184.5645645645645</v>
      </c>
      <c r="I4" s="45">
        <v>310</v>
      </c>
      <c r="J4" s="45"/>
      <c r="K4" s="45">
        <v>1100</v>
      </c>
      <c r="L4" s="46">
        <f t="shared" si="2"/>
        <v>2420</v>
      </c>
      <c r="M4" s="47">
        <v>44020.5</v>
      </c>
      <c r="N4" s="47">
        <v>44013.458333333336</v>
      </c>
    </row>
    <row r="5" spans="1:14">
      <c r="A5">
        <v>3</v>
      </c>
      <c r="B5" s="29" t="s">
        <v>205</v>
      </c>
      <c r="C5" s="29"/>
      <c r="D5">
        <v>327</v>
      </c>
      <c r="F5">
        <v>992</v>
      </c>
      <c r="G5" s="43">
        <f t="shared" si="0"/>
        <v>2420</v>
      </c>
      <c r="H5" s="44">
        <f t="shared" si="1"/>
        <v>1189.984962406015</v>
      </c>
      <c r="I5" s="45">
        <v>310</v>
      </c>
      <c r="J5" s="45"/>
      <c r="K5" s="45">
        <v>1100</v>
      </c>
      <c r="L5" s="46">
        <f t="shared" si="2"/>
        <v>2420</v>
      </c>
      <c r="M5" s="47">
        <v>44020.5</v>
      </c>
      <c r="N5" s="47">
        <v>44013.458333333336</v>
      </c>
    </row>
    <row r="6" spans="1:14">
      <c r="A6">
        <v>4</v>
      </c>
      <c r="B6" s="29" t="s">
        <v>206</v>
      </c>
      <c r="C6" s="29"/>
      <c r="D6">
        <v>326</v>
      </c>
      <c r="F6">
        <v>992</v>
      </c>
      <c r="G6" s="43">
        <f t="shared" si="0"/>
        <v>2420</v>
      </c>
      <c r="H6" s="44">
        <f t="shared" si="1"/>
        <v>1184.5645645645645</v>
      </c>
      <c r="I6" s="45">
        <v>310</v>
      </c>
      <c r="J6" s="45"/>
      <c r="K6" s="45">
        <v>1100</v>
      </c>
      <c r="L6" s="46">
        <f t="shared" si="2"/>
        <v>2420</v>
      </c>
      <c r="M6" s="47">
        <v>44020.5</v>
      </c>
      <c r="N6" s="47">
        <v>44013.458333333336</v>
      </c>
    </row>
    <row r="7" spans="1:14">
      <c r="A7">
        <v>5</v>
      </c>
      <c r="B7" s="29" t="s">
        <v>207</v>
      </c>
      <c r="C7" s="29"/>
      <c r="D7">
        <v>326</v>
      </c>
      <c r="F7">
        <v>992</v>
      </c>
      <c r="G7" s="43">
        <f t="shared" si="0"/>
        <v>2420</v>
      </c>
      <c r="H7" s="44">
        <f t="shared" si="1"/>
        <v>1184.5645645645645</v>
      </c>
      <c r="I7" s="45">
        <v>310</v>
      </c>
      <c r="J7" s="45"/>
      <c r="K7" s="45">
        <v>1100</v>
      </c>
      <c r="L7" s="46">
        <f t="shared" si="2"/>
        <v>2420</v>
      </c>
      <c r="M7" s="47">
        <v>44020.5</v>
      </c>
      <c r="N7" s="47">
        <v>44013.458333333336</v>
      </c>
    </row>
    <row r="8" spans="1:14">
      <c r="A8">
        <v>6</v>
      </c>
      <c r="B8" s="29" t="s">
        <v>208</v>
      </c>
      <c r="C8" s="29"/>
      <c r="D8">
        <v>327</v>
      </c>
      <c r="F8">
        <v>992</v>
      </c>
      <c r="G8" s="43">
        <f t="shared" si="0"/>
        <v>2420</v>
      </c>
      <c r="H8" s="44">
        <f t="shared" si="1"/>
        <v>1189.984962406015</v>
      </c>
      <c r="I8" s="45">
        <v>310</v>
      </c>
      <c r="J8" s="45"/>
      <c r="K8" s="45">
        <v>1100</v>
      </c>
      <c r="L8" s="46">
        <f t="shared" si="2"/>
        <v>2420</v>
      </c>
      <c r="M8" s="47">
        <v>44020.5</v>
      </c>
      <c r="N8" s="47">
        <v>44013.458333333336</v>
      </c>
    </row>
    <row r="9" spans="1:14">
      <c r="A9">
        <v>7</v>
      </c>
      <c r="B9" s="29" t="s">
        <v>209</v>
      </c>
      <c r="C9" s="42"/>
      <c r="D9">
        <v>320</v>
      </c>
      <c r="F9">
        <v>992</v>
      </c>
      <c r="G9" s="43">
        <f t="shared" si="0"/>
        <v>2420</v>
      </c>
      <c r="H9" s="44">
        <f t="shared" si="1"/>
        <v>1152.3809523809523</v>
      </c>
      <c r="I9" s="45">
        <v>310</v>
      </c>
      <c r="J9" s="45"/>
      <c r="K9" s="45">
        <v>1100</v>
      </c>
      <c r="L9" s="46">
        <f t="shared" si="2"/>
        <v>2420</v>
      </c>
      <c r="M9" s="47">
        <v>44020.5</v>
      </c>
      <c r="N9" s="47">
        <v>44013.458333333336</v>
      </c>
    </row>
    <row r="10" spans="1:14">
      <c r="A10">
        <v>8</v>
      </c>
      <c r="B10" s="29" t="s">
        <v>210</v>
      </c>
      <c r="C10" s="42"/>
      <c r="D10">
        <v>327</v>
      </c>
      <c r="F10">
        <v>992</v>
      </c>
      <c r="G10" s="43">
        <f t="shared" si="0"/>
        <v>2420</v>
      </c>
      <c r="H10" s="44">
        <f t="shared" si="1"/>
        <v>1189.984962406015</v>
      </c>
      <c r="I10" s="45">
        <v>310</v>
      </c>
      <c r="J10" s="45"/>
      <c r="K10" s="45">
        <v>1100</v>
      </c>
      <c r="L10" s="46">
        <f t="shared" si="2"/>
        <v>2420</v>
      </c>
      <c r="M10" s="47">
        <v>44020.5</v>
      </c>
      <c r="N10" s="47">
        <v>44013.458333333336</v>
      </c>
    </row>
    <row r="11" spans="1:14">
      <c r="A11">
        <v>9</v>
      </c>
      <c r="B11" s="29" t="s">
        <v>211</v>
      </c>
      <c r="C11" s="42"/>
      <c r="D11">
        <v>326</v>
      </c>
      <c r="F11">
        <v>992</v>
      </c>
      <c r="G11" s="43">
        <f t="shared" si="0"/>
        <v>2420</v>
      </c>
      <c r="H11" s="44">
        <f t="shared" si="1"/>
        <v>1184.5645645645645</v>
      </c>
      <c r="I11" s="45">
        <v>310</v>
      </c>
      <c r="J11" s="45"/>
      <c r="K11" s="45">
        <v>1100</v>
      </c>
      <c r="L11" s="46">
        <f t="shared" si="2"/>
        <v>2420</v>
      </c>
      <c r="M11" s="47">
        <v>44020.5</v>
      </c>
      <c r="N11" s="47">
        <v>44013.458333333336</v>
      </c>
    </row>
    <row r="12" spans="1:14">
      <c r="A12">
        <v>10</v>
      </c>
      <c r="B12" s="29" t="s">
        <v>212</v>
      </c>
      <c r="D12">
        <v>326</v>
      </c>
      <c r="F12">
        <v>992</v>
      </c>
      <c r="G12" s="43">
        <f t="shared" ref="G12:G14" si="3">L12</f>
        <v>2420</v>
      </c>
      <c r="H12" s="44">
        <f t="shared" ref="H12:H14" si="4">(((D12+J12)*G12)/(F12-(D12+J12)))</f>
        <v>1184.5645645645645</v>
      </c>
      <c r="I12" s="45">
        <v>310</v>
      </c>
      <c r="J12" s="45"/>
      <c r="K12" s="45">
        <v>1100</v>
      </c>
      <c r="L12" s="46">
        <f t="shared" ref="L12:L14" si="5">((K12*F12)/(I12+J12))-K12</f>
        <v>2420</v>
      </c>
      <c r="M12" s="47">
        <v>44020.5</v>
      </c>
      <c r="N12" s="47">
        <v>44013.458333333336</v>
      </c>
    </row>
    <row r="13" spans="1:14">
      <c r="A13">
        <v>11</v>
      </c>
      <c r="B13" s="29" t="s">
        <v>213</v>
      </c>
      <c r="D13">
        <v>324</v>
      </c>
      <c r="F13">
        <v>992</v>
      </c>
      <c r="G13" s="43">
        <f t="shared" si="3"/>
        <v>2420</v>
      </c>
      <c r="H13" s="44">
        <f t="shared" si="4"/>
        <v>1173.7724550898204</v>
      </c>
      <c r="I13" s="45">
        <v>310</v>
      </c>
      <c r="J13" s="45"/>
      <c r="K13" s="45">
        <v>1100</v>
      </c>
      <c r="L13" s="46">
        <f t="shared" si="5"/>
        <v>2420</v>
      </c>
      <c r="M13" s="47">
        <v>44020.5</v>
      </c>
      <c r="N13" s="47">
        <v>44013.458333333336</v>
      </c>
    </row>
    <row r="14" spans="1:14">
      <c r="A14">
        <v>12</v>
      </c>
      <c r="B14" s="29" t="s">
        <v>214</v>
      </c>
      <c r="D14">
        <v>324</v>
      </c>
      <c r="F14">
        <v>992</v>
      </c>
      <c r="G14" s="43">
        <f t="shared" si="3"/>
        <v>2420</v>
      </c>
      <c r="H14" s="44">
        <f t="shared" si="4"/>
        <v>1173.7724550898204</v>
      </c>
      <c r="I14" s="45">
        <v>310</v>
      </c>
      <c r="J14" s="45"/>
      <c r="K14" s="45">
        <v>1100</v>
      </c>
      <c r="L14" s="46">
        <f t="shared" si="5"/>
        <v>2420</v>
      </c>
      <c r="M14" s="47">
        <v>44020.5</v>
      </c>
      <c r="N14" s="47">
        <v>44013.458333333336</v>
      </c>
    </row>
    <row r="15" spans="1:14">
      <c r="A15">
        <v>13</v>
      </c>
      <c r="B15" t="s">
        <v>215</v>
      </c>
      <c r="D15">
        <v>323</v>
      </c>
      <c r="F15">
        <v>992</v>
      </c>
      <c r="G15" s="43">
        <f t="shared" ref="G15:G29" si="6">L15</f>
        <v>2420</v>
      </c>
      <c r="H15" s="44">
        <f t="shared" ref="H15:H29" si="7">(((D15+J15)*G15)/(F15-(D15+J15)))</f>
        <v>1168.4005979073243</v>
      </c>
      <c r="I15" s="45">
        <v>310</v>
      </c>
      <c r="J15" s="45"/>
      <c r="K15" s="45">
        <v>1100</v>
      </c>
      <c r="L15" s="46">
        <f t="shared" ref="L15:L29" si="8">((K15*F15)/(I15+J15))-K15</f>
        <v>2420</v>
      </c>
      <c r="M15" s="47">
        <v>44020.5</v>
      </c>
      <c r="N15" s="47">
        <v>44013.458333333336</v>
      </c>
    </row>
    <row r="16" spans="1:14">
      <c r="A16">
        <v>14</v>
      </c>
      <c r="B16" t="s">
        <v>216</v>
      </c>
      <c r="D16">
        <v>325</v>
      </c>
      <c r="F16">
        <v>992</v>
      </c>
      <c r="G16" s="43">
        <f t="shared" si="6"/>
        <v>2420</v>
      </c>
      <c r="H16" s="44">
        <f t="shared" si="7"/>
        <v>1179.1604197901049</v>
      </c>
      <c r="I16" s="45">
        <v>310</v>
      </c>
      <c r="J16" s="45"/>
      <c r="K16" s="45">
        <v>1100</v>
      </c>
      <c r="L16" s="46">
        <f t="shared" si="8"/>
        <v>2420</v>
      </c>
      <c r="M16" s="47">
        <v>44020.5</v>
      </c>
      <c r="N16" s="47">
        <v>44013.458333333336</v>
      </c>
    </row>
    <row r="17" spans="1:16">
      <c r="A17">
        <v>15</v>
      </c>
      <c r="B17" s="29" t="s">
        <v>217</v>
      </c>
      <c r="D17">
        <v>324</v>
      </c>
      <c r="F17">
        <v>992</v>
      </c>
      <c r="G17" s="43">
        <f t="shared" si="6"/>
        <v>2420</v>
      </c>
      <c r="H17" s="44">
        <f t="shared" si="7"/>
        <v>1173.7724550898204</v>
      </c>
      <c r="I17" s="45">
        <v>310</v>
      </c>
      <c r="J17" s="45"/>
      <c r="K17" s="45">
        <v>1100</v>
      </c>
      <c r="L17" s="46">
        <f t="shared" si="8"/>
        <v>2420</v>
      </c>
      <c r="M17" s="47">
        <v>44020.5</v>
      </c>
      <c r="N17" s="47">
        <v>44013.458333333336</v>
      </c>
    </row>
    <row r="18" spans="1:16">
      <c r="A18">
        <v>16</v>
      </c>
      <c r="B18" s="29" t="s">
        <v>218</v>
      </c>
      <c r="D18">
        <v>329</v>
      </c>
      <c r="F18">
        <v>992</v>
      </c>
      <c r="G18" s="43">
        <f t="shared" si="6"/>
        <v>2420</v>
      </c>
      <c r="H18" s="44">
        <f t="shared" si="7"/>
        <v>1200.8748114630469</v>
      </c>
      <c r="I18" s="45">
        <v>310</v>
      </c>
      <c r="J18" s="45"/>
      <c r="K18" s="45">
        <v>1100</v>
      </c>
      <c r="L18" s="46">
        <f t="shared" si="8"/>
        <v>2420</v>
      </c>
      <c r="M18" s="47">
        <v>44020.5</v>
      </c>
      <c r="N18" s="47">
        <v>44013.458333333336</v>
      </c>
    </row>
    <row r="19" spans="1:16">
      <c r="A19">
        <v>17</v>
      </c>
      <c r="B19" s="29" t="s">
        <v>219</v>
      </c>
      <c r="D19">
        <v>326</v>
      </c>
      <c r="F19">
        <v>992</v>
      </c>
      <c r="G19" s="43">
        <f t="shared" si="6"/>
        <v>2420</v>
      </c>
      <c r="H19" s="44">
        <f t="shared" si="7"/>
        <v>1184.5645645645645</v>
      </c>
      <c r="I19" s="45">
        <v>310</v>
      </c>
      <c r="J19" s="45"/>
      <c r="K19" s="45">
        <v>1100</v>
      </c>
      <c r="L19" s="46">
        <f t="shared" si="8"/>
        <v>2420</v>
      </c>
      <c r="M19" s="47">
        <v>44020.5</v>
      </c>
      <c r="N19" s="47">
        <v>44013.458333333336</v>
      </c>
    </row>
    <row r="20" spans="1:16">
      <c r="A20">
        <v>18</v>
      </c>
      <c r="B20" s="29" t="s">
        <v>220</v>
      </c>
      <c r="D20">
        <v>326</v>
      </c>
      <c r="F20">
        <v>992</v>
      </c>
      <c r="G20" s="43">
        <f t="shared" si="6"/>
        <v>2420</v>
      </c>
      <c r="H20" s="44">
        <f t="shared" si="7"/>
        <v>1184.5645645645645</v>
      </c>
      <c r="I20" s="45">
        <v>310</v>
      </c>
      <c r="J20" s="45"/>
      <c r="K20" s="45">
        <v>1100</v>
      </c>
      <c r="L20" s="46">
        <f t="shared" si="8"/>
        <v>2420</v>
      </c>
      <c r="M20" s="47">
        <v>44020.5</v>
      </c>
      <c r="N20" s="47">
        <v>44013.458333333336</v>
      </c>
    </row>
    <row r="21" spans="1:16">
      <c r="A21">
        <v>19</v>
      </c>
      <c r="B21" s="29" t="s">
        <v>221</v>
      </c>
      <c r="D21">
        <v>323</v>
      </c>
      <c r="F21">
        <v>992</v>
      </c>
      <c r="G21" s="43">
        <f t="shared" si="6"/>
        <v>2420</v>
      </c>
      <c r="H21" s="44">
        <f t="shared" si="7"/>
        <v>1168.4005979073243</v>
      </c>
      <c r="I21" s="45">
        <v>310</v>
      </c>
      <c r="J21" s="45"/>
      <c r="K21" s="45">
        <v>1100</v>
      </c>
      <c r="L21" s="46">
        <f t="shared" si="8"/>
        <v>2420</v>
      </c>
      <c r="M21" s="47">
        <v>44020.5</v>
      </c>
      <c r="N21" s="47">
        <v>44013.458333333336</v>
      </c>
    </row>
    <row r="22" spans="1:16">
      <c r="A22">
        <v>20</v>
      </c>
      <c r="B22" s="29" t="s">
        <v>222</v>
      </c>
      <c r="D22">
        <v>327</v>
      </c>
      <c r="F22">
        <v>992</v>
      </c>
      <c r="G22" s="43">
        <f t="shared" si="6"/>
        <v>2420</v>
      </c>
      <c r="H22" s="44">
        <f t="shared" si="7"/>
        <v>1189.984962406015</v>
      </c>
      <c r="I22" s="45">
        <v>310</v>
      </c>
      <c r="J22" s="45"/>
      <c r="K22" s="45">
        <v>1100</v>
      </c>
      <c r="L22" s="46">
        <f t="shared" si="8"/>
        <v>2420</v>
      </c>
      <c r="M22" s="47">
        <v>44020.5</v>
      </c>
      <c r="N22" s="47">
        <v>44013.458333333336</v>
      </c>
    </row>
    <row r="23" spans="1:16">
      <c r="A23">
        <v>21</v>
      </c>
      <c r="B23" s="29" t="s">
        <v>223</v>
      </c>
      <c r="D23">
        <v>323</v>
      </c>
      <c r="F23">
        <v>992</v>
      </c>
      <c r="G23" s="43">
        <f t="shared" si="6"/>
        <v>2420</v>
      </c>
      <c r="H23" s="44">
        <f t="shared" si="7"/>
        <v>1168.4005979073243</v>
      </c>
      <c r="I23" s="45">
        <v>310</v>
      </c>
      <c r="J23" s="45"/>
      <c r="K23" s="45">
        <v>1100</v>
      </c>
      <c r="L23" s="46">
        <f t="shared" si="8"/>
        <v>2420</v>
      </c>
      <c r="M23" s="47">
        <v>44020.5</v>
      </c>
      <c r="N23" s="47">
        <v>44013.458333333336</v>
      </c>
    </row>
    <row r="24" spans="1:16">
      <c r="A24">
        <v>22</v>
      </c>
      <c r="B24" s="29" t="s">
        <v>224</v>
      </c>
      <c r="D24">
        <v>319</v>
      </c>
      <c r="F24">
        <v>992</v>
      </c>
      <c r="G24" s="43">
        <f t="shared" si="6"/>
        <v>2420</v>
      </c>
      <c r="H24" s="44">
        <f t="shared" si="7"/>
        <v>1147.072808320951</v>
      </c>
      <c r="I24" s="45">
        <v>310</v>
      </c>
      <c r="J24" s="45"/>
      <c r="K24" s="45">
        <v>1100</v>
      </c>
      <c r="L24" s="46">
        <f t="shared" si="8"/>
        <v>2420</v>
      </c>
      <c r="M24" s="47">
        <v>44020.5</v>
      </c>
      <c r="N24" s="47">
        <v>44013.458333333336</v>
      </c>
    </row>
    <row r="25" spans="1:16">
      <c r="A25">
        <v>23</v>
      </c>
      <c r="B25" s="29" t="s">
        <v>225</v>
      </c>
      <c r="D25">
        <v>325</v>
      </c>
      <c r="F25">
        <v>992</v>
      </c>
      <c r="G25" s="43">
        <f t="shared" si="6"/>
        <v>2420</v>
      </c>
      <c r="H25" s="44">
        <f t="shared" si="7"/>
        <v>1179.1604197901049</v>
      </c>
      <c r="I25" s="45">
        <v>310</v>
      </c>
      <c r="J25" s="45"/>
      <c r="K25" s="45">
        <v>1100</v>
      </c>
      <c r="L25" s="46">
        <f t="shared" si="8"/>
        <v>2420</v>
      </c>
      <c r="M25" s="47">
        <v>44020.5</v>
      </c>
      <c r="N25" s="47">
        <v>44013.458333333336</v>
      </c>
    </row>
    <row r="26" spans="1:16">
      <c r="A26">
        <v>24</v>
      </c>
      <c r="B26" s="29" t="s">
        <v>226</v>
      </c>
      <c r="D26">
        <v>325</v>
      </c>
      <c r="F26">
        <v>992</v>
      </c>
      <c r="G26" s="43">
        <f t="shared" si="6"/>
        <v>2420</v>
      </c>
      <c r="H26" s="44">
        <f t="shared" si="7"/>
        <v>1179.1604197901049</v>
      </c>
      <c r="I26" s="45">
        <v>310</v>
      </c>
      <c r="J26" s="45"/>
      <c r="K26" s="45">
        <v>1100</v>
      </c>
      <c r="L26" s="46">
        <f t="shared" si="8"/>
        <v>2420</v>
      </c>
      <c r="M26" s="47">
        <v>44020.5</v>
      </c>
      <c r="N26" s="47">
        <v>44013.458333333336</v>
      </c>
    </row>
    <row r="27" spans="1:16">
      <c r="A27">
        <v>25</v>
      </c>
      <c r="B27" s="29" t="s">
        <v>227</v>
      </c>
      <c r="D27">
        <v>324</v>
      </c>
      <c r="F27">
        <v>992</v>
      </c>
      <c r="G27" s="43">
        <f t="shared" si="6"/>
        <v>2420</v>
      </c>
      <c r="H27" s="44">
        <f t="shared" si="7"/>
        <v>1173.7724550898204</v>
      </c>
      <c r="I27" s="45">
        <v>310</v>
      </c>
      <c r="J27" s="45"/>
      <c r="K27" s="45">
        <v>1100</v>
      </c>
      <c r="L27" s="46">
        <f t="shared" si="8"/>
        <v>2420</v>
      </c>
      <c r="M27" s="47">
        <v>44020.5</v>
      </c>
      <c r="N27" s="47">
        <v>44013.458333333336</v>
      </c>
    </row>
    <row r="28" spans="1:16">
      <c r="A28">
        <v>26</v>
      </c>
      <c r="B28" s="29" t="s">
        <v>228</v>
      </c>
      <c r="D28">
        <v>324</v>
      </c>
      <c r="F28">
        <v>992</v>
      </c>
      <c r="G28" s="43">
        <f t="shared" si="6"/>
        <v>2420</v>
      </c>
      <c r="H28" s="44">
        <f t="shared" si="7"/>
        <v>1173.7724550898204</v>
      </c>
      <c r="I28" s="45">
        <v>310</v>
      </c>
      <c r="J28" s="45"/>
      <c r="K28" s="45">
        <v>1100</v>
      </c>
      <c r="L28" s="46">
        <f t="shared" si="8"/>
        <v>2420</v>
      </c>
      <c r="M28" s="47">
        <v>44020.5</v>
      </c>
      <c r="N28" s="47">
        <v>44013.458333333336</v>
      </c>
    </row>
    <row r="29" spans="1:16">
      <c r="A29">
        <v>27</v>
      </c>
      <c r="B29" t="s">
        <v>229</v>
      </c>
      <c r="D29">
        <v>324</v>
      </c>
      <c r="F29">
        <v>992</v>
      </c>
      <c r="G29" s="43">
        <f t="shared" si="6"/>
        <v>2420</v>
      </c>
      <c r="H29" s="44">
        <f t="shared" si="7"/>
        <v>1173.7724550898204</v>
      </c>
      <c r="I29" s="45">
        <v>310</v>
      </c>
      <c r="J29" s="45"/>
      <c r="K29" s="45">
        <v>1100</v>
      </c>
      <c r="L29" s="46">
        <f t="shared" si="8"/>
        <v>2420</v>
      </c>
      <c r="M29" s="47">
        <v>44020.5</v>
      </c>
      <c r="N29" s="47">
        <v>44013.458333333336</v>
      </c>
    </row>
    <row r="31" spans="1:16">
      <c r="A31" s="31" t="s">
        <v>156</v>
      </c>
      <c r="B31" s="31" t="s">
        <v>112</v>
      </c>
      <c r="C31" s="31" t="s">
        <v>46</v>
      </c>
      <c r="D31" s="32" t="s">
        <v>47</v>
      </c>
      <c r="E31" s="32" t="s">
        <v>48</v>
      </c>
      <c r="F31" s="32" t="s">
        <v>49</v>
      </c>
      <c r="G31" s="32" t="s">
        <v>50</v>
      </c>
      <c r="H31" s="33" t="s">
        <v>51</v>
      </c>
      <c r="I31" s="34" t="s">
        <v>52</v>
      </c>
      <c r="J31" s="34" t="s">
        <v>53</v>
      </c>
      <c r="K31" s="34" t="s">
        <v>54</v>
      </c>
      <c r="L31" s="35" t="s">
        <v>55</v>
      </c>
      <c r="M31" s="36" t="s">
        <v>56</v>
      </c>
      <c r="N31" s="34" t="s">
        <v>57</v>
      </c>
      <c r="P31" s="34" t="s">
        <v>185</v>
      </c>
    </row>
    <row r="32" spans="1:16" ht="15" thickBot="1">
      <c r="A32" s="37"/>
      <c r="B32" s="37"/>
      <c r="C32" s="37"/>
      <c r="D32" s="37" t="s">
        <v>58</v>
      </c>
      <c r="E32" s="37" t="s">
        <v>58</v>
      </c>
      <c r="F32" s="37" t="s">
        <v>58</v>
      </c>
      <c r="G32" s="37" t="s">
        <v>59</v>
      </c>
      <c r="H32" s="38" t="s">
        <v>59</v>
      </c>
      <c r="I32" s="39" t="s">
        <v>58</v>
      </c>
      <c r="J32" s="39" t="s">
        <v>58</v>
      </c>
      <c r="K32" s="39" t="s">
        <v>59</v>
      </c>
      <c r="L32" s="40" t="s">
        <v>59</v>
      </c>
      <c r="M32" s="41"/>
      <c r="P32" s="39" t="s">
        <v>42</v>
      </c>
    </row>
    <row r="33" spans="1:16">
      <c r="A33">
        <v>1</v>
      </c>
      <c r="B33" s="29" t="s">
        <v>129</v>
      </c>
      <c r="C33" s="29"/>
      <c r="D33">
        <v>320</v>
      </c>
      <c r="F33">
        <v>986</v>
      </c>
      <c r="G33" s="43">
        <f t="shared" ref="G33:G59" si="9">L33</f>
        <v>2206.7073170731705</v>
      </c>
      <c r="H33" s="44">
        <f t="shared" ref="H33:H59" si="10">(((D33+J33)*G33)/(F33-(D33+J33)))</f>
        <v>1060.2797919871091</v>
      </c>
      <c r="I33" s="45">
        <v>328</v>
      </c>
      <c r="J33" s="45"/>
      <c r="K33" s="45">
        <v>1100</v>
      </c>
      <c r="L33" s="46">
        <f t="shared" ref="L33:L59" si="11">((K33*F33)/(I33+J33))-K33</f>
        <v>2206.7073170731705</v>
      </c>
      <c r="M33" s="47">
        <v>43873.458333333336</v>
      </c>
      <c r="N33" s="47">
        <v>43866.666666666664</v>
      </c>
      <c r="P33" s="131">
        <f>H3/H33*100</f>
        <v>112.23310784560184</v>
      </c>
    </row>
    <row r="34" spans="1:16">
      <c r="A34">
        <v>2</v>
      </c>
      <c r="B34" s="29" t="s">
        <v>130</v>
      </c>
      <c r="C34" s="29"/>
      <c r="D34">
        <v>322</v>
      </c>
      <c r="F34">
        <v>986</v>
      </c>
      <c r="G34" s="43">
        <f t="shared" si="9"/>
        <v>2206.7073170731705</v>
      </c>
      <c r="H34" s="44">
        <f t="shared" si="10"/>
        <v>1070.1201146047604</v>
      </c>
      <c r="I34" s="45">
        <v>328</v>
      </c>
      <c r="J34" s="45"/>
      <c r="K34" s="45">
        <v>1100</v>
      </c>
      <c r="L34" s="46">
        <f t="shared" si="11"/>
        <v>2206.7073170731705</v>
      </c>
      <c r="M34" s="47">
        <v>43873.458333333336</v>
      </c>
      <c r="N34" s="47">
        <v>43866.666666666664</v>
      </c>
      <c r="P34" s="131">
        <f t="shared" ref="P34:P59" si="12">H4/H34*100</f>
        <v>110.69454245349581</v>
      </c>
    </row>
    <row r="35" spans="1:16">
      <c r="A35">
        <v>3</v>
      </c>
      <c r="B35" s="29" t="s">
        <v>131</v>
      </c>
      <c r="C35" s="29"/>
      <c r="D35">
        <v>322</v>
      </c>
      <c r="F35">
        <v>986</v>
      </c>
      <c r="G35" s="43">
        <f t="shared" si="9"/>
        <v>2206.7073170731705</v>
      </c>
      <c r="H35" s="44">
        <f t="shared" si="10"/>
        <v>1070.1201146047604</v>
      </c>
      <c r="I35" s="45">
        <v>328</v>
      </c>
      <c r="J35" s="45"/>
      <c r="K35" s="45">
        <v>1100</v>
      </c>
      <c r="L35" s="46">
        <f t="shared" si="11"/>
        <v>2206.7073170731705</v>
      </c>
      <c r="M35" s="47">
        <v>43873.458333333336</v>
      </c>
      <c r="N35" s="47">
        <v>43866.666666666664</v>
      </c>
      <c r="P35" s="131">
        <f t="shared" si="12"/>
        <v>111.20106483051444</v>
      </c>
    </row>
    <row r="36" spans="1:16">
      <c r="A36">
        <v>4</v>
      </c>
      <c r="B36" s="29" t="s">
        <v>132</v>
      </c>
      <c r="C36" s="29"/>
      <c r="D36">
        <v>324</v>
      </c>
      <c r="F36">
        <v>986</v>
      </c>
      <c r="G36" s="43">
        <f t="shared" si="9"/>
        <v>2206.7073170731705</v>
      </c>
      <c r="H36" s="44">
        <f t="shared" si="10"/>
        <v>1080.0198953651168</v>
      </c>
      <c r="I36" s="45">
        <v>328</v>
      </c>
      <c r="J36" s="45"/>
      <c r="K36" s="45">
        <v>1100</v>
      </c>
      <c r="L36" s="46">
        <f t="shared" si="11"/>
        <v>2206.7073170731705</v>
      </c>
      <c r="M36" s="47">
        <v>43873.458333333336</v>
      </c>
      <c r="N36" s="47">
        <v>43866.666666666664</v>
      </c>
      <c r="P36" s="131">
        <f t="shared" si="12"/>
        <v>109.67988364363464</v>
      </c>
    </row>
    <row r="37" spans="1:16">
      <c r="A37">
        <v>5</v>
      </c>
      <c r="B37" s="29" t="s">
        <v>133</v>
      </c>
      <c r="C37" s="29"/>
      <c r="D37">
        <v>324</v>
      </c>
      <c r="F37">
        <v>986</v>
      </c>
      <c r="G37" s="43">
        <f t="shared" si="9"/>
        <v>2206.7073170731705</v>
      </c>
      <c r="H37" s="44">
        <f t="shared" si="10"/>
        <v>1080.0198953651168</v>
      </c>
      <c r="I37" s="45">
        <v>328</v>
      </c>
      <c r="J37" s="45"/>
      <c r="K37" s="45">
        <v>1100</v>
      </c>
      <c r="L37" s="46">
        <f t="shared" si="11"/>
        <v>2206.7073170731705</v>
      </c>
      <c r="M37" s="47">
        <v>43873.458333333336</v>
      </c>
      <c r="N37" s="47">
        <v>43866.666666666664</v>
      </c>
      <c r="P37" s="131">
        <f t="shared" si="12"/>
        <v>109.67988364363464</v>
      </c>
    </row>
    <row r="38" spans="1:16">
      <c r="A38">
        <v>6</v>
      </c>
      <c r="B38" s="29" t="s">
        <v>134</v>
      </c>
      <c r="C38" s="29"/>
      <c r="D38">
        <v>324</v>
      </c>
      <c r="F38">
        <v>986</v>
      </c>
      <c r="G38" s="43">
        <f t="shared" si="9"/>
        <v>2206.7073170731705</v>
      </c>
      <c r="H38" s="44">
        <f t="shared" si="10"/>
        <v>1080.0198953651168</v>
      </c>
      <c r="I38" s="45">
        <v>328</v>
      </c>
      <c r="J38" s="45"/>
      <c r="K38" s="45">
        <v>1100</v>
      </c>
      <c r="L38" s="46">
        <f t="shared" si="11"/>
        <v>2206.7073170731705</v>
      </c>
      <c r="M38" s="47">
        <v>43873.458333333336</v>
      </c>
      <c r="N38" s="47">
        <v>43866.666666666664</v>
      </c>
      <c r="P38" s="131">
        <f t="shared" si="12"/>
        <v>110.18176308721821</v>
      </c>
    </row>
    <row r="39" spans="1:16">
      <c r="A39">
        <v>7</v>
      </c>
      <c r="B39" s="29" t="s">
        <v>135</v>
      </c>
      <c r="C39" s="42"/>
      <c r="D39">
        <v>320</v>
      </c>
      <c r="F39">
        <v>986</v>
      </c>
      <c r="G39" s="43">
        <f t="shared" si="9"/>
        <v>2206.7073170731705</v>
      </c>
      <c r="H39" s="44">
        <f t="shared" si="10"/>
        <v>1060.2797919871091</v>
      </c>
      <c r="I39" s="45">
        <v>328</v>
      </c>
      <c r="J39" s="45"/>
      <c r="K39" s="45">
        <v>1100</v>
      </c>
      <c r="L39" s="46">
        <f t="shared" si="11"/>
        <v>2206.7073170731705</v>
      </c>
      <c r="M39" s="47">
        <v>43873.458333333336</v>
      </c>
      <c r="N39" s="47">
        <v>43866.666666666664</v>
      </c>
      <c r="P39" s="131">
        <f t="shared" si="12"/>
        <v>108.68649587494572</v>
      </c>
    </row>
    <row r="40" spans="1:16">
      <c r="A40">
        <v>8</v>
      </c>
      <c r="B40" s="29" t="s">
        <v>136</v>
      </c>
      <c r="C40" s="42"/>
      <c r="D40">
        <v>326</v>
      </c>
      <c r="F40">
        <v>986</v>
      </c>
      <c r="G40" s="43">
        <f t="shared" si="9"/>
        <v>2206.7073170731705</v>
      </c>
      <c r="H40" s="44">
        <f t="shared" si="10"/>
        <v>1089.979674796748</v>
      </c>
      <c r="I40" s="45">
        <v>328</v>
      </c>
      <c r="J40" s="45"/>
      <c r="K40" s="45">
        <v>1100</v>
      </c>
      <c r="L40" s="46">
        <f t="shared" si="11"/>
        <v>2206.7073170731705</v>
      </c>
      <c r="M40" s="47">
        <v>43873.458333333336</v>
      </c>
      <c r="N40" s="47">
        <v>43866.666666666664</v>
      </c>
      <c r="P40" s="131">
        <f t="shared" si="12"/>
        <v>109.17496811377841</v>
      </c>
    </row>
    <row r="41" spans="1:16">
      <c r="A41">
        <v>9</v>
      </c>
      <c r="B41" s="29" t="s">
        <v>137</v>
      </c>
      <c r="C41" s="42"/>
      <c r="D41">
        <v>325</v>
      </c>
      <c r="F41">
        <v>986</v>
      </c>
      <c r="G41" s="43">
        <f t="shared" si="9"/>
        <v>2206.7073170731705</v>
      </c>
      <c r="H41" s="44">
        <f t="shared" si="10"/>
        <v>1084.9922512084422</v>
      </c>
      <c r="I41" s="45">
        <v>328</v>
      </c>
      <c r="J41" s="45"/>
      <c r="K41" s="45">
        <v>1100</v>
      </c>
      <c r="L41" s="46">
        <f t="shared" si="11"/>
        <v>2206.7073170731705</v>
      </c>
      <c r="M41" s="47">
        <v>43873.458333333336</v>
      </c>
      <c r="N41" s="47">
        <v>43866.729166666664</v>
      </c>
      <c r="P41" s="131">
        <f t="shared" si="12"/>
        <v>109.17723727936497</v>
      </c>
    </row>
    <row r="42" spans="1:16">
      <c r="A42">
        <v>10</v>
      </c>
      <c r="B42" s="29" t="s">
        <v>138</v>
      </c>
      <c r="D42">
        <v>323</v>
      </c>
      <c r="F42">
        <v>986</v>
      </c>
      <c r="G42" s="43">
        <f t="shared" si="9"/>
        <v>2206.7073170731705</v>
      </c>
      <c r="H42" s="44">
        <f t="shared" si="10"/>
        <v>1075.0625390869293</v>
      </c>
      <c r="I42" s="45">
        <v>328</v>
      </c>
      <c r="J42" s="45"/>
      <c r="K42" s="45">
        <v>1100</v>
      </c>
      <c r="L42" s="46">
        <f t="shared" si="11"/>
        <v>2206.7073170731705</v>
      </c>
      <c r="M42" s="47">
        <v>43873.458333333336</v>
      </c>
      <c r="N42" s="47">
        <v>43866.729166666664</v>
      </c>
      <c r="P42" s="131">
        <f t="shared" si="12"/>
        <v>110.18564236929298</v>
      </c>
    </row>
    <row r="43" spans="1:16">
      <c r="A43">
        <v>11</v>
      </c>
      <c r="B43" s="29" t="s">
        <v>139</v>
      </c>
      <c r="D43">
        <v>326</v>
      </c>
      <c r="F43">
        <v>986</v>
      </c>
      <c r="G43" s="43">
        <f t="shared" si="9"/>
        <v>2206.7073170731705</v>
      </c>
      <c r="H43" s="44">
        <f t="shared" si="10"/>
        <v>1089.979674796748</v>
      </c>
      <c r="I43" s="45">
        <v>328</v>
      </c>
      <c r="J43" s="45"/>
      <c r="K43" s="45">
        <v>1100</v>
      </c>
      <c r="L43" s="46">
        <f t="shared" si="11"/>
        <v>2206.7073170731705</v>
      </c>
      <c r="M43" s="47">
        <v>43873.458333333336</v>
      </c>
      <c r="N43" s="47">
        <v>43866.729166666664</v>
      </c>
      <c r="P43" s="131">
        <f t="shared" si="12"/>
        <v>107.68755438569966</v>
      </c>
    </row>
    <row r="44" spans="1:16">
      <c r="A44">
        <v>12</v>
      </c>
      <c r="B44" s="29" t="s">
        <v>140</v>
      </c>
      <c r="D44">
        <v>326</v>
      </c>
      <c r="F44">
        <v>986</v>
      </c>
      <c r="G44" s="43">
        <f t="shared" si="9"/>
        <v>2206.7073170731705</v>
      </c>
      <c r="H44" s="44">
        <f t="shared" si="10"/>
        <v>1089.979674796748</v>
      </c>
      <c r="I44" s="45">
        <v>328</v>
      </c>
      <c r="J44" s="45"/>
      <c r="K44" s="45">
        <v>1100</v>
      </c>
      <c r="L44" s="46">
        <f t="shared" si="11"/>
        <v>2206.7073170731705</v>
      </c>
      <c r="M44" s="47">
        <v>43873.458333333336</v>
      </c>
      <c r="N44" s="47">
        <v>43866.729166666664</v>
      </c>
      <c r="P44" s="131">
        <f t="shared" si="12"/>
        <v>107.68755438569966</v>
      </c>
    </row>
    <row r="45" spans="1:16">
      <c r="A45">
        <v>13</v>
      </c>
      <c r="B45" t="s">
        <v>141</v>
      </c>
      <c r="D45">
        <v>322</v>
      </c>
      <c r="F45">
        <v>986</v>
      </c>
      <c r="G45" s="43">
        <f t="shared" si="9"/>
        <v>2206.7073170731705</v>
      </c>
      <c r="H45" s="44">
        <f t="shared" si="10"/>
        <v>1070.1201146047604</v>
      </c>
      <c r="I45" s="45">
        <v>328</v>
      </c>
      <c r="J45" s="45"/>
      <c r="K45" s="45">
        <v>1100</v>
      </c>
      <c r="L45" s="46">
        <f t="shared" si="11"/>
        <v>2206.7073170731705</v>
      </c>
      <c r="M45" s="47">
        <v>43873.458333333336</v>
      </c>
      <c r="N45" s="47">
        <v>43866.729166666664</v>
      </c>
      <c r="P45" s="131">
        <f t="shared" si="12"/>
        <v>109.18406092561514</v>
      </c>
    </row>
    <row r="46" spans="1:16">
      <c r="A46">
        <v>14</v>
      </c>
      <c r="B46" t="s">
        <v>142</v>
      </c>
      <c r="D46">
        <v>323</v>
      </c>
      <c r="F46">
        <v>986</v>
      </c>
      <c r="G46" s="43">
        <f t="shared" si="9"/>
        <v>2206.7073170731705</v>
      </c>
      <c r="H46" s="44">
        <f t="shared" si="10"/>
        <v>1075.0625390869293</v>
      </c>
      <c r="I46" s="45">
        <v>328</v>
      </c>
      <c r="J46" s="45"/>
      <c r="K46" s="45">
        <v>1100</v>
      </c>
      <c r="L46" s="46">
        <f t="shared" si="11"/>
        <v>2206.7073170731705</v>
      </c>
      <c r="M46" s="47">
        <v>43873.458333333336</v>
      </c>
      <c r="N46" s="47">
        <v>43866.729166666664</v>
      </c>
      <c r="P46" s="131">
        <f t="shared" si="12"/>
        <v>109.68296047145201</v>
      </c>
    </row>
    <row r="47" spans="1:16">
      <c r="A47">
        <v>15</v>
      </c>
      <c r="B47" s="29" t="s">
        <v>143</v>
      </c>
      <c r="D47">
        <v>322</v>
      </c>
      <c r="F47">
        <v>986</v>
      </c>
      <c r="G47" s="43">
        <f t="shared" si="9"/>
        <v>2206.7073170731705</v>
      </c>
      <c r="H47" s="44">
        <f t="shared" si="10"/>
        <v>1070.1201146047604</v>
      </c>
      <c r="I47" s="45">
        <v>328</v>
      </c>
      <c r="J47" s="45"/>
      <c r="K47" s="45">
        <v>1100</v>
      </c>
      <c r="L47" s="46">
        <f t="shared" si="11"/>
        <v>2206.7073170731705</v>
      </c>
      <c r="M47" s="47">
        <v>43873.458333333336</v>
      </c>
      <c r="N47" s="47">
        <v>43866.729166666664</v>
      </c>
      <c r="P47" s="131">
        <f t="shared" si="12"/>
        <v>109.68604730164735</v>
      </c>
    </row>
    <row r="48" spans="1:16">
      <c r="A48">
        <v>16</v>
      </c>
      <c r="B48" s="29" t="s">
        <v>144</v>
      </c>
      <c r="D48">
        <v>321</v>
      </c>
      <c r="F48">
        <v>986</v>
      </c>
      <c r="G48" s="43">
        <f t="shared" si="9"/>
        <v>2206.7073170731705</v>
      </c>
      <c r="H48" s="44">
        <f t="shared" si="10"/>
        <v>1065.1925545571244</v>
      </c>
      <c r="I48" s="45">
        <v>328</v>
      </c>
      <c r="J48" s="45"/>
      <c r="K48" s="45">
        <v>1100</v>
      </c>
      <c r="L48" s="46">
        <f t="shared" si="11"/>
        <v>2206.7073170731705</v>
      </c>
      <c r="M48" s="47">
        <v>43873.458333333336</v>
      </c>
      <c r="N48" s="47">
        <v>43866.729166666664</v>
      </c>
      <c r="P48" s="131">
        <f t="shared" si="12"/>
        <v>112.73781499180073</v>
      </c>
    </row>
    <row r="49" spans="1:16">
      <c r="A49">
        <v>17</v>
      </c>
      <c r="B49" s="29" t="s">
        <v>145</v>
      </c>
      <c r="D49">
        <v>325</v>
      </c>
      <c r="F49">
        <v>986</v>
      </c>
      <c r="G49" s="43">
        <f t="shared" si="9"/>
        <v>2206.7073170731705</v>
      </c>
      <c r="H49" s="44">
        <f t="shared" si="10"/>
        <v>1084.9922512084422</v>
      </c>
      <c r="I49" s="45">
        <v>328</v>
      </c>
      <c r="J49" s="45"/>
      <c r="K49" s="45">
        <v>1100</v>
      </c>
      <c r="L49" s="46">
        <f t="shared" si="11"/>
        <v>2206.7073170731705</v>
      </c>
      <c r="M49" s="47">
        <v>43873.458333333336</v>
      </c>
      <c r="N49" s="47">
        <v>43866.729166666664</v>
      </c>
      <c r="P49" s="131">
        <f t="shared" si="12"/>
        <v>109.17723727936497</v>
      </c>
    </row>
    <row r="50" spans="1:16">
      <c r="A50">
        <v>18</v>
      </c>
      <c r="B50" s="29" t="s">
        <v>146</v>
      </c>
      <c r="D50">
        <v>324</v>
      </c>
      <c r="F50">
        <v>986</v>
      </c>
      <c r="G50" s="43">
        <f t="shared" si="9"/>
        <v>2206.7073170731705</v>
      </c>
      <c r="H50" s="44">
        <f t="shared" si="10"/>
        <v>1080.0198953651168</v>
      </c>
      <c r="I50" s="45">
        <v>328</v>
      </c>
      <c r="J50" s="45"/>
      <c r="K50" s="45">
        <v>1100</v>
      </c>
      <c r="L50" s="46">
        <f t="shared" si="11"/>
        <v>2206.7073170731705</v>
      </c>
      <c r="M50" s="47">
        <v>43873.458333333336</v>
      </c>
      <c r="N50" s="47">
        <v>43866.729166666664</v>
      </c>
      <c r="P50" s="131">
        <f t="shared" si="12"/>
        <v>109.67988364363464</v>
      </c>
    </row>
    <row r="51" spans="1:16">
      <c r="A51">
        <v>19</v>
      </c>
      <c r="B51" s="29" t="s">
        <v>147</v>
      </c>
      <c r="D51">
        <v>321</v>
      </c>
      <c r="F51">
        <v>986</v>
      </c>
      <c r="G51" s="43">
        <f t="shared" si="9"/>
        <v>2206.7073170731705</v>
      </c>
      <c r="H51" s="44">
        <f t="shared" si="10"/>
        <v>1065.1925545571244</v>
      </c>
      <c r="I51" s="45">
        <v>328</v>
      </c>
      <c r="J51" s="45"/>
      <c r="K51" s="45">
        <v>1100</v>
      </c>
      <c r="L51" s="46">
        <f t="shared" si="11"/>
        <v>2206.7073170731705</v>
      </c>
      <c r="M51" s="47">
        <v>43873.458333333336</v>
      </c>
      <c r="N51" s="47">
        <v>43866.729166666664</v>
      </c>
      <c r="P51" s="131">
        <f t="shared" si="12"/>
        <v>109.68914426867269</v>
      </c>
    </row>
    <row r="52" spans="1:16">
      <c r="A52">
        <v>20</v>
      </c>
      <c r="B52" s="29" t="s">
        <v>148</v>
      </c>
      <c r="D52">
        <v>324</v>
      </c>
      <c r="F52">
        <v>986</v>
      </c>
      <c r="G52" s="43">
        <f t="shared" si="9"/>
        <v>2206.7073170731705</v>
      </c>
      <c r="H52" s="44">
        <f t="shared" si="10"/>
        <v>1080.0198953651168</v>
      </c>
      <c r="I52" s="45">
        <v>328</v>
      </c>
      <c r="J52" s="45"/>
      <c r="K52" s="45">
        <v>1100</v>
      </c>
      <c r="L52" s="46">
        <f t="shared" si="11"/>
        <v>2206.7073170731705</v>
      </c>
      <c r="M52" s="47">
        <v>43873.458333333336</v>
      </c>
      <c r="N52" s="47">
        <v>43866.729166666664</v>
      </c>
      <c r="P52" s="131">
        <f t="shared" si="12"/>
        <v>110.18176308721821</v>
      </c>
    </row>
    <row r="53" spans="1:16">
      <c r="A53">
        <v>21</v>
      </c>
      <c r="B53" s="29" t="s">
        <v>149</v>
      </c>
      <c r="D53">
        <v>325</v>
      </c>
      <c r="F53">
        <v>986</v>
      </c>
      <c r="G53" s="43">
        <f t="shared" si="9"/>
        <v>2206.7073170731705</v>
      </c>
      <c r="H53" s="44">
        <f t="shared" si="10"/>
        <v>1084.9922512084422</v>
      </c>
      <c r="I53" s="45">
        <v>328</v>
      </c>
      <c r="J53" s="45"/>
      <c r="K53" s="45">
        <v>1100</v>
      </c>
      <c r="L53" s="46">
        <f t="shared" si="11"/>
        <v>2206.7073170731705</v>
      </c>
      <c r="M53" s="47">
        <v>43873.458333333336</v>
      </c>
      <c r="N53" s="47">
        <v>43866.743055555555</v>
      </c>
      <c r="P53" s="131">
        <f t="shared" si="12"/>
        <v>107.68746012757082</v>
      </c>
    </row>
    <row r="54" spans="1:16">
      <c r="A54">
        <v>22</v>
      </c>
      <c r="B54" s="29" t="s">
        <v>150</v>
      </c>
      <c r="D54">
        <v>324</v>
      </c>
      <c r="F54">
        <v>986</v>
      </c>
      <c r="G54" s="43">
        <f t="shared" si="9"/>
        <v>2206.7073170731705</v>
      </c>
      <c r="H54" s="44">
        <f t="shared" si="10"/>
        <v>1080.0198953651168</v>
      </c>
      <c r="I54" s="45">
        <v>328</v>
      </c>
      <c r="J54" s="45"/>
      <c r="K54" s="45">
        <v>1100</v>
      </c>
      <c r="L54" s="46">
        <f t="shared" si="11"/>
        <v>2206.7073170731705</v>
      </c>
      <c r="M54" s="47">
        <v>43873.458333333336</v>
      </c>
      <c r="N54" s="47">
        <v>43866.743055555555</v>
      </c>
      <c r="P54" s="131">
        <f t="shared" si="12"/>
        <v>106.20848868095767</v>
      </c>
    </row>
    <row r="55" spans="1:16">
      <c r="A55">
        <v>23</v>
      </c>
      <c r="B55" s="29" t="s">
        <v>151</v>
      </c>
      <c r="D55">
        <v>324</v>
      </c>
      <c r="F55">
        <v>986</v>
      </c>
      <c r="G55" s="43">
        <f t="shared" si="9"/>
        <v>2206.7073170731705</v>
      </c>
      <c r="H55" s="44">
        <f t="shared" si="10"/>
        <v>1080.0198953651168</v>
      </c>
      <c r="I55" s="45">
        <v>328</v>
      </c>
      <c r="J55" s="45"/>
      <c r="K55" s="45">
        <v>1100</v>
      </c>
      <c r="L55" s="46">
        <f t="shared" si="11"/>
        <v>2206.7073170731705</v>
      </c>
      <c r="M55" s="47">
        <v>43873.458333333336</v>
      </c>
      <c r="N55" s="47">
        <v>43866.743055555555</v>
      </c>
      <c r="P55" s="131">
        <f t="shared" si="12"/>
        <v>109.17950908593885</v>
      </c>
    </row>
    <row r="56" spans="1:16">
      <c r="A56">
        <v>24</v>
      </c>
      <c r="B56" s="29" t="s">
        <v>152</v>
      </c>
      <c r="D56">
        <v>322</v>
      </c>
      <c r="F56">
        <v>986</v>
      </c>
      <c r="G56" s="43">
        <f t="shared" si="9"/>
        <v>2206.7073170731705</v>
      </c>
      <c r="H56" s="44">
        <f t="shared" si="10"/>
        <v>1070.1201146047604</v>
      </c>
      <c r="I56" s="45">
        <v>328</v>
      </c>
      <c r="J56" s="45"/>
      <c r="K56" s="45">
        <v>1100</v>
      </c>
      <c r="L56" s="46">
        <f t="shared" si="11"/>
        <v>2206.7073170731705</v>
      </c>
      <c r="M56" s="47">
        <v>43873.458333333336</v>
      </c>
      <c r="N56" s="47">
        <v>43866.743055555555</v>
      </c>
      <c r="P56" s="131">
        <f t="shared" si="12"/>
        <v>110.18953888420438</v>
      </c>
    </row>
    <row r="57" spans="1:16">
      <c r="A57">
        <v>25</v>
      </c>
      <c r="B57" s="29" t="s">
        <v>153</v>
      </c>
      <c r="D57">
        <v>322</v>
      </c>
      <c r="F57">
        <v>986</v>
      </c>
      <c r="G57" s="43">
        <f t="shared" si="9"/>
        <v>2206.7073170731705</v>
      </c>
      <c r="H57" s="44">
        <f t="shared" si="10"/>
        <v>1070.1201146047604</v>
      </c>
      <c r="I57" s="45">
        <v>328</v>
      </c>
      <c r="J57" s="45"/>
      <c r="K57" s="45">
        <v>1100</v>
      </c>
      <c r="L57" s="46">
        <f t="shared" si="11"/>
        <v>2206.7073170731705</v>
      </c>
      <c r="M57" s="47">
        <v>43873.458333333336</v>
      </c>
      <c r="N57" s="47">
        <v>43866.743055555555</v>
      </c>
      <c r="P57" s="131">
        <f t="shared" si="12"/>
        <v>109.68604730164735</v>
      </c>
    </row>
    <row r="58" spans="1:16">
      <c r="A58">
        <v>26</v>
      </c>
      <c r="B58" s="29" t="s">
        <v>154</v>
      </c>
      <c r="D58">
        <v>321</v>
      </c>
      <c r="F58">
        <v>986</v>
      </c>
      <c r="G58" s="43">
        <f t="shared" si="9"/>
        <v>2206.7073170731705</v>
      </c>
      <c r="H58" s="44">
        <f t="shared" si="10"/>
        <v>1065.1925545571244</v>
      </c>
      <c r="I58" s="45">
        <v>328</v>
      </c>
      <c r="J58" s="45"/>
      <c r="K58" s="45">
        <v>1100</v>
      </c>
      <c r="L58" s="46">
        <f t="shared" si="11"/>
        <v>2206.7073170731705</v>
      </c>
      <c r="M58" s="47">
        <v>43873.458333333336</v>
      </c>
      <c r="N58" s="47">
        <v>43866.743055555555</v>
      </c>
      <c r="P58" s="131">
        <f t="shared" si="12"/>
        <v>110.19345282392068</v>
      </c>
    </row>
    <row r="59" spans="1:16">
      <c r="A59">
        <v>27</v>
      </c>
      <c r="B59" t="s">
        <v>155</v>
      </c>
      <c r="D59">
        <v>326</v>
      </c>
      <c r="F59">
        <v>986</v>
      </c>
      <c r="G59" s="43">
        <f t="shared" si="9"/>
        <v>2206.7073170731705</v>
      </c>
      <c r="H59" s="44">
        <f t="shared" si="10"/>
        <v>1089.979674796748</v>
      </c>
      <c r="I59" s="45">
        <v>328</v>
      </c>
      <c r="J59" s="45"/>
      <c r="K59" s="45">
        <v>1100</v>
      </c>
      <c r="L59" s="46">
        <f t="shared" si="11"/>
        <v>2206.7073170731705</v>
      </c>
      <c r="M59" s="47">
        <v>43873.458333333336</v>
      </c>
      <c r="N59" s="47">
        <v>43866.743055555555</v>
      </c>
      <c r="P59" s="131">
        <f t="shared" si="12"/>
        <v>107.68755438569966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5"/>
      <c r="B1" s="106"/>
      <c r="C1" s="106"/>
      <c r="D1" s="106"/>
      <c r="E1" s="107"/>
      <c r="F1" s="107"/>
      <c r="G1" s="107"/>
      <c r="H1" s="107"/>
      <c r="I1" s="108"/>
      <c r="J1" s="108"/>
      <c r="K1" s="109"/>
      <c r="L1" s="110"/>
      <c r="M1" s="110"/>
      <c r="N1" s="111"/>
    </row>
    <row r="2" spans="1:14">
      <c r="A2" s="112"/>
      <c r="B2" s="103"/>
      <c r="C2" s="103"/>
      <c r="D2" s="103"/>
      <c r="E2" s="103"/>
      <c r="F2" s="103"/>
      <c r="K2" s="103"/>
    </row>
    <row r="3" spans="1:14">
      <c r="A3" s="113"/>
      <c r="B3" s="114"/>
      <c r="C3" s="114"/>
      <c r="D3" s="114"/>
      <c r="E3" s="114"/>
      <c r="F3" s="114"/>
      <c r="G3" s="113"/>
      <c r="H3" s="115"/>
      <c r="I3" s="116"/>
      <c r="J3" s="117"/>
      <c r="K3" s="118"/>
      <c r="L3" s="118"/>
      <c r="M3" s="119"/>
      <c r="N3" s="120"/>
    </row>
    <row r="4" spans="1:14">
      <c r="A4" s="113"/>
      <c r="B4" s="114"/>
      <c r="C4" s="114"/>
      <c r="D4" s="114"/>
      <c r="E4" s="114"/>
      <c r="F4" s="114"/>
      <c r="G4" s="113"/>
      <c r="H4" s="115"/>
      <c r="I4" s="116"/>
      <c r="J4" s="117"/>
      <c r="K4" s="118"/>
      <c r="L4" s="118"/>
      <c r="M4" s="119"/>
      <c r="N4" s="121"/>
    </row>
    <row r="5" spans="1:14">
      <c r="A5" s="113"/>
      <c r="B5" s="114"/>
      <c r="C5" s="114"/>
      <c r="D5" s="114"/>
      <c r="E5" s="114"/>
      <c r="F5" s="114"/>
      <c r="G5" s="113"/>
      <c r="H5" s="115"/>
      <c r="I5" s="116"/>
      <c r="J5" s="117"/>
      <c r="K5" s="118"/>
      <c r="L5" s="118"/>
      <c r="M5" s="119"/>
      <c r="N5" s="120"/>
    </row>
    <row r="6" spans="1:14">
      <c r="A6" s="113"/>
      <c r="B6" s="114"/>
      <c r="C6" s="114"/>
      <c r="D6" s="114"/>
      <c r="E6" s="114"/>
      <c r="F6" s="114"/>
      <c r="G6" s="113"/>
      <c r="H6" s="115"/>
      <c r="I6" s="116"/>
      <c r="J6" s="117"/>
      <c r="K6" s="118"/>
      <c r="L6" s="118"/>
      <c r="M6" s="119"/>
      <c r="N6" s="121"/>
    </row>
    <row r="7" spans="1:14">
      <c r="A7" s="113"/>
      <c r="B7" s="114"/>
      <c r="C7" s="114"/>
      <c r="D7" s="114"/>
      <c r="E7" s="114"/>
      <c r="F7" s="114"/>
      <c r="G7" s="113"/>
      <c r="H7" s="115"/>
      <c r="I7" s="116"/>
      <c r="J7" s="117"/>
      <c r="K7" s="118"/>
      <c r="L7" s="118"/>
      <c r="M7" s="119"/>
      <c r="N7" s="120"/>
    </row>
    <row r="8" spans="1:14">
      <c r="A8" s="113"/>
      <c r="B8" s="114"/>
      <c r="C8" s="114"/>
      <c r="D8" s="114"/>
      <c r="E8" s="114"/>
      <c r="F8" s="114"/>
      <c r="G8" s="113"/>
      <c r="H8" s="115"/>
      <c r="I8" s="116"/>
      <c r="J8" s="117"/>
      <c r="K8" s="118"/>
      <c r="L8" s="118"/>
      <c r="M8" s="119"/>
      <c r="N8" s="121"/>
    </row>
    <row r="9" spans="1:14">
      <c r="A9" s="113"/>
      <c r="B9" s="114"/>
      <c r="C9" s="114"/>
      <c r="D9" s="114"/>
      <c r="E9" s="114"/>
      <c r="F9" s="114"/>
      <c r="G9" s="113"/>
      <c r="H9" s="115"/>
      <c r="I9" s="116"/>
      <c r="J9" s="117"/>
      <c r="K9" s="118"/>
      <c r="L9" s="118"/>
      <c r="M9" s="119"/>
      <c r="N9" s="120"/>
    </row>
    <row r="10" spans="1:14">
      <c r="A10" s="113"/>
      <c r="B10" s="114"/>
      <c r="C10" s="114"/>
      <c r="D10" s="114"/>
      <c r="E10" s="114"/>
      <c r="F10" s="114"/>
      <c r="G10" s="113"/>
      <c r="H10" s="115"/>
      <c r="I10" s="116"/>
      <c r="J10" s="117"/>
      <c r="K10" s="118"/>
      <c r="L10" s="118"/>
      <c r="M10" s="119"/>
      <c r="N10" s="121"/>
    </row>
    <row r="11" spans="1:14">
      <c r="A11" s="113"/>
      <c r="B11" s="114"/>
      <c r="C11" s="114"/>
      <c r="D11" s="114"/>
      <c r="E11" s="114"/>
      <c r="F11" s="114"/>
      <c r="G11" s="113"/>
      <c r="H11" s="115"/>
      <c r="I11" s="116"/>
      <c r="J11" s="117"/>
      <c r="K11" s="118"/>
      <c r="L11" s="118"/>
      <c r="M11" s="119"/>
      <c r="N11" s="120"/>
    </row>
    <row r="12" spans="1:14">
      <c r="A12" s="113"/>
      <c r="B12" s="114"/>
      <c r="C12" s="114"/>
      <c r="D12" s="114"/>
      <c r="E12" s="114"/>
      <c r="F12" s="114"/>
      <c r="G12" s="113"/>
      <c r="H12" s="115"/>
      <c r="I12" s="116"/>
      <c r="J12" s="117"/>
      <c r="K12" s="118"/>
      <c r="L12" s="118"/>
      <c r="M12" s="119"/>
      <c r="N12" s="121"/>
    </row>
    <row r="13" spans="1:14">
      <c r="A13" s="113"/>
      <c r="B13" s="114"/>
      <c r="C13" s="114"/>
      <c r="D13" s="114"/>
      <c r="E13" s="114"/>
      <c r="F13" s="114"/>
      <c r="G13" s="113"/>
      <c r="H13" s="115"/>
      <c r="I13" s="116"/>
      <c r="J13" s="117"/>
      <c r="K13" s="118"/>
      <c r="L13" s="118"/>
      <c r="M13" s="119"/>
      <c r="N13" s="120"/>
    </row>
    <row r="14" spans="1:14">
      <c r="A14" s="113"/>
      <c r="B14" s="114"/>
      <c r="C14" s="114"/>
      <c r="D14" s="114"/>
      <c r="E14" s="114"/>
      <c r="F14" s="114"/>
      <c r="G14" s="113"/>
      <c r="H14" s="115"/>
      <c r="I14" s="116"/>
      <c r="J14" s="117"/>
      <c r="K14" s="118"/>
      <c r="L14" s="118"/>
      <c r="M14" s="119"/>
      <c r="N14" s="121"/>
    </row>
    <row r="15" spans="1:14">
      <c r="A15" s="113"/>
      <c r="B15" s="114"/>
      <c r="C15" s="114"/>
      <c r="D15" s="114"/>
      <c r="E15" s="114"/>
      <c r="F15" s="114"/>
      <c r="G15" s="113"/>
      <c r="H15" s="115"/>
      <c r="I15" s="116"/>
      <c r="J15" s="117"/>
      <c r="K15" s="118"/>
      <c r="L15" s="118"/>
      <c r="M15" s="119"/>
      <c r="N15" s="120"/>
    </row>
    <row r="16" spans="1:14">
      <c r="A16" s="113"/>
      <c r="B16" s="114"/>
      <c r="C16" s="114"/>
      <c r="D16" s="114"/>
      <c r="E16" s="114"/>
      <c r="F16" s="114"/>
      <c r="G16" s="113"/>
      <c r="H16" s="115"/>
      <c r="I16" s="116"/>
      <c r="J16" s="117"/>
      <c r="K16" s="118"/>
      <c r="L16" s="118"/>
      <c r="M16" s="119"/>
      <c r="N16" s="122"/>
    </row>
    <row r="17" spans="1:14">
      <c r="A17" s="113"/>
      <c r="B17" s="114"/>
      <c r="C17" s="114"/>
      <c r="D17" s="114"/>
      <c r="E17" s="114"/>
      <c r="F17" s="114"/>
      <c r="G17" s="113"/>
      <c r="H17" s="115"/>
      <c r="I17" s="116"/>
      <c r="J17" s="117"/>
      <c r="K17" s="118"/>
      <c r="L17" s="118"/>
      <c r="M17" s="119"/>
      <c r="N17" s="120"/>
    </row>
    <row r="18" spans="1:14">
      <c r="A18" s="113"/>
      <c r="B18" s="114"/>
      <c r="C18" s="114"/>
      <c r="D18" s="114"/>
      <c r="E18" s="114"/>
      <c r="F18" s="114"/>
      <c r="G18" s="113"/>
      <c r="H18" s="115"/>
      <c r="I18" s="116"/>
      <c r="J18" s="117"/>
      <c r="K18" s="118"/>
      <c r="L18" s="118"/>
      <c r="M18" s="119"/>
      <c r="N18" s="121"/>
    </row>
    <row r="19" spans="1:14">
      <c r="A19" s="113"/>
      <c r="B19" s="114"/>
      <c r="C19" s="114"/>
      <c r="D19" s="114"/>
      <c r="E19" s="114"/>
      <c r="F19" s="114"/>
      <c r="G19" s="113"/>
      <c r="H19" s="115"/>
      <c r="I19" s="116"/>
      <c r="J19" s="117"/>
      <c r="K19" s="118"/>
      <c r="L19" s="118"/>
      <c r="M19" s="119"/>
      <c r="N19" s="120"/>
    </row>
    <row r="20" spans="1:14">
      <c r="A20" s="113"/>
      <c r="B20" s="114"/>
      <c r="C20" s="114"/>
      <c r="D20" s="114"/>
      <c r="E20" s="114"/>
      <c r="F20" s="114"/>
      <c r="G20" s="113"/>
      <c r="H20" s="115"/>
      <c r="I20" s="116"/>
      <c r="J20" s="117"/>
      <c r="K20" s="118"/>
      <c r="L20" s="118"/>
      <c r="M20" s="119"/>
      <c r="N20" s="121"/>
    </row>
    <row r="21" spans="1:14">
      <c r="A21" s="113"/>
      <c r="B21" s="114"/>
      <c r="C21" s="114"/>
      <c r="D21" s="114"/>
      <c r="E21" s="114"/>
      <c r="F21" s="114"/>
      <c r="G21" s="113"/>
      <c r="H21" s="115"/>
      <c r="I21" s="116"/>
      <c r="J21" s="117"/>
      <c r="K21" s="118"/>
      <c r="L21" s="118"/>
      <c r="M21" s="119"/>
      <c r="N21" s="120"/>
    </row>
    <row r="22" spans="1:14">
      <c r="A22" s="113"/>
      <c r="B22" s="114"/>
      <c r="C22" s="114"/>
      <c r="D22" s="114"/>
      <c r="E22" s="114"/>
      <c r="F22" s="114"/>
      <c r="G22" s="113"/>
      <c r="H22" s="115"/>
      <c r="I22" s="116"/>
      <c r="J22" s="117"/>
      <c r="K22" s="118"/>
      <c r="L22" s="118"/>
      <c r="M22" s="119"/>
      <c r="N22" s="121"/>
    </row>
    <row r="23" spans="1:14">
      <c r="A23" s="113"/>
      <c r="B23" s="114"/>
      <c r="C23" s="114"/>
      <c r="D23" s="114"/>
      <c r="E23" s="114"/>
      <c r="F23" s="114"/>
      <c r="G23" s="113"/>
      <c r="H23" s="115"/>
      <c r="I23" s="116"/>
      <c r="J23" s="117"/>
      <c r="K23" s="118"/>
      <c r="L23" s="118"/>
      <c r="M23" s="119"/>
      <c r="N23" s="120"/>
    </row>
    <row r="24" spans="1:14">
      <c r="A24" s="113"/>
      <c r="B24" s="114"/>
      <c r="C24" s="114"/>
      <c r="D24" s="114"/>
      <c r="E24" s="114"/>
      <c r="F24" s="114"/>
      <c r="G24" s="113"/>
      <c r="H24" s="115"/>
      <c r="I24" s="116"/>
      <c r="J24" s="117"/>
      <c r="K24" s="118"/>
      <c r="L24" s="118"/>
      <c r="M24" s="119"/>
      <c r="N24" s="122"/>
    </row>
    <row r="25" spans="1:14">
      <c r="A25" s="113"/>
      <c r="B25" s="114"/>
      <c r="C25" s="114"/>
      <c r="D25" s="114"/>
      <c r="E25" s="114"/>
      <c r="F25" s="114"/>
      <c r="G25" s="113"/>
      <c r="H25" s="115"/>
      <c r="I25" s="116"/>
      <c r="J25" s="117"/>
      <c r="K25" s="118"/>
      <c r="L25" s="118"/>
      <c r="M25" s="119"/>
      <c r="N25" s="120"/>
    </row>
    <row r="26" spans="1:14">
      <c r="A26" s="113"/>
      <c r="B26" s="114"/>
      <c r="C26" s="114"/>
      <c r="D26" s="114"/>
      <c r="E26" s="114"/>
      <c r="F26" s="114"/>
      <c r="G26" s="113"/>
      <c r="H26" s="115"/>
      <c r="I26" s="116"/>
      <c r="J26" s="117"/>
      <c r="K26" s="118"/>
      <c r="L26" s="118"/>
      <c r="M26" s="119"/>
      <c r="N26" s="121"/>
    </row>
    <row r="27" spans="1:14">
      <c r="A27" s="113"/>
      <c r="B27" s="114"/>
      <c r="C27" s="114"/>
      <c r="D27" s="114"/>
      <c r="E27" s="114"/>
      <c r="F27" s="114"/>
      <c r="G27" s="113"/>
      <c r="H27" s="115"/>
      <c r="I27" s="116"/>
      <c r="J27" s="117"/>
      <c r="K27" s="118"/>
      <c r="L27" s="118"/>
      <c r="M27" s="119"/>
      <c r="N27" s="120"/>
    </row>
    <row r="28" spans="1:14">
      <c r="A28" s="113"/>
      <c r="B28" s="114"/>
      <c r="C28" s="114"/>
      <c r="D28" s="114"/>
      <c r="E28" s="114"/>
      <c r="F28" s="114"/>
      <c r="G28" s="113"/>
      <c r="H28" s="115"/>
      <c r="I28" s="116"/>
      <c r="J28" s="117"/>
      <c r="K28" s="118"/>
      <c r="L28" s="118"/>
      <c r="M28" s="119"/>
      <c r="N28" s="121"/>
    </row>
    <row r="29" spans="1:14">
      <c r="A29" s="112"/>
      <c r="B29" s="103"/>
      <c r="C29" s="103"/>
      <c r="D29" s="103"/>
      <c r="K29" s="103"/>
    </row>
    <row r="30" spans="1:14">
      <c r="A30" s="113"/>
      <c r="B30" s="114"/>
      <c r="C30" s="114"/>
      <c r="D30" s="114"/>
      <c r="E30" s="114"/>
      <c r="F30" s="114"/>
      <c r="G30" s="113"/>
      <c r="H30" s="115"/>
      <c r="I30" s="116"/>
      <c r="J30" s="117"/>
      <c r="K30" s="118"/>
      <c r="L30" s="118"/>
      <c r="M30" s="119"/>
      <c r="N30" s="120"/>
    </row>
    <row r="31" spans="1:14">
      <c r="A31" s="113"/>
      <c r="B31" s="114"/>
      <c r="C31" s="114"/>
      <c r="D31" s="114"/>
      <c r="E31" s="114"/>
      <c r="F31" s="114"/>
      <c r="G31" s="113"/>
      <c r="H31" s="115"/>
      <c r="I31" s="116"/>
      <c r="J31" s="117"/>
      <c r="K31" s="118"/>
      <c r="L31" s="118"/>
      <c r="M31" s="119"/>
      <c r="N31" s="121"/>
    </row>
    <row r="32" spans="1:14">
      <c r="A32" s="113"/>
      <c r="B32" s="114"/>
      <c r="C32" s="114"/>
      <c r="D32" s="114"/>
      <c r="E32" s="114"/>
      <c r="F32" s="114"/>
      <c r="G32" s="113"/>
      <c r="H32" s="115"/>
      <c r="I32" s="116"/>
      <c r="J32" s="117"/>
      <c r="K32" s="118"/>
      <c r="L32" s="118"/>
      <c r="M32" s="119"/>
      <c r="N32" s="120"/>
    </row>
    <row r="33" spans="1:14">
      <c r="A33" s="113"/>
      <c r="B33" s="114"/>
      <c r="C33" s="114"/>
      <c r="D33" s="114"/>
      <c r="E33" s="114"/>
      <c r="F33" s="114"/>
      <c r="G33" s="113"/>
      <c r="H33" s="115"/>
      <c r="I33" s="116"/>
      <c r="J33" s="117"/>
      <c r="K33" s="118"/>
      <c r="L33" s="118"/>
      <c r="M33" s="119"/>
      <c r="N33" s="121"/>
    </row>
    <row r="34" spans="1:14">
      <c r="A34" s="113"/>
      <c r="B34" s="114"/>
      <c r="C34" s="114"/>
      <c r="D34" s="114"/>
      <c r="E34" s="114"/>
      <c r="F34" s="114"/>
      <c r="G34" s="113"/>
      <c r="H34" s="115"/>
      <c r="I34" s="116"/>
      <c r="J34" s="117"/>
      <c r="K34" s="118"/>
      <c r="L34" s="118"/>
      <c r="M34" s="119"/>
      <c r="N34" s="120"/>
    </row>
    <row r="35" spans="1:14">
      <c r="A35" s="113"/>
      <c r="B35" s="114"/>
      <c r="C35" s="114"/>
      <c r="D35" s="114"/>
      <c r="E35" s="114"/>
      <c r="F35" s="114"/>
      <c r="G35" s="113"/>
      <c r="H35" s="115"/>
      <c r="I35" s="116"/>
      <c r="J35" s="117"/>
      <c r="K35" s="118"/>
      <c r="L35" s="118"/>
      <c r="M35" s="119"/>
      <c r="N35" s="121"/>
    </row>
    <row r="36" spans="1:14">
      <c r="A36" s="113"/>
      <c r="B36" s="114"/>
      <c r="C36" s="114"/>
      <c r="D36" s="114"/>
      <c r="E36" s="114"/>
      <c r="F36" s="114"/>
      <c r="G36" s="113"/>
      <c r="H36" s="115"/>
      <c r="I36" s="116"/>
      <c r="J36" s="117"/>
      <c r="K36" s="118"/>
      <c r="L36" s="118"/>
      <c r="M36" s="119"/>
      <c r="N36" s="120"/>
    </row>
    <row r="37" spans="1:14">
      <c r="A37" s="113"/>
      <c r="B37" s="114"/>
      <c r="C37" s="114"/>
      <c r="D37" s="114"/>
      <c r="E37" s="114"/>
      <c r="F37" s="114"/>
      <c r="G37" s="113"/>
      <c r="H37" s="115"/>
      <c r="I37" s="116"/>
      <c r="J37" s="117"/>
      <c r="K37" s="118"/>
      <c r="L37" s="118"/>
      <c r="M37" s="119"/>
      <c r="N37" s="121"/>
    </row>
    <row r="38" spans="1:14">
      <c r="A38" s="113"/>
      <c r="B38" s="114"/>
      <c r="C38" s="114"/>
      <c r="D38" s="114"/>
      <c r="E38" s="114"/>
      <c r="F38" s="114"/>
      <c r="G38" s="113"/>
      <c r="H38" s="115"/>
      <c r="I38" s="116"/>
      <c r="J38" s="117"/>
      <c r="K38" s="118"/>
      <c r="L38" s="118"/>
      <c r="M38" s="119"/>
      <c r="N38" s="120"/>
    </row>
    <row r="39" spans="1:14">
      <c r="A39" s="113"/>
      <c r="B39" s="114"/>
      <c r="C39" s="114"/>
      <c r="D39" s="114"/>
      <c r="E39" s="114"/>
      <c r="F39" s="114"/>
      <c r="G39" s="113"/>
      <c r="H39" s="115"/>
      <c r="I39" s="116"/>
      <c r="J39" s="117"/>
      <c r="K39" s="118"/>
      <c r="L39" s="118"/>
      <c r="M39" s="119"/>
      <c r="N39" s="121"/>
    </row>
    <row r="40" spans="1:14">
      <c r="A40" s="113"/>
      <c r="B40" s="114"/>
      <c r="C40" s="114"/>
      <c r="D40" s="114"/>
      <c r="E40" s="114"/>
      <c r="F40" s="114"/>
      <c r="G40" s="113"/>
      <c r="H40" s="115"/>
      <c r="I40" s="116"/>
      <c r="J40" s="117"/>
      <c r="K40" s="118"/>
      <c r="L40" s="118"/>
      <c r="M40" s="119"/>
      <c r="N40" s="120"/>
    </row>
    <row r="41" spans="1:14">
      <c r="A41" s="113"/>
      <c r="B41" s="114"/>
      <c r="C41" s="114"/>
      <c r="D41" s="114"/>
      <c r="E41" s="114"/>
      <c r="F41" s="114"/>
      <c r="G41" s="113"/>
      <c r="H41" s="115"/>
      <c r="I41" s="116"/>
      <c r="J41" s="117"/>
      <c r="K41" s="118"/>
      <c r="L41" s="118"/>
      <c r="M41" s="119"/>
      <c r="N41" s="121"/>
    </row>
    <row r="42" spans="1:14">
      <c r="A42" s="113"/>
      <c r="B42" s="114"/>
      <c r="C42" s="114"/>
      <c r="D42" s="114"/>
      <c r="E42" s="114"/>
      <c r="F42" s="114"/>
      <c r="G42" s="113"/>
      <c r="H42" s="115"/>
      <c r="I42" s="116"/>
      <c r="J42" s="117"/>
      <c r="K42" s="118"/>
      <c r="L42" s="118"/>
      <c r="M42" s="119"/>
      <c r="N42" s="120"/>
    </row>
    <row r="43" spans="1:14">
      <c r="A43" s="113"/>
      <c r="B43" s="114"/>
      <c r="C43" s="114"/>
      <c r="D43" s="114"/>
      <c r="E43" s="114"/>
      <c r="F43" s="114"/>
      <c r="G43" s="113"/>
      <c r="H43" s="115"/>
      <c r="I43" s="116"/>
      <c r="J43" s="117"/>
      <c r="K43" s="118"/>
      <c r="L43" s="118"/>
      <c r="M43" s="119"/>
      <c r="N43" s="121"/>
    </row>
    <row r="44" spans="1:14">
      <c r="A44" s="113"/>
      <c r="B44" s="114"/>
      <c r="C44" s="114"/>
      <c r="D44" s="114"/>
      <c r="E44" s="114"/>
      <c r="F44" s="114"/>
      <c r="G44" s="113"/>
      <c r="H44" s="115"/>
      <c r="I44" s="116"/>
      <c r="J44" s="117"/>
      <c r="K44" s="118"/>
      <c r="L44" s="118"/>
      <c r="M44" s="119"/>
      <c r="N44" s="120"/>
    </row>
    <row r="45" spans="1:14">
      <c r="A45" s="113"/>
      <c r="B45" s="114"/>
      <c r="C45" s="114"/>
      <c r="D45" s="114"/>
      <c r="E45" s="114"/>
      <c r="F45" s="114"/>
      <c r="G45" s="113"/>
      <c r="H45" s="115"/>
      <c r="I45" s="116"/>
      <c r="J45" s="117"/>
      <c r="K45" s="118"/>
      <c r="L45" s="118"/>
      <c r="M45" s="119"/>
      <c r="N45" s="121"/>
    </row>
    <row r="46" spans="1:14">
      <c r="A46" s="113"/>
      <c r="B46" s="114"/>
      <c r="C46" s="114"/>
      <c r="D46" s="114"/>
      <c r="E46" s="114"/>
      <c r="F46" s="114"/>
      <c r="G46" s="113"/>
      <c r="H46" s="115"/>
      <c r="I46" s="116"/>
      <c r="J46" s="117"/>
      <c r="K46" s="118"/>
      <c r="L46" s="118"/>
      <c r="M46" s="119"/>
      <c r="N46" s="120"/>
    </row>
    <row r="47" spans="1:14">
      <c r="A47" s="113"/>
      <c r="B47" s="114"/>
      <c r="C47" s="114"/>
      <c r="D47" s="114"/>
      <c r="E47" s="114"/>
      <c r="F47" s="114"/>
      <c r="G47" s="113"/>
      <c r="H47" s="115"/>
      <c r="I47" s="116"/>
      <c r="J47" s="117"/>
      <c r="K47" s="118"/>
      <c r="L47" s="118"/>
      <c r="M47" s="119"/>
      <c r="N47" s="121"/>
    </row>
    <row r="48" spans="1:14">
      <c r="A48" s="113"/>
      <c r="B48" s="114"/>
      <c r="C48" s="114"/>
      <c r="D48" s="114"/>
      <c r="E48" s="114"/>
      <c r="F48" s="114"/>
      <c r="G48" s="113"/>
      <c r="H48" s="115"/>
      <c r="I48" s="116"/>
      <c r="J48" s="117"/>
      <c r="K48" s="118"/>
      <c r="L48" s="118"/>
      <c r="M48" s="119"/>
      <c r="N48" s="120"/>
    </row>
    <row r="49" spans="1:14">
      <c r="A49" s="113"/>
      <c r="B49" s="114"/>
      <c r="C49" s="114"/>
      <c r="D49" s="114"/>
      <c r="E49" s="114"/>
      <c r="F49" s="114"/>
      <c r="G49" s="113"/>
      <c r="H49" s="115"/>
      <c r="I49" s="116"/>
      <c r="J49" s="117"/>
      <c r="K49" s="118"/>
      <c r="L49" s="118"/>
      <c r="M49" s="119"/>
      <c r="N49" s="121"/>
    </row>
    <row r="50" spans="1:14">
      <c r="A50" s="113"/>
      <c r="B50" s="114"/>
      <c r="C50" s="114"/>
      <c r="D50" s="114"/>
      <c r="E50" s="114"/>
      <c r="F50" s="114"/>
      <c r="G50" s="113"/>
      <c r="H50" s="115"/>
      <c r="I50" s="116"/>
      <c r="J50" s="117"/>
      <c r="K50" s="118"/>
      <c r="L50" s="118"/>
      <c r="M50" s="119"/>
      <c r="N50" s="120"/>
    </row>
    <row r="51" spans="1:14">
      <c r="A51" s="113"/>
      <c r="B51" s="114"/>
      <c r="C51" s="114"/>
      <c r="D51" s="114"/>
      <c r="E51" s="114"/>
      <c r="F51" s="114"/>
      <c r="G51" s="113"/>
      <c r="H51" s="115"/>
      <c r="I51" s="116"/>
      <c r="J51" s="117"/>
      <c r="K51" s="118"/>
      <c r="L51" s="118"/>
      <c r="M51" s="119"/>
      <c r="N51" s="121"/>
    </row>
    <row r="52" spans="1:14">
      <c r="A52" s="113"/>
      <c r="B52" s="114"/>
      <c r="C52" s="114"/>
      <c r="D52" s="114"/>
      <c r="E52" s="114"/>
      <c r="F52" s="114"/>
      <c r="G52" s="113"/>
      <c r="H52" s="115"/>
      <c r="I52" s="116"/>
      <c r="J52" s="117"/>
      <c r="K52" s="118"/>
      <c r="L52" s="118"/>
      <c r="M52" s="119"/>
      <c r="N52" s="120"/>
    </row>
    <row r="53" spans="1:14">
      <c r="A53" s="113"/>
      <c r="B53" s="114"/>
      <c r="C53" s="114"/>
      <c r="D53" s="114"/>
      <c r="E53" s="114"/>
      <c r="F53" s="114"/>
      <c r="G53" s="113"/>
      <c r="H53" s="115"/>
      <c r="I53" s="116"/>
      <c r="J53" s="117"/>
      <c r="K53" s="118"/>
      <c r="L53" s="118"/>
      <c r="M53" s="119"/>
      <c r="N53" s="121"/>
    </row>
    <row r="54" spans="1:14">
      <c r="A54" s="113"/>
      <c r="B54" s="114"/>
      <c r="C54" s="114"/>
      <c r="D54" s="114"/>
      <c r="E54" s="114"/>
      <c r="F54" s="114"/>
      <c r="G54" s="113"/>
      <c r="H54" s="115"/>
      <c r="I54" s="116"/>
      <c r="J54" s="117"/>
      <c r="K54" s="118"/>
      <c r="L54" s="118"/>
      <c r="M54" s="119"/>
      <c r="N54" s="120"/>
    </row>
    <row r="55" spans="1:14">
      <c r="A55" s="113"/>
      <c r="B55" s="114"/>
      <c r="C55" s="114"/>
      <c r="D55" s="114"/>
      <c r="E55" s="114"/>
      <c r="F55" s="114"/>
      <c r="G55" s="113"/>
      <c r="H55" s="115"/>
      <c r="I55" s="116"/>
      <c r="J55" s="117"/>
      <c r="K55" s="118"/>
      <c r="L55" s="118"/>
      <c r="M55" s="119"/>
      <c r="N55" s="12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6" workbookViewId="0">
      <selection activeCell="A18" sqref="A18:A44"/>
    </sheetView>
  </sheetViews>
  <sheetFormatPr baseColWidth="10" defaultRowHeight="14" x14ac:dyDescent="0"/>
  <cols>
    <col min="1" max="1" width="30" bestFit="1" customWidth="1"/>
    <col min="2" max="2" width="15.1640625" bestFit="1" customWidth="1"/>
    <col min="9" max="9" width="15.1640625" bestFit="1" customWidth="1"/>
  </cols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44021</v>
      </c>
      <c r="C3" s="54">
        <v>2992</v>
      </c>
      <c r="D3" s="43">
        <v>1596.3</v>
      </c>
      <c r="E3" s="55">
        <v>406.37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44021</v>
      </c>
      <c r="C4" s="54">
        <v>2992</v>
      </c>
      <c r="D4" s="55">
        <v>1429.3</v>
      </c>
      <c r="E4" s="55">
        <v>384.38</v>
      </c>
      <c r="F4" s="56">
        <f t="shared" ref="F4:F14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44021</v>
      </c>
      <c r="C5" s="54">
        <v>2992</v>
      </c>
      <c r="D5" s="43">
        <v>1335.6</v>
      </c>
      <c r="E5" s="55">
        <v>343.32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44021</v>
      </c>
      <c r="C6" s="54">
        <v>2992</v>
      </c>
      <c r="D6" s="55">
        <v>1179.3</v>
      </c>
      <c r="E6" s="55">
        <v>307.99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44021</v>
      </c>
      <c r="C7" s="54">
        <v>2992</v>
      </c>
      <c r="D7" s="43">
        <v>1032.5999999999999</v>
      </c>
      <c r="E7" s="55">
        <v>265.79000000000002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44021</v>
      </c>
      <c r="C8" s="54">
        <v>2992</v>
      </c>
      <c r="D8" s="55">
        <v>811.97</v>
      </c>
      <c r="E8" s="55">
        <v>228.77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44021</v>
      </c>
      <c r="C9" s="54">
        <v>2992</v>
      </c>
      <c r="D9" s="43">
        <v>697.47</v>
      </c>
      <c r="E9" s="55">
        <v>201.31</v>
      </c>
      <c r="F9" s="56">
        <f t="shared" si="0"/>
        <v>5.984</v>
      </c>
      <c r="G9" s="59" t="s">
        <v>70</v>
      </c>
      <c r="H9" s="59"/>
      <c r="I9" s="60">
        <f>SLOPE(F3:F15,D3:D15)</f>
        <v>9.1475693921086315E-3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44021</v>
      </c>
      <c r="C10" s="54">
        <v>2992</v>
      </c>
      <c r="D10" s="43">
        <v>519.59</v>
      </c>
      <c r="E10" s="55">
        <v>134.72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-0.19556039268746783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44021</v>
      </c>
      <c r="C11" s="54">
        <v>2992</v>
      </c>
      <c r="D11" s="43">
        <v>378.59</v>
      </c>
      <c r="E11" s="55">
        <v>105.91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ht="15" thickBot="1">
      <c r="A12" s="61">
        <v>0.4</v>
      </c>
      <c r="B12" s="53">
        <v>44021</v>
      </c>
      <c r="C12" s="54">
        <v>2992</v>
      </c>
      <c r="D12" s="61">
        <v>141.30000000000001</v>
      </c>
      <c r="E12" s="61">
        <v>41.707999999999998</v>
      </c>
      <c r="F12" s="56">
        <f t="shared" si="0"/>
        <v>1.1968000000000001</v>
      </c>
      <c r="G12" s="62" t="s">
        <v>72</v>
      </c>
      <c r="H12" s="62"/>
      <c r="I12" s="63">
        <f>SLOPE(F3:F15,E3:E15)</f>
        <v>3.5475075636319964E-2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44021</v>
      </c>
      <c r="C13" s="54">
        <v>2992</v>
      </c>
      <c r="D13" s="61">
        <v>59.98</v>
      </c>
      <c r="E13" s="61">
        <v>21.881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-0.41133426955360353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W13" s="181" t="s">
        <v>186</v>
      </c>
      <c r="X13" s="182"/>
      <c r="Y13" s="182"/>
      <c r="Z13" s="183"/>
    </row>
    <row r="14" spans="1:26">
      <c r="A14" s="61">
        <v>0.1</v>
      </c>
      <c r="B14" s="53">
        <v>44021</v>
      </c>
      <c r="C14" s="54">
        <v>2992</v>
      </c>
      <c r="D14" s="61">
        <v>25.242000000000001</v>
      </c>
      <c r="E14" s="61">
        <v>11.093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2" t="s">
        <v>121</v>
      </c>
      <c r="X14" s="20" t="s">
        <v>122</v>
      </c>
      <c r="Y14" s="20" t="s">
        <v>121</v>
      </c>
      <c r="Z14" s="133" t="s">
        <v>122</v>
      </c>
    </row>
    <row r="15" spans="1:26" ht="15" thickBot="1">
      <c r="A15" s="61">
        <v>0</v>
      </c>
      <c r="B15" s="53">
        <v>44021</v>
      </c>
      <c r="C15" s="54">
        <v>2992</v>
      </c>
      <c r="D15" s="61">
        <v>0</v>
      </c>
      <c r="E15" s="61">
        <v>0</v>
      </c>
      <c r="F15" s="56">
        <f t="shared" ref="F15" si="1">A15/1000*C15</f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4"/>
      <c r="X15" s="41"/>
      <c r="Y15" s="41"/>
      <c r="Z15" s="135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>
      <c r="A18" s="29" t="s">
        <v>158</v>
      </c>
      <c r="B18" s="72">
        <f>$B$3+H18</f>
        <v>44021.479166666664</v>
      </c>
      <c r="C18" s="45">
        <v>5</v>
      </c>
      <c r="D18" s="73">
        <v>377.63</v>
      </c>
      <c r="E18" s="74">
        <v>103.26</v>
      </c>
      <c r="F18" s="75">
        <f>((I$9*D18)+I$10)/C18/1000</f>
        <v>6.5176724737090299E-4</v>
      </c>
      <c r="G18" s="75">
        <f>((I$12*E18)+I$13)/C18/1000</f>
        <v>6.5036440813055914E-4</v>
      </c>
      <c r="H18" s="99">
        <v>0.47916666666666669</v>
      </c>
      <c r="I18" s="76">
        <f>jar_information!M3</f>
        <v>44020.5</v>
      </c>
      <c r="J18" s="77">
        <f t="shared" ref="J18" si="2">B18-I18</f>
        <v>0.97916666666424135</v>
      </c>
      <c r="K18" s="77">
        <f>J18*24</f>
        <v>23.499999999941792</v>
      </c>
      <c r="L18" s="78">
        <f>jar_information!H3</f>
        <v>1189.984962406015</v>
      </c>
      <c r="M18" s="77">
        <f>F18*L18</f>
        <v>0.77559322336013592</v>
      </c>
      <c r="N18" s="77">
        <f>M18*1.83</f>
        <v>1.4193355987490488</v>
      </c>
      <c r="O18" s="79">
        <f t="shared" ref="O18" si="3">N18*(12/(12+(16*2)))</f>
        <v>0.38709152693155874</v>
      </c>
      <c r="P18" s="80">
        <f>O18*(400/(400+L18))</f>
        <v>9.7382437213946904E-2</v>
      </c>
      <c r="Q18" s="81"/>
      <c r="R18" s="81">
        <f>Q18/314.7</f>
        <v>0</v>
      </c>
      <c r="S18" s="81">
        <f>R18/P18*100</f>
        <v>0</v>
      </c>
      <c r="T18" s="82">
        <f>F18*1000000</f>
        <v>651.76724737090296</v>
      </c>
      <c r="U18" s="7">
        <f>M18/L18*100</f>
        <v>6.5176724737090297E-2</v>
      </c>
      <c r="V18" s="93">
        <f>O18/K18</f>
        <v>1.6471979869468831E-2</v>
      </c>
      <c r="W18" s="100">
        <f t="shared" ref="W18" si="4">V18*24*5</f>
        <v>1.97663758433626</v>
      </c>
      <c r="X18" s="100">
        <f t="shared" ref="X18" si="5">V18*24*7</f>
        <v>2.7672926180707638</v>
      </c>
      <c r="Y18" s="101">
        <f t="shared" ref="Y18" si="6">W18*(400/(400+L18))</f>
        <v>0.49727201981713087</v>
      </c>
      <c r="Z18" s="101">
        <f t="shared" ref="Z18" si="7">X18*(400/(400+L18))</f>
        <v>0.69618082774398315</v>
      </c>
    </row>
    <row r="19" spans="1:26">
      <c r="A19" s="29" t="s">
        <v>159</v>
      </c>
      <c r="B19" s="72">
        <f t="shared" ref="B19:B44" si="8">$B$3+H19</f>
        <v>44021.479166666664</v>
      </c>
      <c r="C19" s="45">
        <v>5</v>
      </c>
      <c r="D19" s="83">
        <v>197.48</v>
      </c>
      <c r="E19" s="84">
        <v>59.713000000000001</v>
      </c>
      <c r="F19" s="75">
        <f t="shared" ref="F19:F44" si="9">((I$9*D19)+I$10)/C19/1000</f>
        <v>3.2218032217322894E-4</v>
      </c>
      <c r="G19" s="75">
        <f t="shared" ref="G19:G44" si="10">((I$12*E19)+I$13)/C19/1000</f>
        <v>3.4139778438359406E-4</v>
      </c>
      <c r="H19" s="99">
        <v>0.47916666666666669</v>
      </c>
      <c r="I19" s="76">
        <f>jar_information!M4</f>
        <v>44020.5</v>
      </c>
      <c r="J19" s="77">
        <f t="shared" ref="J19:J44" si="11">B19-I19</f>
        <v>0.97916666666424135</v>
      </c>
      <c r="K19" s="77">
        <f t="shared" ref="K19:K44" si="12">J19*24</f>
        <v>23.499999999941792</v>
      </c>
      <c r="L19" s="78">
        <f>jar_information!H4</f>
        <v>1184.5645645645645</v>
      </c>
      <c r="M19" s="77">
        <f t="shared" ref="M19:M44" si="13">F19*L19</f>
        <v>0.38164339304640205</v>
      </c>
      <c r="N19" s="77">
        <f t="shared" ref="N19:N44" si="14">M19*1.83</f>
        <v>0.69840740927491574</v>
      </c>
      <c r="O19" s="79">
        <f t="shared" ref="O19:O44" si="15">N19*(12/(12+(16*2)))</f>
        <v>0.19047474798406791</v>
      </c>
      <c r="P19" s="80">
        <f t="shared" ref="P19:P44" si="16">O19*(400/(400+L19))</f>
        <v>4.808254639631173E-2</v>
      </c>
      <c r="Q19" s="81"/>
      <c r="R19" s="81">
        <f t="shared" ref="R19:R44" si="17">Q19/314.7</f>
        <v>0</v>
      </c>
      <c r="S19" s="81">
        <f t="shared" ref="S19:S44" si="18">R19/P19*100</f>
        <v>0</v>
      </c>
      <c r="T19" s="82">
        <f t="shared" ref="T19:T44" si="19">F19*1000000</f>
        <v>322.18032217322894</v>
      </c>
      <c r="U19" s="7">
        <f t="shared" ref="U19:U44" si="20">M19/L19*100</f>
        <v>3.2218032217322896E-2</v>
      </c>
      <c r="V19" s="93">
        <f t="shared" ref="V19:V44" si="21">O19/K19</f>
        <v>8.1053084248740304E-3</v>
      </c>
      <c r="W19" s="100">
        <f t="shared" ref="W19:W44" si="22">V19*24*5</f>
        <v>0.97263701098488364</v>
      </c>
      <c r="X19" s="100">
        <f t="shared" ref="X19:X44" si="23">V19*24*7</f>
        <v>1.3616918153788371</v>
      </c>
      <c r="Y19" s="101">
        <f t="shared" ref="Y19:Y44" si="24">W19*(400/(400+L19))</f>
        <v>0.24552789649241274</v>
      </c>
      <c r="Z19" s="101">
        <f t="shared" ref="Z19:Z44" si="25">X19*(400/(400+L19))</f>
        <v>0.34373905508937785</v>
      </c>
    </row>
    <row r="20" spans="1:26">
      <c r="A20" s="29" t="s">
        <v>160</v>
      </c>
      <c r="B20" s="72">
        <f t="shared" si="8"/>
        <v>44021.479166666664</v>
      </c>
      <c r="C20" s="45">
        <v>5</v>
      </c>
      <c r="D20" s="83">
        <v>145.76</v>
      </c>
      <c r="E20" s="84">
        <v>45.295999999999999</v>
      </c>
      <c r="F20" s="75">
        <f t="shared" si="9"/>
        <v>2.2755786438125725E-4</v>
      </c>
      <c r="G20" s="75">
        <f t="shared" si="10"/>
        <v>2.3910895129382909E-4</v>
      </c>
      <c r="H20" s="99">
        <v>0.47916666666666669</v>
      </c>
      <c r="I20" s="76">
        <f>jar_information!M5</f>
        <v>44020.5</v>
      </c>
      <c r="J20" s="77">
        <f t="shared" si="11"/>
        <v>0.97916666666424135</v>
      </c>
      <c r="K20" s="77">
        <f t="shared" si="12"/>
        <v>23.499999999941792</v>
      </c>
      <c r="L20" s="78">
        <f>jar_information!H5</f>
        <v>1189.984962406015</v>
      </c>
      <c r="M20" s="77">
        <f t="shared" si="13"/>
        <v>0.27079043669092345</v>
      </c>
      <c r="N20" s="77">
        <f t="shared" si="14"/>
        <v>0.49554649914438992</v>
      </c>
      <c r="O20" s="79">
        <f t="shared" si="15"/>
        <v>0.13514904522119725</v>
      </c>
      <c r="P20" s="80">
        <f t="shared" si="16"/>
        <v>3.40000813634578E-2</v>
      </c>
      <c r="Q20" s="81"/>
      <c r="R20" s="81">
        <f t="shared" si="17"/>
        <v>0</v>
      </c>
      <c r="S20" s="81">
        <f t="shared" si="18"/>
        <v>0</v>
      </c>
      <c r="T20" s="82">
        <f t="shared" si="19"/>
        <v>227.55786438125725</v>
      </c>
      <c r="U20" s="7">
        <f t="shared" si="20"/>
        <v>2.2755786438125723E-2</v>
      </c>
      <c r="V20" s="93">
        <f t="shared" si="21"/>
        <v>5.7510232009162551E-3</v>
      </c>
      <c r="W20" s="100">
        <f t="shared" si="22"/>
        <v>0.69012278410995054</v>
      </c>
      <c r="X20" s="100">
        <f t="shared" si="23"/>
        <v>0.96617189775393075</v>
      </c>
      <c r="Y20" s="101">
        <f t="shared" si="24"/>
        <v>0.17361743675000174</v>
      </c>
      <c r="Z20" s="101">
        <f t="shared" si="25"/>
        <v>0.24306441145000243</v>
      </c>
    </row>
    <row r="21" spans="1:26">
      <c r="A21" s="29" t="s">
        <v>161</v>
      </c>
      <c r="B21" s="72">
        <f t="shared" si="8"/>
        <v>44021.479166666664</v>
      </c>
      <c r="C21" s="45">
        <v>5</v>
      </c>
      <c r="D21" s="83">
        <v>459.49</v>
      </c>
      <c r="E21" s="84">
        <v>121.12</v>
      </c>
      <c r="F21" s="75">
        <f t="shared" si="9"/>
        <v>8.0153125345850556E-4</v>
      </c>
      <c r="G21" s="75">
        <f t="shared" si="10"/>
        <v>7.77081378303494E-4</v>
      </c>
      <c r="H21" s="99">
        <v>0.47916666666666669</v>
      </c>
      <c r="I21" s="76">
        <f>jar_information!M6</f>
        <v>44020.5</v>
      </c>
      <c r="J21" s="77">
        <f t="shared" si="11"/>
        <v>0.97916666666424135</v>
      </c>
      <c r="K21" s="77">
        <f t="shared" si="12"/>
        <v>23.499999999941792</v>
      </c>
      <c r="L21" s="78">
        <f>jar_information!H6</f>
        <v>1184.5645645645645</v>
      </c>
      <c r="M21" s="77">
        <f t="shared" si="13"/>
        <v>0.94946552023796427</v>
      </c>
      <c r="N21" s="77">
        <f t="shared" si="14"/>
        <v>1.7375219020354746</v>
      </c>
      <c r="O21" s="79">
        <f t="shared" si="15"/>
        <v>0.47386960964603853</v>
      </c>
      <c r="P21" s="80">
        <f t="shared" si="16"/>
        <v>0.11962140773386715</v>
      </c>
      <c r="Q21" s="81"/>
      <c r="R21" s="81">
        <f t="shared" si="17"/>
        <v>0</v>
      </c>
      <c r="S21" s="81">
        <f t="shared" si="18"/>
        <v>0</v>
      </c>
      <c r="T21" s="82">
        <f t="shared" si="19"/>
        <v>801.5312534585056</v>
      </c>
      <c r="U21" s="7">
        <f t="shared" si="20"/>
        <v>8.0153125345850562E-2</v>
      </c>
      <c r="V21" s="93">
        <f t="shared" si="21"/>
        <v>2.0164664240306905E-2</v>
      </c>
      <c r="W21" s="100">
        <f t="shared" si="22"/>
        <v>2.4197597088368288</v>
      </c>
      <c r="X21" s="100">
        <f t="shared" si="23"/>
        <v>3.3876635923715601</v>
      </c>
      <c r="Y21" s="101">
        <f t="shared" si="24"/>
        <v>0.6108327203446644</v>
      </c>
      <c r="Z21" s="101">
        <f t="shared" si="25"/>
        <v>0.8551658084825301</v>
      </c>
    </row>
    <row r="22" spans="1:26">
      <c r="A22" s="29" t="s">
        <v>162</v>
      </c>
      <c r="B22" s="72">
        <f t="shared" si="8"/>
        <v>44021.479166666664</v>
      </c>
      <c r="C22" s="45">
        <v>5</v>
      </c>
      <c r="D22" s="83">
        <v>338.2</v>
      </c>
      <c r="E22" s="84">
        <v>92.346000000000004</v>
      </c>
      <c r="F22" s="75">
        <f t="shared" si="9"/>
        <v>5.7962951514473429E-4</v>
      </c>
      <c r="G22" s="75">
        <f t="shared" si="10"/>
        <v>5.7292941303160004E-4</v>
      </c>
      <c r="H22" s="99">
        <v>0.47916666666666669</v>
      </c>
      <c r="I22" s="76">
        <f>jar_information!M7</f>
        <v>44020.5</v>
      </c>
      <c r="J22" s="77">
        <f t="shared" si="11"/>
        <v>0.97916666666424135</v>
      </c>
      <c r="K22" s="77">
        <f t="shared" si="12"/>
        <v>23.499999999941792</v>
      </c>
      <c r="L22" s="78">
        <f>jar_information!H7</f>
        <v>1184.5645645645645</v>
      </c>
      <c r="M22" s="77">
        <f t="shared" si="13"/>
        <v>0.68660858421619186</v>
      </c>
      <c r="N22" s="77">
        <f t="shared" si="14"/>
        <v>1.2564937091156312</v>
      </c>
      <c r="O22" s="79">
        <f t="shared" si="15"/>
        <v>0.34268010248608122</v>
      </c>
      <c r="P22" s="80">
        <f t="shared" si="16"/>
        <v>8.6504547722294697E-2</v>
      </c>
      <c r="Q22" s="81"/>
      <c r="R22" s="81">
        <f t="shared" si="17"/>
        <v>0</v>
      </c>
      <c r="S22" s="81">
        <f t="shared" si="18"/>
        <v>0</v>
      </c>
      <c r="T22" s="82">
        <f t="shared" si="19"/>
        <v>579.62951514473434</v>
      </c>
      <c r="U22" s="7">
        <f t="shared" si="20"/>
        <v>5.7962951514473428E-2</v>
      </c>
      <c r="V22" s="93">
        <f t="shared" si="21"/>
        <v>1.4582132020720426E-2</v>
      </c>
      <c r="W22" s="100">
        <f t="shared" si="22"/>
        <v>1.7498558424864514</v>
      </c>
      <c r="X22" s="100">
        <f t="shared" si="23"/>
        <v>2.4497981794810317</v>
      </c>
      <c r="Y22" s="101">
        <f t="shared" si="24"/>
        <v>0.44172535007238628</v>
      </c>
      <c r="Z22" s="101">
        <f t="shared" si="25"/>
        <v>0.61841549010134078</v>
      </c>
    </row>
    <row r="23" spans="1:26">
      <c r="A23" s="29" t="s">
        <v>163</v>
      </c>
      <c r="B23" s="72">
        <f t="shared" si="8"/>
        <v>44021.479166666664</v>
      </c>
      <c r="C23" s="45">
        <v>5</v>
      </c>
      <c r="D23" s="83">
        <v>276.52999999999997</v>
      </c>
      <c r="E23" s="84">
        <v>76.311000000000007</v>
      </c>
      <c r="F23" s="75">
        <f t="shared" si="9"/>
        <v>4.6680339426246643E-4</v>
      </c>
      <c r="G23" s="75">
        <f t="shared" si="10"/>
        <v>4.5916084546592184E-4</v>
      </c>
      <c r="H23" s="99">
        <v>0.47916666666666669</v>
      </c>
      <c r="I23" s="76">
        <f>jar_information!M8</f>
        <v>44020.5</v>
      </c>
      <c r="J23" s="77">
        <f t="shared" si="11"/>
        <v>0.97916666666424135</v>
      </c>
      <c r="K23" s="77">
        <f t="shared" si="12"/>
        <v>23.499999999941792</v>
      </c>
      <c r="L23" s="78">
        <f>jar_information!H8</f>
        <v>1189.984962406015</v>
      </c>
      <c r="M23" s="77">
        <f t="shared" si="13"/>
        <v>0.55548901957242136</v>
      </c>
      <c r="N23" s="77">
        <f t="shared" si="14"/>
        <v>1.0165449058175311</v>
      </c>
      <c r="O23" s="79">
        <f t="shared" si="15"/>
        <v>0.27723951976841754</v>
      </c>
      <c r="P23" s="80">
        <f t="shared" si="16"/>
        <v>6.9746450771179622E-2</v>
      </c>
      <c r="Q23" s="81"/>
      <c r="R23" s="81">
        <f t="shared" si="17"/>
        <v>0</v>
      </c>
      <c r="S23" s="81">
        <f t="shared" si="18"/>
        <v>0</v>
      </c>
      <c r="T23" s="82">
        <f t="shared" si="19"/>
        <v>466.80339426246644</v>
      </c>
      <c r="U23" s="7">
        <f t="shared" si="20"/>
        <v>4.6680339426246643E-2</v>
      </c>
      <c r="V23" s="93">
        <f t="shared" si="21"/>
        <v>1.1797426373153373E-2</v>
      </c>
      <c r="W23" s="100">
        <f t="shared" si="22"/>
        <v>1.415691164778405</v>
      </c>
      <c r="X23" s="100">
        <f t="shared" si="23"/>
        <v>1.9819676306897667</v>
      </c>
      <c r="Y23" s="101">
        <f t="shared" si="24"/>
        <v>0.35615208904520373</v>
      </c>
      <c r="Z23" s="101">
        <f t="shared" si="25"/>
        <v>0.49861292466328516</v>
      </c>
    </row>
    <row r="24" spans="1:26">
      <c r="A24" s="29" t="s">
        <v>164</v>
      </c>
      <c r="B24" s="72">
        <f t="shared" si="8"/>
        <v>44021.479166666664</v>
      </c>
      <c r="C24" s="45">
        <v>5</v>
      </c>
      <c r="D24" s="83">
        <v>846.88</v>
      </c>
      <c r="E24" s="84">
        <v>224.05</v>
      </c>
      <c r="F24" s="75">
        <f t="shared" si="9"/>
        <v>1.510266634820298E-3</v>
      </c>
      <c r="G24" s="75">
        <f t="shared" si="10"/>
        <v>1.507371285352777E-3</v>
      </c>
      <c r="H24" s="99">
        <v>0.47916666666666669</v>
      </c>
      <c r="I24" s="76">
        <f>jar_information!M9</f>
        <v>44020.5</v>
      </c>
      <c r="J24" s="77">
        <f t="shared" si="11"/>
        <v>0.97916666666424135</v>
      </c>
      <c r="K24" s="77">
        <f t="shared" si="12"/>
        <v>23.499999999941792</v>
      </c>
      <c r="L24" s="78">
        <f>jar_information!H9</f>
        <v>1152.3809523809523</v>
      </c>
      <c r="M24" s="77">
        <f t="shared" si="13"/>
        <v>1.7404025029833909</v>
      </c>
      <c r="N24" s="77">
        <f t="shared" si="14"/>
        <v>3.1849365804596057</v>
      </c>
      <c r="O24" s="79">
        <f t="shared" si="15"/>
        <v>0.86861906739807426</v>
      </c>
      <c r="P24" s="80">
        <f t="shared" si="16"/>
        <v>0.22381595601668172</v>
      </c>
      <c r="Q24" s="81"/>
      <c r="R24" s="81">
        <f t="shared" si="17"/>
        <v>0</v>
      </c>
      <c r="S24" s="81">
        <f t="shared" si="18"/>
        <v>0</v>
      </c>
      <c r="T24" s="82">
        <f t="shared" si="19"/>
        <v>1510.2666348202981</v>
      </c>
      <c r="U24" s="7">
        <f t="shared" si="20"/>
        <v>0.15102666348202981</v>
      </c>
      <c r="V24" s="93">
        <f t="shared" si="21"/>
        <v>3.6962513506392583E-2</v>
      </c>
      <c r="W24" s="100">
        <f t="shared" si="22"/>
        <v>4.4355016207671101</v>
      </c>
      <c r="X24" s="100">
        <f t="shared" si="23"/>
        <v>6.2097022690739543</v>
      </c>
      <c r="Y24" s="101">
        <f t="shared" si="24"/>
        <v>1.1428899881731205</v>
      </c>
      <c r="Z24" s="101">
        <f t="shared" si="25"/>
        <v>1.6000459834423686</v>
      </c>
    </row>
    <row r="25" spans="1:26">
      <c r="A25" s="29" t="s">
        <v>165</v>
      </c>
      <c r="B25" s="72">
        <f t="shared" si="8"/>
        <v>44021.479166666664</v>
      </c>
      <c r="C25" s="45">
        <v>5</v>
      </c>
      <c r="D25" s="83">
        <v>740.7</v>
      </c>
      <c r="E25" s="84">
        <v>201.52</v>
      </c>
      <c r="F25" s="75">
        <f t="shared" si="9"/>
        <v>1.3160088512094792E-3</v>
      </c>
      <c r="G25" s="75">
        <f t="shared" si="10"/>
        <v>1.3475205945355194E-3</v>
      </c>
      <c r="H25" s="99">
        <v>0.47916666666666669</v>
      </c>
      <c r="I25" s="76">
        <f>jar_information!M10</f>
        <v>44020.5</v>
      </c>
      <c r="J25" s="77">
        <f t="shared" si="11"/>
        <v>0.97916666666424135</v>
      </c>
      <c r="K25" s="77">
        <f t="shared" si="12"/>
        <v>23.499999999941792</v>
      </c>
      <c r="L25" s="78">
        <f>jar_information!H10</f>
        <v>1189.984962406015</v>
      </c>
      <c r="M25" s="77">
        <f t="shared" si="13"/>
        <v>1.5660307433324951</v>
      </c>
      <c r="N25" s="77">
        <f t="shared" si="14"/>
        <v>2.8658362602984662</v>
      </c>
      <c r="O25" s="79">
        <f t="shared" si="15"/>
        <v>0.78159170735412709</v>
      </c>
      <c r="P25" s="80">
        <f t="shared" si="16"/>
        <v>0.1966287042542586</v>
      </c>
      <c r="Q25" s="81"/>
      <c r="R25" s="81">
        <f t="shared" si="17"/>
        <v>0</v>
      </c>
      <c r="S25" s="81">
        <f t="shared" si="18"/>
        <v>0</v>
      </c>
      <c r="T25" s="82">
        <f t="shared" si="19"/>
        <v>1316.0088512094792</v>
      </c>
      <c r="U25" s="7">
        <f t="shared" si="20"/>
        <v>0.13160088512094792</v>
      </c>
      <c r="V25" s="93">
        <f t="shared" si="21"/>
        <v>3.3259221589619706E-2</v>
      </c>
      <c r="W25" s="100">
        <f t="shared" si="22"/>
        <v>3.9911065907543648</v>
      </c>
      <c r="X25" s="100">
        <f t="shared" si="23"/>
        <v>5.5875492270561109</v>
      </c>
      <c r="Y25" s="101">
        <f t="shared" si="24"/>
        <v>1.0040614685348714</v>
      </c>
      <c r="Z25" s="101">
        <f t="shared" si="25"/>
        <v>1.4056860559488202</v>
      </c>
    </row>
    <row r="26" spans="1:26">
      <c r="A26" s="29" t="s">
        <v>166</v>
      </c>
      <c r="B26" s="72">
        <f t="shared" si="8"/>
        <v>44021.479166666664</v>
      </c>
      <c r="C26" s="45">
        <v>5</v>
      </c>
      <c r="D26" s="83">
        <v>304.31</v>
      </c>
      <c r="E26" s="84">
        <v>88.760999999999996</v>
      </c>
      <c r="F26" s="75">
        <f t="shared" si="9"/>
        <v>5.1762728980502199E-4</v>
      </c>
      <c r="G26" s="75">
        <f t="shared" si="10"/>
        <v>5.4749378380035852E-4</v>
      </c>
      <c r="H26" s="99">
        <v>0.47916666666666669</v>
      </c>
      <c r="I26" s="76">
        <f>jar_information!M11</f>
        <v>44020.5</v>
      </c>
      <c r="J26" s="77">
        <f t="shared" si="11"/>
        <v>0.97916666666424135</v>
      </c>
      <c r="K26" s="77">
        <f t="shared" si="12"/>
        <v>23.499999999941792</v>
      </c>
      <c r="L26" s="78">
        <f>jar_information!H11</f>
        <v>1184.5645645645645</v>
      </c>
      <c r="M26" s="77">
        <f t="shared" si="13"/>
        <v>0.61316294515462155</v>
      </c>
      <c r="N26" s="77">
        <f t="shared" si="14"/>
        <v>1.1220881896329575</v>
      </c>
      <c r="O26" s="79">
        <f t="shared" si="15"/>
        <v>0.30602405171807928</v>
      </c>
      <c r="P26" s="80">
        <f t="shared" si="16"/>
        <v>7.7251267272198318E-2</v>
      </c>
      <c r="Q26" s="81"/>
      <c r="R26" s="81">
        <f t="shared" si="17"/>
        <v>0</v>
      </c>
      <c r="S26" s="81">
        <f t="shared" si="18"/>
        <v>0</v>
      </c>
      <c r="T26" s="82">
        <f t="shared" si="19"/>
        <v>517.62728980502197</v>
      </c>
      <c r="U26" s="7">
        <f t="shared" si="20"/>
        <v>5.1762728980502201E-2</v>
      </c>
      <c r="V26" s="93">
        <f t="shared" si="21"/>
        <v>1.3022300073142012E-2</v>
      </c>
      <c r="W26" s="100">
        <f t="shared" si="22"/>
        <v>1.5626760087770415</v>
      </c>
      <c r="X26" s="100">
        <f t="shared" si="23"/>
        <v>2.1877464122878578</v>
      </c>
      <c r="Y26" s="101">
        <f t="shared" si="24"/>
        <v>0.39447455628454298</v>
      </c>
      <c r="Z26" s="101">
        <f t="shared" si="25"/>
        <v>0.5522643787983601</v>
      </c>
    </row>
    <row r="27" spans="1:26">
      <c r="A27" s="29" t="s">
        <v>167</v>
      </c>
      <c r="B27" s="72">
        <f t="shared" si="8"/>
        <v>44021.479166666664</v>
      </c>
      <c r="C27" s="45">
        <v>5</v>
      </c>
      <c r="D27" s="83">
        <v>464.33</v>
      </c>
      <c r="E27" s="84">
        <v>133.32</v>
      </c>
      <c r="F27" s="75">
        <f t="shared" si="9"/>
        <v>8.1038610063006652E-4</v>
      </c>
      <c r="G27" s="75">
        <f t="shared" si="10"/>
        <v>8.6364056285611484E-4</v>
      </c>
      <c r="H27" s="99">
        <v>0.47916666666666669</v>
      </c>
      <c r="I27" s="76">
        <f>jar_information!M12</f>
        <v>44020.5</v>
      </c>
      <c r="J27" s="77">
        <f t="shared" si="11"/>
        <v>0.97916666666424135</v>
      </c>
      <c r="K27" s="77">
        <f t="shared" si="12"/>
        <v>23.499999999941792</v>
      </c>
      <c r="L27" s="78">
        <f>jar_information!H12</f>
        <v>1184.5645645645645</v>
      </c>
      <c r="M27" s="77">
        <f t="shared" si="13"/>
        <v>0.95995465842203009</v>
      </c>
      <c r="N27" s="77">
        <f t="shared" si="14"/>
        <v>1.7567170249123152</v>
      </c>
      <c r="O27" s="79">
        <f t="shared" si="15"/>
        <v>0.47910464315790413</v>
      </c>
      <c r="P27" s="80">
        <f t="shared" si="16"/>
        <v>0.1209429148857841</v>
      </c>
      <c r="Q27" s="81"/>
      <c r="R27" s="81">
        <f t="shared" si="17"/>
        <v>0</v>
      </c>
      <c r="S27" s="81">
        <f t="shared" si="18"/>
        <v>0</v>
      </c>
      <c r="T27" s="82">
        <f t="shared" si="19"/>
        <v>810.38610063006649</v>
      </c>
      <c r="U27" s="7">
        <f t="shared" si="20"/>
        <v>8.1038610063006652E-2</v>
      </c>
      <c r="V27" s="93">
        <f t="shared" si="21"/>
        <v>2.03874316237911E-2</v>
      </c>
      <c r="W27" s="100">
        <f t="shared" si="22"/>
        <v>2.4464917948549321</v>
      </c>
      <c r="X27" s="100">
        <f t="shared" si="23"/>
        <v>3.4250885127969046</v>
      </c>
      <c r="Y27" s="101">
        <f t="shared" si="24"/>
        <v>0.6175808419714911</v>
      </c>
      <c r="Z27" s="101">
        <f t="shared" si="25"/>
        <v>0.86461317876008748</v>
      </c>
    </row>
    <row r="28" spans="1:26">
      <c r="A28" s="29" t="s">
        <v>168</v>
      </c>
      <c r="B28" s="72">
        <f t="shared" si="8"/>
        <v>44021.479166666664</v>
      </c>
      <c r="C28" s="45">
        <v>5</v>
      </c>
      <c r="D28" s="83">
        <v>432.68</v>
      </c>
      <c r="E28" s="84">
        <v>112.37</v>
      </c>
      <c r="F28" s="75">
        <f t="shared" si="9"/>
        <v>7.5248198637801903E-4</v>
      </c>
      <c r="G28" s="75">
        <f t="shared" si="10"/>
        <v>7.1499999593993416E-4</v>
      </c>
      <c r="H28" s="99">
        <v>0.47916666666666669</v>
      </c>
      <c r="I28" s="76">
        <f>jar_information!M13</f>
        <v>44020.5</v>
      </c>
      <c r="J28" s="77">
        <f t="shared" si="11"/>
        <v>0.97916666666424135</v>
      </c>
      <c r="K28" s="77">
        <f t="shared" si="12"/>
        <v>23.499999999941792</v>
      </c>
      <c r="L28" s="78">
        <f>jar_information!H13</f>
        <v>1173.7724550898204</v>
      </c>
      <c r="M28" s="77">
        <f t="shared" si="13"/>
        <v>0.88324262856179214</v>
      </c>
      <c r="N28" s="77">
        <f t="shared" si="14"/>
        <v>1.6163340102680797</v>
      </c>
      <c r="O28" s="79">
        <f t="shared" si="15"/>
        <v>0.44081836643674899</v>
      </c>
      <c r="P28" s="80">
        <f t="shared" si="16"/>
        <v>0.11204119503072381</v>
      </c>
      <c r="Q28" s="81"/>
      <c r="R28" s="81">
        <f t="shared" si="17"/>
        <v>0</v>
      </c>
      <c r="S28" s="81">
        <f t="shared" si="18"/>
        <v>0</v>
      </c>
      <c r="T28" s="82">
        <f t="shared" si="19"/>
        <v>752.48198637801897</v>
      </c>
      <c r="U28" s="7">
        <f t="shared" si="20"/>
        <v>7.5248198637801897E-2</v>
      </c>
      <c r="V28" s="93">
        <f t="shared" si="21"/>
        <v>1.8758228359057057E-2</v>
      </c>
      <c r="W28" s="100">
        <f t="shared" si="22"/>
        <v>2.2509874030868469</v>
      </c>
      <c r="X28" s="100">
        <f t="shared" si="23"/>
        <v>3.1513823643215857</v>
      </c>
      <c r="Y28" s="101">
        <f t="shared" si="24"/>
        <v>0.57212525122213442</v>
      </c>
      <c r="Z28" s="101">
        <f t="shared" si="25"/>
        <v>0.80097535171098821</v>
      </c>
    </row>
    <row r="29" spans="1:26">
      <c r="A29" s="29" t="s">
        <v>169</v>
      </c>
      <c r="B29" s="72">
        <f t="shared" si="8"/>
        <v>44021.479166666664</v>
      </c>
      <c r="C29" s="45">
        <v>5</v>
      </c>
      <c r="D29" s="83">
        <v>460.88</v>
      </c>
      <c r="E29" s="84">
        <v>123.94</v>
      </c>
      <c r="F29" s="75">
        <f t="shared" si="9"/>
        <v>8.0407427774951165E-4</v>
      </c>
      <c r="G29" s="75">
        <f t="shared" si="10"/>
        <v>7.9708932096237849E-4</v>
      </c>
      <c r="H29" s="99">
        <v>0.47916666666666669</v>
      </c>
      <c r="I29" s="76">
        <f>jar_information!M14</f>
        <v>44020.5</v>
      </c>
      <c r="J29" s="77">
        <f t="shared" si="11"/>
        <v>0.97916666666424135</v>
      </c>
      <c r="K29" s="77">
        <f t="shared" si="12"/>
        <v>23.499999999941792</v>
      </c>
      <c r="L29" s="78">
        <f>jar_information!H14</f>
        <v>1173.7724550898204</v>
      </c>
      <c r="M29" s="77">
        <f t="shared" si="13"/>
        <v>0.94380023906861843</v>
      </c>
      <c r="N29" s="77">
        <f t="shared" si="14"/>
        <v>1.7271544374955718</v>
      </c>
      <c r="O29" s="79">
        <f t="shared" si="15"/>
        <v>0.47104211931697409</v>
      </c>
      <c r="P29" s="80">
        <f t="shared" si="16"/>
        <v>0.11972305597128784</v>
      </c>
      <c r="Q29" s="81"/>
      <c r="R29" s="81">
        <f t="shared" si="17"/>
        <v>0</v>
      </c>
      <c r="S29" s="81">
        <f t="shared" si="18"/>
        <v>0</v>
      </c>
      <c r="T29" s="82">
        <f t="shared" si="19"/>
        <v>804.07427774951168</v>
      </c>
      <c r="U29" s="7">
        <f t="shared" si="20"/>
        <v>8.0407427774951162E-2</v>
      </c>
      <c r="V29" s="93">
        <f t="shared" si="21"/>
        <v>2.0044345502899609E-2</v>
      </c>
      <c r="W29" s="100">
        <f t="shared" si="22"/>
        <v>2.4053214603479529</v>
      </c>
      <c r="X29" s="100">
        <f t="shared" si="23"/>
        <v>3.3674500444871343</v>
      </c>
      <c r="Y29" s="101">
        <f t="shared" si="24"/>
        <v>0.61135177517404782</v>
      </c>
      <c r="Z29" s="101">
        <f t="shared" si="25"/>
        <v>0.85589248524366701</v>
      </c>
    </row>
    <row r="30" spans="1:26">
      <c r="A30" t="s">
        <v>170</v>
      </c>
      <c r="B30" s="72">
        <f t="shared" si="8"/>
        <v>44021.479166666664</v>
      </c>
      <c r="C30" s="45">
        <v>5</v>
      </c>
      <c r="D30" s="83">
        <v>541.1</v>
      </c>
      <c r="E30" s="84">
        <v>139.04</v>
      </c>
      <c r="F30" s="75">
        <f t="shared" si="9"/>
        <v>9.5083788107650261E-4</v>
      </c>
      <c r="G30" s="75">
        <f t="shared" si="10"/>
        <v>9.0422404938406478E-4</v>
      </c>
      <c r="H30" s="99">
        <v>0.47916666666666669</v>
      </c>
      <c r="I30" s="76">
        <f>jar_information!M15</f>
        <v>44020.5</v>
      </c>
      <c r="J30" s="77">
        <f t="shared" si="11"/>
        <v>0.97916666666424135</v>
      </c>
      <c r="K30" s="77">
        <f t="shared" si="12"/>
        <v>23.499999999941792</v>
      </c>
      <c r="L30" s="78">
        <f>jar_information!H15</f>
        <v>1168.4005979073243</v>
      </c>
      <c r="M30" s="77">
        <f t="shared" si="13"/>
        <v>1.1109595487627189</v>
      </c>
      <c r="N30" s="77">
        <f t="shared" si="14"/>
        <v>2.0330559742357757</v>
      </c>
      <c r="O30" s="79">
        <f t="shared" si="15"/>
        <v>0.55446981115521154</v>
      </c>
      <c r="P30" s="80">
        <f t="shared" si="16"/>
        <v>0.1414102524304125</v>
      </c>
      <c r="Q30" s="81"/>
      <c r="R30" s="81">
        <f t="shared" si="17"/>
        <v>0</v>
      </c>
      <c r="S30" s="81">
        <f t="shared" si="18"/>
        <v>0</v>
      </c>
      <c r="T30" s="82">
        <f t="shared" si="19"/>
        <v>950.83788107650264</v>
      </c>
      <c r="U30" s="7">
        <f t="shared" si="20"/>
        <v>9.5083788107650252E-2</v>
      </c>
      <c r="V30" s="93">
        <f t="shared" si="21"/>
        <v>2.3594460049216379E-2</v>
      </c>
      <c r="W30" s="100">
        <f t="shared" si="22"/>
        <v>2.8313352059059653</v>
      </c>
      <c r="X30" s="100">
        <f t="shared" si="23"/>
        <v>3.9638692882683517</v>
      </c>
      <c r="Y30" s="101">
        <f t="shared" si="24"/>
        <v>0.72209490602942683</v>
      </c>
      <c r="Z30" s="101">
        <f t="shared" si="25"/>
        <v>1.0109328684411976</v>
      </c>
    </row>
    <row r="31" spans="1:26">
      <c r="A31" t="s">
        <v>171</v>
      </c>
      <c r="B31" s="72">
        <f t="shared" si="8"/>
        <v>44021.479166666664</v>
      </c>
      <c r="C31" s="45">
        <v>5</v>
      </c>
      <c r="D31" s="83">
        <v>600.53</v>
      </c>
      <c r="E31" s="84">
        <v>151.18</v>
      </c>
      <c r="F31" s="75">
        <f t="shared" si="9"/>
        <v>1.0595658908711056E-3</v>
      </c>
      <c r="G31" s="75">
        <f t="shared" si="10"/>
        <v>9.903575330290498E-4</v>
      </c>
      <c r="H31" s="99">
        <v>0.47916666666666669</v>
      </c>
      <c r="I31" s="76">
        <f>jar_information!M16</f>
        <v>44020.5</v>
      </c>
      <c r="J31" s="77">
        <f t="shared" si="11"/>
        <v>0.97916666666424135</v>
      </c>
      <c r="K31" s="77">
        <f t="shared" si="12"/>
        <v>23.499999999941792</v>
      </c>
      <c r="L31" s="78">
        <f>jar_information!H16</f>
        <v>1179.1604197901049</v>
      </c>
      <c r="M31" s="77">
        <f t="shared" si="13"/>
        <v>1.2493981606748494</v>
      </c>
      <c r="N31" s="77">
        <f t="shared" si="14"/>
        <v>2.2863986340349745</v>
      </c>
      <c r="O31" s="79">
        <f t="shared" si="15"/>
        <v>0.6235632638277202</v>
      </c>
      <c r="P31" s="80">
        <f t="shared" si="16"/>
        <v>0.15794804783939595</v>
      </c>
      <c r="Q31" s="81"/>
      <c r="R31" s="81">
        <f t="shared" si="17"/>
        <v>0</v>
      </c>
      <c r="S31" s="81">
        <f t="shared" si="18"/>
        <v>0</v>
      </c>
      <c r="T31" s="82">
        <f t="shared" si="19"/>
        <v>1059.5658908711055</v>
      </c>
      <c r="U31" s="7">
        <f t="shared" si="20"/>
        <v>0.10595658908711056</v>
      </c>
      <c r="V31" s="93">
        <f t="shared" si="21"/>
        <v>2.6534606971458072E-2</v>
      </c>
      <c r="W31" s="100">
        <f t="shared" si="22"/>
        <v>3.1841528365749689</v>
      </c>
      <c r="X31" s="100">
        <f t="shared" si="23"/>
        <v>4.4578139712049563</v>
      </c>
      <c r="Y31" s="101">
        <f t="shared" si="24"/>
        <v>0.80654322301167924</v>
      </c>
      <c r="Z31" s="101">
        <f t="shared" si="25"/>
        <v>1.1291605122163511</v>
      </c>
    </row>
    <row r="32" spans="1:26">
      <c r="A32" t="s">
        <v>172</v>
      </c>
      <c r="B32" s="72">
        <f t="shared" si="8"/>
        <v>44021.479166666664</v>
      </c>
      <c r="C32" s="45">
        <v>5</v>
      </c>
      <c r="D32" s="83">
        <v>657.12</v>
      </c>
      <c r="E32" s="84">
        <v>171.39</v>
      </c>
      <c r="F32" s="75">
        <f t="shared" si="9"/>
        <v>1.1630980812509912E-3</v>
      </c>
      <c r="G32" s="75">
        <f t="shared" si="10"/>
        <v>1.1337477887510548E-3</v>
      </c>
      <c r="H32" s="99">
        <v>0.47916666666666669</v>
      </c>
      <c r="I32" s="76">
        <f>jar_information!M17</f>
        <v>44020.5</v>
      </c>
      <c r="J32" s="77">
        <f t="shared" si="11"/>
        <v>0.97916666666424135</v>
      </c>
      <c r="K32" s="77">
        <f t="shared" si="12"/>
        <v>23.499999999941792</v>
      </c>
      <c r="L32" s="78">
        <f>jar_information!H17</f>
        <v>1173.7724550898204</v>
      </c>
      <c r="M32" s="77">
        <f t="shared" si="13"/>
        <v>1.3652124903402352</v>
      </c>
      <c r="N32" s="77">
        <f t="shared" si="14"/>
        <v>2.4983388573226306</v>
      </c>
      <c r="O32" s="79">
        <f t="shared" si="15"/>
        <v>0.68136514290617189</v>
      </c>
      <c r="P32" s="80">
        <f t="shared" si="16"/>
        <v>0.17318009111229085</v>
      </c>
      <c r="Q32" s="81"/>
      <c r="R32" s="81">
        <f t="shared" si="17"/>
        <v>0</v>
      </c>
      <c r="S32" s="81">
        <f t="shared" si="18"/>
        <v>0</v>
      </c>
      <c r="T32" s="82">
        <f t="shared" si="19"/>
        <v>1163.0980812509911</v>
      </c>
      <c r="U32" s="7">
        <f t="shared" si="20"/>
        <v>0.11630980812509911</v>
      </c>
      <c r="V32" s="93">
        <f t="shared" si="21"/>
        <v>2.899426140033445E-2</v>
      </c>
      <c r="W32" s="100">
        <f t="shared" si="22"/>
        <v>3.479311368040134</v>
      </c>
      <c r="X32" s="100">
        <f t="shared" si="23"/>
        <v>4.8710359152561873</v>
      </c>
      <c r="Y32" s="101">
        <f t="shared" si="24"/>
        <v>0.88432386951176079</v>
      </c>
      <c r="Z32" s="101">
        <f t="shared" si="25"/>
        <v>1.238053417316465</v>
      </c>
    </row>
    <row r="33" spans="1:26">
      <c r="A33" t="s">
        <v>173</v>
      </c>
      <c r="B33" s="72">
        <f t="shared" si="8"/>
        <v>44021.479166666664</v>
      </c>
      <c r="C33" s="45">
        <v>5</v>
      </c>
      <c r="D33" s="83">
        <v>689.28</v>
      </c>
      <c r="E33" s="84">
        <v>194.27</v>
      </c>
      <c r="F33" s="75">
        <f t="shared" si="9"/>
        <v>1.221935247581034E-3</v>
      </c>
      <c r="G33" s="75">
        <f t="shared" si="10"/>
        <v>1.2960817348628552E-3</v>
      </c>
      <c r="H33" s="99">
        <v>0.47916666666666669</v>
      </c>
      <c r="I33" s="76">
        <f>jar_information!M18</f>
        <v>44020.5</v>
      </c>
      <c r="J33" s="77">
        <f t="shared" si="11"/>
        <v>0.97916666666424135</v>
      </c>
      <c r="K33" s="77">
        <f t="shared" si="12"/>
        <v>23.499999999941792</v>
      </c>
      <c r="L33" s="78">
        <f>jar_information!H18</f>
        <v>1200.8748114630469</v>
      </c>
      <c r="M33" s="77">
        <f t="shared" si="13"/>
        <v>1.4673912600589256</v>
      </c>
      <c r="N33" s="77">
        <f t="shared" si="14"/>
        <v>2.6853260059078341</v>
      </c>
      <c r="O33" s="79">
        <f t="shared" si="15"/>
        <v>0.73236163797486376</v>
      </c>
      <c r="P33" s="80">
        <f t="shared" si="16"/>
        <v>0.18299035820435081</v>
      </c>
      <c r="Q33" s="81"/>
      <c r="R33" s="81">
        <f t="shared" si="17"/>
        <v>0</v>
      </c>
      <c r="S33" s="81">
        <f t="shared" si="18"/>
        <v>0</v>
      </c>
      <c r="T33" s="82">
        <f t="shared" si="19"/>
        <v>1221.935247581034</v>
      </c>
      <c r="U33" s="7">
        <f t="shared" si="20"/>
        <v>0.1221935247581034</v>
      </c>
      <c r="V33" s="93">
        <f t="shared" si="21"/>
        <v>3.1164325020284159E-2</v>
      </c>
      <c r="W33" s="100">
        <f t="shared" si="22"/>
        <v>3.7397190024340992</v>
      </c>
      <c r="X33" s="100">
        <f t="shared" si="23"/>
        <v>5.2356066034077386</v>
      </c>
      <c r="Y33" s="101">
        <f t="shared" si="24"/>
        <v>0.93441885040751005</v>
      </c>
      <c r="Z33" s="101">
        <f t="shared" si="25"/>
        <v>1.308186390570514</v>
      </c>
    </row>
    <row r="34" spans="1:26">
      <c r="A34" t="s">
        <v>174</v>
      </c>
      <c r="B34" s="72">
        <f t="shared" si="8"/>
        <v>44021.479166666664</v>
      </c>
      <c r="C34" s="45">
        <v>5</v>
      </c>
      <c r="D34" s="83">
        <v>460.17</v>
      </c>
      <c r="E34" s="84">
        <v>119.5</v>
      </c>
      <c r="F34" s="75">
        <f t="shared" si="9"/>
        <v>8.0277532289583229E-4</v>
      </c>
      <c r="G34" s="75">
        <f t="shared" si="10"/>
        <v>7.6558745379732651E-4</v>
      </c>
      <c r="H34" s="99">
        <v>0.47916666666666669</v>
      </c>
      <c r="I34" s="76">
        <f>jar_information!M19</f>
        <v>44020.5</v>
      </c>
      <c r="J34" s="77">
        <f t="shared" si="11"/>
        <v>0.97916666666424135</v>
      </c>
      <c r="K34" s="77">
        <f t="shared" si="12"/>
        <v>23.499999999941792</v>
      </c>
      <c r="L34" s="78">
        <f>jar_information!H19</f>
        <v>1184.5645645645645</v>
      </c>
      <c r="M34" s="77">
        <f t="shared" si="13"/>
        <v>0.95093920080927929</v>
      </c>
      <c r="N34" s="77">
        <f t="shared" si="14"/>
        <v>1.7402187374809812</v>
      </c>
      <c r="O34" s="79">
        <f t="shared" si="15"/>
        <v>0.47460511022208574</v>
      </c>
      <c r="P34" s="80">
        <f t="shared" si="16"/>
        <v>0.11980707402793811</v>
      </c>
      <c r="Q34" s="81"/>
      <c r="R34" s="81">
        <f t="shared" si="17"/>
        <v>0</v>
      </c>
      <c r="S34" s="81">
        <f t="shared" si="18"/>
        <v>0</v>
      </c>
      <c r="T34" s="82">
        <f t="shared" si="19"/>
        <v>802.77532289583223</v>
      </c>
      <c r="U34" s="7">
        <f t="shared" si="20"/>
        <v>8.0277532289583231E-2</v>
      </c>
      <c r="V34" s="93">
        <f t="shared" si="21"/>
        <v>2.0195962137160055E-2</v>
      </c>
      <c r="W34" s="100">
        <f t="shared" si="22"/>
        <v>2.4235154564592065</v>
      </c>
      <c r="X34" s="100">
        <f t="shared" si="23"/>
        <v>3.3929216390428891</v>
      </c>
      <c r="Y34" s="101">
        <f t="shared" si="24"/>
        <v>0.61178080354843334</v>
      </c>
      <c r="Z34" s="101">
        <f t="shared" si="25"/>
        <v>0.85649312496780672</v>
      </c>
    </row>
    <row r="35" spans="1:26">
      <c r="A35" t="s">
        <v>175</v>
      </c>
      <c r="B35" s="72">
        <f t="shared" si="8"/>
        <v>44021.479166666664</v>
      </c>
      <c r="C35" s="45">
        <v>5</v>
      </c>
      <c r="D35" s="83">
        <v>457.59</v>
      </c>
      <c r="E35" s="84">
        <v>117.93</v>
      </c>
      <c r="F35" s="75">
        <f t="shared" si="9"/>
        <v>7.9805517708950407E-4</v>
      </c>
      <c r="G35" s="75">
        <f t="shared" si="10"/>
        <v>7.5444828004752208E-4</v>
      </c>
      <c r="H35" s="99">
        <v>0.47916666666666669</v>
      </c>
      <c r="I35" s="76">
        <f>jar_information!M20</f>
        <v>44020.5</v>
      </c>
      <c r="J35" s="77">
        <f t="shared" si="11"/>
        <v>0.97916666666424135</v>
      </c>
      <c r="K35" s="77">
        <f t="shared" si="12"/>
        <v>23.499999999941792</v>
      </c>
      <c r="L35" s="78">
        <f>jar_information!H20</f>
        <v>1184.5645645645645</v>
      </c>
      <c r="M35" s="77">
        <f t="shared" si="13"/>
        <v>0.94534788334752484</v>
      </c>
      <c r="N35" s="77">
        <f t="shared" si="14"/>
        <v>1.7299866265259705</v>
      </c>
      <c r="O35" s="79">
        <f t="shared" si="15"/>
        <v>0.47181453450708283</v>
      </c>
      <c r="P35" s="80">
        <f t="shared" si="16"/>
        <v>0.11910263426513937</v>
      </c>
      <c r="Q35" s="81"/>
      <c r="R35" s="81">
        <f t="shared" si="17"/>
        <v>0</v>
      </c>
      <c r="S35" s="81">
        <f t="shared" si="18"/>
        <v>0</v>
      </c>
      <c r="T35" s="82">
        <f t="shared" si="19"/>
        <v>798.05517708950413</v>
      </c>
      <c r="U35" s="7">
        <f t="shared" si="20"/>
        <v>7.9805517708950405E-2</v>
      </c>
      <c r="V35" s="93">
        <f t="shared" si="21"/>
        <v>2.0077214234393681E-2</v>
      </c>
      <c r="W35" s="100">
        <f t="shared" si="22"/>
        <v>2.4092657081272417</v>
      </c>
      <c r="X35" s="100">
        <f t="shared" si="23"/>
        <v>3.3729719913781384</v>
      </c>
      <c r="Y35" s="101">
        <f t="shared" si="24"/>
        <v>0.60818366433413296</v>
      </c>
      <c r="Z35" s="101">
        <f t="shared" si="25"/>
        <v>0.85145713006778623</v>
      </c>
    </row>
    <row r="36" spans="1:26">
      <c r="A36" t="s">
        <v>176</v>
      </c>
      <c r="B36" s="72">
        <f t="shared" si="8"/>
        <v>44021.479166666664</v>
      </c>
      <c r="C36" s="45">
        <v>5</v>
      </c>
      <c r="D36" s="83">
        <v>372.25</v>
      </c>
      <c r="E36" s="84">
        <v>107.22</v>
      </c>
      <c r="F36" s="75">
        <f t="shared" si="9"/>
        <v>6.4192446270499399E-4</v>
      </c>
      <c r="G36" s="75">
        <f t="shared" si="10"/>
        <v>6.784606680345247E-4</v>
      </c>
      <c r="H36" s="99">
        <v>0.47916666666666669</v>
      </c>
      <c r="I36" s="76">
        <f>jar_information!M21</f>
        <v>44020.5</v>
      </c>
      <c r="J36" s="77">
        <f t="shared" si="11"/>
        <v>0.97916666666424135</v>
      </c>
      <c r="K36" s="77">
        <f t="shared" si="12"/>
        <v>23.499999999941792</v>
      </c>
      <c r="L36" s="78">
        <f>jar_information!H21</f>
        <v>1168.4005979073243</v>
      </c>
      <c r="M36" s="77">
        <f t="shared" si="13"/>
        <v>0.7500249260358528</v>
      </c>
      <c r="N36" s="77">
        <f t="shared" si="14"/>
        <v>1.3725456146456108</v>
      </c>
      <c r="O36" s="79">
        <f t="shared" si="15"/>
        <v>0.37433062217607566</v>
      </c>
      <c r="P36" s="80">
        <f t="shared" si="16"/>
        <v>9.5468115142403082E-2</v>
      </c>
      <c r="Q36" s="81"/>
      <c r="R36" s="81">
        <f t="shared" si="17"/>
        <v>0</v>
      </c>
      <c r="S36" s="81">
        <f t="shared" si="18"/>
        <v>0</v>
      </c>
      <c r="T36" s="82">
        <f t="shared" si="19"/>
        <v>641.92446270499397</v>
      </c>
      <c r="U36" s="7">
        <f t="shared" si="20"/>
        <v>6.4192446270499401E-2</v>
      </c>
      <c r="V36" s="93">
        <f t="shared" si="21"/>
        <v>1.5928962645829908E-2</v>
      </c>
      <c r="W36" s="100">
        <f t="shared" si="22"/>
        <v>1.911475517499589</v>
      </c>
      <c r="X36" s="100">
        <f t="shared" si="23"/>
        <v>2.6760657244994244</v>
      </c>
      <c r="Y36" s="101">
        <f t="shared" si="24"/>
        <v>0.48749675817518062</v>
      </c>
      <c r="Z36" s="101">
        <f t="shared" si="25"/>
        <v>0.68249546144525286</v>
      </c>
    </row>
    <row r="37" spans="1:26">
      <c r="A37" t="s">
        <v>177</v>
      </c>
      <c r="B37" s="72">
        <f t="shared" si="8"/>
        <v>44021.479166666664</v>
      </c>
      <c r="C37" s="45">
        <v>5</v>
      </c>
      <c r="D37" s="83">
        <v>427.57</v>
      </c>
      <c r="E37" s="84">
        <v>127.94</v>
      </c>
      <c r="F37" s="75">
        <f t="shared" si="9"/>
        <v>7.4313317045928394E-4</v>
      </c>
      <c r="G37" s="75">
        <f t="shared" si="10"/>
        <v>8.2546938147143453E-4</v>
      </c>
      <c r="H37" s="99">
        <v>0.47916666666666669</v>
      </c>
      <c r="I37" s="76">
        <f>jar_information!M22</f>
        <v>44020.5</v>
      </c>
      <c r="J37" s="77">
        <f t="shared" si="11"/>
        <v>0.97916666666424135</v>
      </c>
      <c r="K37" s="77">
        <f t="shared" si="12"/>
        <v>23.499999999941792</v>
      </c>
      <c r="L37" s="78">
        <f>jar_information!H22</f>
        <v>1189.984962406015</v>
      </c>
      <c r="M37" s="77">
        <f t="shared" si="13"/>
        <v>0.8843172979116537</v>
      </c>
      <c r="N37" s="77">
        <f t="shared" si="14"/>
        <v>1.6183006551783263</v>
      </c>
      <c r="O37" s="79">
        <f t="shared" si="15"/>
        <v>0.44135472413954352</v>
      </c>
      <c r="P37" s="80">
        <f t="shared" si="16"/>
        <v>0.11103368511653638</v>
      </c>
      <c r="Q37" s="81"/>
      <c r="R37" s="81">
        <f t="shared" si="17"/>
        <v>0</v>
      </c>
      <c r="S37" s="81">
        <f t="shared" si="18"/>
        <v>0</v>
      </c>
      <c r="T37" s="82">
        <f t="shared" si="19"/>
        <v>743.13317045928397</v>
      </c>
      <c r="U37" s="7">
        <f t="shared" si="20"/>
        <v>7.431331704592839E-2</v>
      </c>
      <c r="V37" s="93">
        <f t="shared" si="21"/>
        <v>1.8781052091090926E-2</v>
      </c>
      <c r="W37" s="100">
        <f t="shared" si="22"/>
        <v>2.2537262509309111</v>
      </c>
      <c r="X37" s="100">
        <f t="shared" si="23"/>
        <v>3.1552167513032754</v>
      </c>
      <c r="Y37" s="101">
        <f t="shared" si="24"/>
        <v>0.56698051974541996</v>
      </c>
      <c r="Z37" s="101">
        <f t="shared" si="25"/>
        <v>0.79377272764358786</v>
      </c>
    </row>
    <row r="38" spans="1:26">
      <c r="A38" t="s">
        <v>178</v>
      </c>
      <c r="B38" s="72">
        <f t="shared" si="8"/>
        <v>44021.479166666664</v>
      </c>
      <c r="C38" s="45">
        <v>5</v>
      </c>
      <c r="D38" s="83">
        <v>481.77</v>
      </c>
      <c r="E38" s="84">
        <v>125.37</v>
      </c>
      <c r="F38" s="75">
        <f t="shared" si="9"/>
        <v>8.4229282266974148E-4</v>
      </c>
      <c r="G38" s="75">
        <f t="shared" si="10"/>
        <v>8.0723519259436602E-4</v>
      </c>
      <c r="H38" s="99">
        <v>0.47916666666666669</v>
      </c>
      <c r="I38" s="76">
        <f>jar_information!M23</f>
        <v>44020.5</v>
      </c>
      <c r="J38" s="77">
        <f t="shared" si="11"/>
        <v>0.97916666666424135</v>
      </c>
      <c r="K38" s="77">
        <f t="shared" si="12"/>
        <v>23.499999999941792</v>
      </c>
      <c r="L38" s="78">
        <f>jar_information!H23</f>
        <v>1168.4005979073243</v>
      </c>
      <c r="M38" s="77">
        <f t="shared" si="13"/>
        <v>0.98413543762037381</v>
      </c>
      <c r="N38" s="77">
        <f t="shared" si="14"/>
        <v>1.8009678508452842</v>
      </c>
      <c r="O38" s="79">
        <f t="shared" si="15"/>
        <v>0.49117305023053204</v>
      </c>
      <c r="P38" s="80">
        <f t="shared" si="16"/>
        <v>0.1252672438115342</v>
      </c>
      <c r="Q38" s="81"/>
      <c r="R38" s="81">
        <f t="shared" si="17"/>
        <v>0</v>
      </c>
      <c r="S38" s="81">
        <f t="shared" si="18"/>
        <v>0</v>
      </c>
      <c r="T38" s="82">
        <f t="shared" si="19"/>
        <v>842.29282266974144</v>
      </c>
      <c r="U38" s="7">
        <f t="shared" si="20"/>
        <v>8.4229282266974154E-2</v>
      </c>
      <c r="V38" s="93">
        <f t="shared" si="21"/>
        <v>2.0900980860925473E-2</v>
      </c>
      <c r="W38" s="100">
        <f t="shared" si="22"/>
        <v>2.5081177033110569</v>
      </c>
      <c r="X38" s="100">
        <f t="shared" si="23"/>
        <v>3.5113647846354796</v>
      </c>
      <c r="Y38" s="101">
        <f t="shared" si="24"/>
        <v>0.63966252159239734</v>
      </c>
      <c r="Z38" s="101">
        <f t="shared" si="25"/>
        <v>0.89552753022935627</v>
      </c>
    </row>
    <row r="39" spans="1:26">
      <c r="A39" t="s">
        <v>179</v>
      </c>
      <c r="B39" s="72">
        <f t="shared" si="8"/>
        <v>44021.479166666664</v>
      </c>
      <c r="C39" s="45">
        <v>5</v>
      </c>
      <c r="D39" s="83">
        <v>396.2</v>
      </c>
      <c r="E39" s="84">
        <v>115.19</v>
      </c>
      <c r="F39" s="75">
        <f t="shared" si="9"/>
        <v>6.8574132009319448E-4</v>
      </c>
      <c r="G39" s="75">
        <f t="shared" si="10"/>
        <v>7.3500793859881865E-4</v>
      </c>
      <c r="H39" s="99">
        <v>0.47916666666666669</v>
      </c>
      <c r="I39" s="76">
        <f>jar_information!M24</f>
        <v>44020.5</v>
      </c>
      <c r="J39" s="77">
        <f t="shared" si="11"/>
        <v>0.97916666666424135</v>
      </c>
      <c r="K39" s="77">
        <f t="shared" si="12"/>
        <v>23.499999999941792</v>
      </c>
      <c r="L39" s="78">
        <f>jar_information!H24</f>
        <v>1147.072808320951</v>
      </c>
      <c r="M39" s="77">
        <f t="shared" si="13"/>
        <v>0.78659522182101682</v>
      </c>
      <c r="N39" s="77">
        <f t="shared" si="14"/>
        <v>1.4394692559324609</v>
      </c>
      <c r="O39" s="79">
        <f t="shared" si="15"/>
        <v>0.39258252434521657</v>
      </c>
      <c r="P39" s="80">
        <f t="shared" si="16"/>
        <v>0.10150330927767753</v>
      </c>
      <c r="Q39" s="81"/>
      <c r="R39" s="81">
        <f t="shared" si="17"/>
        <v>0</v>
      </c>
      <c r="S39" s="81">
        <f t="shared" si="18"/>
        <v>0</v>
      </c>
      <c r="T39" s="82">
        <f t="shared" si="19"/>
        <v>685.74132009319453</v>
      </c>
      <c r="U39" s="7">
        <f t="shared" si="20"/>
        <v>6.8574132009319444E-2</v>
      </c>
      <c r="V39" s="93">
        <f t="shared" si="21"/>
        <v>1.6705639333880383E-2</v>
      </c>
      <c r="W39" s="100">
        <f t="shared" si="22"/>
        <v>2.0046767200656461</v>
      </c>
      <c r="X39" s="100">
        <f t="shared" si="23"/>
        <v>2.8065474080919044</v>
      </c>
      <c r="Y39" s="101">
        <f t="shared" si="24"/>
        <v>0.51831477078091392</v>
      </c>
      <c r="Z39" s="101">
        <f t="shared" si="25"/>
        <v>0.72564067909327945</v>
      </c>
    </row>
    <row r="40" spans="1:26">
      <c r="A40" t="s">
        <v>180</v>
      </c>
      <c r="B40" s="72">
        <f t="shared" si="8"/>
        <v>44021.479166666664</v>
      </c>
      <c r="C40" s="45">
        <v>5</v>
      </c>
      <c r="D40" s="83">
        <v>533.07000000000005</v>
      </c>
      <c r="E40" s="84">
        <v>144.9</v>
      </c>
      <c r="F40" s="75">
        <f t="shared" si="9"/>
        <v>9.3614688463277622E-4</v>
      </c>
      <c r="G40" s="75">
        <f t="shared" si="10"/>
        <v>9.4580083802983184E-4</v>
      </c>
      <c r="H40" s="99">
        <v>0.47916666666666669</v>
      </c>
      <c r="I40" s="76">
        <f>jar_information!M25</f>
        <v>44020.5</v>
      </c>
      <c r="J40" s="77">
        <f t="shared" si="11"/>
        <v>0.97916666666424135</v>
      </c>
      <c r="K40" s="77">
        <f t="shared" si="12"/>
        <v>23.499999999941792</v>
      </c>
      <c r="L40" s="78">
        <f>jar_information!H25</f>
        <v>1179.1604197901049</v>
      </c>
      <c r="M40" s="77">
        <f t="shared" si="13"/>
        <v>1.1038673534687833</v>
      </c>
      <c r="N40" s="77">
        <f t="shared" si="14"/>
        <v>2.0200772568478733</v>
      </c>
      <c r="O40" s="79">
        <f t="shared" si="15"/>
        <v>0.55093016095851088</v>
      </c>
      <c r="P40" s="80">
        <f t="shared" si="16"/>
        <v>0.1395501442549423</v>
      </c>
      <c r="Q40" s="81"/>
      <c r="R40" s="81">
        <f t="shared" si="17"/>
        <v>0</v>
      </c>
      <c r="S40" s="81">
        <f t="shared" si="18"/>
        <v>0</v>
      </c>
      <c r="T40" s="82">
        <f t="shared" si="19"/>
        <v>936.14688463277616</v>
      </c>
      <c r="U40" s="7">
        <f t="shared" si="20"/>
        <v>9.3614688463277626E-2</v>
      </c>
      <c r="V40" s="93">
        <f t="shared" si="21"/>
        <v>2.3443836636590446E-2</v>
      </c>
      <c r="W40" s="100">
        <f t="shared" si="22"/>
        <v>2.8132603963908536</v>
      </c>
      <c r="X40" s="100">
        <f t="shared" si="23"/>
        <v>3.9385645549471953</v>
      </c>
      <c r="Y40" s="101">
        <f t="shared" si="24"/>
        <v>0.71259648130359798</v>
      </c>
      <c r="Z40" s="101">
        <f t="shared" si="25"/>
        <v>0.99763507382503736</v>
      </c>
    </row>
    <row r="41" spans="1:26">
      <c r="A41" t="s">
        <v>181</v>
      </c>
      <c r="B41" s="72">
        <f t="shared" si="8"/>
        <v>44021.479166666664</v>
      </c>
      <c r="C41" s="45">
        <v>5</v>
      </c>
      <c r="D41" s="83">
        <v>354.98</v>
      </c>
      <c r="E41" s="84">
        <v>102.79</v>
      </c>
      <c r="F41" s="75">
        <f t="shared" si="9"/>
        <v>6.103287580246508E-4</v>
      </c>
      <c r="G41" s="75">
        <f t="shared" si="10"/>
        <v>6.4702975102074519E-4</v>
      </c>
      <c r="H41" s="99">
        <v>0.47916666666666669</v>
      </c>
      <c r="I41" s="76">
        <f>jar_information!M26</f>
        <v>44020.5</v>
      </c>
      <c r="J41" s="77">
        <f t="shared" si="11"/>
        <v>0.97916666666424135</v>
      </c>
      <c r="K41" s="77">
        <f t="shared" si="12"/>
        <v>23.499999999941792</v>
      </c>
      <c r="L41" s="78">
        <f>jar_information!H26</f>
        <v>1179.1604197901049</v>
      </c>
      <c r="M41" s="77">
        <f t="shared" si="13"/>
        <v>0.71967551452232059</v>
      </c>
      <c r="N41" s="77">
        <f t="shared" si="14"/>
        <v>1.3170061915758466</v>
      </c>
      <c r="O41" s="79">
        <f t="shared" si="15"/>
        <v>0.35918350679341271</v>
      </c>
      <c r="P41" s="80">
        <f t="shared" si="16"/>
        <v>9.0980878773837009E-2</v>
      </c>
      <c r="Q41" s="81"/>
      <c r="R41" s="81">
        <f t="shared" si="17"/>
        <v>0</v>
      </c>
      <c r="S41" s="81">
        <f t="shared" si="18"/>
        <v>0</v>
      </c>
      <c r="T41" s="82">
        <f t="shared" si="19"/>
        <v>610.32875802465082</v>
      </c>
      <c r="U41" s="7">
        <f t="shared" si="20"/>
        <v>6.1032875802465081E-2</v>
      </c>
      <c r="V41" s="93">
        <f t="shared" si="21"/>
        <v>1.5284404544438399E-2</v>
      </c>
      <c r="W41" s="100">
        <f t="shared" si="22"/>
        <v>1.8341285453326077</v>
      </c>
      <c r="X41" s="100">
        <f t="shared" si="23"/>
        <v>2.5677799634656511</v>
      </c>
      <c r="Y41" s="101">
        <f t="shared" si="24"/>
        <v>0.46458321076116943</v>
      </c>
      <c r="Z41" s="101">
        <f t="shared" si="25"/>
        <v>0.65041649506563726</v>
      </c>
    </row>
    <row r="42" spans="1:26">
      <c r="A42" t="s">
        <v>182</v>
      </c>
      <c r="B42" s="72">
        <f t="shared" si="8"/>
        <v>44021.479166666664</v>
      </c>
      <c r="C42" s="45">
        <v>5</v>
      </c>
      <c r="D42" s="83">
        <v>613.63</v>
      </c>
      <c r="E42" s="84">
        <v>156.36000000000001</v>
      </c>
      <c r="F42" s="75">
        <f t="shared" si="9"/>
        <v>1.0835325226784302E-3</v>
      </c>
      <c r="G42" s="75">
        <f t="shared" si="10"/>
        <v>1.0271097113882773E-3</v>
      </c>
      <c r="H42" s="99">
        <v>0.47916666666666669</v>
      </c>
      <c r="I42" s="76">
        <f>jar_information!M27</f>
        <v>44020.5</v>
      </c>
      <c r="J42" s="77">
        <f t="shared" si="11"/>
        <v>0.97916666666424135</v>
      </c>
      <c r="K42" s="77">
        <f t="shared" si="12"/>
        <v>23.499999999941792</v>
      </c>
      <c r="L42" s="78">
        <f>jar_information!H27</f>
        <v>1173.7724550898204</v>
      </c>
      <c r="M42" s="77">
        <f t="shared" si="13"/>
        <v>1.2718206293139274</v>
      </c>
      <c r="N42" s="77">
        <f t="shared" si="14"/>
        <v>2.3274317516444873</v>
      </c>
      <c r="O42" s="79">
        <f t="shared" si="15"/>
        <v>0.63475411408486015</v>
      </c>
      <c r="P42" s="80">
        <f t="shared" si="16"/>
        <v>0.16133313606600966</v>
      </c>
      <c r="Q42" s="81"/>
      <c r="R42" s="81">
        <f t="shared" si="17"/>
        <v>0</v>
      </c>
      <c r="S42" s="81">
        <f t="shared" si="18"/>
        <v>0</v>
      </c>
      <c r="T42" s="82">
        <f t="shared" si="19"/>
        <v>1083.5325226784303</v>
      </c>
      <c r="U42" s="7">
        <f t="shared" si="20"/>
        <v>0.10835325226784302</v>
      </c>
      <c r="V42" s="93">
        <f t="shared" si="21"/>
        <v>2.7010813365380103E-2</v>
      </c>
      <c r="W42" s="100">
        <f t="shared" si="22"/>
        <v>3.2412976038456121</v>
      </c>
      <c r="X42" s="100">
        <f t="shared" si="23"/>
        <v>4.5378166453838569</v>
      </c>
      <c r="Y42" s="101">
        <f t="shared" si="24"/>
        <v>0.82382877991357917</v>
      </c>
      <c r="Z42" s="101">
        <f t="shared" si="25"/>
        <v>1.1533602918790109</v>
      </c>
    </row>
    <row r="43" spans="1:26">
      <c r="A43" t="s">
        <v>183</v>
      </c>
      <c r="B43" s="72">
        <f t="shared" si="8"/>
        <v>44021.479166666664</v>
      </c>
      <c r="C43" s="45">
        <v>5</v>
      </c>
      <c r="D43" s="83">
        <v>521.85</v>
      </c>
      <c r="E43" s="84">
        <v>134.38999999999999</v>
      </c>
      <c r="F43" s="75">
        <f t="shared" si="9"/>
        <v>9.1561973891688428E-4</v>
      </c>
      <c r="G43" s="75">
        <f t="shared" si="10"/>
        <v>8.7123222904228719E-4</v>
      </c>
      <c r="H43" s="99">
        <v>0.47916666666666669</v>
      </c>
      <c r="I43" s="76">
        <f>jar_information!M28</f>
        <v>44020.5</v>
      </c>
      <c r="J43" s="77">
        <f t="shared" si="11"/>
        <v>0.97916666666424135</v>
      </c>
      <c r="K43" s="77">
        <f t="shared" si="12"/>
        <v>23.499999999941792</v>
      </c>
      <c r="L43" s="78">
        <f>jar_information!H28</f>
        <v>1173.7724550898204</v>
      </c>
      <c r="M43" s="77">
        <f t="shared" si="13"/>
        <v>1.0747292288771717</v>
      </c>
      <c r="N43" s="77">
        <f t="shared" si="14"/>
        <v>1.9667544888452242</v>
      </c>
      <c r="O43" s="79">
        <f t="shared" si="15"/>
        <v>0.53638758786687923</v>
      </c>
      <c r="P43" s="80">
        <f t="shared" si="16"/>
        <v>0.1363316751750534</v>
      </c>
      <c r="Q43" s="81"/>
      <c r="R43" s="81">
        <f t="shared" si="17"/>
        <v>0</v>
      </c>
      <c r="S43" s="81">
        <f t="shared" si="18"/>
        <v>0</v>
      </c>
      <c r="T43" s="82">
        <f t="shared" si="19"/>
        <v>915.61973891688433</v>
      </c>
      <c r="U43" s="7">
        <f t="shared" si="20"/>
        <v>9.1561973891688436E-2</v>
      </c>
      <c r="V43" s="93">
        <f t="shared" si="21"/>
        <v>2.2825003739072675E-2</v>
      </c>
      <c r="W43" s="100">
        <f t="shared" si="22"/>
        <v>2.7390004486887207</v>
      </c>
      <c r="X43" s="100">
        <f t="shared" si="23"/>
        <v>3.8346006281642095</v>
      </c>
      <c r="Y43" s="101">
        <f t="shared" si="24"/>
        <v>0.69616174557646504</v>
      </c>
      <c r="Z43" s="101">
        <f t="shared" si="25"/>
        <v>0.97462644380705121</v>
      </c>
    </row>
    <row r="44" spans="1:26" ht="15" thickBot="1">
      <c r="A44" t="s">
        <v>184</v>
      </c>
      <c r="B44" s="72">
        <f t="shared" si="8"/>
        <v>44021.479166666664</v>
      </c>
      <c r="C44" s="45">
        <v>5</v>
      </c>
      <c r="D44" s="129">
        <v>323.87</v>
      </c>
      <c r="E44" s="130">
        <v>87.135999999999996</v>
      </c>
      <c r="F44" s="75">
        <f t="shared" si="9"/>
        <v>5.5341258126695089E-4</v>
      </c>
      <c r="G44" s="75">
        <f t="shared" si="10"/>
        <v>5.3596438421855453E-4</v>
      </c>
      <c r="H44" s="99">
        <v>0.47916666666666669</v>
      </c>
      <c r="I44" s="76">
        <f>jar_information!M29</f>
        <v>44020.5</v>
      </c>
      <c r="J44" s="77">
        <f t="shared" si="11"/>
        <v>0.97916666666424135</v>
      </c>
      <c r="K44" s="77">
        <f t="shared" si="12"/>
        <v>23.499999999941792</v>
      </c>
      <c r="L44" s="78">
        <f>jar_information!H29</f>
        <v>1173.7724550898204</v>
      </c>
      <c r="M44" s="77">
        <f t="shared" si="13"/>
        <v>0.64958044419130367</v>
      </c>
      <c r="N44" s="77">
        <f t="shared" si="14"/>
        <v>1.1887322128700857</v>
      </c>
      <c r="O44" s="79">
        <f t="shared" si="15"/>
        <v>0.32419969441911423</v>
      </c>
      <c r="P44" s="80">
        <f t="shared" si="16"/>
        <v>8.2400652869632565E-2</v>
      </c>
      <c r="Q44" s="81"/>
      <c r="R44" s="81">
        <f t="shared" si="17"/>
        <v>0</v>
      </c>
      <c r="S44" s="81">
        <f t="shared" si="18"/>
        <v>0</v>
      </c>
      <c r="T44" s="82">
        <f t="shared" si="19"/>
        <v>553.41258126695084</v>
      </c>
      <c r="U44" s="7">
        <f t="shared" si="20"/>
        <v>5.5341258126695089E-2</v>
      </c>
      <c r="V44" s="93">
        <f t="shared" si="21"/>
        <v>1.3795731677443288E-2</v>
      </c>
      <c r="W44" s="100">
        <f t="shared" si="22"/>
        <v>1.6554878012931944</v>
      </c>
      <c r="X44" s="100">
        <f t="shared" si="23"/>
        <v>2.3176829218104724</v>
      </c>
      <c r="Y44" s="101">
        <f t="shared" si="24"/>
        <v>0.42076929125022977</v>
      </c>
      <c r="Z44" s="101">
        <f t="shared" si="25"/>
        <v>0.58907700775032179</v>
      </c>
    </row>
  </sheetData>
  <mergeCells count="1">
    <mergeCell ref="W13:Z13"/>
  </mergeCells>
  <conditionalFormatting sqref="O18:O44">
    <cfRule type="cellIs" dxfId="29" priority="1" operator="greaterThan">
      <formula>4</formula>
    </cfRule>
    <cfRule type="cellIs" dxfId="28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6" workbookViewId="0">
      <selection activeCell="A18" sqref="A18:A44"/>
    </sheetView>
  </sheetViews>
  <sheetFormatPr baseColWidth="10" defaultRowHeight="14" x14ac:dyDescent="0"/>
  <cols>
    <col min="1" max="1" width="26.6640625" bestFit="1" customWidth="1"/>
    <col min="2" max="2" width="15.1640625" bestFit="1" customWidth="1"/>
  </cols>
  <sheetData>
    <row r="1" spans="1:26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6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>
      <c r="A3" s="45">
        <v>5</v>
      </c>
      <c r="B3" s="53">
        <v>44022</v>
      </c>
      <c r="C3" s="54">
        <v>2992</v>
      </c>
      <c r="D3" s="43">
        <v>1599.9</v>
      </c>
      <c r="E3" s="55">
        <v>351.72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>
      <c r="A4" s="45">
        <v>4.4000000000000004</v>
      </c>
      <c r="B4" s="53">
        <v>44022</v>
      </c>
      <c r="C4" s="54">
        <v>2992</v>
      </c>
      <c r="D4" s="55">
        <v>1398.9</v>
      </c>
      <c r="E4" s="55">
        <v>322.35000000000002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>
      <c r="A5" s="45">
        <v>4</v>
      </c>
      <c r="B5" s="53">
        <v>44022</v>
      </c>
      <c r="C5" s="54">
        <v>2992</v>
      </c>
      <c r="D5" s="43">
        <v>1320.2</v>
      </c>
      <c r="E5" s="55">
        <v>289.61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>
      <c r="A6" s="45">
        <v>3.4</v>
      </c>
      <c r="B6" s="53">
        <v>44022</v>
      </c>
      <c r="C6" s="54">
        <v>2992</v>
      </c>
      <c r="D6" s="55">
        <v>1106</v>
      </c>
      <c r="E6" s="55">
        <v>251.51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>
      <c r="A7" s="45">
        <v>3</v>
      </c>
      <c r="B7" s="53">
        <v>44022</v>
      </c>
      <c r="C7" s="54">
        <v>2992</v>
      </c>
      <c r="D7" s="43">
        <v>1023.4</v>
      </c>
      <c r="E7" s="55">
        <v>323.02999999999997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>
      <c r="A8" s="45">
        <v>2.4</v>
      </c>
      <c r="B8" s="53">
        <v>44022</v>
      </c>
      <c r="C8" s="54">
        <v>2992</v>
      </c>
      <c r="D8" s="55">
        <v>821.81</v>
      </c>
      <c r="E8" s="55">
        <v>187.86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>
      <c r="A9" s="45">
        <v>2</v>
      </c>
      <c r="B9" s="53">
        <v>44022</v>
      </c>
      <c r="C9" s="54">
        <v>2992</v>
      </c>
      <c r="D9" s="43">
        <v>688.22</v>
      </c>
      <c r="E9" s="55">
        <v>161.66</v>
      </c>
      <c r="F9" s="56">
        <f t="shared" si="0"/>
        <v>5.984</v>
      </c>
      <c r="G9" s="59" t="s">
        <v>70</v>
      </c>
      <c r="H9" s="59"/>
      <c r="I9" s="60">
        <f>SLOPE(F3:F15,D3:D15)</f>
        <v>9.2473060026013465E-3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>
      <c r="A10" s="45">
        <v>1.4</v>
      </c>
      <c r="B10" s="53">
        <v>44022</v>
      </c>
      <c r="C10" s="54">
        <v>2992</v>
      </c>
      <c r="D10" s="43">
        <v>479.07</v>
      </c>
      <c r="E10" s="55">
        <v>118.46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-0.12532461471769718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>
      <c r="A11" s="45">
        <v>1</v>
      </c>
      <c r="B11" s="53">
        <v>44022</v>
      </c>
      <c r="C11" s="54">
        <v>2992</v>
      </c>
      <c r="D11" s="43">
        <v>360.25</v>
      </c>
      <c r="E11" s="55">
        <v>84.5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>
      <c r="A12" s="61">
        <v>0.4</v>
      </c>
      <c r="B12" s="53">
        <v>44022</v>
      </c>
      <c r="C12" s="54">
        <v>2992</v>
      </c>
      <c r="D12" s="61">
        <v>127.37</v>
      </c>
      <c r="E12" s="61">
        <v>35.484999999999999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3.8830132954641355E-2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>
      <c r="A13" s="61">
        <v>0.2</v>
      </c>
      <c r="B13" s="53">
        <v>44022</v>
      </c>
      <c r="C13" s="54">
        <v>2992</v>
      </c>
      <c r="D13" s="61">
        <v>59.497</v>
      </c>
      <c r="E13" s="61">
        <v>19.298999999999999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-0.15106056018302549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>
      <c r="A14" s="61">
        <v>0.1</v>
      </c>
      <c r="B14" s="53">
        <v>44022</v>
      </c>
      <c r="C14" s="54">
        <v>2992</v>
      </c>
      <c r="D14" s="61">
        <v>24.582000000000001</v>
      </c>
      <c r="E14" s="61">
        <v>8.6519999999999992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25" t="s">
        <v>121</v>
      </c>
      <c r="X14" s="125" t="s">
        <v>122</v>
      </c>
      <c r="Y14" s="125" t="s">
        <v>121</v>
      </c>
      <c r="Z14" s="125" t="s">
        <v>122</v>
      </c>
    </row>
    <row r="15" spans="1:26">
      <c r="A15" s="61">
        <v>0</v>
      </c>
      <c r="B15" s="53">
        <v>44022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25"/>
      <c r="X15" s="125"/>
      <c r="Y15" s="125"/>
      <c r="Z15" s="125"/>
    </row>
    <row r="16" spans="1:26" ht="16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7" thickBot="1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>
      <c r="A18" s="29" t="s">
        <v>158</v>
      </c>
      <c r="B18" s="72">
        <f>$B$3+H18</f>
        <v>44022.479166666664</v>
      </c>
      <c r="C18" s="45">
        <v>5</v>
      </c>
      <c r="D18" s="73">
        <v>646.35</v>
      </c>
      <c r="E18" s="74">
        <v>146.36000000000001</v>
      </c>
      <c r="F18" s="75">
        <f>((I$9*D18)+I$10)/C18/1000</f>
        <v>1.1703343240127367E-3</v>
      </c>
      <c r="G18" s="75">
        <f>((I$12*E18)+I$13)/C18/1000</f>
        <v>1.1064235398116566E-3</v>
      </c>
      <c r="H18" s="99">
        <v>0.47916666666666669</v>
      </c>
      <c r="I18" s="76">
        <f>jar_information!M3</f>
        <v>44020.5</v>
      </c>
      <c r="J18" s="77">
        <f t="shared" ref="J18:J44" si="1">B18-I18</f>
        <v>1.9791666666642413</v>
      </c>
      <c r="K18" s="77">
        <f>J18*24</f>
        <v>47.499999999941792</v>
      </c>
      <c r="L18" s="78">
        <f>jar_information!H3</f>
        <v>1189.984962406015</v>
      </c>
      <c r="M18" s="77">
        <f>F18*L18</f>
        <v>1.3926802465627655</v>
      </c>
      <c r="N18" s="77">
        <f>M18*1.83</f>
        <v>2.5486048512098609</v>
      </c>
      <c r="O18" s="79">
        <f t="shared" ref="O18:O44" si="2">N18*(12/(12+(16*2)))</f>
        <v>0.69507405032996206</v>
      </c>
      <c r="P18" s="80">
        <f>O18*(400/(400+L18))</f>
        <v>0.17486305009530512</v>
      </c>
      <c r="Q18" s="81"/>
      <c r="R18" s="81">
        <f>Q18/314.7</f>
        <v>0</v>
      </c>
      <c r="S18" s="81">
        <f>R18/P18*100</f>
        <v>0</v>
      </c>
      <c r="T18" s="82">
        <f>F18*1000000</f>
        <v>1170.3343240127367</v>
      </c>
      <c r="U18" s="7">
        <f>M18/L18*100</f>
        <v>0.11703343240127366</v>
      </c>
      <c r="V18" s="93">
        <f>O18/K18</f>
        <v>1.4633137901701343E-2</v>
      </c>
      <c r="W18" s="100">
        <f t="shared" ref="W18" si="3">V18*24*5</f>
        <v>1.7559765482041612</v>
      </c>
      <c r="X18" s="100">
        <f t="shared" ref="X18" si="4">V18*24*7</f>
        <v>2.4583671674858256</v>
      </c>
      <c r="Y18" s="101">
        <f t="shared" ref="Y18" si="5">W18*(400/(400+L18))</f>
        <v>0.44175928445183843</v>
      </c>
      <c r="Z18" s="101">
        <f t="shared" ref="Z18" si="6">X18*(400/(400+L18))</f>
        <v>0.61846299823257378</v>
      </c>
    </row>
    <row r="19" spans="1:26">
      <c r="A19" s="29" t="s">
        <v>159</v>
      </c>
      <c r="B19" s="72">
        <f t="shared" ref="B19:B44" si="7">$B$3+H19</f>
        <v>44022.479166666664</v>
      </c>
      <c r="C19" s="45">
        <v>5</v>
      </c>
      <c r="D19" s="83">
        <v>328.54</v>
      </c>
      <c r="E19" s="84">
        <v>79.799000000000007</v>
      </c>
      <c r="F19" s="75">
        <f t="shared" ref="F19:F44" si="8">((I$9*D19)+I$10)/C19/1000</f>
        <v>5.8255705987538984E-4</v>
      </c>
      <c r="G19" s="75">
        <f t="shared" ref="G19:G44" si="9">((I$12*E19)+I$13)/C19/1000</f>
        <v>5.895090438928801E-4</v>
      </c>
      <c r="H19" s="99">
        <v>0.47916666666666669</v>
      </c>
      <c r="I19" s="76">
        <f>jar_information!M4</f>
        <v>44020.5</v>
      </c>
      <c r="J19" s="77">
        <f t="shared" si="1"/>
        <v>1.9791666666642413</v>
      </c>
      <c r="K19" s="77">
        <f t="shared" ref="K19:K44" si="10">J19*24</f>
        <v>47.499999999941792</v>
      </c>
      <c r="L19" s="78">
        <f>jar_information!H4</f>
        <v>1184.5645645645645</v>
      </c>
      <c r="M19" s="77">
        <f t="shared" ref="M19:M44" si="11">F19*L19</f>
        <v>0.69007644996530415</v>
      </c>
      <c r="N19" s="77">
        <f t="shared" ref="N19:N44" si="12">M19*1.83</f>
        <v>1.2628399034365065</v>
      </c>
      <c r="O19" s="79">
        <f t="shared" si="2"/>
        <v>0.34441088275541087</v>
      </c>
      <c r="P19" s="80">
        <f t="shared" ref="P19:P44" si="13">O19*(400/(400+L19))</f>
        <v>8.6941457724710486E-2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582.55705987538988</v>
      </c>
      <c r="U19" s="7">
        <f t="shared" ref="U19:U44" si="17">M19/L19*100</f>
        <v>5.8255705987538986E-2</v>
      </c>
      <c r="V19" s="93">
        <f t="shared" ref="V19:V44" si="18">O19/K19</f>
        <v>7.2507554264385878E-3</v>
      </c>
      <c r="W19" s="100">
        <f t="shared" ref="W19:W44" si="19">V19*24*5</f>
        <v>0.87009065117263051</v>
      </c>
      <c r="X19" s="100">
        <f t="shared" ref="X19:X44" si="20">V19*24*7</f>
        <v>1.2181269116416829</v>
      </c>
      <c r="Y19" s="101">
        <f t="shared" ref="Y19:Y44" si="21">W19*(400/(400+L19))</f>
        <v>0.21964157741006404</v>
      </c>
      <c r="Z19" s="101">
        <f t="shared" ref="Z19:Z44" si="22">X19*(400/(400+L19))</f>
        <v>0.3074982083740897</v>
      </c>
    </row>
    <row r="20" spans="1:26">
      <c r="A20" s="29" t="s">
        <v>160</v>
      </c>
      <c r="B20" s="72">
        <f t="shared" si="7"/>
        <v>44022.479166666664</v>
      </c>
      <c r="C20" s="45">
        <v>5</v>
      </c>
      <c r="D20" s="83">
        <v>220.89</v>
      </c>
      <c r="E20" s="84">
        <v>59.158999999999999</v>
      </c>
      <c r="F20" s="75">
        <f t="shared" si="8"/>
        <v>3.8346256163938284E-4</v>
      </c>
      <c r="G20" s="75">
        <f t="shared" si="9"/>
        <v>4.2921825505612047E-4</v>
      </c>
      <c r="H20" s="99">
        <v>0.47916666666666669</v>
      </c>
      <c r="I20" s="76">
        <f>jar_information!M5</f>
        <v>44020.5</v>
      </c>
      <c r="J20" s="77">
        <f t="shared" si="1"/>
        <v>1.9791666666642413</v>
      </c>
      <c r="K20" s="77">
        <f t="shared" si="10"/>
        <v>47.499999999941792</v>
      </c>
      <c r="L20" s="78">
        <f>jar_information!H5</f>
        <v>1189.984962406015</v>
      </c>
      <c r="M20" s="77">
        <f t="shared" si="11"/>
        <v>0.45631468199655523</v>
      </c>
      <c r="N20" s="77">
        <f t="shared" si="12"/>
        <v>0.83505586805369614</v>
      </c>
      <c r="O20" s="79">
        <f t="shared" si="2"/>
        <v>0.22774250946918984</v>
      </c>
      <c r="P20" s="80">
        <f t="shared" si="13"/>
        <v>5.7294254940515342E-2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383.46256163938284</v>
      </c>
      <c r="U20" s="7">
        <f t="shared" si="17"/>
        <v>3.8346256163938282E-2</v>
      </c>
      <c r="V20" s="93">
        <f t="shared" si="18"/>
        <v>4.7945791467256613E-3</v>
      </c>
      <c r="W20" s="100">
        <f t="shared" si="19"/>
        <v>0.57534949760707932</v>
      </c>
      <c r="X20" s="100">
        <f t="shared" si="20"/>
        <v>0.80548929664991109</v>
      </c>
      <c r="Y20" s="101">
        <f t="shared" si="21"/>
        <v>0.14474338090253192</v>
      </c>
      <c r="Z20" s="101">
        <f t="shared" si="22"/>
        <v>0.2026407332635447</v>
      </c>
    </row>
    <row r="21" spans="1:26">
      <c r="A21" s="29" t="s">
        <v>161</v>
      </c>
      <c r="B21" s="72">
        <f t="shared" si="7"/>
        <v>44022.479166666664</v>
      </c>
      <c r="C21" s="45">
        <v>5</v>
      </c>
      <c r="D21" s="83">
        <v>722.11</v>
      </c>
      <c r="E21" s="84">
        <v>177.42</v>
      </c>
      <c r="F21" s="75">
        <f t="shared" si="8"/>
        <v>1.3104495045641522E-3</v>
      </c>
      <c r="G21" s="75">
        <f t="shared" si="9"/>
        <v>1.3476363257258887E-3</v>
      </c>
      <c r="H21" s="99">
        <v>0.47916666666666669</v>
      </c>
      <c r="I21" s="76">
        <f>jar_information!M6</f>
        <v>44020.5</v>
      </c>
      <c r="J21" s="77">
        <f t="shared" si="1"/>
        <v>1.9791666666642413</v>
      </c>
      <c r="K21" s="77">
        <f t="shared" si="10"/>
        <v>47.499999999941792</v>
      </c>
      <c r="L21" s="78">
        <f>jar_information!H6</f>
        <v>1184.5645645645645</v>
      </c>
      <c r="M21" s="77">
        <f t="shared" si="11"/>
        <v>1.5523120467578841</v>
      </c>
      <c r="N21" s="77">
        <f t="shared" si="12"/>
        <v>2.8407310455669279</v>
      </c>
      <c r="O21" s="79">
        <f t="shared" si="2"/>
        <v>0.77474483060916211</v>
      </c>
      <c r="P21" s="80">
        <f t="shared" si="13"/>
        <v>0.19557292847125118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1310.4495045641522</v>
      </c>
      <c r="U21" s="7">
        <f t="shared" si="17"/>
        <v>0.1310449504564152</v>
      </c>
      <c r="V21" s="93">
        <f t="shared" si="18"/>
        <v>1.6310417486528662E-2</v>
      </c>
      <c r="W21" s="100">
        <f t="shared" si="19"/>
        <v>1.9572500983834396</v>
      </c>
      <c r="X21" s="100">
        <f t="shared" si="20"/>
        <v>2.7401501377368156</v>
      </c>
      <c r="Y21" s="101">
        <f t="shared" si="21"/>
        <v>0.49407897719113475</v>
      </c>
      <c r="Z21" s="101">
        <f t="shared" si="22"/>
        <v>0.69171056806758868</v>
      </c>
    </row>
    <row r="22" spans="1:26">
      <c r="A22" s="29" t="s">
        <v>162</v>
      </c>
      <c r="B22" s="72">
        <f t="shared" si="7"/>
        <v>44022.479166666664</v>
      </c>
      <c r="C22" s="45">
        <v>5</v>
      </c>
      <c r="D22" s="83">
        <v>519.35</v>
      </c>
      <c r="E22" s="84">
        <v>119.83</v>
      </c>
      <c r="F22" s="75">
        <f t="shared" si="8"/>
        <v>9.354527515466625E-4</v>
      </c>
      <c r="G22" s="75">
        <f t="shared" si="9"/>
        <v>9.0039085435432962E-4</v>
      </c>
      <c r="H22" s="99">
        <v>0.47916666666666669</v>
      </c>
      <c r="I22" s="76">
        <f>jar_information!M7</f>
        <v>44020.5</v>
      </c>
      <c r="J22" s="77">
        <f t="shared" si="1"/>
        <v>1.9791666666642413</v>
      </c>
      <c r="K22" s="77">
        <f t="shared" si="10"/>
        <v>47.499999999941792</v>
      </c>
      <c r="L22" s="78">
        <f>jar_information!H7</f>
        <v>1184.5645645645645</v>
      </c>
      <c r="M22" s="77">
        <f t="shared" si="11"/>
        <v>1.1081041813065959</v>
      </c>
      <c r="N22" s="77">
        <f t="shared" si="12"/>
        <v>2.0278306517910707</v>
      </c>
      <c r="O22" s="79">
        <f t="shared" si="2"/>
        <v>0.55304472321574649</v>
      </c>
      <c r="P22" s="80">
        <f t="shared" si="13"/>
        <v>0.13960799972015586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935.45275154666251</v>
      </c>
      <c r="U22" s="7">
        <f t="shared" si="17"/>
        <v>9.3545275154666235E-2</v>
      </c>
      <c r="V22" s="93">
        <f t="shared" si="18"/>
        <v>1.1643046804556299E-2</v>
      </c>
      <c r="W22" s="100">
        <f t="shared" si="19"/>
        <v>1.3971656165467559</v>
      </c>
      <c r="X22" s="100">
        <f t="shared" si="20"/>
        <v>1.9560318631654581</v>
      </c>
      <c r="Y22" s="101">
        <f t="shared" si="21"/>
        <v>0.3526938940302996</v>
      </c>
      <c r="Z22" s="101">
        <f t="shared" si="22"/>
        <v>0.49377145164241942</v>
      </c>
    </row>
    <row r="23" spans="1:26">
      <c r="A23" s="29" t="s">
        <v>163</v>
      </c>
      <c r="B23" s="72">
        <f t="shared" si="7"/>
        <v>44022.479166666664</v>
      </c>
      <c r="C23" s="45">
        <v>5</v>
      </c>
      <c r="D23" s="83">
        <v>430.46</v>
      </c>
      <c r="E23" s="84">
        <v>101.7</v>
      </c>
      <c r="F23" s="75">
        <f t="shared" si="8"/>
        <v>7.7105414543241553E-4</v>
      </c>
      <c r="G23" s="75">
        <f t="shared" si="9"/>
        <v>7.5959279226080016E-4</v>
      </c>
      <c r="H23" s="99">
        <v>0.47916666666666669</v>
      </c>
      <c r="I23" s="76">
        <f>jar_information!M8</f>
        <v>44020.5</v>
      </c>
      <c r="J23" s="77">
        <f t="shared" si="1"/>
        <v>1.9791666666642413</v>
      </c>
      <c r="K23" s="77">
        <f t="shared" si="10"/>
        <v>47.499999999941792</v>
      </c>
      <c r="L23" s="78">
        <f>jar_information!H8</f>
        <v>1189.984962406015</v>
      </c>
      <c r="M23" s="77">
        <f t="shared" si="11"/>
        <v>0.91754283826539507</v>
      </c>
      <c r="N23" s="77">
        <f t="shared" si="12"/>
        <v>1.679103394025673</v>
      </c>
      <c r="O23" s="79">
        <f t="shared" si="2"/>
        <v>0.45793728927972899</v>
      </c>
      <c r="P23" s="80">
        <f t="shared" si="13"/>
        <v>0.11520543907201837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771.05414543241557</v>
      </c>
      <c r="U23" s="7">
        <f t="shared" si="17"/>
        <v>7.710541454324156E-2</v>
      </c>
      <c r="V23" s="93">
        <f t="shared" si="18"/>
        <v>9.6407850374797925E-3</v>
      </c>
      <c r="W23" s="100">
        <f t="shared" si="19"/>
        <v>1.1568942044975752</v>
      </c>
      <c r="X23" s="100">
        <f t="shared" si="20"/>
        <v>1.6196518862966052</v>
      </c>
      <c r="Y23" s="101">
        <f t="shared" si="21"/>
        <v>0.2910453197612452</v>
      </c>
      <c r="Z23" s="101">
        <f t="shared" si="22"/>
        <v>0.40746344766574327</v>
      </c>
    </row>
    <row r="24" spans="1:26">
      <c r="A24" s="29" t="s">
        <v>164</v>
      </c>
      <c r="B24" s="72">
        <f t="shared" si="7"/>
        <v>44022.479166666664</v>
      </c>
      <c r="C24" s="45">
        <v>5</v>
      </c>
      <c r="D24" s="83">
        <v>1526.3</v>
      </c>
      <c r="E24" s="84">
        <v>335.02</v>
      </c>
      <c r="F24" s="75">
        <f t="shared" si="8"/>
        <v>2.7977677074105473E-3</v>
      </c>
      <c r="G24" s="75">
        <f t="shared" si="9"/>
        <v>2.571562116456184E-3</v>
      </c>
      <c r="H24" s="99">
        <v>0.47916666666666669</v>
      </c>
      <c r="I24" s="76">
        <f>jar_information!M9</f>
        <v>44020.5</v>
      </c>
      <c r="J24" s="77">
        <f t="shared" si="1"/>
        <v>1.9791666666642413</v>
      </c>
      <c r="K24" s="77">
        <f t="shared" si="10"/>
        <v>47.499999999941792</v>
      </c>
      <c r="L24" s="78">
        <f>jar_information!H9</f>
        <v>1152.3809523809523</v>
      </c>
      <c r="M24" s="77">
        <f t="shared" si="11"/>
        <v>3.2240942152064398</v>
      </c>
      <c r="N24" s="77">
        <f t="shared" si="12"/>
        <v>5.9000924138277853</v>
      </c>
      <c r="O24" s="79">
        <f t="shared" si="2"/>
        <v>1.6091161128621232</v>
      </c>
      <c r="P24" s="80">
        <f t="shared" si="13"/>
        <v>0.41461887570680478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2797.7677074105472</v>
      </c>
      <c r="U24" s="7">
        <f t="shared" si="17"/>
        <v>0.27977677074105473</v>
      </c>
      <c r="V24" s="93">
        <f t="shared" si="18"/>
        <v>3.3876128691875687E-2</v>
      </c>
      <c r="W24" s="100">
        <f t="shared" si="19"/>
        <v>4.0651354430250821</v>
      </c>
      <c r="X24" s="100">
        <f t="shared" si="20"/>
        <v>5.6911896202351153</v>
      </c>
      <c r="Y24" s="101">
        <f t="shared" si="21"/>
        <v>1.0474582123132115</v>
      </c>
      <c r="Z24" s="101">
        <f t="shared" si="22"/>
        <v>1.466441497238496</v>
      </c>
    </row>
    <row r="25" spans="1:26">
      <c r="A25" s="29" t="s">
        <v>165</v>
      </c>
      <c r="B25" s="72">
        <f t="shared" si="7"/>
        <v>44022.479166666664</v>
      </c>
      <c r="C25" s="45">
        <v>5</v>
      </c>
      <c r="D25" s="83">
        <v>1300.4000000000001</v>
      </c>
      <c r="E25" s="84">
        <v>302.48</v>
      </c>
      <c r="F25" s="75">
        <f t="shared" si="8"/>
        <v>2.3799744222130184E-3</v>
      </c>
      <c r="G25" s="75">
        <f t="shared" si="9"/>
        <v>2.3188556111873788E-3</v>
      </c>
      <c r="H25" s="99">
        <v>0.47916666666666669</v>
      </c>
      <c r="I25" s="76">
        <f>jar_information!M10</f>
        <v>44020.5</v>
      </c>
      <c r="J25" s="77">
        <f t="shared" si="1"/>
        <v>1.9791666666642413</v>
      </c>
      <c r="K25" s="77">
        <f t="shared" si="10"/>
        <v>47.499999999941792</v>
      </c>
      <c r="L25" s="78">
        <f>jar_information!H10</f>
        <v>1189.984962406015</v>
      </c>
      <c r="M25" s="77">
        <f t="shared" si="11"/>
        <v>2.8321337733444363</v>
      </c>
      <c r="N25" s="77">
        <f t="shared" si="12"/>
        <v>5.1828048052203188</v>
      </c>
      <c r="O25" s="79">
        <f t="shared" si="2"/>
        <v>1.4134922196055415</v>
      </c>
      <c r="P25" s="80">
        <f t="shared" si="13"/>
        <v>0.35559889005908601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2379.9744222130184</v>
      </c>
      <c r="U25" s="7">
        <f t="shared" si="17"/>
        <v>0.23799744222130184</v>
      </c>
      <c r="V25" s="93">
        <f t="shared" si="18"/>
        <v>2.9757730939100498E-2</v>
      </c>
      <c r="W25" s="100">
        <f t="shared" si="19"/>
        <v>3.5709277126920598</v>
      </c>
      <c r="X25" s="100">
        <f t="shared" si="20"/>
        <v>4.9992987977688834</v>
      </c>
      <c r="Y25" s="101">
        <f t="shared" si="21"/>
        <v>0.89835509067668662</v>
      </c>
      <c r="Z25" s="101">
        <f t="shared" si="22"/>
        <v>1.2576971269473614</v>
      </c>
    </row>
    <row r="26" spans="1:26">
      <c r="A26" s="29" t="s">
        <v>166</v>
      </c>
      <c r="B26" s="72">
        <f t="shared" si="7"/>
        <v>44022.479166666664</v>
      </c>
      <c r="C26" s="45">
        <v>5</v>
      </c>
      <c r="D26" s="83">
        <v>562.01</v>
      </c>
      <c r="E26" s="84">
        <v>126.03</v>
      </c>
      <c r="F26" s="75">
        <f t="shared" si="8"/>
        <v>1.0143507663608572E-3</v>
      </c>
      <c r="G26" s="75">
        <f t="shared" si="9"/>
        <v>9.4854021921808498E-4</v>
      </c>
      <c r="H26" s="99">
        <v>0.47916666666666669</v>
      </c>
      <c r="I26" s="76">
        <f>jar_information!M11</f>
        <v>44020.5</v>
      </c>
      <c r="J26" s="77">
        <f t="shared" si="1"/>
        <v>1.9791666666642413</v>
      </c>
      <c r="K26" s="77">
        <f t="shared" si="10"/>
        <v>47.499999999941792</v>
      </c>
      <c r="L26" s="78">
        <f>jar_information!H11</f>
        <v>1184.5645645645645</v>
      </c>
      <c r="M26" s="77">
        <f t="shared" si="11"/>
        <v>1.201563973869981</v>
      </c>
      <c r="N26" s="77">
        <f t="shared" si="12"/>
        <v>2.1988620721820653</v>
      </c>
      <c r="O26" s="79">
        <f t="shared" si="2"/>
        <v>0.59968965604965419</v>
      </c>
      <c r="P26" s="80">
        <f t="shared" si="13"/>
        <v>0.15138282641438416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1014.3507663608572</v>
      </c>
      <c r="U26" s="7">
        <f t="shared" si="17"/>
        <v>0.10143507663608571</v>
      </c>
      <c r="V26" s="93">
        <f t="shared" si="18"/>
        <v>1.2625045390534507E-2</v>
      </c>
      <c r="W26" s="100">
        <f t="shared" si="19"/>
        <v>1.5150054468641407</v>
      </c>
      <c r="X26" s="100">
        <f t="shared" si="20"/>
        <v>2.1210076256097969</v>
      </c>
      <c r="Y26" s="101">
        <f t="shared" si="21"/>
        <v>0.38244082462628126</v>
      </c>
      <c r="Z26" s="101">
        <f t="shared" si="22"/>
        <v>0.53541715447679372</v>
      </c>
    </row>
    <row r="27" spans="1:26">
      <c r="A27" s="29" t="s">
        <v>167</v>
      </c>
      <c r="B27" s="72">
        <f t="shared" si="7"/>
        <v>44022.479166666664</v>
      </c>
      <c r="C27" s="45">
        <v>5</v>
      </c>
      <c r="D27" s="83">
        <v>816.16</v>
      </c>
      <c r="E27" s="84">
        <v>183.84</v>
      </c>
      <c r="F27" s="75">
        <f t="shared" si="8"/>
        <v>1.4843913304730836E-3</v>
      </c>
      <c r="G27" s="75">
        <f t="shared" si="9"/>
        <v>1.3974942164396483E-3</v>
      </c>
      <c r="H27" s="99">
        <v>0.47916666666666669</v>
      </c>
      <c r="I27" s="76">
        <f>jar_information!M12</f>
        <v>44020.5</v>
      </c>
      <c r="J27" s="77">
        <f t="shared" si="1"/>
        <v>1.9791666666642413</v>
      </c>
      <c r="K27" s="77">
        <f t="shared" si="10"/>
        <v>47.499999999941792</v>
      </c>
      <c r="L27" s="78">
        <f>jar_information!H12</f>
        <v>1184.5645645645645</v>
      </c>
      <c r="M27" s="77">
        <f t="shared" si="11"/>
        <v>1.7583573700252628</v>
      </c>
      <c r="N27" s="77">
        <f t="shared" si="12"/>
        <v>3.2177939871462309</v>
      </c>
      <c r="O27" s="79">
        <f t="shared" si="2"/>
        <v>0.87758017831260837</v>
      </c>
      <c r="P27" s="80">
        <f t="shared" si="13"/>
        <v>0.22153219829291484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1484.3913304730836</v>
      </c>
      <c r="U27" s="7">
        <f t="shared" si="17"/>
        <v>0.14843913304730835</v>
      </c>
      <c r="V27" s="93">
        <f t="shared" si="18"/>
        <v>1.8475372175024922E-2</v>
      </c>
      <c r="W27" s="100">
        <f t="shared" si="19"/>
        <v>2.2170446610029906</v>
      </c>
      <c r="X27" s="100">
        <f t="shared" si="20"/>
        <v>3.1038625254041867</v>
      </c>
      <c r="Y27" s="101">
        <f t="shared" si="21"/>
        <v>0.55966029042489174</v>
      </c>
      <c r="Z27" s="101">
        <f t="shared" si="22"/>
        <v>0.78352440659484845</v>
      </c>
    </row>
    <row r="28" spans="1:26">
      <c r="A28" s="29" t="s">
        <v>168</v>
      </c>
      <c r="B28" s="72">
        <f t="shared" si="7"/>
        <v>44022.479166666664</v>
      </c>
      <c r="C28" s="45">
        <v>5</v>
      </c>
      <c r="D28" s="83">
        <v>679.1</v>
      </c>
      <c r="E28" s="84">
        <v>160.19</v>
      </c>
      <c r="F28" s="75">
        <f t="shared" si="8"/>
        <v>1.2309041783297753E-3</v>
      </c>
      <c r="G28" s="75">
        <f t="shared" si="9"/>
        <v>1.2138276875641946E-3</v>
      </c>
      <c r="H28" s="99">
        <v>0.47916666666666669</v>
      </c>
      <c r="I28" s="76">
        <f>jar_information!M13</f>
        <v>44020.5</v>
      </c>
      <c r="J28" s="77">
        <f t="shared" si="1"/>
        <v>1.9791666666642413</v>
      </c>
      <c r="K28" s="77">
        <f t="shared" si="10"/>
        <v>47.499999999941792</v>
      </c>
      <c r="L28" s="78">
        <f>jar_information!H13</f>
        <v>1173.7724550898204</v>
      </c>
      <c r="M28" s="77">
        <f t="shared" si="11"/>
        <v>1.4448014193784584</v>
      </c>
      <c r="N28" s="77">
        <f t="shared" si="12"/>
        <v>2.6439865974625789</v>
      </c>
      <c r="O28" s="79">
        <f t="shared" si="2"/>
        <v>0.72108725385343053</v>
      </c>
      <c r="P28" s="80">
        <f t="shared" si="13"/>
        <v>0.18327611504987887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1230.9041783297753</v>
      </c>
      <c r="U28" s="7">
        <f t="shared" si="17"/>
        <v>0.12309041783297753</v>
      </c>
      <c r="V28" s="93">
        <f t="shared" si="18"/>
        <v>1.5180784291669773E-2</v>
      </c>
      <c r="W28" s="100">
        <f t="shared" si="19"/>
        <v>1.8216941150003727</v>
      </c>
      <c r="X28" s="100">
        <f t="shared" si="20"/>
        <v>2.5503717610005219</v>
      </c>
      <c r="Y28" s="101">
        <f t="shared" si="21"/>
        <v>0.46301334328447186</v>
      </c>
      <c r="Z28" s="101">
        <f t="shared" si="22"/>
        <v>0.64821868059826071</v>
      </c>
    </row>
    <row r="29" spans="1:26">
      <c r="A29" s="29" t="s">
        <v>169</v>
      </c>
      <c r="B29" s="72">
        <f t="shared" si="7"/>
        <v>44022.479166666664</v>
      </c>
      <c r="C29" s="45">
        <v>5</v>
      </c>
      <c r="D29" s="83">
        <v>685.96</v>
      </c>
      <c r="E29" s="84">
        <v>159.66</v>
      </c>
      <c r="F29" s="75">
        <f t="shared" si="8"/>
        <v>1.2435914821653446E-3</v>
      </c>
      <c r="G29" s="75">
        <f t="shared" si="9"/>
        <v>1.2097116934710027E-3</v>
      </c>
      <c r="H29" s="99">
        <v>0.47916666666666669</v>
      </c>
      <c r="I29" s="76">
        <f>jar_information!M14</f>
        <v>44020.5</v>
      </c>
      <c r="J29" s="77">
        <f t="shared" si="1"/>
        <v>1.9791666666642413</v>
      </c>
      <c r="K29" s="77">
        <f t="shared" si="10"/>
        <v>47.499999999941792</v>
      </c>
      <c r="L29" s="78">
        <f>jar_information!H14</f>
        <v>1173.7724550898204</v>
      </c>
      <c r="M29" s="77">
        <f t="shared" si="11"/>
        <v>1.4596934271500051</v>
      </c>
      <c r="N29" s="77">
        <f t="shared" si="12"/>
        <v>2.6712389716845095</v>
      </c>
      <c r="O29" s="79">
        <f t="shared" si="2"/>
        <v>0.72851971955032069</v>
      </c>
      <c r="P29" s="80">
        <f t="shared" si="13"/>
        <v>0.18516519772453172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1243.5914821653446</v>
      </c>
      <c r="U29" s="7">
        <f t="shared" si="17"/>
        <v>0.12435914821653446</v>
      </c>
      <c r="V29" s="93">
        <f t="shared" si="18"/>
        <v>1.5337257253709756E-2</v>
      </c>
      <c r="W29" s="100">
        <f t="shared" si="19"/>
        <v>1.8404708704451709</v>
      </c>
      <c r="X29" s="100">
        <f t="shared" si="20"/>
        <v>2.5766592186232393</v>
      </c>
      <c r="Y29" s="101">
        <f t="shared" si="21"/>
        <v>0.46778576267307442</v>
      </c>
      <c r="Z29" s="101">
        <f t="shared" si="22"/>
        <v>0.65490006774230425</v>
      </c>
    </row>
    <row r="30" spans="1:26">
      <c r="A30" t="s">
        <v>170</v>
      </c>
      <c r="B30" s="72">
        <f t="shared" si="7"/>
        <v>44022.479166666664</v>
      </c>
      <c r="C30" s="45">
        <v>5</v>
      </c>
      <c r="D30" s="83">
        <v>822.14</v>
      </c>
      <c r="E30" s="84">
        <v>179.9</v>
      </c>
      <c r="F30" s="75">
        <f t="shared" si="8"/>
        <v>1.4954511084521946E-3</v>
      </c>
      <c r="G30" s="75">
        <f t="shared" si="9"/>
        <v>1.3668960716713909E-3</v>
      </c>
      <c r="H30" s="99">
        <v>0.47916666666666669</v>
      </c>
      <c r="I30" s="76">
        <f>jar_information!M15</f>
        <v>44020.5</v>
      </c>
      <c r="J30" s="77">
        <f t="shared" si="1"/>
        <v>1.9791666666642413</v>
      </c>
      <c r="K30" s="77">
        <f t="shared" si="10"/>
        <v>47.499999999941792</v>
      </c>
      <c r="L30" s="78">
        <f>jar_information!H15</f>
        <v>1168.4005979073243</v>
      </c>
      <c r="M30" s="77">
        <f t="shared" si="11"/>
        <v>1.7472859692567149</v>
      </c>
      <c r="N30" s="77">
        <f t="shared" si="12"/>
        <v>3.1975333237397883</v>
      </c>
      <c r="O30" s="79">
        <f t="shared" si="2"/>
        <v>0.872054542838124</v>
      </c>
      <c r="P30" s="80">
        <f t="shared" si="13"/>
        <v>0.22240607253062347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1495.4511084521946</v>
      </c>
      <c r="U30" s="7">
        <f t="shared" si="17"/>
        <v>0.14954511084521946</v>
      </c>
      <c r="V30" s="93">
        <f t="shared" si="18"/>
        <v>1.8359043007140897E-2</v>
      </c>
      <c r="W30" s="100">
        <f t="shared" si="19"/>
        <v>2.2030851608569075</v>
      </c>
      <c r="X30" s="100">
        <f t="shared" si="20"/>
        <v>3.0843192251996707</v>
      </c>
      <c r="Y30" s="101">
        <f t="shared" si="21"/>
        <v>0.56186797270963196</v>
      </c>
      <c r="Z30" s="101">
        <f t="shared" si="22"/>
        <v>0.7866151617934849</v>
      </c>
    </row>
    <row r="31" spans="1:26">
      <c r="A31" t="s">
        <v>171</v>
      </c>
      <c r="B31" s="72">
        <f t="shared" si="7"/>
        <v>44022.479166666664</v>
      </c>
      <c r="C31" s="45">
        <v>5</v>
      </c>
      <c r="D31" s="83">
        <v>852.75</v>
      </c>
      <c r="E31" s="84">
        <v>199.85</v>
      </c>
      <c r="F31" s="75">
        <f t="shared" si="8"/>
        <v>1.5520631158001202E-3</v>
      </c>
      <c r="G31" s="75">
        <f t="shared" si="9"/>
        <v>1.5218283021604098E-3</v>
      </c>
      <c r="H31" s="99">
        <v>0.47916666666666669</v>
      </c>
      <c r="I31" s="76">
        <f>jar_information!M16</f>
        <v>44020.5</v>
      </c>
      <c r="J31" s="77">
        <f t="shared" si="1"/>
        <v>1.9791666666642413</v>
      </c>
      <c r="K31" s="77">
        <f t="shared" si="10"/>
        <v>47.499999999941792</v>
      </c>
      <c r="L31" s="78">
        <f>jar_information!H16</f>
        <v>1179.1604197901049</v>
      </c>
      <c r="M31" s="77">
        <f t="shared" si="11"/>
        <v>1.8301313951676079</v>
      </c>
      <c r="N31" s="77">
        <f t="shared" si="12"/>
        <v>3.3491404531567226</v>
      </c>
      <c r="O31" s="79">
        <f t="shared" si="2"/>
        <v>0.91340194177001521</v>
      </c>
      <c r="P31" s="80">
        <f t="shared" si="13"/>
        <v>0.23136394005909056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1552.0631158001202</v>
      </c>
      <c r="U31" s="7">
        <f t="shared" si="17"/>
        <v>0.15520631158001202</v>
      </c>
      <c r="V31" s="93">
        <f t="shared" si="18"/>
        <v>1.9229514563602831E-2</v>
      </c>
      <c r="W31" s="100">
        <f t="shared" si="19"/>
        <v>2.3075417476323397</v>
      </c>
      <c r="X31" s="100">
        <f t="shared" si="20"/>
        <v>3.2305584466852753</v>
      </c>
      <c r="Y31" s="101">
        <f t="shared" si="21"/>
        <v>0.58449837488683976</v>
      </c>
      <c r="Z31" s="101">
        <f t="shared" si="22"/>
        <v>0.81829772484157559</v>
      </c>
    </row>
    <row r="32" spans="1:26">
      <c r="A32" t="s">
        <v>172</v>
      </c>
      <c r="B32" s="72">
        <f t="shared" si="7"/>
        <v>44022.479166666664</v>
      </c>
      <c r="C32" s="45">
        <v>5</v>
      </c>
      <c r="D32" s="83">
        <v>935.23</v>
      </c>
      <c r="E32" s="84">
        <v>205.1</v>
      </c>
      <c r="F32" s="75">
        <f t="shared" si="8"/>
        <v>1.7046066756190321E-3</v>
      </c>
      <c r="G32" s="75">
        <f t="shared" si="9"/>
        <v>1.5625999417627834E-3</v>
      </c>
      <c r="H32" s="99">
        <v>0.47916666666666669</v>
      </c>
      <c r="I32" s="76">
        <f>jar_information!M17</f>
        <v>44020.5</v>
      </c>
      <c r="J32" s="77">
        <f t="shared" si="1"/>
        <v>1.9791666666642413</v>
      </c>
      <c r="K32" s="77">
        <f t="shared" si="10"/>
        <v>47.499999999941792</v>
      </c>
      <c r="L32" s="78">
        <f>jar_information!H17</f>
        <v>1173.7724550898204</v>
      </c>
      <c r="M32" s="77">
        <f t="shared" si="11"/>
        <v>2.0008203626038483</v>
      </c>
      <c r="N32" s="77">
        <f t="shared" si="12"/>
        <v>3.6615012635650426</v>
      </c>
      <c r="O32" s="79">
        <f t="shared" si="2"/>
        <v>0.99859125369955704</v>
      </c>
      <c r="P32" s="80">
        <f t="shared" si="13"/>
        <v>0.25380829368819119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1704.6066756190321</v>
      </c>
      <c r="U32" s="7">
        <f t="shared" si="17"/>
        <v>0.1704606675619032</v>
      </c>
      <c r="V32" s="93">
        <f t="shared" si="18"/>
        <v>2.1022973762121699E-2</v>
      </c>
      <c r="W32" s="100">
        <f t="shared" si="19"/>
        <v>2.5227568514546039</v>
      </c>
      <c r="X32" s="100">
        <f t="shared" si="20"/>
        <v>3.5318595920364455</v>
      </c>
      <c r="Y32" s="101">
        <f t="shared" si="21"/>
        <v>0.64119989984463721</v>
      </c>
      <c r="Z32" s="101">
        <f t="shared" si="22"/>
        <v>0.8976798597824921</v>
      </c>
    </row>
    <row r="33" spans="1:26">
      <c r="A33" t="s">
        <v>173</v>
      </c>
      <c r="B33" s="72">
        <f t="shared" si="7"/>
        <v>44022.479166666664</v>
      </c>
      <c r="C33" s="45">
        <v>5</v>
      </c>
      <c r="D33" s="83">
        <v>1181.3</v>
      </c>
      <c r="E33" s="84">
        <v>268.64999999999998</v>
      </c>
      <c r="F33" s="75">
        <f t="shared" si="8"/>
        <v>2.1597035932310548E-3</v>
      </c>
      <c r="G33" s="75">
        <f t="shared" si="9"/>
        <v>2.0561309316162748E-3</v>
      </c>
      <c r="H33" s="99">
        <v>0.47916666666666669</v>
      </c>
      <c r="I33" s="76">
        <f>jar_information!M18</f>
        <v>44020.5</v>
      </c>
      <c r="J33" s="77">
        <f t="shared" si="1"/>
        <v>1.9791666666642413</v>
      </c>
      <c r="K33" s="77">
        <f t="shared" si="10"/>
        <v>47.499999999941792</v>
      </c>
      <c r="L33" s="78">
        <f>jar_information!H18</f>
        <v>1200.8748114630469</v>
      </c>
      <c r="M33" s="77">
        <f t="shared" si="11"/>
        <v>2.5935336453374078</v>
      </c>
      <c r="N33" s="77">
        <f t="shared" si="12"/>
        <v>4.7461665709674561</v>
      </c>
      <c r="O33" s="79">
        <f t="shared" si="2"/>
        <v>1.2944090648093061</v>
      </c>
      <c r="P33" s="80">
        <f t="shared" si="13"/>
        <v>0.32342543103075988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2159.7035932310546</v>
      </c>
      <c r="U33" s="7">
        <f t="shared" si="17"/>
        <v>0.21597035932310549</v>
      </c>
      <c r="V33" s="93">
        <f t="shared" si="18"/>
        <v>2.7250717153913522E-2</v>
      </c>
      <c r="W33" s="100">
        <f t="shared" si="19"/>
        <v>3.2700860584696221</v>
      </c>
      <c r="X33" s="100">
        <f t="shared" si="20"/>
        <v>4.5781204818574714</v>
      </c>
      <c r="Y33" s="101">
        <f t="shared" si="21"/>
        <v>0.81707477313134191</v>
      </c>
      <c r="Z33" s="101">
        <f t="shared" si="22"/>
        <v>1.1439046823838788</v>
      </c>
    </row>
    <row r="34" spans="1:26">
      <c r="A34" t="s">
        <v>174</v>
      </c>
      <c r="B34" s="72">
        <f t="shared" si="7"/>
        <v>44022.479166666664</v>
      </c>
      <c r="C34" s="45">
        <v>5</v>
      </c>
      <c r="D34" s="83">
        <v>716.12</v>
      </c>
      <c r="E34" s="84">
        <v>160.74</v>
      </c>
      <c r="F34" s="75">
        <f t="shared" si="8"/>
        <v>1.2993712319730357E-3</v>
      </c>
      <c r="G34" s="75">
        <f t="shared" si="9"/>
        <v>1.2180990021892052E-3</v>
      </c>
      <c r="H34" s="99">
        <v>0.47916666666666669</v>
      </c>
      <c r="I34" s="76">
        <f>jar_information!M19</f>
        <v>44020.5</v>
      </c>
      <c r="J34" s="77">
        <f t="shared" si="1"/>
        <v>1.9791666666642413</v>
      </c>
      <c r="K34" s="77">
        <f t="shared" si="10"/>
        <v>47.499999999941792</v>
      </c>
      <c r="L34" s="78">
        <f>jar_information!H19</f>
        <v>1184.5645645645645</v>
      </c>
      <c r="M34" s="77">
        <f t="shared" si="11"/>
        <v>1.5391891176098609</v>
      </c>
      <c r="N34" s="77">
        <f t="shared" si="12"/>
        <v>2.8167160852260453</v>
      </c>
      <c r="O34" s="79">
        <f t="shared" si="2"/>
        <v>0.76819529597073954</v>
      </c>
      <c r="P34" s="80">
        <f t="shared" si="13"/>
        <v>0.1939195948590049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1299.3712319730357</v>
      </c>
      <c r="U34" s="7">
        <f t="shared" si="17"/>
        <v>0.12993712319730358</v>
      </c>
      <c r="V34" s="93">
        <f t="shared" si="18"/>
        <v>1.6172532546772228E-2</v>
      </c>
      <c r="W34" s="100">
        <f t="shared" si="19"/>
        <v>1.9407039056126674</v>
      </c>
      <c r="X34" s="100">
        <f t="shared" si="20"/>
        <v>2.7169854678577341</v>
      </c>
      <c r="Y34" s="101">
        <f t="shared" si="21"/>
        <v>0.48990213438124419</v>
      </c>
      <c r="Z34" s="101">
        <f t="shared" si="22"/>
        <v>0.6858629881337418</v>
      </c>
    </row>
    <row r="35" spans="1:26">
      <c r="A35" t="s">
        <v>175</v>
      </c>
      <c r="B35" s="72">
        <f t="shared" si="7"/>
        <v>44022.479166666664</v>
      </c>
      <c r="C35" s="45">
        <v>5</v>
      </c>
      <c r="D35" s="83">
        <v>171.54</v>
      </c>
      <c r="E35" s="84">
        <v>177.4</v>
      </c>
      <c r="F35" s="75">
        <f t="shared" si="8"/>
        <v>2.9219165139370755E-4</v>
      </c>
      <c r="G35" s="75">
        <f t="shared" si="9"/>
        <v>1.3474810051940702E-3</v>
      </c>
      <c r="H35" s="99">
        <v>0.47916666666666669</v>
      </c>
      <c r="I35" s="76">
        <f>jar_information!M20</f>
        <v>44020.5</v>
      </c>
      <c r="J35" s="77">
        <f t="shared" si="1"/>
        <v>1.9791666666642413</v>
      </c>
      <c r="K35" s="77">
        <f t="shared" si="10"/>
        <v>47.499999999941792</v>
      </c>
      <c r="L35" s="78">
        <f>jar_information!H20</f>
        <v>1184.5645645645645</v>
      </c>
      <c r="M35" s="77">
        <f t="shared" si="11"/>
        <v>0.34611987630258823</v>
      </c>
      <c r="N35" s="77">
        <f t="shared" si="12"/>
        <v>0.63339937363373644</v>
      </c>
      <c r="O35" s="79">
        <f t="shared" si="2"/>
        <v>0.17274528371829173</v>
      </c>
      <c r="P35" s="80">
        <f t="shared" si="13"/>
        <v>4.3607004114915783E-2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292.19165139370756</v>
      </c>
      <c r="U35" s="7">
        <f t="shared" si="17"/>
        <v>2.9219165139370756E-2</v>
      </c>
      <c r="V35" s="93">
        <f t="shared" si="18"/>
        <v>3.6367428151263879E-3</v>
      </c>
      <c r="W35" s="100">
        <f t="shared" si="19"/>
        <v>0.43640913781516655</v>
      </c>
      <c r="X35" s="100">
        <f t="shared" si="20"/>
        <v>0.61097279294123319</v>
      </c>
      <c r="Y35" s="101">
        <f t="shared" si="21"/>
        <v>0.11016506302729066</v>
      </c>
      <c r="Z35" s="101">
        <f t="shared" si="22"/>
        <v>0.15423108823820691</v>
      </c>
    </row>
    <row r="36" spans="1:26">
      <c r="A36" t="s">
        <v>176</v>
      </c>
      <c r="B36" s="72">
        <f t="shared" si="7"/>
        <v>44022.479166666664</v>
      </c>
      <c r="C36" s="45">
        <v>5</v>
      </c>
      <c r="D36" s="83">
        <v>599.73</v>
      </c>
      <c r="E36" s="84">
        <v>145.46</v>
      </c>
      <c r="F36" s="75">
        <f t="shared" si="8"/>
        <v>1.0841124428444817E-3</v>
      </c>
      <c r="G36" s="75">
        <f t="shared" si="9"/>
        <v>1.0994341158798214E-3</v>
      </c>
      <c r="H36" s="99">
        <v>0.47916666666666669</v>
      </c>
      <c r="I36" s="76">
        <f>jar_information!M21</f>
        <v>44020.5</v>
      </c>
      <c r="J36" s="77">
        <f t="shared" si="1"/>
        <v>1.9791666666642413</v>
      </c>
      <c r="K36" s="77">
        <f t="shared" si="10"/>
        <v>47.499999999941792</v>
      </c>
      <c r="L36" s="78">
        <f>jar_information!H21</f>
        <v>1168.4005979073243</v>
      </c>
      <c r="M36" s="77">
        <f t="shared" si="11"/>
        <v>1.2666776264182624</v>
      </c>
      <c r="N36" s="77">
        <f t="shared" si="12"/>
        <v>2.3180200563454205</v>
      </c>
      <c r="O36" s="79">
        <f t="shared" si="2"/>
        <v>0.63218728809420555</v>
      </c>
      <c r="P36" s="80">
        <f t="shared" si="13"/>
        <v>0.16123107551418087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1084.1124428444816</v>
      </c>
      <c r="U36" s="7">
        <f t="shared" si="17"/>
        <v>0.10841124428444818</v>
      </c>
      <c r="V36" s="93">
        <f t="shared" si="18"/>
        <v>1.3309206065157479E-2</v>
      </c>
      <c r="W36" s="100">
        <f t="shared" si="19"/>
        <v>1.5971047278188975</v>
      </c>
      <c r="X36" s="100">
        <f t="shared" si="20"/>
        <v>2.2359466189464565</v>
      </c>
      <c r="Y36" s="101">
        <f t="shared" si="21"/>
        <v>0.40732061182579815</v>
      </c>
      <c r="Z36" s="101">
        <f t="shared" si="22"/>
        <v>0.57024885655611746</v>
      </c>
    </row>
    <row r="37" spans="1:26">
      <c r="A37" t="s">
        <v>177</v>
      </c>
      <c r="B37" s="72">
        <f t="shared" si="7"/>
        <v>44022.479166666664</v>
      </c>
      <c r="C37" s="45">
        <v>5</v>
      </c>
      <c r="D37" s="83">
        <v>675.94</v>
      </c>
      <c r="E37" s="84">
        <v>160.84</v>
      </c>
      <c r="F37" s="75">
        <f t="shared" si="8"/>
        <v>1.2250598809361315E-3</v>
      </c>
      <c r="G37" s="75">
        <f t="shared" si="9"/>
        <v>1.2188756048482981E-3</v>
      </c>
      <c r="H37" s="99">
        <v>0.47916666666666669</v>
      </c>
      <c r="I37" s="76">
        <f>jar_information!M22</f>
        <v>44020.5</v>
      </c>
      <c r="J37" s="77">
        <f t="shared" si="1"/>
        <v>1.9791666666642413</v>
      </c>
      <c r="K37" s="77">
        <f t="shared" si="10"/>
        <v>47.499999999941792</v>
      </c>
      <c r="L37" s="78">
        <f>jar_information!H22</f>
        <v>1189.984962406015</v>
      </c>
      <c r="M37" s="77">
        <f t="shared" si="11"/>
        <v>1.4578028363608997</v>
      </c>
      <c r="N37" s="77">
        <f t="shared" si="12"/>
        <v>2.6677791905404464</v>
      </c>
      <c r="O37" s="79">
        <f t="shared" si="2"/>
        <v>0.72757614287466721</v>
      </c>
      <c r="P37" s="80">
        <f t="shared" si="13"/>
        <v>0.1830397544826276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1225.0598809361315</v>
      </c>
      <c r="U37" s="7">
        <f t="shared" si="17"/>
        <v>0.12250598809361314</v>
      </c>
      <c r="V37" s="93">
        <f t="shared" si="18"/>
        <v>1.5317392481590711E-2</v>
      </c>
      <c r="W37" s="100">
        <f t="shared" si="19"/>
        <v>1.8380870977908854</v>
      </c>
      <c r="X37" s="100">
        <f t="shared" si="20"/>
        <v>2.5733219369072393</v>
      </c>
      <c r="Y37" s="101">
        <f t="shared" si="21"/>
        <v>0.46241622185141534</v>
      </c>
      <c r="Z37" s="101">
        <f t="shared" si="22"/>
        <v>0.64738271059198138</v>
      </c>
    </row>
    <row r="38" spans="1:26">
      <c r="A38" t="s">
        <v>178</v>
      </c>
      <c r="B38" s="72">
        <f t="shared" si="7"/>
        <v>44022.479166666664</v>
      </c>
      <c r="C38" s="45">
        <v>5</v>
      </c>
      <c r="D38" s="83">
        <v>627.74</v>
      </c>
      <c r="E38" s="84">
        <v>145.27000000000001</v>
      </c>
      <c r="F38" s="75">
        <f t="shared" si="8"/>
        <v>1.1359158510710545E-3</v>
      </c>
      <c r="G38" s="75">
        <f t="shared" si="9"/>
        <v>1.097958570827545E-3</v>
      </c>
      <c r="H38" s="99">
        <v>0.47916666666666669</v>
      </c>
      <c r="I38" s="76">
        <f>jar_information!M23</f>
        <v>44020.5</v>
      </c>
      <c r="J38" s="77">
        <f t="shared" si="1"/>
        <v>1.9791666666642413</v>
      </c>
      <c r="K38" s="77">
        <f t="shared" si="10"/>
        <v>47.499999999941792</v>
      </c>
      <c r="L38" s="78">
        <f>jar_information!H23</f>
        <v>1168.4005979073243</v>
      </c>
      <c r="M38" s="77">
        <f t="shared" si="11"/>
        <v>1.3272047595638272</v>
      </c>
      <c r="N38" s="77">
        <f t="shared" si="12"/>
        <v>2.4287847100018038</v>
      </c>
      <c r="O38" s="79">
        <f t="shared" si="2"/>
        <v>0.66239583000049196</v>
      </c>
      <c r="P38" s="80">
        <f t="shared" si="13"/>
        <v>0.16893536788606414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1135.9158510710545</v>
      </c>
      <c r="U38" s="7">
        <f t="shared" si="17"/>
        <v>0.11359158510710544</v>
      </c>
      <c r="V38" s="93">
        <f t="shared" si="18"/>
        <v>1.3945175368448498E-2</v>
      </c>
      <c r="W38" s="100">
        <f t="shared" si="19"/>
        <v>1.6734210442138198</v>
      </c>
      <c r="X38" s="100">
        <f t="shared" si="20"/>
        <v>2.3427894618993479</v>
      </c>
      <c r="Y38" s="101">
        <f t="shared" si="21"/>
        <v>0.42678408729163236</v>
      </c>
      <c r="Z38" s="101">
        <f t="shared" si="22"/>
        <v>0.59749772220828534</v>
      </c>
    </row>
    <row r="39" spans="1:26">
      <c r="A39" t="s">
        <v>179</v>
      </c>
      <c r="B39" s="72">
        <f t="shared" si="7"/>
        <v>44022.479166666664</v>
      </c>
      <c r="C39" s="45">
        <v>5</v>
      </c>
      <c r="D39" s="83">
        <v>593.26</v>
      </c>
      <c r="E39" s="84">
        <v>144.06</v>
      </c>
      <c r="F39" s="75">
        <f t="shared" si="8"/>
        <v>1.0721464288771156E-3</v>
      </c>
      <c r="G39" s="75">
        <f t="shared" si="9"/>
        <v>1.0885616786525216E-3</v>
      </c>
      <c r="H39" s="99">
        <v>0.47916666666666669</v>
      </c>
      <c r="I39" s="76">
        <f>jar_information!M24</f>
        <v>44020.5</v>
      </c>
      <c r="J39" s="77">
        <f t="shared" si="1"/>
        <v>1.9791666666642413</v>
      </c>
      <c r="K39" s="77">
        <f t="shared" si="10"/>
        <v>47.499999999941792</v>
      </c>
      <c r="L39" s="78">
        <f>jar_information!H24</f>
        <v>1147.072808320951</v>
      </c>
      <c r="M39" s="77">
        <f t="shared" si="11"/>
        <v>1.2298300151033519</v>
      </c>
      <c r="N39" s="77">
        <f t="shared" si="12"/>
        <v>2.250588927639134</v>
      </c>
      <c r="O39" s="79">
        <f t="shared" si="2"/>
        <v>0.61379698026521834</v>
      </c>
      <c r="P39" s="80">
        <f t="shared" si="13"/>
        <v>0.15869892534182062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1072.1464288771156</v>
      </c>
      <c r="U39" s="7">
        <f t="shared" si="17"/>
        <v>0.10721464288771157</v>
      </c>
      <c r="V39" s="93">
        <f t="shared" si="18"/>
        <v>1.2922041689809906E-2</v>
      </c>
      <c r="W39" s="100">
        <f t="shared" si="19"/>
        <v>1.5506450027771888</v>
      </c>
      <c r="X39" s="100">
        <f t="shared" si="20"/>
        <v>2.1709030038880641</v>
      </c>
      <c r="Y39" s="101">
        <f t="shared" si="21"/>
        <v>0.40092360086403811</v>
      </c>
      <c r="Z39" s="101">
        <f t="shared" si="22"/>
        <v>0.56129304120965329</v>
      </c>
    </row>
    <row r="40" spans="1:26">
      <c r="A40" t="s">
        <v>180</v>
      </c>
      <c r="B40" s="72">
        <f t="shared" si="7"/>
        <v>44022.479166666664</v>
      </c>
      <c r="C40" s="45">
        <v>5</v>
      </c>
      <c r="D40" s="83">
        <v>717.17</v>
      </c>
      <c r="E40" s="84">
        <v>158.46</v>
      </c>
      <c r="F40" s="75">
        <f t="shared" si="8"/>
        <v>1.3013131662335819E-3</v>
      </c>
      <c r="G40" s="75">
        <f t="shared" si="9"/>
        <v>1.2003924615618887E-3</v>
      </c>
      <c r="H40" s="99">
        <v>0.47916666666666669</v>
      </c>
      <c r="I40" s="76">
        <f>jar_information!M25</f>
        <v>44020.5</v>
      </c>
      <c r="J40" s="77">
        <f t="shared" si="1"/>
        <v>1.9791666666642413</v>
      </c>
      <c r="K40" s="77">
        <f t="shared" si="10"/>
        <v>47.499999999941792</v>
      </c>
      <c r="L40" s="78">
        <f>jar_information!H25</f>
        <v>1179.1604197901049</v>
      </c>
      <c r="M40" s="77">
        <f t="shared" si="11"/>
        <v>1.534456979374381</v>
      </c>
      <c r="N40" s="77">
        <f t="shared" si="12"/>
        <v>2.8080562722551172</v>
      </c>
      <c r="O40" s="79">
        <f t="shared" si="2"/>
        <v>0.76583352879685007</v>
      </c>
      <c r="P40" s="80">
        <f t="shared" si="13"/>
        <v>0.1939849857429029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1301.313166233582</v>
      </c>
      <c r="U40" s="7">
        <f t="shared" si="17"/>
        <v>0.1301313166233582</v>
      </c>
      <c r="V40" s="93">
        <f t="shared" si="18"/>
        <v>1.6122811132585024E-2</v>
      </c>
      <c r="W40" s="100">
        <f t="shared" si="19"/>
        <v>1.9347373359102027</v>
      </c>
      <c r="X40" s="100">
        <f t="shared" si="20"/>
        <v>2.7086322702742835</v>
      </c>
      <c r="Y40" s="101">
        <f t="shared" si="21"/>
        <v>0.49006733240372363</v>
      </c>
      <c r="Z40" s="101">
        <f t="shared" si="22"/>
        <v>0.68609426536521312</v>
      </c>
    </row>
    <row r="41" spans="1:26">
      <c r="A41" t="s">
        <v>181</v>
      </c>
      <c r="B41" s="72">
        <f t="shared" si="7"/>
        <v>44022.479166666664</v>
      </c>
      <c r="C41" s="45">
        <v>5</v>
      </c>
      <c r="D41" s="83">
        <v>439.33</v>
      </c>
      <c r="E41" s="84">
        <v>108.4</v>
      </c>
      <c r="F41" s="75">
        <f t="shared" si="8"/>
        <v>7.874588662810303E-4</v>
      </c>
      <c r="G41" s="75">
        <f t="shared" si="9"/>
        <v>8.1162517042001952E-4</v>
      </c>
      <c r="H41" s="99">
        <v>0.47916666666666669</v>
      </c>
      <c r="I41" s="76">
        <f>jar_information!M26</f>
        <v>44020.5</v>
      </c>
      <c r="J41" s="77">
        <f t="shared" si="1"/>
        <v>1.9791666666642413</v>
      </c>
      <c r="K41" s="77">
        <f t="shared" si="10"/>
        <v>47.499999999941792</v>
      </c>
      <c r="L41" s="78">
        <f>jar_information!H26</f>
        <v>1179.1604197901049</v>
      </c>
      <c r="M41" s="77">
        <f t="shared" si="11"/>
        <v>0.92854032733137981</v>
      </c>
      <c r="N41" s="77">
        <f t="shared" si="12"/>
        <v>1.6992287990164252</v>
      </c>
      <c r="O41" s="79">
        <f t="shared" si="2"/>
        <v>0.46342603609538868</v>
      </c>
      <c r="P41" s="80">
        <f t="shared" si="13"/>
        <v>0.11738542336490052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787.45886628103028</v>
      </c>
      <c r="U41" s="7">
        <f t="shared" si="17"/>
        <v>7.8745886628103029E-2</v>
      </c>
      <c r="V41" s="93">
        <f t="shared" si="18"/>
        <v>9.7563376020201389E-3</v>
      </c>
      <c r="W41" s="100">
        <f t="shared" si="19"/>
        <v>1.1707605122424167</v>
      </c>
      <c r="X41" s="100">
        <f t="shared" si="20"/>
        <v>1.6390647171393833</v>
      </c>
      <c r="Y41" s="101">
        <f t="shared" si="21"/>
        <v>0.29655264850116475</v>
      </c>
      <c r="Z41" s="101">
        <f t="shared" si="22"/>
        <v>0.41517370790163061</v>
      </c>
    </row>
    <row r="42" spans="1:26">
      <c r="A42" t="s">
        <v>182</v>
      </c>
      <c r="B42" s="72">
        <f t="shared" si="7"/>
        <v>44022.479166666664</v>
      </c>
      <c r="C42" s="45">
        <v>5</v>
      </c>
      <c r="D42" s="83">
        <v>977.27</v>
      </c>
      <c r="E42" s="84">
        <v>215.61</v>
      </c>
      <c r="F42" s="75">
        <f t="shared" si="8"/>
        <v>1.7823580244889043E-3</v>
      </c>
      <c r="G42" s="75">
        <f t="shared" si="9"/>
        <v>1.6442208812334394E-3</v>
      </c>
      <c r="H42" s="99">
        <v>0.47916666666666669</v>
      </c>
      <c r="I42" s="76">
        <f>jar_information!M27</f>
        <v>44020.5</v>
      </c>
      <c r="J42" s="77">
        <f t="shared" si="1"/>
        <v>1.9791666666642413</v>
      </c>
      <c r="K42" s="77">
        <f t="shared" si="10"/>
        <v>47.499999999941792</v>
      </c>
      <c r="L42" s="78">
        <f>jar_information!H27</f>
        <v>1173.7724550898204</v>
      </c>
      <c r="M42" s="77">
        <f t="shared" si="11"/>
        <v>2.0920827542533833</v>
      </c>
      <c r="N42" s="77">
        <f t="shared" si="12"/>
        <v>3.8285114402836915</v>
      </c>
      <c r="O42" s="79">
        <f t="shared" si="2"/>
        <v>1.0441394837137339</v>
      </c>
      <c r="P42" s="80">
        <f t="shared" si="13"/>
        <v>0.26538512104131123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1782.3580244889044</v>
      </c>
      <c r="U42" s="7">
        <f t="shared" si="17"/>
        <v>0.17823580244889042</v>
      </c>
      <c r="V42" s="93">
        <f t="shared" si="18"/>
        <v>2.1981883867684491E-2</v>
      </c>
      <c r="W42" s="100">
        <f t="shared" si="19"/>
        <v>2.6378260641221392</v>
      </c>
      <c r="X42" s="100">
        <f t="shared" si="20"/>
        <v>3.6929564897709946</v>
      </c>
      <c r="Y42" s="101">
        <f t="shared" si="21"/>
        <v>0.67044662157887114</v>
      </c>
      <c r="Z42" s="101">
        <f t="shared" si="22"/>
        <v>0.93862527021041942</v>
      </c>
    </row>
    <row r="43" spans="1:26">
      <c r="A43" t="s">
        <v>183</v>
      </c>
      <c r="B43" s="72">
        <f t="shared" si="7"/>
        <v>44022.479166666664</v>
      </c>
      <c r="C43" s="45">
        <v>5</v>
      </c>
      <c r="D43" s="83">
        <v>838.54</v>
      </c>
      <c r="E43" s="84">
        <v>184.69</v>
      </c>
      <c r="F43" s="75">
        <f t="shared" si="8"/>
        <v>1.5257822721407271E-3</v>
      </c>
      <c r="G43" s="75">
        <f t="shared" si="9"/>
        <v>1.4040953390419373E-3</v>
      </c>
      <c r="H43" s="99">
        <v>0.47916666666666669</v>
      </c>
      <c r="I43" s="76">
        <f>jar_information!M28</f>
        <v>44020.5</v>
      </c>
      <c r="J43" s="77">
        <f t="shared" si="1"/>
        <v>1.9791666666642413</v>
      </c>
      <c r="K43" s="77">
        <f t="shared" si="10"/>
        <v>47.499999999941792</v>
      </c>
      <c r="L43" s="78">
        <f>jar_information!H28</f>
        <v>1173.7724550898204</v>
      </c>
      <c r="M43" s="77">
        <f t="shared" si="11"/>
        <v>1.7909212035031457</v>
      </c>
      <c r="N43" s="77">
        <f t="shared" si="12"/>
        <v>3.2773858024107567</v>
      </c>
      <c r="O43" s="79">
        <f t="shared" si="2"/>
        <v>0.89383249156656996</v>
      </c>
      <c r="P43" s="80">
        <f t="shared" si="13"/>
        <v>0.22718214152898134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1525.7822721407272</v>
      </c>
      <c r="U43" s="7">
        <f t="shared" si="17"/>
        <v>0.15257822721407271</v>
      </c>
      <c r="V43" s="93">
        <f t="shared" si="18"/>
        <v>1.8817526138266639E-2</v>
      </c>
      <c r="W43" s="100">
        <f t="shared" si="19"/>
        <v>2.2581031365919966</v>
      </c>
      <c r="X43" s="100">
        <f t="shared" si="20"/>
        <v>3.1613443912287957</v>
      </c>
      <c r="Y43" s="101">
        <f t="shared" si="21"/>
        <v>0.57393383123181407</v>
      </c>
      <c r="Z43" s="101">
        <f t="shared" si="22"/>
        <v>0.80350736372453979</v>
      </c>
    </row>
    <row r="44" spans="1:26" ht="15" thickBot="1">
      <c r="A44" t="s">
        <v>184</v>
      </c>
      <c r="B44" s="72">
        <f t="shared" si="7"/>
        <v>44022.479166666664</v>
      </c>
      <c r="C44" s="45">
        <v>5</v>
      </c>
      <c r="D44" s="129">
        <v>499.87</v>
      </c>
      <c r="E44" s="130">
        <v>117.26</v>
      </c>
      <c r="F44" s="75">
        <f t="shared" si="8"/>
        <v>8.9942524736052749E-4</v>
      </c>
      <c r="G44" s="75">
        <f t="shared" si="9"/>
        <v>8.8043216601564405E-4</v>
      </c>
      <c r="H44" s="99">
        <v>0.47916666666666669</v>
      </c>
      <c r="I44" s="76">
        <f>jar_information!M29</f>
        <v>44020.5</v>
      </c>
      <c r="J44" s="77">
        <f t="shared" si="1"/>
        <v>1.9791666666642413</v>
      </c>
      <c r="K44" s="77">
        <f t="shared" si="10"/>
        <v>47.499999999941792</v>
      </c>
      <c r="L44" s="78">
        <f>jar_information!H29</f>
        <v>1173.7724550898204</v>
      </c>
      <c r="M44" s="77">
        <f t="shared" si="11"/>
        <v>1.0557205807641352</v>
      </c>
      <c r="N44" s="77">
        <f t="shared" si="12"/>
        <v>1.9319686627983674</v>
      </c>
      <c r="O44" s="79">
        <f t="shared" si="2"/>
        <v>0.52690054439955469</v>
      </c>
      <c r="P44" s="80">
        <f t="shared" si="13"/>
        <v>0.13392038796853456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899.42524736052746</v>
      </c>
      <c r="U44" s="7">
        <f t="shared" si="17"/>
        <v>8.9942524736052742E-2</v>
      </c>
      <c r="V44" s="93">
        <f t="shared" si="18"/>
        <v>1.1092643040004218E-2</v>
      </c>
      <c r="W44" s="100">
        <f t="shared" si="19"/>
        <v>1.331117164800506</v>
      </c>
      <c r="X44" s="100">
        <f t="shared" si="20"/>
        <v>1.8635640307207084</v>
      </c>
      <c r="Y44" s="101">
        <f t="shared" si="21"/>
        <v>0.33832519065776501</v>
      </c>
      <c r="Z44" s="101">
        <f t="shared" si="22"/>
        <v>0.47365526692087101</v>
      </c>
    </row>
  </sheetData>
  <conditionalFormatting sqref="O18:O44">
    <cfRule type="cellIs" dxfId="27" priority="1" operator="greaterThan">
      <formula>4</formula>
    </cfRule>
    <cfRule type="cellIs" dxfId="26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2019_IncRep_09.07.20</vt:lpstr>
      <vt:lpstr>2019_IncRep_10.07.20</vt:lpstr>
      <vt:lpstr>2019_IncRep_13.07.20</vt:lpstr>
      <vt:lpstr>2019_IncRep_15.07.20</vt:lpstr>
      <vt:lpstr>2019_IncRep_17.07.20</vt:lpstr>
      <vt:lpstr>2019_IncRep_20.07.20</vt:lpstr>
      <vt:lpstr>2019_IncRep_22.07.20</vt:lpstr>
      <vt:lpstr>14C</vt:lpstr>
      <vt:lpstr>2019_IncRep_24.07.20</vt:lpstr>
      <vt:lpstr>CO2 Template</vt:lpstr>
      <vt:lpstr>C development</vt:lpstr>
      <vt:lpstr>2019_IncRep_27.07.20</vt:lpstr>
      <vt:lpstr>2019_IncRep_29.07.20</vt:lpstr>
      <vt:lpstr>2019_IncRep_10.08.20</vt:lpstr>
      <vt:lpstr>2019_IncRep_02.09.20</vt:lpstr>
      <vt:lpstr>S19b-flux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2020-09-24T12:36:40Z</cp:lastPrinted>
  <dcterms:created xsi:type="dcterms:W3CDTF">2018-06-07T19:49:10Z</dcterms:created>
  <dcterms:modified xsi:type="dcterms:W3CDTF">2021-01-19T14:02:49Z</dcterms:modified>
</cp:coreProperties>
</file>