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40" yWindow="240" windowWidth="25360" windowHeight="15820" activeTab="3"/>
  </bookViews>
  <sheets>
    <sheet name="2001_bulk_data" sheetId="3" r:id="rId1"/>
    <sheet name="2009_bulk_data" sheetId="1" r:id="rId2"/>
    <sheet name="2009_fraction_data" sheetId="2" r:id="rId3"/>
    <sheet name="Data_Summary_2018_paper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D2" i="4"/>
  <c r="C2" i="4"/>
  <c r="A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3" i="4"/>
  <c r="B4" i="4"/>
  <c r="B5" i="4"/>
  <c r="B6" i="4"/>
  <c r="B7" i="4"/>
  <c r="B8" i="4"/>
  <c r="B9" i="4"/>
  <c r="B10" i="4"/>
  <c r="B11" i="4"/>
  <c r="B12" i="4"/>
  <c r="B2" i="4"/>
  <c r="E3" i="1"/>
  <c r="D3" i="1"/>
  <c r="A3" i="1"/>
  <c r="E2" i="1"/>
  <c r="D2" i="1"/>
  <c r="A2" i="1"/>
  <c r="B2" i="1"/>
  <c r="B3" i="1"/>
  <c r="C3" i="1"/>
  <c r="E4" i="1"/>
  <c r="D4" i="1"/>
  <c r="A4" i="1"/>
  <c r="B4" i="1"/>
  <c r="C4" i="1"/>
  <c r="E5" i="1"/>
  <c r="D5" i="1"/>
  <c r="A5" i="1"/>
  <c r="B5" i="1"/>
  <c r="C5" i="1"/>
  <c r="E6" i="1"/>
  <c r="D6" i="1"/>
  <c r="A6" i="1"/>
  <c r="B6" i="1"/>
  <c r="C6" i="1"/>
  <c r="E7" i="1"/>
  <c r="D7" i="1"/>
  <c r="A7" i="1"/>
  <c r="B7" i="1"/>
  <c r="C7" i="1"/>
  <c r="E8" i="1"/>
  <c r="D8" i="1"/>
  <c r="A8" i="1"/>
  <c r="B8" i="1"/>
  <c r="C8" i="1"/>
  <c r="E9" i="1"/>
  <c r="D9" i="1"/>
  <c r="A9" i="1"/>
  <c r="B9" i="1"/>
  <c r="C9" i="1"/>
  <c r="E10" i="1"/>
  <c r="D10" i="1"/>
  <c r="A10" i="1"/>
  <c r="B10" i="1"/>
  <c r="C10" i="1"/>
  <c r="E11" i="1"/>
  <c r="D11" i="1"/>
  <c r="A11" i="1"/>
  <c r="B11" i="1"/>
  <c r="C11" i="1"/>
  <c r="E12" i="1"/>
  <c r="D12" i="1"/>
  <c r="A12" i="1"/>
  <c r="B12" i="1"/>
  <c r="C12" i="1"/>
  <c r="E13" i="1"/>
  <c r="D13" i="1"/>
  <c r="A13" i="1"/>
  <c r="B13" i="1"/>
  <c r="C13" i="1"/>
  <c r="E14" i="1"/>
  <c r="D14" i="1"/>
  <c r="A14" i="1"/>
  <c r="B14" i="1"/>
  <c r="C14" i="1"/>
  <c r="E15" i="1"/>
  <c r="D15" i="1"/>
  <c r="A15" i="1"/>
  <c r="B15" i="1"/>
  <c r="C15" i="1"/>
  <c r="E16" i="1"/>
  <c r="D16" i="1"/>
  <c r="A16" i="1"/>
  <c r="B16" i="1"/>
  <c r="C16" i="1"/>
  <c r="E17" i="1"/>
  <c r="D17" i="1"/>
  <c r="A17" i="1"/>
  <c r="B17" i="1"/>
  <c r="C17" i="1"/>
  <c r="E18" i="1"/>
  <c r="D18" i="1"/>
  <c r="A18" i="1"/>
  <c r="B18" i="1"/>
  <c r="C18" i="1"/>
  <c r="E19" i="1"/>
  <c r="D19" i="1"/>
  <c r="A19" i="1"/>
  <c r="B19" i="1"/>
  <c r="C19" i="1"/>
  <c r="E20" i="1"/>
  <c r="D20" i="1"/>
  <c r="A20" i="1"/>
  <c r="B20" i="1"/>
  <c r="C20" i="1"/>
  <c r="E21" i="1"/>
  <c r="D21" i="1"/>
  <c r="A21" i="1"/>
  <c r="B21" i="1"/>
  <c r="C21" i="1"/>
  <c r="E22" i="1"/>
  <c r="D22" i="1"/>
  <c r="A22" i="1"/>
  <c r="B22" i="1"/>
  <c r="C22" i="1"/>
  <c r="E23" i="1"/>
  <c r="D23" i="1"/>
  <c r="A23" i="1"/>
  <c r="B23" i="1"/>
  <c r="C23" i="1"/>
  <c r="E24" i="1"/>
  <c r="D24" i="1"/>
  <c r="A24" i="1"/>
  <c r="B24" i="1"/>
  <c r="C24" i="1"/>
  <c r="E25" i="1"/>
  <c r="D25" i="1"/>
  <c r="A25" i="1"/>
  <c r="B25" i="1"/>
  <c r="C25" i="1"/>
  <c r="E26" i="1"/>
  <c r="D26" i="1"/>
  <c r="A26" i="1"/>
  <c r="B26" i="1"/>
  <c r="C26" i="1"/>
  <c r="E27" i="1"/>
  <c r="D27" i="1"/>
  <c r="A27" i="1"/>
  <c r="B27" i="1"/>
  <c r="C27" i="1"/>
  <c r="E28" i="1"/>
  <c r="D28" i="1"/>
  <c r="A28" i="1"/>
  <c r="B28" i="1"/>
  <c r="C28" i="1"/>
  <c r="E29" i="1"/>
  <c r="D29" i="1"/>
  <c r="A29" i="1"/>
  <c r="B29" i="1"/>
  <c r="C29" i="1"/>
  <c r="E30" i="1"/>
  <c r="D30" i="1"/>
  <c r="A30" i="1"/>
  <c r="B30" i="1"/>
  <c r="C30" i="1"/>
  <c r="E31" i="1"/>
  <c r="D31" i="1"/>
  <c r="A31" i="1"/>
  <c r="B31" i="1"/>
  <c r="C31" i="1"/>
  <c r="E32" i="1"/>
  <c r="D32" i="1"/>
  <c r="A32" i="1"/>
  <c r="B32" i="1"/>
  <c r="C32" i="1"/>
  <c r="E33" i="1"/>
  <c r="D33" i="1"/>
  <c r="A33" i="1"/>
  <c r="B33" i="1"/>
  <c r="C33" i="1"/>
  <c r="E34" i="1"/>
  <c r="D34" i="1"/>
  <c r="A34" i="1"/>
  <c r="B34" i="1"/>
  <c r="C34" i="1"/>
  <c r="E35" i="1"/>
  <c r="D35" i="1"/>
  <c r="A35" i="1"/>
  <c r="B35" i="1"/>
  <c r="C35" i="1"/>
  <c r="E36" i="1"/>
  <c r="D36" i="1"/>
  <c r="A36" i="1"/>
  <c r="B36" i="1"/>
  <c r="C36" i="1"/>
  <c r="E37" i="1"/>
  <c r="D37" i="1"/>
  <c r="A37" i="1"/>
  <c r="B37" i="1"/>
  <c r="C37" i="1"/>
  <c r="E38" i="1"/>
  <c r="D38" i="1"/>
  <c r="A38" i="1"/>
  <c r="B38" i="1"/>
  <c r="C38" i="1"/>
  <c r="E39" i="1"/>
  <c r="D39" i="1"/>
  <c r="A39" i="1"/>
  <c r="B39" i="1"/>
  <c r="C39" i="1"/>
  <c r="E40" i="1"/>
  <c r="D40" i="1"/>
  <c r="A40" i="1"/>
  <c r="B40" i="1"/>
  <c r="C40" i="1"/>
  <c r="E41" i="1"/>
  <c r="D41" i="1"/>
  <c r="A41" i="1"/>
  <c r="B41" i="1"/>
  <c r="C41" i="1"/>
  <c r="E42" i="1"/>
  <c r="D42" i="1"/>
  <c r="A42" i="1"/>
  <c r="B42" i="1"/>
  <c r="C42" i="1"/>
  <c r="E43" i="1"/>
  <c r="D43" i="1"/>
  <c r="A43" i="1"/>
  <c r="B43" i="1"/>
  <c r="C43" i="1"/>
  <c r="E44" i="1"/>
  <c r="D44" i="1"/>
  <c r="A44" i="1"/>
  <c r="B44" i="1"/>
  <c r="C44" i="1"/>
  <c r="E45" i="1"/>
  <c r="D45" i="1"/>
  <c r="A45" i="1"/>
  <c r="B45" i="1"/>
  <c r="C45" i="1"/>
  <c r="E46" i="1"/>
  <c r="D46" i="1"/>
  <c r="A46" i="1"/>
  <c r="B46" i="1"/>
  <c r="C46" i="1"/>
  <c r="E47" i="1"/>
  <c r="D47" i="1"/>
  <c r="A47" i="1"/>
  <c r="B47" i="1"/>
  <c r="C47" i="1"/>
  <c r="E48" i="1"/>
  <c r="D48" i="1"/>
  <c r="A48" i="1"/>
  <c r="B48" i="1"/>
  <c r="C48" i="1"/>
  <c r="E49" i="1"/>
  <c r="D49" i="1"/>
  <c r="A49" i="1"/>
  <c r="B49" i="1"/>
  <c r="C49" i="1"/>
  <c r="E50" i="1"/>
  <c r="D50" i="1"/>
  <c r="A50" i="1"/>
  <c r="B50" i="1"/>
  <c r="C50" i="1"/>
  <c r="E51" i="1"/>
  <c r="D51" i="1"/>
  <c r="A51" i="1"/>
  <c r="B51" i="1"/>
  <c r="C51" i="1"/>
  <c r="E52" i="1"/>
  <c r="D52" i="1"/>
  <c r="A52" i="1"/>
  <c r="B52" i="1"/>
  <c r="C52" i="1"/>
  <c r="E53" i="1"/>
  <c r="D53" i="1"/>
  <c r="A53" i="1"/>
  <c r="B53" i="1"/>
  <c r="C53" i="1"/>
  <c r="E54" i="1"/>
  <c r="D54" i="1"/>
  <c r="A54" i="1"/>
  <c r="B54" i="1"/>
  <c r="C54" i="1"/>
  <c r="E55" i="1"/>
  <c r="D55" i="1"/>
  <c r="A55" i="1"/>
  <c r="B55" i="1"/>
  <c r="C55" i="1"/>
  <c r="E56" i="1"/>
  <c r="D56" i="1"/>
  <c r="A56" i="1"/>
  <c r="B56" i="1"/>
  <c r="C56" i="1"/>
  <c r="E57" i="1"/>
  <c r="D57" i="1"/>
  <c r="A57" i="1"/>
  <c r="B57" i="1"/>
  <c r="C57" i="1"/>
  <c r="E58" i="1"/>
  <c r="D58" i="1"/>
  <c r="A58" i="1"/>
  <c r="B58" i="1"/>
  <c r="C58" i="1"/>
  <c r="E59" i="1"/>
  <c r="D59" i="1"/>
  <c r="A59" i="1"/>
  <c r="B59" i="1"/>
  <c r="C59" i="1"/>
  <c r="E60" i="1"/>
  <c r="D60" i="1"/>
  <c r="A60" i="1"/>
  <c r="B60" i="1"/>
  <c r="C60" i="1"/>
  <c r="E61" i="1"/>
  <c r="D61" i="1"/>
  <c r="A61" i="1"/>
  <c r="B61" i="1"/>
  <c r="C61" i="1"/>
  <c r="E62" i="1"/>
  <c r="D62" i="1"/>
  <c r="A62" i="1"/>
  <c r="B62" i="1"/>
  <c r="C62" i="1"/>
  <c r="E63" i="1"/>
  <c r="D63" i="1"/>
  <c r="A63" i="1"/>
  <c r="B63" i="1"/>
  <c r="C63" i="1"/>
  <c r="E64" i="1"/>
  <c r="D64" i="1"/>
  <c r="A64" i="1"/>
  <c r="B64" i="1"/>
  <c r="C64" i="1"/>
  <c r="E65" i="1"/>
  <c r="D65" i="1"/>
  <c r="A65" i="1"/>
  <c r="B65" i="1"/>
  <c r="C65" i="1"/>
  <c r="E66" i="1"/>
  <c r="D66" i="1"/>
  <c r="A66" i="1"/>
  <c r="B66" i="1"/>
  <c r="C66" i="1"/>
  <c r="E67" i="1"/>
  <c r="D67" i="1"/>
  <c r="A67" i="1"/>
  <c r="B67" i="1"/>
  <c r="C67" i="1"/>
  <c r="E68" i="1"/>
  <c r="D68" i="1"/>
  <c r="A68" i="1"/>
  <c r="B68" i="1"/>
  <c r="C68" i="1"/>
  <c r="E69" i="1"/>
  <c r="D69" i="1"/>
  <c r="A69" i="1"/>
  <c r="B69" i="1"/>
  <c r="C69" i="1"/>
  <c r="E70" i="1"/>
  <c r="D70" i="1"/>
  <c r="A70" i="1"/>
  <c r="B70" i="1"/>
  <c r="C70" i="1"/>
  <c r="E71" i="1"/>
  <c r="D71" i="1"/>
  <c r="A71" i="1"/>
  <c r="B71" i="1"/>
  <c r="C71" i="1"/>
  <c r="E72" i="1"/>
  <c r="D72" i="1"/>
  <c r="A72" i="1"/>
  <c r="B72" i="1"/>
  <c r="C72" i="1"/>
  <c r="E73" i="1"/>
  <c r="D73" i="1"/>
  <c r="A73" i="1"/>
  <c r="B73" i="1"/>
  <c r="C73" i="1"/>
  <c r="E74" i="1"/>
  <c r="D74" i="1"/>
  <c r="A74" i="1"/>
  <c r="B74" i="1"/>
  <c r="C74" i="1"/>
  <c r="E75" i="1"/>
  <c r="D75" i="1"/>
  <c r="A75" i="1"/>
  <c r="B75" i="1"/>
  <c r="C75" i="1"/>
  <c r="E76" i="1"/>
  <c r="D76" i="1"/>
  <c r="A76" i="1"/>
  <c r="B76" i="1"/>
  <c r="C76" i="1"/>
  <c r="E77" i="1"/>
  <c r="D77" i="1"/>
  <c r="A77" i="1"/>
  <c r="B77" i="1"/>
  <c r="C77" i="1"/>
  <c r="E78" i="1"/>
  <c r="D78" i="1"/>
  <c r="A78" i="1"/>
  <c r="B78" i="1"/>
  <c r="C78" i="1"/>
  <c r="E79" i="1"/>
  <c r="D79" i="1"/>
  <c r="A79" i="1"/>
  <c r="B79" i="1"/>
  <c r="C79" i="1"/>
  <c r="E80" i="1"/>
  <c r="D80" i="1"/>
  <c r="A80" i="1"/>
  <c r="B80" i="1"/>
  <c r="C80" i="1"/>
  <c r="E81" i="1"/>
  <c r="D81" i="1"/>
  <c r="A81" i="1"/>
  <c r="B81" i="1"/>
  <c r="C81" i="1"/>
  <c r="E82" i="1"/>
  <c r="D82" i="1"/>
  <c r="A82" i="1"/>
  <c r="B82" i="1"/>
  <c r="C82" i="1"/>
  <c r="E83" i="1"/>
  <c r="D83" i="1"/>
  <c r="A83" i="1"/>
  <c r="B83" i="1"/>
  <c r="C83" i="1"/>
  <c r="E84" i="1"/>
  <c r="D84" i="1"/>
  <c r="A84" i="1"/>
  <c r="B84" i="1"/>
  <c r="C84" i="1"/>
  <c r="E85" i="1"/>
  <c r="D85" i="1"/>
  <c r="A85" i="1"/>
  <c r="B85" i="1"/>
  <c r="C85" i="1"/>
  <c r="E86" i="1"/>
  <c r="D86" i="1"/>
  <c r="A86" i="1"/>
  <c r="B86" i="1"/>
  <c r="C86" i="1"/>
  <c r="E87" i="1"/>
  <c r="D87" i="1"/>
  <c r="A87" i="1"/>
  <c r="B87" i="1"/>
  <c r="C87" i="1"/>
  <c r="E88" i="1"/>
  <c r="D88" i="1"/>
  <c r="A88" i="1"/>
  <c r="B88" i="1"/>
  <c r="C88" i="1"/>
  <c r="E89" i="1"/>
  <c r="D89" i="1"/>
  <c r="A89" i="1"/>
  <c r="B89" i="1"/>
  <c r="C89" i="1"/>
  <c r="E90" i="1"/>
  <c r="D90" i="1"/>
  <c r="A90" i="1"/>
  <c r="B90" i="1"/>
  <c r="C90" i="1"/>
  <c r="E91" i="1"/>
  <c r="D91" i="1"/>
  <c r="A91" i="1"/>
  <c r="B91" i="1"/>
  <c r="C91" i="1"/>
  <c r="E92" i="1"/>
  <c r="D92" i="1"/>
  <c r="A92" i="1"/>
  <c r="B92" i="1"/>
  <c r="C92" i="1"/>
  <c r="E93" i="1"/>
  <c r="D93" i="1"/>
  <c r="A93" i="1"/>
  <c r="B93" i="1"/>
  <c r="C93" i="1"/>
  <c r="E94" i="1"/>
  <c r="D94" i="1"/>
  <c r="A94" i="1"/>
  <c r="B94" i="1"/>
  <c r="C94" i="1"/>
  <c r="E95" i="1"/>
  <c r="D95" i="1"/>
  <c r="A95" i="1"/>
  <c r="B95" i="1"/>
  <c r="C95" i="1"/>
  <c r="E96" i="1"/>
  <c r="D96" i="1"/>
  <c r="A96" i="1"/>
  <c r="B96" i="1"/>
  <c r="C96" i="1"/>
  <c r="E97" i="1"/>
  <c r="D97" i="1"/>
  <c r="A97" i="1"/>
  <c r="B97" i="1"/>
  <c r="C97" i="1"/>
  <c r="E98" i="1"/>
  <c r="D98" i="1"/>
  <c r="A98" i="1"/>
  <c r="B98" i="1"/>
  <c r="C98" i="1"/>
  <c r="E99" i="1"/>
  <c r="D99" i="1"/>
  <c r="A99" i="1"/>
  <c r="B99" i="1"/>
  <c r="C99" i="1"/>
  <c r="E100" i="1"/>
  <c r="D100" i="1"/>
  <c r="A100" i="1"/>
  <c r="B100" i="1"/>
  <c r="C100" i="1"/>
  <c r="E101" i="1"/>
  <c r="D101" i="1"/>
  <c r="A101" i="1"/>
  <c r="B101" i="1"/>
  <c r="C101" i="1"/>
  <c r="E102" i="1"/>
  <c r="D102" i="1"/>
  <c r="A102" i="1"/>
  <c r="B102" i="1"/>
  <c r="C102" i="1"/>
  <c r="E103" i="1"/>
  <c r="D103" i="1"/>
  <c r="A103" i="1"/>
  <c r="B103" i="1"/>
  <c r="C103" i="1"/>
  <c r="E104" i="1"/>
  <c r="D104" i="1"/>
  <c r="A104" i="1"/>
  <c r="B104" i="1"/>
  <c r="C104" i="1"/>
  <c r="E105" i="1"/>
  <c r="D105" i="1"/>
  <c r="A105" i="1"/>
  <c r="B105" i="1"/>
  <c r="C105" i="1"/>
  <c r="E106" i="1"/>
  <c r="D106" i="1"/>
  <c r="A106" i="1"/>
  <c r="B106" i="1"/>
  <c r="C106" i="1"/>
  <c r="E107" i="1"/>
  <c r="D107" i="1"/>
  <c r="A107" i="1"/>
  <c r="B107" i="1"/>
  <c r="C107" i="1"/>
  <c r="E108" i="1"/>
  <c r="D108" i="1"/>
  <c r="A108" i="1"/>
  <c r="B108" i="1"/>
  <c r="C108" i="1"/>
  <c r="E109" i="1"/>
  <c r="D109" i="1"/>
  <c r="A109" i="1"/>
  <c r="B109" i="1"/>
  <c r="C109" i="1"/>
  <c r="E110" i="1"/>
  <c r="D110" i="1"/>
  <c r="A110" i="1"/>
  <c r="B110" i="1"/>
  <c r="C110" i="1"/>
  <c r="E111" i="1"/>
  <c r="D111" i="1"/>
  <c r="A111" i="1"/>
  <c r="B111" i="1"/>
  <c r="C111" i="1"/>
  <c r="E112" i="1"/>
  <c r="D112" i="1"/>
  <c r="A112" i="1"/>
  <c r="B112" i="1"/>
  <c r="C112" i="1"/>
  <c r="E113" i="1"/>
  <c r="D113" i="1"/>
  <c r="A113" i="1"/>
  <c r="B113" i="1"/>
  <c r="C113" i="1"/>
  <c r="E114" i="1"/>
  <c r="D114" i="1"/>
  <c r="A114" i="1"/>
  <c r="B114" i="1"/>
  <c r="C114" i="1"/>
  <c r="E115" i="1"/>
  <c r="D115" i="1"/>
  <c r="A115" i="1"/>
  <c r="B115" i="1"/>
  <c r="C115" i="1"/>
  <c r="E116" i="1"/>
  <c r="D116" i="1"/>
  <c r="A116" i="1"/>
  <c r="B116" i="1"/>
  <c r="C116" i="1"/>
  <c r="E117" i="1"/>
  <c r="D117" i="1"/>
  <c r="A117" i="1"/>
  <c r="B117" i="1"/>
  <c r="C117" i="1"/>
  <c r="E118" i="1"/>
  <c r="D118" i="1"/>
  <c r="A118" i="1"/>
  <c r="B118" i="1"/>
  <c r="C118" i="1"/>
  <c r="E119" i="1"/>
  <c r="D119" i="1"/>
  <c r="A119" i="1"/>
  <c r="B119" i="1"/>
  <c r="C119" i="1"/>
  <c r="E120" i="1"/>
  <c r="D120" i="1"/>
  <c r="A120" i="1"/>
  <c r="B120" i="1"/>
  <c r="C120" i="1"/>
  <c r="E121" i="1"/>
  <c r="D121" i="1"/>
  <c r="A121" i="1"/>
  <c r="B121" i="1"/>
  <c r="C121" i="1"/>
  <c r="E122" i="1"/>
  <c r="D122" i="1"/>
  <c r="A122" i="1"/>
  <c r="B122" i="1"/>
  <c r="C122" i="1"/>
  <c r="E123" i="1"/>
  <c r="D123" i="1"/>
  <c r="A123" i="1"/>
  <c r="B123" i="1"/>
  <c r="C123" i="1"/>
  <c r="E124" i="1"/>
  <c r="D124" i="1"/>
  <c r="A124" i="1"/>
  <c r="B124" i="1"/>
  <c r="C124" i="1"/>
  <c r="E125" i="1"/>
  <c r="D125" i="1"/>
  <c r="A125" i="1"/>
  <c r="B125" i="1"/>
  <c r="C125" i="1"/>
  <c r="C2" i="1"/>
  <c r="F56" i="3"/>
  <c r="G56" i="3"/>
  <c r="I56" i="3"/>
  <c r="H56" i="3"/>
  <c r="A56" i="3"/>
  <c r="F57" i="3"/>
  <c r="G57" i="3"/>
  <c r="I57" i="3"/>
  <c r="H57" i="3"/>
  <c r="A57" i="3"/>
  <c r="F58" i="3"/>
  <c r="G58" i="3"/>
  <c r="I58" i="3"/>
  <c r="H58" i="3"/>
  <c r="A58" i="3"/>
  <c r="F59" i="3"/>
  <c r="G59" i="3"/>
  <c r="I59" i="3"/>
  <c r="H59" i="3"/>
  <c r="A59" i="3"/>
  <c r="F60" i="3"/>
  <c r="G60" i="3"/>
  <c r="I60" i="3"/>
  <c r="H60" i="3"/>
  <c r="A60" i="3"/>
  <c r="F61" i="3"/>
  <c r="G61" i="3"/>
  <c r="I61" i="3"/>
  <c r="H61" i="3"/>
  <c r="A61" i="3"/>
  <c r="F47" i="3"/>
  <c r="G47" i="3"/>
  <c r="I47" i="3"/>
  <c r="H47" i="3"/>
  <c r="A47" i="3"/>
  <c r="I48" i="3"/>
  <c r="H48" i="3"/>
  <c r="I49" i="3"/>
  <c r="H49" i="3"/>
  <c r="I50" i="3"/>
  <c r="H50" i="3"/>
  <c r="I51" i="3"/>
  <c r="H51" i="3"/>
  <c r="I52" i="3"/>
  <c r="H52" i="3"/>
  <c r="I53" i="3"/>
  <c r="H53" i="3"/>
  <c r="I54" i="3"/>
  <c r="H54" i="3"/>
  <c r="I55" i="3"/>
  <c r="H55" i="3"/>
  <c r="H62" i="3"/>
  <c r="H63" i="3"/>
  <c r="H64" i="3"/>
  <c r="H65" i="3"/>
  <c r="H66" i="3"/>
  <c r="H67" i="3"/>
  <c r="I68" i="3"/>
  <c r="H68" i="3"/>
  <c r="I69" i="3"/>
  <c r="H69" i="3"/>
  <c r="I70" i="3"/>
  <c r="H70" i="3"/>
  <c r="I71" i="3"/>
  <c r="H71" i="3"/>
  <c r="I72" i="3"/>
  <c r="H72" i="3"/>
  <c r="I73" i="3"/>
  <c r="H73" i="3"/>
  <c r="I74" i="3"/>
  <c r="H74" i="3"/>
  <c r="I75" i="3"/>
  <c r="H75" i="3"/>
  <c r="I76" i="3"/>
  <c r="H76" i="3"/>
  <c r="I77" i="3"/>
  <c r="H77" i="3"/>
  <c r="I78" i="3"/>
  <c r="H78" i="3"/>
  <c r="I79" i="3"/>
  <c r="H79" i="3"/>
  <c r="I80" i="3"/>
  <c r="H80" i="3"/>
  <c r="I81" i="3"/>
  <c r="H81" i="3"/>
  <c r="I82" i="3"/>
  <c r="H82" i="3"/>
  <c r="I83" i="3"/>
  <c r="H83" i="3"/>
  <c r="I84" i="3"/>
  <c r="H84" i="3"/>
  <c r="I85" i="3"/>
  <c r="H85" i="3"/>
  <c r="I86" i="3"/>
  <c r="H86" i="3"/>
  <c r="I87" i="3"/>
  <c r="H87" i="3"/>
  <c r="I88" i="3"/>
  <c r="H88" i="3"/>
  <c r="I89" i="3"/>
  <c r="H89" i="3"/>
  <c r="I90" i="3"/>
  <c r="H90" i="3"/>
  <c r="I91" i="3"/>
  <c r="H91" i="3"/>
  <c r="I92" i="3"/>
  <c r="H92" i="3"/>
  <c r="I93" i="3"/>
  <c r="H93" i="3"/>
  <c r="I94" i="3"/>
  <c r="H94" i="3"/>
  <c r="I95" i="3"/>
  <c r="H95" i="3"/>
  <c r="I96" i="3"/>
  <c r="H96" i="3"/>
  <c r="I97" i="3"/>
  <c r="H97" i="3"/>
  <c r="I98" i="3"/>
  <c r="H98" i="3"/>
  <c r="I99" i="3"/>
  <c r="H99" i="3"/>
  <c r="I100" i="3"/>
  <c r="H100" i="3"/>
  <c r="I101" i="3"/>
  <c r="H101" i="3"/>
  <c r="I102" i="3"/>
  <c r="H102" i="3"/>
  <c r="I103" i="3"/>
  <c r="H103" i="3"/>
  <c r="I104" i="3"/>
  <c r="H104" i="3"/>
  <c r="I105" i="3"/>
  <c r="H105" i="3"/>
  <c r="I106" i="3"/>
  <c r="H106" i="3"/>
  <c r="I107" i="3"/>
  <c r="H107" i="3"/>
  <c r="I108" i="3"/>
  <c r="H108" i="3"/>
  <c r="I109" i="3"/>
  <c r="H109" i="3"/>
  <c r="F48" i="3"/>
  <c r="G48" i="3"/>
  <c r="A48" i="3"/>
  <c r="F49" i="3"/>
  <c r="G49" i="3"/>
  <c r="A49" i="3"/>
  <c r="F50" i="3"/>
  <c r="G50" i="3"/>
  <c r="A50" i="3"/>
  <c r="F51" i="3"/>
  <c r="G51" i="3"/>
  <c r="A51" i="3"/>
  <c r="F52" i="3"/>
  <c r="G52" i="3"/>
  <c r="A52" i="3"/>
  <c r="F53" i="3"/>
  <c r="G53" i="3"/>
  <c r="A53" i="3"/>
  <c r="F54" i="3"/>
  <c r="G54" i="3"/>
  <c r="A54" i="3"/>
  <c r="F55" i="3"/>
  <c r="G55" i="3"/>
  <c r="A55" i="3"/>
  <c r="A62" i="3"/>
  <c r="A63" i="3"/>
  <c r="A64" i="3"/>
  <c r="A65" i="3"/>
  <c r="A66" i="3"/>
  <c r="A67" i="3"/>
  <c r="F68" i="3"/>
  <c r="G68" i="3"/>
  <c r="A68" i="3"/>
  <c r="F69" i="3"/>
  <c r="G69" i="3"/>
  <c r="A69" i="3"/>
  <c r="F70" i="3"/>
  <c r="G70" i="3"/>
  <c r="A70" i="3"/>
  <c r="F71" i="3"/>
  <c r="G71" i="3"/>
  <c r="A71" i="3"/>
  <c r="F72" i="3"/>
  <c r="G72" i="3"/>
  <c r="A72" i="3"/>
  <c r="F73" i="3"/>
  <c r="G73" i="3"/>
  <c r="A73" i="3"/>
  <c r="F74" i="3"/>
  <c r="G74" i="3"/>
  <c r="A74" i="3"/>
  <c r="F75" i="3"/>
  <c r="G75" i="3"/>
  <c r="A75" i="3"/>
  <c r="F76" i="3"/>
  <c r="G76" i="3"/>
  <c r="A76" i="3"/>
  <c r="F77" i="3"/>
  <c r="G77" i="3"/>
  <c r="A77" i="3"/>
  <c r="F78" i="3"/>
  <c r="G78" i="3"/>
  <c r="A78" i="3"/>
  <c r="F79" i="3"/>
  <c r="G79" i="3"/>
  <c r="A79" i="3"/>
  <c r="F80" i="3"/>
  <c r="G80" i="3"/>
  <c r="A80" i="3"/>
  <c r="F81" i="3"/>
  <c r="G81" i="3"/>
  <c r="A81" i="3"/>
  <c r="F82" i="3"/>
  <c r="G82" i="3"/>
  <c r="A82" i="3"/>
  <c r="F83" i="3"/>
  <c r="G83" i="3"/>
  <c r="A83" i="3"/>
  <c r="F84" i="3"/>
  <c r="G84" i="3"/>
  <c r="A84" i="3"/>
  <c r="F85" i="3"/>
  <c r="G85" i="3"/>
  <c r="A85" i="3"/>
  <c r="F86" i="3"/>
  <c r="G86" i="3"/>
  <c r="A86" i="3"/>
  <c r="F87" i="3"/>
  <c r="G87" i="3"/>
  <c r="A87" i="3"/>
  <c r="F88" i="3"/>
  <c r="G88" i="3"/>
  <c r="A88" i="3"/>
  <c r="F89" i="3"/>
  <c r="G89" i="3"/>
  <c r="A89" i="3"/>
  <c r="F90" i="3"/>
  <c r="G90" i="3"/>
  <c r="A90" i="3"/>
  <c r="F91" i="3"/>
  <c r="G91" i="3"/>
  <c r="A91" i="3"/>
  <c r="F92" i="3"/>
  <c r="G92" i="3"/>
  <c r="A92" i="3"/>
  <c r="F93" i="3"/>
  <c r="G93" i="3"/>
  <c r="A93" i="3"/>
  <c r="F94" i="3"/>
  <c r="G94" i="3"/>
  <c r="A94" i="3"/>
  <c r="F95" i="3"/>
  <c r="G95" i="3"/>
  <c r="A95" i="3"/>
  <c r="F96" i="3"/>
  <c r="G96" i="3"/>
  <c r="A96" i="3"/>
  <c r="F97" i="3"/>
  <c r="G97" i="3"/>
  <c r="A97" i="3"/>
  <c r="F98" i="3"/>
  <c r="G98" i="3"/>
  <c r="A98" i="3"/>
  <c r="F99" i="3"/>
  <c r="G99" i="3"/>
  <c r="A99" i="3"/>
  <c r="F100" i="3"/>
  <c r="G100" i="3"/>
  <c r="A100" i="3"/>
  <c r="F101" i="3"/>
  <c r="G101" i="3"/>
  <c r="A101" i="3"/>
  <c r="F102" i="3"/>
  <c r="G102" i="3"/>
  <c r="A102" i="3"/>
  <c r="F103" i="3"/>
  <c r="G103" i="3"/>
  <c r="A103" i="3"/>
  <c r="F104" i="3"/>
  <c r="G104" i="3"/>
  <c r="A104" i="3"/>
  <c r="F105" i="3"/>
  <c r="G105" i="3"/>
  <c r="A105" i="3"/>
  <c r="F106" i="3"/>
  <c r="G106" i="3"/>
  <c r="A106" i="3"/>
  <c r="F107" i="3"/>
  <c r="G107" i="3"/>
  <c r="A107" i="3"/>
  <c r="F108" i="3"/>
  <c r="G108" i="3"/>
  <c r="A108" i="3"/>
  <c r="F109" i="3"/>
  <c r="G109" i="3"/>
  <c r="A109" i="3"/>
  <c r="I3" i="3"/>
  <c r="H3" i="3"/>
  <c r="F3" i="3"/>
  <c r="G3" i="3"/>
  <c r="A3" i="3"/>
  <c r="F4" i="3"/>
  <c r="G4" i="3"/>
  <c r="I4" i="3"/>
  <c r="H4" i="3"/>
  <c r="A4" i="3"/>
  <c r="F5" i="3"/>
  <c r="G5" i="3"/>
  <c r="I5" i="3"/>
  <c r="H5" i="3"/>
  <c r="A5" i="3"/>
  <c r="F6" i="3"/>
  <c r="G6" i="3"/>
  <c r="I6" i="3"/>
  <c r="H6" i="3"/>
  <c r="A6" i="3"/>
  <c r="F7" i="3"/>
  <c r="G7" i="3"/>
  <c r="I7" i="3"/>
  <c r="H7" i="3"/>
  <c r="A7" i="3"/>
  <c r="F8" i="3"/>
  <c r="G8" i="3"/>
  <c r="I8" i="3"/>
  <c r="H8" i="3"/>
  <c r="A8" i="3"/>
  <c r="F9" i="3"/>
  <c r="G9" i="3"/>
  <c r="I9" i="3"/>
  <c r="H9" i="3"/>
  <c r="A9" i="3"/>
  <c r="F10" i="3"/>
  <c r="G10" i="3"/>
  <c r="I10" i="3"/>
  <c r="H10" i="3"/>
  <c r="A10" i="3"/>
  <c r="F11" i="3"/>
  <c r="G11" i="3"/>
  <c r="I11" i="3"/>
  <c r="H11" i="3"/>
  <c r="A11" i="3"/>
  <c r="F12" i="3"/>
  <c r="G12" i="3"/>
  <c r="I12" i="3"/>
  <c r="H12" i="3"/>
  <c r="A12" i="3"/>
  <c r="F13" i="3"/>
  <c r="G13" i="3"/>
  <c r="I13" i="3"/>
  <c r="H13" i="3"/>
  <c r="A13" i="3"/>
  <c r="F14" i="3"/>
  <c r="G14" i="3"/>
  <c r="I14" i="3"/>
  <c r="H14" i="3"/>
  <c r="A14" i="3"/>
  <c r="F15" i="3"/>
  <c r="G15" i="3"/>
  <c r="I15" i="3"/>
  <c r="H15" i="3"/>
  <c r="A15" i="3"/>
  <c r="F16" i="3"/>
  <c r="G16" i="3"/>
  <c r="I16" i="3"/>
  <c r="H16" i="3"/>
  <c r="A16" i="3"/>
  <c r="F17" i="3"/>
  <c r="G17" i="3"/>
  <c r="I17" i="3"/>
  <c r="H17" i="3"/>
  <c r="A17" i="3"/>
  <c r="F18" i="3"/>
  <c r="G18" i="3"/>
  <c r="I18" i="3"/>
  <c r="H18" i="3"/>
  <c r="A18" i="3"/>
  <c r="F19" i="3"/>
  <c r="G19" i="3"/>
  <c r="I19" i="3"/>
  <c r="H19" i="3"/>
  <c r="A19" i="3"/>
  <c r="F20" i="3"/>
  <c r="G20" i="3"/>
  <c r="I20" i="3"/>
  <c r="H20" i="3"/>
  <c r="A20" i="3"/>
  <c r="F21" i="3"/>
  <c r="G21" i="3"/>
  <c r="I21" i="3"/>
  <c r="H21" i="3"/>
  <c r="A21" i="3"/>
  <c r="F22" i="3"/>
  <c r="G22" i="3"/>
  <c r="I22" i="3"/>
  <c r="H22" i="3"/>
  <c r="A22" i="3"/>
  <c r="F23" i="3"/>
  <c r="G23" i="3"/>
  <c r="I23" i="3"/>
  <c r="H23" i="3"/>
  <c r="A23" i="3"/>
  <c r="F24" i="3"/>
  <c r="G24" i="3"/>
  <c r="I24" i="3"/>
  <c r="H24" i="3"/>
  <c r="A24" i="3"/>
  <c r="F25" i="3"/>
  <c r="G25" i="3"/>
  <c r="I25" i="3"/>
  <c r="H25" i="3"/>
  <c r="A25" i="3"/>
  <c r="F26" i="3"/>
  <c r="G26" i="3"/>
  <c r="I26" i="3"/>
  <c r="H26" i="3"/>
  <c r="A26" i="3"/>
  <c r="F27" i="3"/>
  <c r="G27" i="3"/>
  <c r="I27" i="3"/>
  <c r="H27" i="3"/>
  <c r="A27" i="3"/>
  <c r="F28" i="3"/>
  <c r="G28" i="3"/>
  <c r="I28" i="3"/>
  <c r="H28" i="3"/>
  <c r="A28" i="3"/>
  <c r="F29" i="3"/>
  <c r="G29" i="3"/>
  <c r="I29" i="3"/>
  <c r="H29" i="3"/>
  <c r="A29" i="3"/>
  <c r="F30" i="3"/>
  <c r="G30" i="3"/>
  <c r="I30" i="3"/>
  <c r="H30" i="3"/>
  <c r="A30" i="3"/>
  <c r="F31" i="3"/>
  <c r="G31" i="3"/>
  <c r="I31" i="3"/>
  <c r="H31" i="3"/>
  <c r="A31" i="3"/>
  <c r="F32" i="3"/>
  <c r="G32" i="3"/>
  <c r="I32" i="3"/>
  <c r="H32" i="3"/>
  <c r="A32" i="3"/>
  <c r="F33" i="3"/>
  <c r="G33" i="3"/>
  <c r="I33" i="3"/>
  <c r="H33" i="3"/>
  <c r="A33" i="3"/>
  <c r="F34" i="3"/>
  <c r="G34" i="3"/>
  <c r="I34" i="3"/>
  <c r="H34" i="3"/>
  <c r="A34" i="3"/>
  <c r="F35" i="3"/>
  <c r="G35" i="3"/>
  <c r="I35" i="3"/>
  <c r="H35" i="3"/>
  <c r="A35" i="3"/>
  <c r="F36" i="3"/>
  <c r="G36" i="3"/>
  <c r="I36" i="3"/>
  <c r="H36" i="3"/>
  <c r="A36" i="3"/>
  <c r="F37" i="3"/>
  <c r="G37" i="3"/>
  <c r="I37" i="3"/>
  <c r="H37" i="3"/>
  <c r="A37" i="3"/>
  <c r="F38" i="3"/>
  <c r="G38" i="3"/>
  <c r="I38" i="3"/>
  <c r="H38" i="3"/>
  <c r="A38" i="3"/>
  <c r="F39" i="3"/>
  <c r="G39" i="3"/>
  <c r="I39" i="3"/>
  <c r="H39" i="3"/>
  <c r="A39" i="3"/>
  <c r="F40" i="3"/>
  <c r="G40" i="3"/>
  <c r="I40" i="3"/>
  <c r="H40" i="3"/>
  <c r="A40" i="3"/>
  <c r="F41" i="3"/>
  <c r="G41" i="3"/>
  <c r="I41" i="3"/>
  <c r="H41" i="3"/>
  <c r="A41" i="3"/>
  <c r="F42" i="3"/>
  <c r="G42" i="3"/>
  <c r="I42" i="3"/>
  <c r="H42" i="3"/>
  <c r="A42" i="3"/>
  <c r="F43" i="3"/>
  <c r="G43" i="3"/>
  <c r="I43" i="3"/>
  <c r="H43" i="3"/>
  <c r="A43" i="3"/>
  <c r="F44" i="3"/>
  <c r="G44" i="3"/>
  <c r="I44" i="3"/>
  <c r="H44" i="3"/>
  <c r="A44" i="3"/>
  <c r="F45" i="3"/>
  <c r="G45" i="3"/>
  <c r="I45" i="3"/>
  <c r="H45" i="3"/>
  <c r="A45" i="3"/>
  <c r="F46" i="3"/>
  <c r="G46" i="3"/>
  <c r="I46" i="3"/>
  <c r="H46" i="3"/>
  <c r="A46" i="3"/>
  <c r="F62" i="3"/>
  <c r="G62" i="3"/>
  <c r="I62" i="3"/>
  <c r="F63" i="3"/>
  <c r="G63" i="3"/>
  <c r="I63" i="3"/>
  <c r="F64" i="3"/>
  <c r="G64" i="3"/>
  <c r="I64" i="3"/>
  <c r="F65" i="3"/>
  <c r="G65" i="3"/>
  <c r="I65" i="3"/>
  <c r="F66" i="3"/>
  <c r="G66" i="3"/>
  <c r="I66" i="3"/>
  <c r="F67" i="3"/>
  <c r="G67" i="3"/>
  <c r="I67" i="3"/>
  <c r="F2" i="3"/>
  <c r="G2" i="3"/>
  <c r="I2" i="3"/>
  <c r="H2" i="3"/>
  <c r="A2" i="3"/>
  <c r="BD44" i="4"/>
  <c r="AY44" i="4"/>
  <c r="AZ44" i="4"/>
  <c r="Q44" i="4"/>
  <c r="BD43" i="4"/>
  <c r="AY43" i="4"/>
  <c r="AZ43" i="4"/>
  <c r="Q43" i="4"/>
  <c r="BD42" i="4"/>
  <c r="AY42" i="4"/>
  <c r="AZ42" i="4"/>
  <c r="Q42" i="4"/>
  <c r="BD41" i="4"/>
  <c r="AY41" i="4"/>
  <c r="AZ41" i="4"/>
  <c r="Q41" i="4"/>
  <c r="BD40" i="4"/>
  <c r="AY40" i="4"/>
  <c r="AZ40" i="4"/>
  <c r="Q40" i="4"/>
  <c r="BD39" i="4"/>
  <c r="AY39" i="4"/>
  <c r="AZ39" i="4"/>
  <c r="Q39" i="4"/>
  <c r="BD38" i="4"/>
  <c r="AY38" i="4"/>
  <c r="AZ38" i="4"/>
  <c r="Q38" i="4"/>
  <c r="BD37" i="4"/>
  <c r="AY37" i="4"/>
  <c r="AZ37" i="4"/>
  <c r="Q37" i="4"/>
  <c r="BD36" i="4"/>
  <c r="AY36" i="4"/>
  <c r="AZ36" i="4"/>
  <c r="Q36" i="4"/>
  <c r="BD35" i="4"/>
  <c r="AY35" i="4"/>
  <c r="AZ35" i="4"/>
  <c r="Q35" i="4"/>
  <c r="BD34" i="4"/>
  <c r="AY34" i="4"/>
  <c r="AZ34" i="4"/>
  <c r="Q34" i="4"/>
  <c r="BD33" i="4"/>
  <c r="AY33" i="4"/>
  <c r="AZ33" i="4"/>
  <c r="Q33" i="4"/>
  <c r="BD32" i="4"/>
  <c r="AY32" i="4"/>
  <c r="AZ32" i="4"/>
  <c r="Q32" i="4"/>
  <c r="BD31" i="4"/>
  <c r="AY31" i="4"/>
  <c r="AZ31" i="4"/>
  <c r="Q31" i="4"/>
  <c r="BD30" i="4"/>
  <c r="AY30" i="4"/>
  <c r="AZ30" i="4"/>
  <c r="Q30" i="4"/>
  <c r="BD29" i="4"/>
  <c r="AY29" i="4"/>
  <c r="AZ29" i="4"/>
  <c r="Q29" i="4"/>
  <c r="BD28" i="4"/>
  <c r="AY28" i="4"/>
  <c r="AZ28" i="4"/>
  <c r="Q28" i="4"/>
  <c r="BD27" i="4"/>
  <c r="AY27" i="4"/>
  <c r="AZ27" i="4"/>
  <c r="Q27" i="4"/>
  <c r="BD26" i="4"/>
  <c r="AY26" i="4"/>
  <c r="AZ26" i="4"/>
  <c r="Q26" i="4"/>
  <c r="BD25" i="4"/>
  <c r="AY25" i="4"/>
  <c r="AZ25" i="4"/>
  <c r="Q25" i="4"/>
  <c r="BD24" i="4"/>
  <c r="AY24" i="4"/>
  <c r="AZ24" i="4"/>
  <c r="Q24" i="4"/>
  <c r="BD23" i="4"/>
  <c r="AY23" i="4"/>
  <c r="AZ23" i="4"/>
  <c r="Q23" i="4"/>
  <c r="BD22" i="4"/>
  <c r="AY22" i="4"/>
  <c r="AZ22" i="4"/>
  <c r="Q22" i="4"/>
  <c r="BD21" i="4"/>
  <c r="AY21" i="4"/>
  <c r="AZ21" i="4"/>
  <c r="Q21" i="4"/>
  <c r="Q20" i="4"/>
  <c r="BD19" i="4"/>
  <c r="AY19" i="4"/>
  <c r="AZ19" i="4"/>
  <c r="Q19" i="4"/>
  <c r="BD18" i="4"/>
  <c r="AY18" i="4"/>
  <c r="AZ18" i="4"/>
  <c r="Q18" i="4"/>
  <c r="BD17" i="4"/>
  <c r="AY17" i="4"/>
  <c r="AZ17" i="4"/>
  <c r="Q17" i="4"/>
  <c r="BD16" i="4"/>
  <c r="AY16" i="4"/>
  <c r="AZ16" i="4"/>
  <c r="Q16" i="4"/>
  <c r="BD15" i="4"/>
  <c r="AY15" i="4"/>
  <c r="AZ15" i="4"/>
  <c r="Q15" i="4"/>
  <c r="BD14" i="4"/>
  <c r="AY14" i="4"/>
  <c r="AZ14" i="4"/>
  <c r="Q14" i="4"/>
  <c r="Q12" i="4"/>
  <c r="Q11" i="4"/>
  <c r="BD10" i="4"/>
  <c r="AY10" i="4"/>
  <c r="AZ10" i="4"/>
  <c r="Q10" i="4"/>
  <c r="BD9" i="4"/>
  <c r="AY9" i="4"/>
  <c r="AZ9" i="4"/>
  <c r="Q9" i="4"/>
  <c r="BD8" i="4"/>
  <c r="AY8" i="4"/>
  <c r="AZ8" i="4"/>
  <c r="Q8" i="4"/>
  <c r="BD7" i="4"/>
  <c r="AY7" i="4"/>
  <c r="AZ7" i="4"/>
  <c r="Q7" i="4"/>
  <c r="BD6" i="4"/>
  <c r="AY6" i="4"/>
  <c r="AZ6" i="4"/>
  <c r="Q6" i="4"/>
  <c r="BD5" i="4"/>
  <c r="AX5" i="4"/>
  <c r="AW5" i="4"/>
  <c r="Q5" i="4"/>
  <c r="BD4" i="4"/>
  <c r="AY4" i="4"/>
  <c r="AZ4" i="4"/>
  <c r="Q4" i="4"/>
  <c r="BD3" i="4"/>
  <c r="AY3" i="4"/>
  <c r="AZ3" i="4"/>
  <c r="Q3" i="4"/>
  <c r="BD2" i="4"/>
  <c r="AY2" i="4"/>
  <c r="AZ2" i="4"/>
  <c r="Q2" i="4"/>
  <c r="AY5" i="4"/>
  <c r="AZ5" i="4"/>
  <c r="J163" i="2"/>
  <c r="H163" i="2"/>
  <c r="J162" i="2"/>
  <c r="H162" i="2"/>
  <c r="J161" i="2"/>
  <c r="H161" i="2"/>
  <c r="J160" i="2"/>
  <c r="H160" i="2"/>
  <c r="J159" i="2"/>
  <c r="H159" i="2"/>
  <c r="J158" i="2"/>
  <c r="H158" i="2"/>
  <c r="J157" i="2"/>
  <c r="H157" i="2"/>
  <c r="J156" i="2"/>
  <c r="H156" i="2"/>
  <c r="J155" i="2"/>
  <c r="H155" i="2"/>
  <c r="J154" i="2"/>
  <c r="H154" i="2"/>
  <c r="J153" i="2"/>
  <c r="H153" i="2"/>
  <c r="J152" i="2"/>
  <c r="H152" i="2"/>
  <c r="J151" i="2"/>
  <c r="H151" i="2"/>
  <c r="J150" i="2"/>
  <c r="H150" i="2"/>
  <c r="J149" i="2"/>
  <c r="H149" i="2"/>
  <c r="J148" i="2"/>
  <c r="H148" i="2"/>
  <c r="J147" i="2"/>
  <c r="H147" i="2"/>
  <c r="J146" i="2"/>
  <c r="H146" i="2"/>
  <c r="J145" i="2"/>
  <c r="H145" i="2"/>
  <c r="J144" i="2"/>
  <c r="H144" i="2"/>
  <c r="J143" i="2"/>
  <c r="H143" i="2"/>
  <c r="J142" i="2"/>
  <c r="H142" i="2"/>
  <c r="J141" i="2"/>
  <c r="H141" i="2"/>
  <c r="J140" i="2"/>
  <c r="H140" i="2"/>
  <c r="J139" i="2"/>
  <c r="H139" i="2"/>
  <c r="J138" i="2"/>
  <c r="H138" i="2"/>
  <c r="J137" i="2"/>
  <c r="H137" i="2"/>
  <c r="J136" i="2"/>
  <c r="H136" i="2"/>
  <c r="J135" i="2"/>
  <c r="H135" i="2"/>
  <c r="J134" i="2"/>
  <c r="H134" i="2"/>
  <c r="J133" i="2"/>
  <c r="H133" i="2"/>
  <c r="J132" i="2"/>
  <c r="H132" i="2"/>
  <c r="J131" i="2"/>
  <c r="H131" i="2"/>
  <c r="J130" i="2"/>
  <c r="H130" i="2"/>
  <c r="J129" i="2"/>
  <c r="H129" i="2"/>
  <c r="J128" i="2"/>
  <c r="H128" i="2"/>
  <c r="J127" i="2"/>
  <c r="H127" i="2"/>
  <c r="J126" i="2"/>
  <c r="H126" i="2"/>
  <c r="J125" i="2"/>
  <c r="H125" i="2"/>
  <c r="J124" i="2"/>
  <c r="H124" i="2"/>
  <c r="J123" i="2"/>
  <c r="H123" i="2"/>
  <c r="J122" i="2"/>
  <c r="H122" i="2"/>
  <c r="J121" i="2"/>
  <c r="H121" i="2"/>
  <c r="J120" i="2"/>
  <c r="H120" i="2"/>
  <c r="J119" i="2"/>
  <c r="H119" i="2"/>
  <c r="J118" i="2"/>
  <c r="H118" i="2"/>
  <c r="J117" i="2"/>
  <c r="H117" i="2"/>
  <c r="J116" i="2"/>
  <c r="H116" i="2"/>
  <c r="J115" i="2"/>
  <c r="H115" i="2"/>
  <c r="J114" i="2"/>
  <c r="H114" i="2"/>
  <c r="J113" i="2"/>
  <c r="H113" i="2"/>
  <c r="J112" i="2"/>
  <c r="H112" i="2"/>
  <c r="J111" i="2"/>
  <c r="H111" i="2"/>
  <c r="J110" i="2"/>
  <c r="H110" i="2"/>
  <c r="J109" i="2"/>
  <c r="H109" i="2"/>
  <c r="J108" i="2"/>
  <c r="H108" i="2"/>
  <c r="J107" i="2"/>
  <c r="H107" i="2"/>
  <c r="J106" i="2"/>
  <c r="H106" i="2"/>
  <c r="J105" i="2"/>
  <c r="H105" i="2"/>
  <c r="J104" i="2"/>
  <c r="H104" i="2"/>
  <c r="J103" i="2"/>
  <c r="H103" i="2"/>
  <c r="J102" i="2"/>
  <c r="H102" i="2"/>
  <c r="J101" i="2"/>
  <c r="H101" i="2"/>
  <c r="J100" i="2"/>
  <c r="H100" i="2"/>
  <c r="J99" i="2"/>
  <c r="H99" i="2"/>
  <c r="J98" i="2"/>
  <c r="H98" i="2"/>
  <c r="J97" i="2"/>
  <c r="H97" i="2"/>
  <c r="J96" i="2"/>
  <c r="H96" i="2"/>
  <c r="J95" i="2"/>
  <c r="H95" i="2"/>
  <c r="J94" i="2"/>
  <c r="H94" i="2"/>
  <c r="J93" i="2"/>
  <c r="H93" i="2"/>
  <c r="J92" i="2"/>
  <c r="H92" i="2"/>
  <c r="J91" i="2"/>
  <c r="H91" i="2"/>
  <c r="J90" i="2"/>
  <c r="H90" i="2"/>
  <c r="J89" i="2"/>
  <c r="H89" i="2"/>
  <c r="J88" i="2"/>
  <c r="H88" i="2"/>
  <c r="J87" i="2"/>
  <c r="H87" i="2"/>
  <c r="J86" i="2"/>
  <c r="H86" i="2"/>
  <c r="J85" i="2"/>
  <c r="H85" i="2"/>
  <c r="J84" i="2"/>
  <c r="H84" i="2"/>
  <c r="J83" i="2"/>
  <c r="H83" i="2"/>
  <c r="J82" i="2"/>
  <c r="H82" i="2"/>
  <c r="J81" i="2"/>
  <c r="H81" i="2"/>
  <c r="J80" i="2"/>
  <c r="H80" i="2"/>
  <c r="J79" i="2"/>
  <c r="H79" i="2"/>
  <c r="J78" i="2"/>
  <c r="H78" i="2"/>
  <c r="J77" i="2"/>
  <c r="H77" i="2"/>
  <c r="J76" i="2"/>
  <c r="H76" i="2"/>
  <c r="J75" i="2"/>
  <c r="H75" i="2"/>
  <c r="J74" i="2"/>
  <c r="H74" i="2"/>
  <c r="J73" i="2"/>
  <c r="H73" i="2"/>
  <c r="J72" i="2"/>
  <c r="H72" i="2"/>
  <c r="J71" i="2"/>
  <c r="H71" i="2"/>
  <c r="J70" i="2"/>
  <c r="H70" i="2"/>
  <c r="J69" i="2"/>
  <c r="H69" i="2"/>
  <c r="J68" i="2"/>
  <c r="H68" i="2"/>
  <c r="J67" i="2"/>
  <c r="H67" i="2"/>
  <c r="J66" i="2"/>
  <c r="H66" i="2"/>
  <c r="J65" i="2"/>
  <c r="H65" i="2"/>
  <c r="J64" i="2"/>
  <c r="H64" i="2"/>
  <c r="J63" i="2"/>
  <c r="H63" i="2"/>
  <c r="J62" i="2"/>
  <c r="H62" i="2"/>
  <c r="J61" i="2"/>
  <c r="H61" i="2"/>
  <c r="G60" i="2"/>
  <c r="F60" i="2"/>
  <c r="H60" i="2"/>
  <c r="J59" i="2"/>
  <c r="H59" i="2"/>
  <c r="J58" i="2"/>
  <c r="H58" i="2"/>
  <c r="J57" i="2"/>
  <c r="H57" i="2"/>
  <c r="J56" i="2"/>
  <c r="H56" i="2"/>
  <c r="J55" i="2"/>
  <c r="H55" i="2"/>
  <c r="J54" i="2"/>
  <c r="H54" i="2"/>
  <c r="J53" i="2"/>
  <c r="H53" i="2"/>
  <c r="J52" i="2"/>
  <c r="H52" i="2"/>
  <c r="J51" i="2"/>
  <c r="H51" i="2"/>
  <c r="J50" i="2"/>
  <c r="H50" i="2"/>
  <c r="J49" i="2"/>
  <c r="H49" i="2"/>
  <c r="J48" i="2"/>
  <c r="H48" i="2"/>
  <c r="J47" i="2"/>
  <c r="H47" i="2"/>
  <c r="J46" i="2"/>
  <c r="H46" i="2"/>
  <c r="J45" i="2"/>
  <c r="H45" i="2"/>
  <c r="J44" i="2"/>
  <c r="H44" i="2"/>
  <c r="J43" i="2"/>
  <c r="H43" i="2"/>
  <c r="J42" i="2"/>
  <c r="H42" i="2"/>
  <c r="J41" i="2"/>
  <c r="H41" i="2"/>
  <c r="J40" i="2"/>
  <c r="H40" i="2"/>
  <c r="J39" i="2"/>
  <c r="H39" i="2"/>
  <c r="J38" i="2"/>
  <c r="H38" i="2"/>
  <c r="J37" i="2"/>
  <c r="H37" i="2"/>
  <c r="J36" i="2"/>
  <c r="H36" i="2"/>
  <c r="J35" i="2"/>
  <c r="H35" i="2"/>
  <c r="J34" i="2"/>
  <c r="H34" i="2"/>
  <c r="J33" i="2"/>
  <c r="H33" i="2"/>
  <c r="J32" i="2"/>
  <c r="H32" i="2"/>
  <c r="J31" i="2"/>
  <c r="H31" i="2"/>
  <c r="J30" i="2"/>
  <c r="H30" i="2"/>
  <c r="J29" i="2"/>
  <c r="H29" i="2"/>
  <c r="J28" i="2"/>
  <c r="H28" i="2"/>
  <c r="J27" i="2"/>
  <c r="H27" i="2"/>
  <c r="J26" i="2"/>
  <c r="H26" i="2"/>
  <c r="J25" i="2"/>
  <c r="H25" i="2"/>
  <c r="J24" i="2"/>
  <c r="H24" i="2"/>
  <c r="J23" i="2"/>
  <c r="H23" i="2"/>
  <c r="J22" i="2"/>
  <c r="H22" i="2"/>
  <c r="J21" i="2"/>
  <c r="H21" i="2"/>
  <c r="J20" i="2"/>
  <c r="H20" i="2"/>
  <c r="J19" i="2"/>
  <c r="H19" i="2"/>
  <c r="J18" i="2"/>
  <c r="H18" i="2"/>
  <c r="J17" i="2"/>
  <c r="H17" i="2"/>
  <c r="J16" i="2"/>
  <c r="H16" i="2"/>
  <c r="J15" i="2"/>
  <c r="H15" i="2"/>
  <c r="J14" i="2"/>
  <c r="H14" i="2"/>
  <c r="J13" i="2"/>
  <c r="H13" i="2"/>
  <c r="J12" i="2"/>
  <c r="H12" i="2"/>
  <c r="J11" i="2"/>
  <c r="H11" i="2"/>
  <c r="J10" i="2"/>
  <c r="H10" i="2"/>
  <c r="J9" i="2"/>
  <c r="H9" i="2"/>
  <c r="J8" i="2"/>
  <c r="H8" i="2"/>
  <c r="J7" i="2"/>
  <c r="H7" i="2"/>
  <c r="J6" i="2"/>
  <c r="H6" i="2"/>
  <c r="J5" i="2"/>
  <c r="H5" i="2"/>
  <c r="J4" i="2"/>
  <c r="H4" i="2"/>
  <c r="J3" i="2"/>
  <c r="H3" i="2"/>
  <c r="J2" i="2"/>
  <c r="H2" i="2"/>
  <c r="J60" i="2"/>
</calcChain>
</file>

<file path=xl/sharedStrings.xml><?xml version="1.0" encoding="utf-8"?>
<sst xmlns="http://schemas.openxmlformats.org/spreadsheetml/2006/main" count="1437" uniqueCount="293">
  <si>
    <t>PM</t>
  </si>
  <si>
    <t>Biome</t>
  </si>
  <si>
    <t>Pit</t>
  </si>
  <si>
    <t>Depth</t>
  </si>
  <si>
    <t>Fraction</t>
  </si>
  <si>
    <t>%N</t>
  </si>
  <si>
    <t>% C (g C/g fraction)</t>
  </si>
  <si>
    <t>C/N</t>
  </si>
  <si>
    <t>g fraction/g soil</t>
  </si>
  <si>
    <t>C (g C/g soil)</t>
  </si>
  <si>
    <t>AN</t>
  </si>
  <si>
    <t>RF</t>
  </si>
  <si>
    <t>LF</t>
  </si>
  <si>
    <t>OF</t>
  </si>
  <si>
    <t>MF</t>
  </si>
  <si>
    <t>WF</t>
  </si>
  <si>
    <t>PP</t>
  </si>
  <si>
    <t>BS</t>
  </si>
  <si>
    <t>GR</t>
  </si>
  <si>
    <t>Parent_Material</t>
  </si>
  <si>
    <t>mineral</t>
  </si>
  <si>
    <t>Horizons_lite_fractions</t>
  </si>
  <si>
    <t>Hue</t>
  </si>
  <si>
    <t>value</t>
  </si>
  <si>
    <t>chroma</t>
  </si>
  <si>
    <t>top mineral</t>
  </si>
  <si>
    <t>bottom mineral</t>
  </si>
  <si>
    <t>Thickness_cm</t>
  </si>
  <si>
    <t>BD_g_cm_3</t>
  </si>
  <si>
    <t>Fragments</t>
  </si>
  <si>
    <t>Soil_finefraction</t>
  </si>
  <si>
    <t xml:space="preserve">C_pct </t>
  </si>
  <si>
    <t>N_pct</t>
  </si>
  <si>
    <t>C_N</t>
  </si>
  <si>
    <t>Andesite</t>
  </si>
  <si>
    <t>X</t>
  </si>
  <si>
    <t>YR</t>
  </si>
  <si>
    <t>Basalt</t>
  </si>
  <si>
    <t>Granite</t>
  </si>
  <si>
    <t>Y</t>
  </si>
  <si>
    <t>sampleid</t>
  </si>
  <si>
    <t>C%</t>
  </si>
  <si>
    <t>BSRF1 0-3</t>
  </si>
  <si>
    <t>BSRF1 3-8</t>
  </si>
  <si>
    <t>BSRF1 8-15</t>
  </si>
  <si>
    <t>BSRF1 15-30</t>
  </si>
  <si>
    <t>BSRF2 0-3</t>
  </si>
  <si>
    <t>BSRF2 3-8</t>
  </si>
  <si>
    <t>BSRF2 8-15</t>
  </si>
  <si>
    <t>BSRF2 15-30</t>
  </si>
  <si>
    <t>BSRF3 0-3</t>
  </si>
  <si>
    <t>BSRF3 3-8</t>
  </si>
  <si>
    <t>BSRF3 8-15</t>
  </si>
  <si>
    <t>BSRF3 15-30</t>
  </si>
  <si>
    <t>BSSP1 0-10</t>
  </si>
  <si>
    <t>BSSP1 10-19</t>
  </si>
  <si>
    <t>BSSP1 19-40</t>
  </si>
  <si>
    <t>BSSP2 0-10</t>
  </si>
  <si>
    <t>BSSP2 10-19</t>
  </si>
  <si>
    <t>BSSP2 19-40</t>
  </si>
  <si>
    <t>BSSP3 0-10</t>
  </si>
  <si>
    <t>BSSP3 10-19</t>
  </si>
  <si>
    <t>BSSP3 19-40</t>
  </si>
  <si>
    <t>BSPP1 0-7</t>
  </si>
  <si>
    <t>BSPP1 7-18</t>
  </si>
  <si>
    <t>BSPP1 18-28</t>
  </si>
  <si>
    <t>BSPP1 28-49</t>
  </si>
  <si>
    <t>BSPP2 0-7</t>
  </si>
  <si>
    <t>BSPP2 7-18</t>
  </si>
  <si>
    <t>BSPP2 18-28</t>
  </si>
  <si>
    <t>BSPP2 28-49</t>
  </si>
  <si>
    <t>BSPP3 0-7</t>
  </si>
  <si>
    <t>BSPP3 7-18</t>
  </si>
  <si>
    <t>BSPP3 18-28</t>
  </si>
  <si>
    <t>BSPP3 28-49</t>
  </si>
  <si>
    <t>BSOK1 0-5</t>
  </si>
  <si>
    <t>BSOK1 5-16</t>
  </si>
  <si>
    <t>BSOK1 16-27</t>
  </si>
  <si>
    <t>BSOK1 27-44</t>
  </si>
  <si>
    <t>BSOK2 0-5</t>
  </si>
  <si>
    <t>BSOK2 5-16</t>
  </si>
  <si>
    <t>BSOK2 16-27</t>
  </si>
  <si>
    <t>BSOK2 27-44</t>
  </si>
  <si>
    <t>BSOK3 0-5</t>
  </si>
  <si>
    <t>BSOK3 5-16</t>
  </si>
  <si>
    <t>BSOK3 16-27</t>
  </si>
  <si>
    <t>BSOK3 27-44</t>
  </si>
  <si>
    <t>bd g/cm3</t>
  </si>
  <si>
    <t>fine earth%</t>
  </si>
  <si>
    <t>Sample ID</t>
  </si>
  <si>
    <t>ANOK1 0-12</t>
  </si>
  <si>
    <t>ANOK1 12-29</t>
  </si>
  <si>
    <t>ANOK2 0-15</t>
  </si>
  <si>
    <t>ANOK2 15-25</t>
  </si>
  <si>
    <t>ANOK3 0-12</t>
  </si>
  <si>
    <t>ANOK3 12-29</t>
  </si>
  <si>
    <t>GROK1-5</t>
  </si>
  <si>
    <t>GROK1-13</t>
  </si>
  <si>
    <t>GROK1-26</t>
  </si>
  <si>
    <t>GROK2-5</t>
  </si>
  <si>
    <t>GROK2-13</t>
  </si>
  <si>
    <t>GROK2-26</t>
  </si>
  <si>
    <t>GROK3-5</t>
  </si>
  <si>
    <t>GROK3-13</t>
  </si>
  <si>
    <t>GROK3-26</t>
  </si>
  <si>
    <t>Geo Lab ID</t>
  </si>
  <si>
    <t>Sort ID</t>
  </si>
  <si>
    <t>ID</t>
  </si>
  <si>
    <t>Horizon</t>
  </si>
  <si>
    <t>Mid_Depth (cm)</t>
  </si>
  <si>
    <t>hor_type</t>
  </si>
  <si>
    <t>hor_type2</t>
  </si>
  <si>
    <t>MAT (*C)</t>
  </si>
  <si>
    <t>Munsell Color (dry)</t>
  </si>
  <si>
    <t>Redness Rating</t>
  </si>
  <si>
    <t>C_pct</t>
  </si>
  <si>
    <t>Δ14C</t>
  </si>
  <si>
    <t>CN</t>
  </si>
  <si>
    <t>Sand (g/kg)</t>
  </si>
  <si>
    <t>Clay (g/kg)</t>
  </si>
  <si>
    <t>Fed (g/kg)</t>
  </si>
  <si>
    <t>Feo (g/kg)</t>
  </si>
  <si>
    <t>Alo (g/kg)</t>
  </si>
  <si>
    <t>Alo+1/2Feo</t>
  </si>
  <si>
    <t>Feo/Fed</t>
  </si>
  <si>
    <t>Alp (g/kg)</t>
  </si>
  <si>
    <t>pH(H2O)¶</t>
  </si>
  <si>
    <t>pH(CaCl2)¶</t>
  </si>
  <si>
    <t>pH(KCl)¶</t>
  </si>
  <si>
    <t>Quartz</t>
  </si>
  <si>
    <t>Total
Feldsapr</t>
  </si>
  <si>
    <t>Plagioclase
Feldspar</t>
  </si>
  <si>
    <t>Amphibole</t>
  </si>
  <si>
    <t>Kaolinite</t>
  </si>
  <si>
    <t>Mica/Illite</t>
  </si>
  <si>
    <t>Illite+Smectite</t>
  </si>
  <si>
    <t>Vermiculite</t>
  </si>
  <si>
    <t>Secondary 2:1</t>
  </si>
  <si>
    <t>Illite-Smectite/Total</t>
  </si>
  <si>
    <t>Chlorite+Layered
clay+HIV</t>
  </si>
  <si>
    <t>Muscovite</t>
  </si>
  <si>
    <t>Biotite</t>
  </si>
  <si>
    <t>Primary 2:1</t>
  </si>
  <si>
    <t>Gibbsite</t>
  </si>
  <si>
    <t>Oxides&amp;
Hydroxides</t>
  </si>
  <si>
    <t>Hematite</t>
  </si>
  <si>
    <t>Goethite</t>
  </si>
  <si>
    <t>Magnetite</t>
  </si>
  <si>
    <t>Carbonates</t>
  </si>
  <si>
    <t>Amorphous Reitveld</t>
  </si>
  <si>
    <t>TOTAL</t>
  </si>
  <si>
    <t>Na</t>
  </si>
  <si>
    <t>Mg</t>
  </si>
  <si>
    <t>Al</t>
  </si>
  <si>
    <t>Si</t>
  </si>
  <si>
    <t>P</t>
  </si>
  <si>
    <t>Cl</t>
  </si>
  <si>
    <t>K</t>
  </si>
  <si>
    <t>Ca</t>
  </si>
  <si>
    <t>Mn</t>
  </si>
  <si>
    <t>Fe</t>
  </si>
  <si>
    <t>Ti</t>
  </si>
  <si>
    <t>As (ppm)</t>
  </si>
  <si>
    <t>Y (ppm)</t>
  </si>
  <si>
    <t>Zr (ppm)</t>
  </si>
  <si>
    <t>Nb (ppm)</t>
  </si>
  <si>
    <t>PP1-A-Andesite</t>
  </si>
  <si>
    <t>A</t>
  </si>
  <si>
    <t>surf</t>
  </si>
  <si>
    <t>top</t>
  </si>
  <si>
    <t>PP1-Abt-Andesite</t>
  </si>
  <si>
    <t>ABt</t>
  </si>
  <si>
    <t>mid</t>
  </si>
  <si>
    <t>PP1-Bw1-Andesite</t>
  </si>
  <si>
    <t>Bw1</t>
  </si>
  <si>
    <t>sub</t>
  </si>
  <si>
    <t>PP1-Bw2-Andesite</t>
  </si>
  <si>
    <t>Bw2</t>
  </si>
  <si>
    <t>50bottom</t>
  </si>
  <si>
    <t>PP1-Bw3-Andesite</t>
  </si>
  <si>
    <t>Bw3</t>
  </si>
  <si>
    <t>RF1-A1-Andesite</t>
  </si>
  <si>
    <t>A1</t>
  </si>
  <si>
    <t>RF1-A2-Andesite</t>
  </si>
  <si>
    <t>A2</t>
  </si>
  <si>
    <t>RF1-A3-Andesite</t>
  </si>
  <si>
    <t>A3</t>
  </si>
  <si>
    <t>RF1-Bw1-Andesite</t>
  </si>
  <si>
    <t>RF1-2Bw2-Andesite</t>
  </si>
  <si>
    <t>2Bw2</t>
  </si>
  <si>
    <t>RF1-2C-Andesite</t>
  </si>
  <si>
    <t>2C</t>
  </si>
  <si>
    <t>2Cr</t>
  </si>
  <si>
    <t>WF1-A-Andesite</t>
  </si>
  <si>
    <t>WF1-Bt-Andesite</t>
  </si>
  <si>
    <t>Bt</t>
  </si>
  <si>
    <t>WF1-Bw1-Andesite</t>
  </si>
  <si>
    <t>WF1-Bw2-Andesite</t>
  </si>
  <si>
    <t>WF1-BC-Andesite</t>
  </si>
  <si>
    <t>BC</t>
  </si>
  <si>
    <t>PP1-A1-Basalt</t>
  </si>
  <si>
    <t>PP1-Abt-Basalt</t>
  </si>
  <si>
    <t>PP1-Bt1-Basalt</t>
  </si>
  <si>
    <t>Bt1</t>
  </si>
  <si>
    <t>PP1-Bt2-Basalt</t>
  </si>
  <si>
    <t>Bt2</t>
  </si>
  <si>
    <t>RF1-A-Basalt</t>
  </si>
  <si>
    <t>RF1-2AB-Basalt</t>
  </si>
  <si>
    <t>2AB</t>
  </si>
  <si>
    <t>RF1-2Bw1-Basalt</t>
  </si>
  <si>
    <t>2Bw1</t>
  </si>
  <si>
    <t>RF1-2Bw2-Basalt</t>
  </si>
  <si>
    <t>WF1-A-Basalt</t>
  </si>
  <si>
    <t>WF1-Bw1-Basalt</t>
  </si>
  <si>
    <t>WF1-Bw2-Basalt</t>
  </si>
  <si>
    <t>WF1-Bw3-Basalt</t>
  </si>
  <si>
    <t>PP1-A1-Granite</t>
  </si>
  <si>
    <t>PP1-A2-Granite</t>
  </si>
  <si>
    <t>PP1-Bat-Granite</t>
  </si>
  <si>
    <t>Bat</t>
  </si>
  <si>
    <t>PP1-Bt-Granite</t>
  </si>
  <si>
    <t>RF1-A-Granite</t>
  </si>
  <si>
    <t>RF1-BW-Granite</t>
  </si>
  <si>
    <t>Bw</t>
  </si>
  <si>
    <t>RF1-BC-Granite</t>
  </si>
  <si>
    <t>BCq</t>
  </si>
  <si>
    <t>RF1-C1-Granite</t>
  </si>
  <si>
    <t>Cq1</t>
  </si>
  <si>
    <t>RF1-C2-Granite</t>
  </si>
  <si>
    <t>Cq2</t>
  </si>
  <si>
    <t>WF1-A(E)-Granite</t>
  </si>
  <si>
    <t>A(E)</t>
  </si>
  <si>
    <t>WF1-A2-Granite</t>
  </si>
  <si>
    <t>WF1-Bw1-Granite</t>
  </si>
  <si>
    <t>WF1-BC-Granite</t>
  </si>
  <si>
    <t>WF1-C -Granite</t>
  </si>
  <si>
    <t>C</t>
  </si>
  <si>
    <t>ANRF1 0-11</t>
  </si>
  <si>
    <t>ANRF1 11-32</t>
  </si>
  <si>
    <t>ANRF2 0-11</t>
  </si>
  <si>
    <t>ANRF2 11-32</t>
  </si>
  <si>
    <t>ANRF3 0-11</t>
  </si>
  <si>
    <t>ANRF3 11-32</t>
  </si>
  <si>
    <t>ANPP1 0-6</t>
  </si>
  <si>
    <t>ANPP1 6-13</t>
  </si>
  <si>
    <t>ANPP1 13-33</t>
  </si>
  <si>
    <t>ANSP1 0-11</t>
  </si>
  <si>
    <t>ANSP1 11-35</t>
  </si>
  <si>
    <t>ANSP2 0-11</t>
  </si>
  <si>
    <t>ANSP2 11-35</t>
  </si>
  <si>
    <t>ANSP3 0-11</t>
  </si>
  <si>
    <t>ANSP3 11-35</t>
  </si>
  <si>
    <t>GRRF1 0-3</t>
  </si>
  <si>
    <t>GRRF1 3-8</t>
  </si>
  <si>
    <t>GRRF1 8-27</t>
  </si>
  <si>
    <t>GRRF2 0-3</t>
  </si>
  <si>
    <t>GRRF2 3-8</t>
  </si>
  <si>
    <t>GRRF2 8-27</t>
  </si>
  <si>
    <t>GRRF3 0-3</t>
  </si>
  <si>
    <t>GRRF3 3-8</t>
  </si>
  <si>
    <t>GRRF3 8-27</t>
  </si>
  <si>
    <t>GRPP1 0-7</t>
  </si>
  <si>
    <t>GRPP1 7-15</t>
  </si>
  <si>
    <t>GRPP1 15-27</t>
  </si>
  <si>
    <t>GRPP2 0-7</t>
  </si>
  <si>
    <t>GRPP2 7-15</t>
  </si>
  <si>
    <t>GRPP2 15-27</t>
  </si>
  <si>
    <t>GRPP3 0-7</t>
  </si>
  <si>
    <t>GRPP3 7-15</t>
  </si>
  <si>
    <t>GRPP3 15-27</t>
  </si>
  <si>
    <t>GRSP1 0-4</t>
  </si>
  <si>
    <t>GRSP1 4-13</t>
  </si>
  <si>
    <t>GRSP1 13-28</t>
  </si>
  <si>
    <t>GRSP2 0-4</t>
  </si>
  <si>
    <t>GRSP2 4-13</t>
  </si>
  <si>
    <t>GRSP2 13-28</t>
  </si>
  <si>
    <t>GRSP3 0-4</t>
  </si>
  <si>
    <t>GRSP3 4-13</t>
  </si>
  <si>
    <t>GRSP3 13-28</t>
  </si>
  <si>
    <t>ANPP2 0-6</t>
  </si>
  <si>
    <t>ANPP2 6-13</t>
  </si>
  <si>
    <t>ANPP2 13-33</t>
  </si>
  <si>
    <t>ANPP3 0-6</t>
  </si>
  <si>
    <t>ANPP3 6-13</t>
  </si>
  <si>
    <t>ANPP3 13-33</t>
  </si>
  <si>
    <t>pro_name</t>
  </si>
  <si>
    <t>pro_index</t>
  </si>
  <si>
    <t>pro_name_index</t>
  </si>
  <si>
    <t>PMeco</t>
  </si>
  <si>
    <t>pro_rep</t>
  </si>
  <si>
    <t>lyr_top</t>
  </si>
  <si>
    <t>lyr_bot</t>
  </si>
  <si>
    <t>ID_sra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</si>
</sst>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0000000"/>
    <numFmt numFmtId="166" formatCode="0.0000"/>
    <numFmt numFmtId="167" formatCode="0.0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indexed="206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 tint="0.49998474074526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167" fontId="4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68" fontId="0" fillId="3" borderId="0" xfId="0" applyNumberFormat="1" applyFill="1" applyAlignment="1">
      <alignment horizontal="center"/>
    </xf>
    <xf numFmtId="167" fontId="5" fillId="0" borderId="0" xfId="0" quotePrefix="1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0" fontId="9" fillId="0" borderId="0" xfId="0" applyFont="1"/>
    <xf numFmtId="0" fontId="6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H2" sqref="H2"/>
    </sheetView>
  </sheetViews>
  <sheetFormatPr baseColWidth="10" defaultColWidth="8.83203125" defaultRowHeight="14" x14ac:dyDescent="0"/>
  <cols>
    <col min="1" max="1" width="12.5" style="16" bestFit="1" customWidth="1"/>
    <col min="2" max="2" width="12.5" bestFit="1" customWidth="1"/>
    <col min="3" max="3" width="12" bestFit="1" customWidth="1"/>
    <col min="4" max="4" width="9.1640625" bestFit="1" customWidth="1"/>
    <col min="5" max="5" width="11.33203125" bestFit="1" customWidth="1"/>
    <col min="6" max="8" width="8.83203125" style="16"/>
    <col min="9" max="9" width="3.83203125" style="16" bestFit="1" customWidth="1"/>
  </cols>
  <sheetData>
    <row r="1" spans="1:9">
      <c r="A1" s="16" t="s">
        <v>107</v>
      </c>
      <c r="B1" t="s">
        <v>40</v>
      </c>
      <c r="C1" t="s">
        <v>41</v>
      </c>
      <c r="D1" t="s">
        <v>87</v>
      </c>
      <c r="E1" t="s">
        <v>88</v>
      </c>
      <c r="F1" s="16" t="s">
        <v>288</v>
      </c>
      <c r="G1" s="16" t="s">
        <v>289</v>
      </c>
      <c r="H1" s="16" t="s">
        <v>290</v>
      </c>
      <c r="I1" s="16" t="s">
        <v>291</v>
      </c>
    </row>
    <row r="2" spans="1:9">
      <c r="A2" s="16" t="str">
        <f t="shared" ref="A2:A33" si="0">F2&amp;"_"&amp;G2&amp;"_"&amp;H2&amp;"-"&amp;I2</f>
        <v>BSrf_1_0-3</v>
      </c>
      <c r="B2" t="s">
        <v>42</v>
      </c>
      <c r="C2">
        <v>28.262671342046541</v>
      </c>
      <c r="D2" s="8">
        <v>0.57421573883863508</v>
      </c>
      <c r="E2" s="9">
        <v>75</v>
      </c>
      <c r="F2" s="16" t="str">
        <f t="shared" ref="F2:F51" si="1">IF(LEFT(B2,4)="BSRF","BSrf",IF(LEFT(B2,4)="BSSP","BSwf",IF(LEFT(B2,4)="BSPP","BSpp",IF(LEFT(B2,4)="BSOK","",IF(LEFT(B2,4)="ANRF","ANrf",IF(LEFT(B2,4)="ANSP","Anwf",IF(LEFT(B2,4)="ANPP","ANpp",IF(LEFT(B2,4)="GRRF","GRrf",IF(LEFT(B2,4)="GRSP","GRwf",IF(LEFT(B2,4)="GRPP","GRpp",""))))))))))</f>
        <v>BSrf</v>
      </c>
      <c r="G2" s="16" t="str">
        <f>RIGHT(LEFT(B2,5),1)</f>
        <v>1</v>
      </c>
      <c r="H2" s="16" t="str">
        <f>IF(LEN(I2)=1,LEFT(RIGHT(B2,3),1),LEFT(RIGHT(B2,5),2))</f>
        <v>0</v>
      </c>
      <c r="I2" s="16" t="str">
        <f>IF(LEFT(RIGHT(B2,2),1)="-",RIGHT(B2,1),RIGHT(B2,2))</f>
        <v>3</v>
      </c>
    </row>
    <row r="3" spans="1:9">
      <c r="A3" s="16" t="str">
        <f t="shared" si="0"/>
        <v>BSrf_1_3-8</v>
      </c>
      <c r="B3" t="s">
        <v>43</v>
      </c>
      <c r="C3">
        <v>4.2548151199917612</v>
      </c>
      <c r="D3" s="8">
        <v>0.89449157120184086</v>
      </c>
      <c r="E3" s="9">
        <v>80</v>
      </c>
      <c r="F3" s="16" t="str">
        <f t="shared" si="1"/>
        <v>BSrf</v>
      </c>
      <c r="G3" s="16" t="str">
        <f t="shared" ref="G3:G66" si="2">RIGHT(LEFT(B3,5),1)</f>
        <v>1</v>
      </c>
      <c r="H3" s="16" t="str">
        <f t="shared" ref="H3" si="3">IF(LEN(I3)=1,LEFT(RIGHT(B3,3),1),LEFT(RIGHT(B3,5),2))</f>
        <v>3</v>
      </c>
      <c r="I3" s="16" t="str">
        <f t="shared" ref="I3:I66" si="4">IF(LEFT(RIGHT(B3,2),1)="-",RIGHT(B3,1),RIGHT(B3,2))</f>
        <v>8</v>
      </c>
    </row>
    <row r="4" spans="1:9">
      <c r="A4" s="16" t="str">
        <f t="shared" si="0"/>
        <v>BSrf_1_8-15</v>
      </c>
      <c r="B4" t="s">
        <v>44</v>
      </c>
      <c r="C4">
        <v>2.34375</v>
      </c>
      <c r="D4" s="8">
        <v>0.79967269018247533</v>
      </c>
      <c r="E4" s="9">
        <v>50</v>
      </c>
      <c r="F4" s="16" t="str">
        <f t="shared" si="1"/>
        <v>BSrf</v>
      </c>
      <c r="G4" s="16" t="str">
        <f t="shared" si="2"/>
        <v>1</v>
      </c>
      <c r="H4" s="16" t="str">
        <f>IF(LEN(I4)=1,LEFT(RIGHT(B4,3),1),IF(LEN(I4)=2,IF(LEFT(RIGHT(B4,5),1)=" ",LEFT(RIGHT(B4,4),1),LEFT(RIGHT(B4,5),2))))</f>
        <v>8</v>
      </c>
      <c r="I4" s="16" t="str">
        <f t="shared" si="4"/>
        <v>15</v>
      </c>
    </row>
    <row r="5" spans="1:9">
      <c r="A5" s="16" t="str">
        <f t="shared" si="0"/>
        <v>BSrf_1_15-30</v>
      </c>
      <c r="B5" t="s">
        <v>45</v>
      </c>
      <c r="C5">
        <v>1.3100263852242744</v>
      </c>
      <c r="D5" s="8">
        <v>0.60267884300656782</v>
      </c>
      <c r="E5" s="9">
        <v>50</v>
      </c>
      <c r="F5" s="16" t="str">
        <f t="shared" si="1"/>
        <v>BSrf</v>
      </c>
      <c r="G5" s="16" t="str">
        <f t="shared" si="2"/>
        <v>1</v>
      </c>
      <c r="H5" s="16" t="str">
        <f t="shared" ref="H5:H68" si="5">IF(LEN(I5)=1,LEFT(RIGHT(B5,3),1),IF(LEN(I5)=2,IF(LEFT(RIGHT(B5,5),1)=" ",LEFT(RIGHT(B5,4),1),LEFT(RIGHT(B5,5),2))))</f>
        <v>15</v>
      </c>
      <c r="I5" s="16" t="str">
        <f t="shared" si="4"/>
        <v>30</v>
      </c>
    </row>
    <row r="6" spans="1:9">
      <c r="A6" s="16" t="str">
        <f t="shared" si="0"/>
        <v>BSrf_2_0-3</v>
      </c>
      <c r="B6" t="s">
        <v>46</v>
      </c>
      <c r="C6">
        <v>23.90561432058584</v>
      </c>
      <c r="D6" s="8">
        <v>0.57421573883863508</v>
      </c>
      <c r="E6" s="9">
        <v>75</v>
      </c>
      <c r="F6" s="16" t="str">
        <f t="shared" si="1"/>
        <v>BSrf</v>
      </c>
      <c r="G6" s="16" t="str">
        <f t="shared" si="2"/>
        <v>2</v>
      </c>
      <c r="H6" s="16" t="str">
        <f t="shared" si="5"/>
        <v>0</v>
      </c>
      <c r="I6" s="16" t="str">
        <f t="shared" si="4"/>
        <v>3</v>
      </c>
    </row>
    <row r="7" spans="1:9">
      <c r="A7" s="16" t="str">
        <f t="shared" si="0"/>
        <v>BSrf_2_3-8</v>
      </c>
      <c r="B7" t="s">
        <v>47</v>
      </c>
      <c r="C7">
        <v>6.002172732210755</v>
      </c>
      <c r="D7" s="8">
        <v>0.89449157120184086</v>
      </c>
      <c r="E7" s="9">
        <v>80</v>
      </c>
      <c r="F7" s="16" t="str">
        <f t="shared" si="1"/>
        <v>BSrf</v>
      </c>
      <c r="G7" s="16" t="str">
        <f t="shared" si="2"/>
        <v>2</v>
      </c>
      <c r="H7" s="16" t="str">
        <f t="shared" si="5"/>
        <v>3</v>
      </c>
      <c r="I7" s="16" t="str">
        <f t="shared" si="4"/>
        <v>8</v>
      </c>
    </row>
    <row r="8" spans="1:9">
      <c r="A8" s="16" t="str">
        <f t="shared" si="0"/>
        <v>BSrf_2_8-15</v>
      </c>
      <c r="B8" t="s">
        <v>48</v>
      </c>
      <c r="C8">
        <v>1.8164530797850349</v>
      </c>
      <c r="D8" s="8">
        <v>0.79967269018247533</v>
      </c>
      <c r="E8" s="9">
        <v>50</v>
      </c>
      <c r="F8" s="16" t="str">
        <f t="shared" si="1"/>
        <v>BSrf</v>
      </c>
      <c r="G8" s="16" t="str">
        <f t="shared" si="2"/>
        <v>2</v>
      </c>
      <c r="H8" s="16" t="str">
        <f t="shared" si="5"/>
        <v>8</v>
      </c>
      <c r="I8" s="16" t="str">
        <f t="shared" si="4"/>
        <v>15</v>
      </c>
    </row>
    <row r="9" spans="1:9">
      <c r="A9" s="16" t="str">
        <f t="shared" si="0"/>
        <v>BSrf_2_15-30</v>
      </c>
      <c r="B9" t="s">
        <v>49</v>
      </c>
      <c r="C9">
        <v>1.7715283407121036</v>
      </c>
      <c r="D9" s="8">
        <v>0.60267884300656782</v>
      </c>
      <c r="E9" s="9">
        <v>50</v>
      </c>
      <c r="F9" s="16" t="str">
        <f t="shared" si="1"/>
        <v>BSrf</v>
      </c>
      <c r="G9" s="16" t="str">
        <f t="shared" si="2"/>
        <v>2</v>
      </c>
      <c r="H9" s="16" t="str">
        <f t="shared" si="5"/>
        <v>15</v>
      </c>
      <c r="I9" s="16" t="str">
        <f t="shared" si="4"/>
        <v>30</v>
      </c>
    </row>
    <row r="10" spans="1:9">
      <c r="A10" s="16" t="str">
        <f t="shared" si="0"/>
        <v>BSrf_3_0-3</v>
      </c>
      <c r="B10" t="s">
        <v>50</v>
      </c>
      <c r="C10">
        <v>26.130136986301373</v>
      </c>
      <c r="D10" s="8">
        <v>0.57421573883863508</v>
      </c>
      <c r="E10" s="9">
        <v>75</v>
      </c>
      <c r="F10" s="16" t="str">
        <f t="shared" si="1"/>
        <v>BSrf</v>
      </c>
      <c r="G10" s="16" t="str">
        <f t="shared" si="2"/>
        <v>3</v>
      </c>
      <c r="H10" s="16" t="str">
        <f t="shared" si="5"/>
        <v>0</v>
      </c>
      <c r="I10" s="16" t="str">
        <f t="shared" si="4"/>
        <v>3</v>
      </c>
    </row>
    <row r="11" spans="1:9">
      <c r="A11" s="16" t="str">
        <f t="shared" si="0"/>
        <v>BSrf_3_3-8</v>
      </c>
      <c r="B11" t="s">
        <v>51</v>
      </c>
      <c r="C11">
        <v>8.2466598150051382</v>
      </c>
      <c r="D11" s="8">
        <v>0.89449157120184086</v>
      </c>
      <c r="E11" s="9">
        <v>80</v>
      </c>
      <c r="F11" s="16" t="str">
        <f t="shared" si="1"/>
        <v>BSrf</v>
      </c>
      <c r="G11" s="16" t="str">
        <f t="shared" si="2"/>
        <v>3</v>
      </c>
      <c r="H11" s="16" t="str">
        <f t="shared" si="5"/>
        <v>3</v>
      </c>
      <c r="I11" s="16" t="str">
        <f t="shared" si="4"/>
        <v>8</v>
      </c>
    </row>
    <row r="12" spans="1:9">
      <c r="A12" s="16" t="str">
        <f t="shared" si="0"/>
        <v>BSrf_3_8-15</v>
      </c>
      <c r="B12" t="s">
        <v>52</v>
      </c>
      <c r="C12">
        <v>2.0248172373989992</v>
      </c>
      <c r="D12" s="8">
        <v>0.79967269018247533</v>
      </c>
      <c r="E12" s="9">
        <v>50</v>
      </c>
      <c r="F12" s="16" t="str">
        <f t="shared" si="1"/>
        <v>BSrf</v>
      </c>
      <c r="G12" s="16" t="str">
        <f t="shared" si="2"/>
        <v>3</v>
      </c>
      <c r="H12" s="16" t="str">
        <f t="shared" si="5"/>
        <v>8</v>
      </c>
      <c r="I12" s="16" t="str">
        <f t="shared" si="4"/>
        <v>15</v>
      </c>
    </row>
    <row r="13" spans="1:9">
      <c r="A13" s="16" t="str">
        <f t="shared" si="0"/>
        <v>BSrf_3_15-30</v>
      </c>
      <c r="B13" t="s">
        <v>53</v>
      </c>
      <c r="C13">
        <v>1.3509535389735057</v>
      </c>
      <c r="D13" s="8">
        <v>0.60267884300656782</v>
      </c>
      <c r="E13" s="9">
        <v>50</v>
      </c>
      <c r="F13" s="16" t="str">
        <f t="shared" si="1"/>
        <v>BSrf</v>
      </c>
      <c r="G13" s="16" t="str">
        <f t="shared" si="2"/>
        <v>3</v>
      </c>
      <c r="H13" s="16" t="str">
        <f t="shared" si="5"/>
        <v>15</v>
      </c>
      <c r="I13" s="16" t="str">
        <f t="shared" si="4"/>
        <v>30</v>
      </c>
    </row>
    <row r="14" spans="1:9">
      <c r="A14" s="16" t="str">
        <f t="shared" si="0"/>
        <v>BSwf_1_0-10</v>
      </c>
      <c r="B14" t="s">
        <v>54</v>
      </c>
      <c r="C14">
        <v>9.537356718685265</v>
      </c>
      <c r="D14" s="8">
        <v>0.59995515972336755</v>
      </c>
      <c r="E14" s="9">
        <v>85</v>
      </c>
      <c r="F14" s="16" t="str">
        <f t="shared" si="1"/>
        <v>BSwf</v>
      </c>
      <c r="G14" s="16" t="str">
        <f t="shared" si="2"/>
        <v>1</v>
      </c>
      <c r="H14" s="16" t="str">
        <f t="shared" si="5"/>
        <v>0</v>
      </c>
      <c r="I14" s="16" t="str">
        <f t="shared" si="4"/>
        <v>10</v>
      </c>
    </row>
    <row r="15" spans="1:9">
      <c r="A15" s="16" t="str">
        <f t="shared" si="0"/>
        <v>BSwf_1_10-19</v>
      </c>
      <c r="B15" t="s">
        <v>55</v>
      </c>
      <c r="C15">
        <v>3.5139403928031867</v>
      </c>
      <c r="D15" s="8">
        <v>0.51817560859169975</v>
      </c>
      <c r="E15" s="9">
        <v>80</v>
      </c>
      <c r="F15" s="16" t="str">
        <f t="shared" si="1"/>
        <v>BSwf</v>
      </c>
      <c r="G15" s="16" t="str">
        <f t="shared" si="2"/>
        <v>1</v>
      </c>
      <c r="H15" s="16" t="str">
        <f t="shared" si="5"/>
        <v>10</v>
      </c>
      <c r="I15" s="16" t="str">
        <f t="shared" si="4"/>
        <v>19</v>
      </c>
    </row>
    <row r="16" spans="1:9">
      <c r="A16" s="16" t="str">
        <f t="shared" si="0"/>
        <v>BSwf_1_19-40</v>
      </c>
      <c r="B16" t="s">
        <v>56</v>
      </c>
      <c r="C16">
        <v>1.7952254137340689</v>
      </c>
      <c r="D16" s="8">
        <v>0.6429469638266202</v>
      </c>
      <c r="E16" s="9">
        <v>65</v>
      </c>
      <c r="F16" s="16" t="str">
        <f t="shared" si="1"/>
        <v>BSwf</v>
      </c>
      <c r="G16" s="16" t="str">
        <f t="shared" si="2"/>
        <v>1</v>
      </c>
      <c r="H16" s="16" t="str">
        <f t="shared" si="5"/>
        <v>19</v>
      </c>
      <c r="I16" s="16" t="str">
        <f t="shared" si="4"/>
        <v>40</v>
      </c>
    </row>
    <row r="17" spans="1:9">
      <c r="A17" s="16" t="str">
        <f t="shared" si="0"/>
        <v>BSwf_2_0-10</v>
      </c>
      <c r="B17" t="s">
        <v>57</v>
      </c>
      <c r="C17">
        <v>6.805575109108827</v>
      </c>
      <c r="D17" s="8">
        <v>0.59995515972336755</v>
      </c>
      <c r="E17" s="9">
        <v>85</v>
      </c>
      <c r="F17" s="16" t="str">
        <f t="shared" si="1"/>
        <v>BSwf</v>
      </c>
      <c r="G17" s="16" t="str">
        <f t="shared" si="2"/>
        <v>2</v>
      </c>
      <c r="H17" s="16" t="str">
        <f t="shared" si="5"/>
        <v>0</v>
      </c>
      <c r="I17" s="16" t="str">
        <f t="shared" si="4"/>
        <v>10</v>
      </c>
    </row>
    <row r="18" spans="1:9">
      <c r="A18" s="16" t="str">
        <f t="shared" si="0"/>
        <v>BSwf_2_10-19</v>
      </c>
      <c r="B18" t="s">
        <v>58</v>
      </c>
      <c r="C18">
        <v>2.577637574483</v>
      </c>
      <c r="D18" s="8">
        <v>0.51817560859169975</v>
      </c>
      <c r="E18" s="9">
        <v>80</v>
      </c>
      <c r="F18" s="16" t="str">
        <f t="shared" si="1"/>
        <v>BSwf</v>
      </c>
      <c r="G18" s="16" t="str">
        <f t="shared" si="2"/>
        <v>2</v>
      </c>
      <c r="H18" s="16" t="str">
        <f t="shared" si="5"/>
        <v>10</v>
      </c>
      <c r="I18" s="16" t="str">
        <f t="shared" si="4"/>
        <v>19</v>
      </c>
    </row>
    <row r="19" spans="1:9">
      <c r="A19" s="16" t="str">
        <f t="shared" si="0"/>
        <v>BSwf_2_19-40</v>
      </c>
      <c r="B19" t="s">
        <v>59</v>
      </c>
      <c r="C19">
        <v>1.7933086227077641</v>
      </c>
      <c r="D19" s="8">
        <v>0.6429469638266202</v>
      </c>
      <c r="E19" s="9">
        <v>65</v>
      </c>
      <c r="F19" s="16" t="str">
        <f t="shared" si="1"/>
        <v>BSwf</v>
      </c>
      <c r="G19" s="16" t="str">
        <f t="shared" si="2"/>
        <v>2</v>
      </c>
      <c r="H19" s="16" t="str">
        <f t="shared" si="5"/>
        <v>19</v>
      </c>
      <c r="I19" s="16" t="str">
        <f t="shared" si="4"/>
        <v>40</v>
      </c>
    </row>
    <row r="20" spans="1:9">
      <c r="A20" s="16" t="str">
        <f t="shared" si="0"/>
        <v>BSwf_3_0-10</v>
      </c>
      <c r="B20" t="s">
        <v>60</v>
      </c>
      <c r="C20">
        <v>11.70655100209393</v>
      </c>
      <c r="D20" s="8">
        <v>0.59995515972336755</v>
      </c>
      <c r="E20" s="9">
        <v>85</v>
      </c>
      <c r="F20" s="16" t="str">
        <f t="shared" si="1"/>
        <v>BSwf</v>
      </c>
      <c r="G20" s="16" t="str">
        <f t="shared" si="2"/>
        <v>3</v>
      </c>
      <c r="H20" s="16" t="str">
        <f t="shared" si="5"/>
        <v>0</v>
      </c>
      <c r="I20" s="16" t="str">
        <f t="shared" si="4"/>
        <v>10</v>
      </c>
    </row>
    <row r="21" spans="1:9">
      <c r="A21" s="16" t="str">
        <f t="shared" si="0"/>
        <v>BSwf_3_10-19</v>
      </c>
      <c r="B21" t="s">
        <v>61</v>
      </c>
      <c r="C21">
        <v>3.1462029808374736</v>
      </c>
      <c r="D21" s="8">
        <v>0.51817560859169975</v>
      </c>
      <c r="E21" s="9">
        <v>80</v>
      </c>
      <c r="F21" s="16" t="str">
        <f t="shared" si="1"/>
        <v>BSwf</v>
      </c>
      <c r="G21" s="16" t="str">
        <f t="shared" si="2"/>
        <v>3</v>
      </c>
      <c r="H21" s="16" t="str">
        <f t="shared" si="5"/>
        <v>10</v>
      </c>
      <c r="I21" s="16" t="str">
        <f t="shared" si="4"/>
        <v>19</v>
      </c>
    </row>
    <row r="22" spans="1:9">
      <c r="A22" s="16" t="str">
        <f t="shared" si="0"/>
        <v>BSwf_3_19-40</v>
      </c>
      <c r="B22" t="s">
        <v>62</v>
      </c>
      <c r="C22">
        <v>1.9785964393154805</v>
      </c>
      <c r="D22" s="8">
        <v>0.6429469638266202</v>
      </c>
      <c r="E22" s="9">
        <v>65</v>
      </c>
      <c r="F22" s="16" t="str">
        <f t="shared" si="1"/>
        <v>BSwf</v>
      </c>
      <c r="G22" s="16" t="str">
        <f t="shared" si="2"/>
        <v>3</v>
      </c>
      <c r="H22" s="16" t="str">
        <f t="shared" si="5"/>
        <v>19</v>
      </c>
      <c r="I22" s="16" t="str">
        <f t="shared" si="4"/>
        <v>40</v>
      </c>
    </row>
    <row r="23" spans="1:9">
      <c r="A23" s="16" t="str">
        <f t="shared" si="0"/>
        <v>BSpp_1_0-7</v>
      </c>
      <c r="B23" t="s">
        <v>63</v>
      </c>
      <c r="C23">
        <v>5.7259032129049459</v>
      </c>
      <c r="D23" s="8">
        <v>0.63461672655048162</v>
      </c>
      <c r="E23" s="9">
        <v>90</v>
      </c>
      <c r="F23" s="16" t="str">
        <f t="shared" si="1"/>
        <v>BSpp</v>
      </c>
      <c r="G23" s="16" t="str">
        <f t="shared" si="2"/>
        <v>1</v>
      </c>
      <c r="H23" s="16" t="str">
        <f t="shared" si="5"/>
        <v>0</v>
      </c>
      <c r="I23" s="16" t="str">
        <f t="shared" si="4"/>
        <v>7</v>
      </c>
    </row>
    <row r="24" spans="1:9">
      <c r="A24" s="16" t="str">
        <f t="shared" si="0"/>
        <v>BSpp_1_7-18</v>
      </c>
      <c r="B24" t="s">
        <v>64</v>
      </c>
      <c r="C24">
        <v>3.139376306936994</v>
      </c>
      <c r="D24" s="8">
        <v>0.65339759684803023</v>
      </c>
      <c r="E24" s="9">
        <v>90</v>
      </c>
      <c r="F24" s="16" t="str">
        <f t="shared" si="1"/>
        <v>BSpp</v>
      </c>
      <c r="G24" s="16" t="str">
        <f t="shared" si="2"/>
        <v>1</v>
      </c>
      <c r="H24" s="16" t="str">
        <f t="shared" si="5"/>
        <v>7</v>
      </c>
      <c r="I24" s="16" t="str">
        <f t="shared" si="4"/>
        <v>18</v>
      </c>
    </row>
    <row r="25" spans="1:9">
      <c r="A25" s="16" t="str">
        <f t="shared" si="0"/>
        <v>BSpp_1_18-28</v>
      </c>
      <c r="B25" t="s">
        <v>65</v>
      </c>
      <c r="C25">
        <v>1.7189675981802988</v>
      </c>
      <c r="D25" s="8">
        <v>0.87881269534529594</v>
      </c>
      <c r="E25" s="9">
        <v>90</v>
      </c>
      <c r="F25" s="16" t="str">
        <f t="shared" si="1"/>
        <v>BSpp</v>
      </c>
      <c r="G25" s="16" t="str">
        <f t="shared" si="2"/>
        <v>1</v>
      </c>
      <c r="H25" s="16" t="str">
        <f t="shared" si="5"/>
        <v>18</v>
      </c>
      <c r="I25" s="16" t="str">
        <f t="shared" si="4"/>
        <v>28</v>
      </c>
    </row>
    <row r="26" spans="1:9">
      <c r="A26" s="16" t="str">
        <f t="shared" si="0"/>
        <v>BSpp_1_28-49</v>
      </c>
      <c r="B26" t="s">
        <v>66</v>
      </c>
      <c r="C26">
        <v>0.80826240093924273</v>
      </c>
      <c r="D26" s="10">
        <v>0.87881269534529594</v>
      </c>
      <c r="E26" s="9">
        <v>90</v>
      </c>
      <c r="F26" s="16" t="str">
        <f t="shared" si="1"/>
        <v>BSpp</v>
      </c>
      <c r="G26" s="16" t="str">
        <f t="shared" si="2"/>
        <v>1</v>
      </c>
      <c r="H26" s="16" t="str">
        <f t="shared" si="5"/>
        <v>28</v>
      </c>
      <c r="I26" s="16" t="str">
        <f t="shared" si="4"/>
        <v>49</v>
      </c>
    </row>
    <row r="27" spans="1:9">
      <c r="A27" s="16" t="str">
        <f t="shared" si="0"/>
        <v>BSpp_2_0-7</v>
      </c>
      <c r="B27" t="s">
        <v>67</v>
      </c>
      <c r="C27">
        <v>8.2646755921730186</v>
      </c>
      <c r="D27" s="8">
        <v>0.63461672655048162</v>
      </c>
      <c r="E27" s="9">
        <v>90</v>
      </c>
      <c r="F27" s="16" t="str">
        <f t="shared" si="1"/>
        <v>BSpp</v>
      </c>
      <c r="G27" s="16" t="str">
        <f t="shared" si="2"/>
        <v>2</v>
      </c>
      <c r="H27" s="16" t="str">
        <f t="shared" si="5"/>
        <v>0</v>
      </c>
      <c r="I27" s="16" t="str">
        <f t="shared" si="4"/>
        <v>7</v>
      </c>
    </row>
    <row r="28" spans="1:9">
      <c r="A28" s="16" t="str">
        <f t="shared" si="0"/>
        <v>BSpp_2_7-18</v>
      </c>
      <c r="B28" t="s">
        <v>68</v>
      </c>
      <c r="C28">
        <v>3.4422403733955655</v>
      </c>
      <c r="D28" s="8">
        <v>0.65339759684803023</v>
      </c>
      <c r="E28" s="9">
        <v>90</v>
      </c>
      <c r="F28" s="16" t="str">
        <f t="shared" si="1"/>
        <v>BSpp</v>
      </c>
      <c r="G28" s="16" t="str">
        <f t="shared" si="2"/>
        <v>2</v>
      </c>
      <c r="H28" s="16" t="str">
        <f t="shared" si="5"/>
        <v>7</v>
      </c>
      <c r="I28" s="16" t="str">
        <f t="shared" si="4"/>
        <v>18</v>
      </c>
    </row>
    <row r="29" spans="1:9">
      <c r="A29" s="16" t="str">
        <f t="shared" si="0"/>
        <v>BSpp_2_18-28</v>
      </c>
      <c r="B29" t="s">
        <v>69</v>
      </c>
      <c r="C29">
        <v>1.4140139751552794</v>
      </c>
      <c r="D29" s="8">
        <v>0.87881269534529594</v>
      </c>
      <c r="E29" s="9">
        <v>90</v>
      </c>
      <c r="F29" s="16" t="str">
        <f t="shared" si="1"/>
        <v>BSpp</v>
      </c>
      <c r="G29" s="16" t="str">
        <f t="shared" si="2"/>
        <v>2</v>
      </c>
      <c r="H29" s="16" t="str">
        <f t="shared" si="5"/>
        <v>18</v>
      </c>
      <c r="I29" s="16" t="str">
        <f t="shared" si="4"/>
        <v>28</v>
      </c>
    </row>
    <row r="30" spans="1:9">
      <c r="A30" s="16" t="str">
        <f t="shared" si="0"/>
        <v>BSpp_2_28-49</v>
      </c>
      <c r="B30" t="s">
        <v>70</v>
      </c>
      <c r="C30">
        <v>0.99121164097392311</v>
      </c>
      <c r="D30" s="10">
        <v>0.87881269534529594</v>
      </c>
      <c r="E30" s="9">
        <v>90</v>
      </c>
      <c r="F30" s="16" t="str">
        <f t="shared" si="1"/>
        <v>BSpp</v>
      </c>
      <c r="G30" s="16" t="str">
        <f t="shared" si="2"/>
        <v>2</v>
      </c>
      <c r="H30" s="16" t="str">
        <f t="shared" si="5"/>
        <v>28</v>
      </c>
      <c r="I30" s="16" t="str">
        <f t="shared" si="4"/>
        <v>49</v>
      </c>
    </row>
    <row r="31" spans="1:9">
      <c r="A31" s="16" t="str">
        <f t="shared" si="0"/>
        <v>BSpp_3_0-7</v>
      </c>
      <c r="B31" t="s">
        <v>71</v>
      </c>
      <c r="C31">
        <v>6.969543147208122</v>
      </c>
      <c r="D31" s="8">
        <v>0.63461672655048162</v>
      </c>
      <c r="E31" s="9">
        <v>90</v>
      </c>
      <c r="F31" s="16" t="str">
        <f t="shared" si="1"/>
        <v>BSpp</v>
      </c>
      <c r="G31" s="16" t="str">
        <f t="shared" si="2"/>
        <v>3</v>
      </c>
      <c r="H31" s="16" t="str">
        <f t="shared" si="5"/>
        <v>0</v>
      </c>
      <c r="I31" s="16" t="str">
        <f t="shared" si="4"/>
        <v>7</v>
      </c>
    </row>
    <row r="32" spans="1:9">
      <c r="A32" s="16" t="str">
        <f t="shared" si="0"/>
        <v>BSpp_3_7-18</v>
      </c>
      <c r="B32" t="s">
        <v>72</v>
      </c>
      <c r="C32">
        <v>4.2664952870608399</v>
      </c>
      <c r="D32" s="8">
        <v>0.65339759684803023</v>
      </c>
      <c r="E32" s="9">
        <v>90</v>
      </c>
      <c r="F32" s="16" t="str">
        <f t="shared" si="1"/>
        <v>BSpp</v>
      </c>
      <c r="G32" s="16" t="str">
        <f t="shared" si="2"/>
        <v>3</v>
      </c>
      <c r="H32" s="16" t="str">
        <f t="shared" si="5"/>
        <v>7</v>
      </c>
      <c r="I32" s="16" t="str">
        <f t="shared" si="4"/>
        <v>18</v>
      </c>
    </row>
    <row r="33" spans="1:10">
      <c r="A33" s="16" t="str">
        <f t="shared" si="0"/>
        <v>BSpp_3_18-28</v>
      </c>
      <c r="B33" t="s">
        <v>73</v>
      </c>
      <c r="C33">
        <v>2.0128852516106561</v>
      </c>
      <c r="D33" s="8">
        <v>0.87881269534529594</v>
      </c>
      <c r="E33" s="9">
        <v>90</v>
      </c>
      <c r="F33" s="16" t="str">
        <f t="shared" si="1"/>
        <v>BSpp</v>
      </c>
      <c r="G33" s="16" t="str">
        <f t="shared" si="2"/>
        <v>3</v>
      </c>
      <c r="H33" s="16" t="str">
        <f t="shared" si="5"/>
        <v>18</v>
      </c>
      <c r="I33" s="16" t="str">
        <f t="shared" si="4"/>
        <v>28</v>
      </c>
    </row>
    <row r="34" spans="1:10">
      <c r="A34" s="16" t="str">
        <f t="shared" ref="A34:A65" si="6">F34&amp;"_"&amp;G34&amp;"_"&amp;H34&amp;"-"&amp;I34</f>
        <v>BSpp_3_28-49</v>
      </c>
      <c r="B34" t="s">
        <v>74</v>
      </c>
      <c r="C34">
        <v>1.2424743632153492</v>
      </c>
      <c r="D34" s="10">
        <v>0.87881269534529594</v>
      </c>
      <c r="E34" s="9">
        <v>90</v>
      </c>
      <c r="F34" s="16" t="str">
        <f t="shared" si="1"/>
        <v>BSpp</v>
      </c>
      <c r="G34" s="16" t="str">
        <f t="shared" si="2"/>
        <v>3</v>
      </c>
      <c r="H34" s="16" t="str">
        <f t="shared" si="5"/>
        <v>28</v>
      </c>
      <c r="I34" s="16" t="str">
        <f t="shared" si="4"/>
        <v>49</v>
      </c>
    </row>
    <row r="35" spans="1:10">
      <c r="A35" s="16" t="str">
        <f t="shared" si="6"/>
        <v>_1_0-5</v>
      </c>
      <c r="B35" t="s">
        <v>75</v>
      </c>
      <c r="C35">
        <v>2.4069336396386993</v>
      </c>
      <c r="D35" s="8">
        <v>0.98422142448767658</v>
      </c>
      <c r="E35" s="9">
        <v>85</v>
      </c>
      <c r="F35" s="16" t="str">
        <f t="shared" si="1"/>
        <v/>
      </c>
      <c r="G35" s="16" t="str">
        <f t="shared" si="2"/>
        <v>1</v>
      </c>
      <c r="H35" s="16" t="str">
        <f t="shared" si="5"/>
        <v>0</v>
      </c>
      <c r="I35" s="16" t="str">
        <f t="shared" si="4"/>
        <v>5</v>
      </c>
    </row>
    <row r="36" spans="1:10">
      <c r="A36" s="16" t="str">
        <f t="shared" si="6"/>
        <v>_1_5-16</v>
      </c>
      <c r="B36" t="s">
        <v>76</v>
      </c>
      <c r="C36">
        <v>0.54319986339964144</v>
      </c>
      <c r="D36" s="8">
        <v>1.3652495160557108</v>
      </c>
      <c r="E36" s="9">
        <v>80</v>
      </c>
      <c r="F36" s="16" t="str">
        <f t="shared" si="1"/>
        <v/>
      </c>
      <c r="G36" s="16" t="str">
        <f t="shared" si="2"/>
        <v>1</v>
      </c>
      <c r="H36" s="16" t="str">
        <f t="shared" si="5"/>
        <v>5</v>
      </c>
      <c r="I36" s="16" t="str">
        <f t="shared" si="4"/>
        <v>16</v>
      </c>
    </row>
    <row r="37" spans="1:10">
      <c r="A37" s="16" t="str">
        <f t="shared" si="6"/>
        <v>_1_16-27</v>
      </c>
      <c r="B37" t="s">
        <v>77</v>
      </c>
      <c r="C37">
        <v>0.45274876358150812</v>
      </c>
      <c r="D37" s="8">
        <v>1.3120419194281472</v>
      </c>
      <c r="E37" s="9">
        <v>60</v>
      </c>
      <c r="F37" s="16" t="str">
        <f t="shared" si="1"/>
        <v/>
      </c>
      <c r="G37" s="16" t="str">
        <f t="shared" si="2"/>
        <v>1</v>
      </c>
      <c r="H37" s="16" t="str">
        <f t="shared" si="5"/>
        <v>16</v>
      </c>
      <c r="I37" s="16" t="str">
        <f t="shared" si="4"/>
        <v>27</v>
      </c>
    </row>
    <row r="38" spans="1:10">
      <c r="A38" s="16" t="str">
        <f t="shared" si="6"/>
        <v>_1_27-44</v>
      </c>
      <c r="B38" t="s">
        <v>78</v>
      </c>
      <c r="C38">
        <v>0.41295261798163152</v>
      </c>
      <c r="D38" s="10">
        <v>1.3120419194281472</v>
      </c>
      <c r="E38" s="9">
        <v>95</v>
      </c>
      <c r="F38" s="16" t="str">
        <f t="shared" si="1"/>
        <v/>
      </c>
      <c r="G38" s="16" t="str">
        <f t="shared" si="2"/>
        <v>1</v>
      </c>
      <c r="H38" s="16" t="str">
        <f t="shared" si="5"/>
        <v>27</v>
      </c>
      <c r="I38" s="16" t="str">
        <f t="shared" si="4"/>
        <v>44</v>
      </c>
    </row>
    <row r="39" spans="1:10">
      <c r="A39" s="16" t="str">
        <f t="shared" si="6"/>
        <v>_2_0-5</v>
      </c>
      <c r="B39" t="s">
        <v>79</v>
      </c>
      <c r="C39">
        <v>2.2854082477238422</v>
      </c>
      <c r="D39" s="8">
        <v>0.98422142448767658</v>
      </c>
      <c r="E39" s="9">
        <v>85</v>
      </c>
      <c r="F39" s="16" t="str">
        <f t="shared" si="1"/>
        <v/>
      </c>
      <c r="G39" s="16" t="str">
        <f t="shared" si="2"/>
        <v>2</v>
      </c>
      <c r="H39" s="16" t="str">
        <f t="shared" si="5"/>
        <v>0</v>
      </c>
      <c r="I39" s="16" t="str">
        <f t="shared" si="4"/>
        <v>5</v>
      </c>
    </row>
    <row r="40" spans="1:10">
      <c r="A40" s="16" t="str">
        <f t="shared" si="6"/>
        <v>_2_5-16</v>
      </c>
      <c r="B40" t="s">
        <v>80</v>
      </c>
      <c r="C40">
        <v>0.68595779778678945</v>
      </c>
      <c r="D40" s="8">
        <v>1.3652495160557108</v>
      </c>
      <c r="E40" s="9">
        <v>80</v>
      </c>
      <c r="F40" s="16" t="str">
        <f t="shared" si="1"/>
        <v/>
      </c>
      <c r="G40" s="16" t="str">
        <f t="shared" si="2"/>
        <v>2</v>
      </c>
      <c r="H40" s="16" t="str">
        <f t="shared" si="5"/>
        <v>5</v>
      </c>
      <c r="I40" s="16" t="str">
        <f t="shared" si="4"/>
        <v>16</v>
      </c>
    </row>
    <row r="41" spans="1:10">
      <c r="A41" s="16" t="str">
        <f t="shared" si="6"/>
        <v>_2_16-27</v>
      </c>
      <c r="B41" t="s">
        <v>81</v>
      </c>
      <c r="C41">
        <v>0.58482393664256327</v>
      </c>
      <c r="D41" s="8">
        <v>1.3120419194281472</v>
      </c>
      <c r="E41" s="9">
        <v>60</v>
      </c>
      <c r="F41" s="16" t="str">
        <f t="shared" si="1"/>
        <v/>
      </c>
      <c r="G41" s="16" t="str">
        <f t="shared" si="2"/>
        <v>2</v>
      </c>
      <c r="H41" s="16" t="str">
        <f t="shared" si="5"/>
        <v>16</v>
      </c>
      <c r="I41" s="16" t="str">
        <f t="shared" si="4"/>
        <v>27</v>
      </c>
    </row>
    <row r="42" spans="1:10">
      <c r="A42" s="16" t="str">
        <f t="shared" si="6"/>
        <v>_2_27-44</v>
      </c>
      <c r="B42" t="s">
        <v>82</v>
      </c>
      <c r="C42">
        <v>0.40989876265466818</v>
      </c>
      <c r="D42" s="10">
        <v>1.3120419194281472</v>
      </c>
      <c r="E42" s="9">
        <v>95</v>
      </c>
      <c r="F42" s="16" t="str">
        <f t="shared" si="1"/>
        <v/>
      </c>
      <c r="G42" s="16" t="str">
        <f t="shared" si="2"/>
        <v>2</v>
      </c>
      <c r="H42" s="16" t="str">
        <f t="shared" si="5"/>
        <v>27</v>
      </c>
      <c r="I42" s="16" t="str">
        <f t="shared" si="4"/>
        <v>44</v>
      </c>
    </row>
    <row r="43" spans="1:10">
      <c r="A43" s="16" t="str">
        <f t="shared" si="6"/>
        <v>_3_0-5</v>
      </c>
      <c r="B43" t="s">
        <v>83</v>
      </c>
      <c r="C43">
        <v>0.38387177708576231</v>
      </c>
      <c r="D43" s="8">
        <v>0.98422142448767658</v>
      </c>
      <c r="E43" s="9">
        <v>85</v>
      </c>
      <c r="F43" s="16" t="str">
        <f t="shared" si="1"/>
        <v/>
      </c>
      <c r="G43" s="16" t="str">
        <f t="shared" si="2"/>
        <v>3</v>
      </c>
      <c r="H43" s="16" t="str">
        <f t="shared" si="5"/>
        <v>0</v>
      </c>
      <c r="I43" s="16" t="str">
        <f t="shared" si="4"/>
        <v>5</v>
      </c>
    </row>
    <row r="44" spans="1:10">
      <c r="A44" s="16" t="str">
        <f t="shared" si="6"/>
        <v>_3_5-16</v>
      </c>
      <c r="B44" t="s">
        <v>84</v>
      </c>
      <c r="C44">
        <v>0.65829331363132615</v>
      </c>
      <c r="D44" s="8">
        <v>1.3652495160557108</v>
      </c>
      <c r="E44" s="9">
        <v>80</v>
      </c>
      <c r="F44" s="16" t="str">
        <f t="shared" si="1"/>
        <v/>
      </c>
      <c r="G44" s="16" t="str">
        <f t="shared" si="2"/>
        <v>3</v>
      </c>
      <c r="H44" s="16" t="str">
        <f t="shared" si="5"/>
        <v>5</v>
      </c>
      <c r="I44" s="16" t="str">
        <f t="shared" si="4"/>
        <v>16</v>
      </c>
    </row>
    <row r="45" spans="1:10">
      <c r="A45" s="16" t="str">
        <f t="shared" si="6"/>
        <v>_3_16-27</v>
      </c>
      <c r="B45" t="s">
        <v>85</v>
      </c>
      <c r="C45">
        <v>0.49355178846621783</v>
      </c>
      <c r="D45" s="8">
        <v>1.3120419194281472</v>
      </c>
      <c r="E45" s="9">
        <v>60</v>
      </c>
      <c r="F45" s="16" t="str">
        <f t="shared" si="1"/>
        <v/>
      </c>
      <c r="G45" s="16" t="str">
        <f t="shared" si="2"/>
        <v>3</v>
      </c>
      <c r="H45" s="16" t="str">
        <f t="shared" si="5"/>
        <v>16</v>
      </c>
      <c r="I45" s="16" t="str">
        <f t="shared" si="4"/>
        <v>27</v>
      </c>
    </row>
    <row r="46" spans="1:10">
      <c r="A46" s="16" t="str">
        <f t="shared" si="6"/>
        <v>_3_27-44</v>
      </c>
      <c r="B46" t="s">
        <v>86</v>
      </c>
      <c r="C46">
        <v>0.44708713589198656</v>
      </c>
      <c r="D46" s="10">
        <v>1.3120419194281472</v>
      </c>
      <c r="E46" s="9">
        <v>95</v>
      </c>
      <c r="F46" s="16" t="str">
        <f t="shared" si="1"/>
        <v/>
      </c>
      <c r="G46" s="16" t="str">
        <f t="shared" si="2"/>
        <v>3</v>
      </c>
      <c r="H46" s="16" t="str">
        <f t="shared" si="5"/>
        <v>27</v>
      </c>
      <c r="I46" s="16" t="str">
        <f t="shared" si="4"/>
        <v>44</v>
      </c>
    </row>
    <row r="47" spans="1:10">
      <c r="A47" s="16" t="str">
        <f t="shared" si="6"/>
        <v>ANrf_1_0-11</v>
      </c>
      <c r="B47" t="s">
        <v>237</v>
      </c>
      <c r="C47">
        <v>13.017098731384444</v>
      </c>
      <c r="D47">
        <v>0.47873982641579416</v>
      </c>
      <c r="E47">
        <v>90</v>
      </c>
      <c r="F47" s="16" t="str">
        <f t="shared" si="1"/>
        <v>ANrf</v>
      </c>
      <c r="G47" s="16" t="str">
        <f t="shared" si="2"/>
        <v>1</v>
      </c>
      <c r="H47" s="16" t="str">
        <f t="shared" si="5"/>
        <v>0</v>
      </c>
      <c r="I47" s="16" t="str">
        <f t="shared" si="4"/>
        <v>11</v>
      </c>
      <c r="J47" s="17"/>
    </row>
    <row r="48" spans="1:10">
      <c r="A48" s="16" t="str">
        <f t="shared" si="6"/>
        <v>ANrf_1_11-32</v>
      </c>
      <c r="B48" t="s">
        <v>238</v>
      </c>
      <c r="C48">
        <v>2.1291650585359578</v>
      </c>
      <c r="D48">
        <v>0.65</v>
      </c>
      <c r="E48">
        <v>60</v>
      </c>
      <c r="F48" s="16" t="str">
        <f t="shared" si="1"/>
        <v>ANrf</v>
      </c>
      <c r="G48" s="16" t="str">
        <f t="shared" si="2"/>
        <v>1</v>
      </c>
      <c r="H48" s="16" t="str">
        <f t="shared" si="5"/>
        <v>11</v>
      </c>
      <c r="I48" s="16" t="str">
        <f t="shared" si="4"/>
        <v>32</v>
      </c>
    </row>
    <row r="49" spans="1:9">
      <c r="A49" s="16" t="str">
        <f t="shared" si="6"/>
        <v>ANrf_2_0-11</v>
      </c>
      <c r="B49" t="s">
        <v>239</v>
      </c>
      <c r="F49" s="16" t="str">
        <f t="shared" si="1"/>
        <v>ANrf</v>
      </c>
      <c r="G49" s="16" t="str">
        <f t="shared" si="2"/>
        <v>2</v>
      </c>
      <c r="H49" s="16" t="str">
        <f t="shared" si="5"/>
        <v>0</v>
      </c>
      <c r="I49" s="16" t="str">
        <f t="shared" si="4"/>
        <v>11</v>
      </c>
    </row>
    <row r="50" spans="1:9">
      <c r="A50" s="16" t="str">
        <f t="shared" si="6"/>
        <v>ANrf_2_11-32</v>
      </c>
      <c r="B50" t="s">
        <v>240</v>
      </c>
      <c r="F50" s="16" t="str">
        <f t="shared" si="1"/>
        <v>ANrf</v>
      </c>
      <c r="G50" s="16" t="str">
        <f t="shared" si="2"/>
        <v>2</v>
      </c>
      <c r="H50" s="16" t="str">
        <f t="shared" si="5"/>
        <v>11</v>
      </c>
      <c r="I50" s="16" t="str">
        <f t="shared" si="4"/>
        <v>32</v>
      </c>
    </row>
    <row r="51" spans="1:9">
      <c r="A51" s="16" t="str">
        <f t="shared" si="6"/>
        <v>ANrf_3_0-11</v>
      </c>
      <c r="B51" t="s">
        <v>241</v>
      </c>
      <c r="C51">
        <v>6.4790513833992094</v>
      </c>
      <c r="D51">
        <v>0.47873982641579416</v>
      </c>
      <c r="E51">
        <v>90</v>
      </c>
      <c r="F51" s="16" t="str">
        <f t="shared" si="1"/>
        <v>ANrf</v>
      </c>
      <c r="G51" s="16" t="str">
        <f t="shared" si="2"/>
        <v>3</v>
      </c>
      <c r="H51" s="16" t="str">
        <f t="shared" si="5"/>
        <v>0</v>
      </c>
      <c r="I51" s="16" t="str">
        <f t="shared" si="4"/>
        <v>11</v>
      </c>
    </row>
    <row r="52" spans="1:9">
      <c r="A52" s="16" t="str">
        <f t="shared" si="6"/>
        <v>ANrf_3_11-32</v>
      </c>
      <c r="B52" t="s">
        <v>242</v>
      </c>
      <c r="C52">
        <v>3.382077240344957</v>
      </c>
      <c r="D52">
        <v>0.65</v>
      </c>
      <c r="E52">
        <v>60</v>
      </c>
      <c r="F52" s="16" t="str">
        <f>IF(LEFT(B52,4)="BSRF","BSrf",IF(LEFT(B52,4)="BSSP","BSwf",IF(LEFT(B52,4)="BSPP","BSpp",IF(LEFT(B52,4)="BSOK","",IF(LEFT(B52,4)="ANRF","ANrf",IF(LEFT(B52,4)="ANSP","ANwf",IF(LEFT(B52,4)="ANPP","ANpp",IF(LEFT(B52,4)="GRRF","GRrf",IF(LEFT(B52,4)="GRSP","GRwf",IF(LEFT(B52,4)="GRPP","GRpp",""))))))))))</f>
        <v>ANrf</v>
      </c>
      <c r="G52" s="16" t="str">
        <f t="shared" si="2"/>
        <v>3</v>
      </c>
      <c r="H52" s="16" t="str">
        <f t="shared" si="5"/>
        <v>11</v>
      </c>
      <c r="I52" s="16" t="str">
        <f t="shared" si="4"/>
        <v>32</v>
      </c>
    </row>
    <row r="53" spans="1:9">
      <c r="A53" s="16" t="str">
        <f t="shared" si="6"/>
        <v>ANpp_1_0-6</v>
      </c>
      <c r="B53" t="s">
        <v>243</v>
      </c>
      <c r="C53">
        <v>10.440759001942327</v>
      </c>
      <c r="D53">
        <v>0.5901217427500689</v>
      </c>
      <c r="E53">
        <v>100</v>
      </c>
      <c r="F53" s="16" t="str">
        <f t="shared" ref="F53:F108" si="7">IF(LEFT(B53,4)="BSRF","BSrf",IF(LEFT(B53,4)="BSSP","BSwf",IF(LEFT(B53,4)="BSPP","BSpp",IF(LEFT(B53,4)="BSOK","",IF(LEFT(B53,4)="ANRF","ANrf",IF(LEFT(B53,4)="ANSP","ANwf",IF(LEFT(B53,4)="ANPP","ANpp",IF(LEFT(B53,4)="GRRF","GRrf",IF(LEFT(B53,4)="GRSP","GRwf",IF(LEFT(B53,4)="GRPP","GRpp",""))))))))))</f>
        <v>ANpp</v>
      </c>
      <c r="G53" s="16" t="str">
        <f t="shared" si="2"/>
        <v>1</v>
      </c>
      <c r="H53" s="16" t="str">
        <f t="shared" si="5"/>
        <v>0</v>
      </c>
      <c r="I53" s="16" t="str">
        <f t="shared" si="4"/>
        <v>6</v>
      </c>
    </row>
    <row r="54" spans="1:9">
      <c r="A54" s="16" t="str">
        <f t="shared" si="6"/>
        <v>ANpp_1_6-13</v>
      </c>
      <c r="B54" t="s">
        <v>244</v>
      </c>
      <c r="C54">
        <v>5.2597960938459645</v>
      </c>
      <c r="D54">
        <v>0.84400618739109134</v>
      </c>
      <c r="E54">
        <v>100</v>
      </c>
      <c r="F54" s="16" t="str">
        <f t="shared" si="7"/>
        <v>ANpp</v>
      </c>
      <c r="G54" s="16" t="str">
        <f t="shared" si="2"/>
        <v>1</v>
      </c>
      <c r="H54" s="16" t="str">
        <f t="shared" si="5"/>
        <v>6</v>
      </c>
      <c r="I54" s="16" t="str">
        <f t="shared" si="4"/>
        <v>13</v>
      </c>
    </row>
    <row r="55" spans="1:9">
      <c r="A55" s="16" t="str">
        <f t="shared" si="6"/>
        <v>ANpp_1_13-33</v>
      </c>
      <c r="B55" t="s">
        <v>245</v>
      </c>
      <c r="C55">
        <v>2.2701906681134707</v>
      </c>
      <c r="D55">
        <v>0.88135200358061516</v>
      </c>
      <c r="E55">
        <v>100</v>
      </c>
      <c r="F55" s="16" t="str">
        <f t="shared" si="7"/>
        <v>ANpp</v>
      </c>
      <c r="G55" s="16" t="str">
        <f t="shared" si="2"/>
        <v>1</v>
      </c>
      <c r="H55" s="16" t="str">
        <f t="shared" si="5"/>
        <v>13</v>
      </c>
      <c r="I55" s="16" t="str">
        <f t="shared" si="4"/>
        <v>33</v>
      </c>
    </row>
    <row r="56" spans="1:9">
      <c r="A56" s="16" t="str">
        <f t="shared" si="6"/>
        <v>ANpp_2_0-6</v>
      </c>
      <c r="B56" t="s">
        <v>279</v>
      </c>
      <c r="C56">
        <v>8.4087080471685898</v>
      </c>
      <c r="D56">
        <v>0.5901217427500689</v>
      </c>
      <c r="E56">
        <v>100</v>
      </c>
      <c r="F56" s="16" t="str">
        <f t="shared" si="7"/>
        <v>ANpp</v>
      </c>
      <c r="G56" s="16" t="str">
        <f t="shared" si="2"/>
        <v>2</v>
      </c>
      <c r="H56" s="16" t="str">
        <f t="shared" si="5"/>
        <v>0</v>
      </c>
      <c r="I56" s="16" t="str">
        <f t="shared" si="4"/>
        <v>6</v>
      </c>
    </row>
    <row r="57" spans="1:9">
      <c r="A57" s="16" t="str">
        <f t="shared" si="6"/>
        <v>ANpp_2_6-13</v>
      </c>
      <c r="B57" t="s">
        <v>280</v>
      </c>
      <c r="C57">
        <v>4.3605160967054992</v>
      </c>
      <c r="D57">
        <v>0.84400618739109134</v>
      </c>
      <c r="E57">
        <v>100</v>
      </c>
      <c r="F57" s="16" t="str">
        <f t="shared" si="7"/>
        <v>ANpp</v>
      </c>
      <c r="G57" s="16" t="str">
        <f t="shared" si="2"/>
        <v>2</v>
      </c>
      <c r="H57" s="16" t="str">
        <f t="shared" si="5"/>
        <v>6</v>
      </c>
      <c r="I57" s="16" t="str">
        <f t="shared" si="4"/>
        <v>13</v>
      </c>
    </row>
    <row r="58" spans="1:9">
      <c r="A58" s="16" t="str">
        <f t="shared" si="6"/>
        <v>ANpp_2_13-33</v>
      </c>
      <c r="B58" t="s">
        <v>281</v>
      </c>
      <c r="C58">
        <v>2.3701458876594543</v>
      </c>
      <c r="D58">
        <v>0.88135200358061516</v>
      </c>
      <c r="E58">
        <v>100</v>
      </c>
      <c r="F58" s="16" t="str">
        <f t="shared" si="7"/>
        <v>ANpp</v>
      </c>
      <c r="G58" s="16" t="str">
        <f t="shared" si="2"/>
        <v>2</v>
      </c>
      <c r="H58" s="16" t="str">
        <f t="shared" si="5"/>
        <v>13</v>
      </c>
      <c r="I58" s="16" t="str">
        <f t="shared" si="4"/>
        <v>33</v>
      </c>
    </row>
    <row r="59" spans="1:9">
      <c r="A59" s="16" t="str">
        <f t="shared" si="6"/>
        <v>ANpp_3_0-6</v>
      </c>
      <c r="B59" t="s">
        <v>282</v>
      </c>
      <c r="C59">
        <v>10.616909942164694</v>
      </c>
      <c r="D59">
        <v>0.5901217427500689</v>
      </c>
      <c r="E59">
        <v>100</v>
      </c>
      <c r="F59" s="16" t="str">
        <f t="shared" si="7"/>
        <v>ANpp</v>
      </c>
      <c r="G59" s="16" t="str">
        <f t="shared" si="2"/>
        <v>3</v>
      </c>
      <c r="H59" s="16" t="str">
        <f t="shared" si="5"/>
        <v>0</v>
      </c>
      <c r="I59" s="16" t="str">
        <f t="shared" si="4"/>
        <v>6</v>
      </c>
    </row>
    <row r="60" spans="1:9">
      <c r="A60" s="16" t="str">
        <f t="shared" si="6"/>
        <v>ANpp_3_6-13</v>
      </c>
      <c r="B60" t="s">
        <v>283</v>
      </c>
      <c r="C60">
        <v>6.73103106820151</v>
      </c>
      <c r="D60">
        <v>0.84400618739109134</v>
      </c>
      <c r="E60">
        <v>100</v>
      </c>
      <c r="F60" s="16" t="str">
        <f t="shared" si="7"/>
        <v>ANpp</v>
      </c>
      <c r="G60" s="16" t="str">
        <f t="shared" si="2"/>
        <v>3</v>
      </c>
      <c r="H60" s="16" t="str">
        <f t="shared" si="5"/>
        <v>6</v>
      </c>
      <c r="I60" s="16" t="str">
        <f t="shared" si="4"/>
        <v>13</v>
      </c>
    </row>
    <row r="61" spans="1:9">
      <c r="A61" s="16" t="str">
        <f t="shared" si="6"/>
        <v>ANpp_3_13-33</v>
      </c>
      <c r="B61" t="s">
        <v>284</v>
      </c>
      <c r="C61">
        <v>3.9347724073205068</v>
      </c>
      <c r="D61">
        <v>0.88135200358061516</v>
      </c>
      <c r="E61">
        <v>100</v>
      </c>
      <c r="F61" s="16" t="str">
        <f t="shared" si="7"/>
        <v>ANpp</v>
      </c>
      <c r="G61" s="16" t="str">
        <f t="shared" si="2"/>
        <v>3</v>
      </c>
      <c r="H61" s="16" t="str">
        <f t="shared" si="5"/>
        <v>13</v>
      </c>
      <c r="I61" s="16" t="str">
        <f t="shared" si="4"/>
        <v>33</v>
      </c>
    </row>
    <row r="62" spans="1:9">
      <c r="A62" s="16" t="str">
        <f t="shared" si="6"/>
        <v>_1_0-12</v>
      </c>
      <c r="B62" t="s">
        <v>90</v>
      </c>
      <c r="C62">
        <v>3.3093590308956276</v>
      </c>
      <c r="D62">
        <v>0.9</v>
      </c>
      <c r="E62">
        <v>80</v>
      </c>
      <c r="F62" s="16" t="str">
        <f t="shared" si="7"/>
        <v/>
      </c>
      <c r="G62" s="16" t="str">
        <f t="shared" si="2"/>
        <v>1</v>
      </c>
      <c r="H62" s="16" t="str">
        <f t="shared" si="5"/>
        <v>0</v>
      </c>
      <c r="I62" s="16" t="str">
        <f t="shared" si="4"/>
        <v>12</v>
      </c>
    </row>
    <row r="63" spans="1:9">
      <c r="A63" s="16" t="str">
        <f t="shared" si="6"/>
        <v>_1_12-29</v>
      </c>
      <c r="B63" t="s">
        <v>91</v>
      </c>
      <c r="C63">
        <v>1.5799608438034982</v>
      </c>
      <c r="D63">
        <v>1</v>
      </c>
      <c r="E63">
        <v>40</v>
      </c>
      <c r="F63" s="16" t="str">
        <f t="shared" si="7"/>
        <v/>
      </c>
      <c r="G63" s="16" t="str">
        <f t="shared" si="2"/>
        <v>1</v>
      </c>
      <c r="H63" s="16" t="str">
        <f t="shared" si="5"/>
        <v>12</v>
      </c>
      <c r="I63" s="16" t="str">
        <f t="shared" si="4"/>
        <v>29</v>
      </c>
    </row>
    <row r="64" spans="1:9">
      <c r="A64" s="16" t="str">
        <f t="shared" si="6"/>
        <v>_2_0-15</v>
      </c>
      <c r="B64" t="s">
        <v>92</v>
      </c>
      <c r="C64">
        <v>2.9688641471407959</v>
      </c>
      <c r="D64">
        <v>0.9</v>
      </c>
      <c r="E64">
        <v>80</v>
      </c>
      <c r="F64" s="16" t="str">
        <f t="shared" si="7"/>
        <v/>
      </c>
      <c r="G64" s="16" t="str">
        <f t="shared" si="2"/>
        <v>2</v>
      </c>
      <c r="H64" s="16" t="str">
        <f t="shared" si="5"/>
        <v>0</v>
      </c>
      <c r="I64" s="16" t="str">
        <f t="shared" si="4"/>
        <v>15</v>
      </c>
    </row>
    <row r="65" spans="1:9">
      <c r="A65" s="16" t="str">
        <f t="shared" si="6"/>
        <v>_2_15-25</v>
      </c>
      <c r="B65" t="s">
        <v>93</v>
      </c>
      <c r="C65">
        <v>1.5839168644742587</v>
      </c>
      <c r="D65">
        <v>1</v>
      </c>
      <c r="E65">
        <v>40</v>
      </c>
      <c r="F65" s="16" t="str">
        <f t="shared" si="7"/>
        <v/>
      </c>
      <c r="G65" s="16" t="str">
        <f t="shared" si="2"/>
        <v>2</v>
      </c>
      <c r="H65" s="16" t="str">
        <f t="shared" si="5"/>
        <v>15</v>
      </c>
      <c r="I65" s="16" t="str">
        <f t="shared" si="4"/>
        <v>25</v>
      </c>
    </row>
    <row r="66" spans="1:9">
      <c r="A66" s="16" t="str">
        <f t="shared" ref="A66:A97" si="8">F66&amp;"_"&amp;G66&amp;"_"&amp;H66&amp;"-"&amp;I66</f>
        <v>_3_0-12</v>
      </c>
      <c r="B66" t="s">
        <v>94</v>
      </c>
      <c r="C66">
        <v>2.6377935450391012</v>
      </c>
      <c r="D66">
        <v>0.9</v>
      </c>
      <c r="E66">
        <v>80</v>
      </c>
      <c r="F66" s="16" t="str">
        <f t="shared" si="7"/>
        <v/>
      </c>
      <c r="G66" s="16" t="str">
        <f t="shared" si="2"/>
        <v>3</v>
      </c>
      <c r="H66" s="16" t="str">
        <f t="shared" si="5"/>
        <v>0</v>
      </c>
      <c r="I66" s="16" t="str">
        <f t="shared" si="4"/>
        <v>12</v>
      </c>
    </row>
    <row r="67" spans="1:9">
      <c r="A67" s="16" t="str">
        <f t="shared" si="8"/>
        <v>_3_12-29</v>
      </c>
      <c r="B67" t="s">
        <v>95</v>
      </c>
      <c r="C67">
        <v>1.5412247662947134</v>
      </c>
      <c r="D67">
        <v>1</v>
      </c>
      <c r="E67">
        <v>40</v>
      </c>
      <c r="F67" s="16" t="str">
        <f t="shared" si="7"/>
        <v/>
      </c>
      <c r="G67" s="16" t="str">
        <f t="shared" ref="G67:G109" si="9">RIGHT(LEFT(B67,5),1)</f>
        <v>3</v>
      </c>
      <c r="H67" s="16" t="str">
        <f t="shared" si="5"/>
        <v>12</v>
      </c>
      <c r="I67" s="16" t="str">
        <f t="shared" ref="I67:I109" si="10">IF(LEFT(RIGHT(B67,2),1)="-",RIGHT(B67,1),RIGHT(B67,2))</f>
        <v>29</v>
      </c>
    </row>
    <row r="68" spans="1:9">
      <c r="A68" s="16" t="str">
        <f t="shared" si="8"/>
        <v>ANwf_1_0-11</v>
      </c>
      <c r="B68" t="s">
        <v>246</v>
      </c>
      <c r="C68">
        <v>8.125</v>
      </c>
      <c r="D68">
        <v>0.43804460265060463</v>
      </c>
      <c r="E68">
        <v>70</v>
      </c>
      <c r="F68" s="16" t="str">
        <f t="shared" si="7"/>
        <v>ANwf</v>
      </c>
      <c r="G68" s="16" t="str">
        <f t="shared" si="9"/>
        <v>1</v>
      </c>
      <c r="H68" s="16" t="str">
        <f t="shared" si="5"/>
        <v>0</v>
      </c>
      <c r="I68" s="16" t="str">
        <f t="shared" si="10"/>
        <v>11</v>
      </c>
    </row>
    <row r="69" spans="1:9">
      <c r="A69" s="16" t="str">
        <f t="shared" si="8"/>
        <v>ANwf_1_11-35</v>
      </c>
      <c r="B69" t="s">
        <v>247</v>
      </c>
      <c r="C69">
        <v>8.5333592686247801</v>
      </c>
      <c r="D69">
        <v>0.65</v>
      </c>
      <c r="E69">
        <v>40</v>
      </c>
      <c r="F69" s="16" t="str">
        <f t="shared" si="7"/>
        <v>ANwf</v>
      </c>
      <c r="G69" s="16" t="str">
        <f t="shared" si="9"/>
        <v>1</v>
      </c>
      <c r="H69" s="16" t="str">
        <f t="shared" ref="H69:H109" si="11">IF(LEN(I69)=1,LEFT(RIGHT(B69,3),1),IF(LEN(I69)=2,IF(LEFT(RIGHT(B69,5),1)=" ",LEFT(RIGHT(B69,4),1),LEFT(RIGHT(B69,5),2))))</f>
        <v>11</v>
      </c>
      <c r="I69" s="16" t="str">
        <f t="shared" si="10"/>
        <v>35</v>
      </c>
    </row>
    <row r="70" spans="1:9">
      <c r="A70" s="16" t="str">
        <f t="shared" si="8"/>
        <v>ANwf_2_0-11</v>
      </c>
      <c r="B70" t="s">
        <v>248</v>
      </c>
      <c r="C70">
        <v>8.2012660991049984</v>
      </c>
      <c r="D70">
        <v>0.43804460265060463</v>
      </c>
      <c r="E70">
        <v>70</v>
      </c>
      <c r="F70" s="16" t="str">
        <f t="shared" si="7"/>
        <v>ANwf</v>
      </c>
      <c r="G70" s="16" t="str">
        <f t="shared" si="9"/>
        <v>2</v>
      </c>
      <c r="H70" s="16" t="str">
        <f t="shared" si="11"/>
        <v>0</v>
      </c>
      <c r="I70" s="16" t="str">
        <f t="shared" si="10"/>
        <v>11</v>
      </c>
    </row>
    <row r="71" spans="1:9">
      <c r="A71" s="16" t="str">
        <f t="shared" si="8"/>
        <v>ANwf_2_11-35</v>
      </c>
      <c r="B71" t="s">
        <v>249</v>
      </c>
      <c r="C71">
        <v>7.0535221629575133</v>
      </c>
      <c r="D71">
        <v>0.65</v>
      </c>
      <c r="E71">
        <v>40</v>
      </c>
      <c r="F71" s="16" t="str">
        <f t="shared" si="7"/>
        <v>ANwf</v>
      </c>
      <c r="G71" s="16" t="str">
        <f t="shared" si="9"/>
        <v>2</v>
      </c>
      <c r="H71" s="16" t="str">
        <f t="shared" si="11"/>
        <v>11</v>
      </c>
      <c r="I71" s="16" t="str">
        <f t="shared" si="10"/>
        <v>35</v>
      </c>
    </row>
    <row r="72" spans="1:9">
      <c r="A72" s="16" t="str">
        <f t="shared" si="8"/>
        <v>ANwf_3_0-11</v>
      </c>
      <c r="B72" t="s">
        <v>250</v>
      </c>
      <c r="C72">
        <v>8.8703015282940942</v>
      </c>
      <c r="D72">
        <v>0.43804460265060463</v>
      </c>
      <c r="E72">
        <v>70</v>
      </c>
      <c r="F72" s="16" t="str">
        <f t="shared" si="7"/>
        <v>ANwf</v>
      </c>
      <c r="G72" s="16" t="str">
        <f t="shared" si="9"/>
        <v>3</v>
      </c>
      <c r="H72" s="16" t="str">
        <f t="shared" si="11"/>
        <v>0</v>
      </c>
      <c r="I72" s="16" t="str">
        <f t="shared" si="10"/>
        <v>11</v>
      </c>
    </row>
    <row r="73" spans="1:9">
      <c r="A73" s="16" t="str">
        <f t="shared" si="8"/>
        <v>ANwf_3_11-35</v>
      </c>
      <c r="B73" t="s">
        <v>251</v>
      </c>
      <c r="C73">
        <v>8.3076140410378159</v>
      </c>
      <c r="D73">
        <v>0.65</v>
      </c>
      <c r="E73">
        <v>40</v>
      </c>
      <c r="F73" s="16" t="str">
        <f t="shared" si="7"/>
        <v>ANwf</v>
      </c>
      <c r="G73" s="16" t="str">
        <f t="shared" si="9"/>
        <v>3</v>
      </c>
      <c r="H73" s="16" t="str">
        <f t="shared" si="11"/>
        <v>11</v>
      </c>
      <c r="I73" s="16" t="str">
        <f t="shared" si="10"/>
        <v>35</v>
      </c>
    </row>
    <row r="74" spans="1:9">
      <c r="A74" s="16" t="str">
        <f t="shared" si="8"/>
        <v>GRrf_1_0-3</v>
      </c>
      <c r="B74" t="s">
        <v>252</v>
      </c>
      <c r="C74">
        <v>4.1266418349343263</v>
      </c>
      <c r="D74">
        <v>0.70273475139981056</v>
      </c>
      <c r="E74">
        <v>100</v>
      </c>
      <c r="F74" s="16" t="str">
        <f t="shared" si="7"/>
        <v>GRrf</v>
      </c>
      <c r="G74" s="16" t="str">
        <f t="shared" si="9"/>
        <v>1</v>
      </c>
      <c r="H74" s="16" t="str">
        <f t="shared" si="11"/>
        <v>0</v>
      </c>
      <c r="I74" s="16" t="str">
        <f t="shared" si="10"/>
        <v>3</v>
      </c>
    </row>
    <row r="75" spans="1:9">
      <c r="A75" s="16" t="str">
        <f t="shared" si="8"/>
        <v>GRrf_1_3-8</v>
      </c>
      <c r="B75" t="s">
        <v>253</v>
      </c>
      <c r="C75">
        <v>2.3244073748902547</v>
      </c>
      <c r="D75">
        <v>0.70273475139981056</v>
      </c>
      <c r="E75">
        <v>100</v>
      </c>
      <c r="F75" s="16" t="str">
        <f t="shared" si="7"/>
        <v>GRrf</v>
      </c>
      <c r="G75" s="16" t="str">
        <f t="shared" si="9"/>
        <v>1</v>
      </c>
      <c r="H75" s="16" t="str">
        <f t="shared" si="11"/>
        <v>3</v>
      </c>
      <c r="I75" s="16" t="str">
        <f t="shared" si="10"/>
        <v>8</v>
      </c>
    </row>
    <row r="76" spans="1:9">
      <c r="A76" s="16" t="str">
        <f t="shared" si="8"/>
        <v>GRrf_1_8-27</v>
      </c>
      <c r="B76" t="s">
        <v>254</v>
      </c>
      <c r="C76">
        <v>0.96869934956953718</v>
      </c>
      <c r="D76">
        <v>1.1280416788799335</v>
      </c>
      <c r="E76">
        <v>70</v>
      </c>
      <c r="F76" s="16" t="str">
        <f t="shared" si="7"/>
        <v>GRrf</v>
      </c>
      <c r="G76" s="16" t="str">
        <f t="shared" si="9"/>
        <v>1</v>
      </c>
      <c r="H76" s="16" t="str">
        <f t="shared" si="11"/>
        <v>8</v>
      </c>
      <c r="I76" s="16" t="str">
        <f t="shared" si="10"/>
        <v>27</v>
      </c>
    </row>
    <row r="77" spans="1:9">
      <c r="A77" s="16" t="str">
        <f t="shared" si="8"/>
        <v>GRrf_2_0-3</v>
      </c>
      <c r="B77" t="s">
        <v>255</v>
      </c>
      <c r="C77">
        <v>12.763437594898269</v>
      </c>
      <c r="D77">
        <v>0.70273475139981056</v>
      </c>
      <c r="E77">
        <v>100</v>
      </c>
      <c r="F77" s="16" t="str">
        <f t="shared" si="7"/>
        <v>GRrf</v>
      </c>
      <c r="G77" s="16" t="str">
        <f t="shared" si="9"/>
        <v>2</v>
      </c>
      <c r="H77" s="16" t="str">
        <f t="shared" si="11"/>
        <v>0</v>
      </c>
      <c r="I77" s="16" t="str">
        <f t="shared" si="10"/>
        <v>3</v>
      </c>
    </row>
    <row r="78" spans="1:9">
      <c r="A78" s="16" t="str">
        <f t="shared" si="8"/>
        <v>GRrf_2_3-8</v>
      </c>
      <c r="B78" t="s">
        <v>256</v>
      </c>
      <c r="C78">
        <v>2.2085748722952423</v>
      </c>
      <c r="D78">
        <v>0.70273475139981056</v>
      </c>
      <c r="E78">
        <v>100</v>
      </c>
      <c r="F78" s="16" t="str">
        <f t="shared" si="7"/>
        <v>GRrf</v>
      </c>
      <c r="G78" s="16" t="str">
        <f t="shared" si="9"/>
        <v>2</v>
      </c>
      <c r="H78" s="16" t="str">
        <f t="shared" si="11"/>
        <v>3</v>
      </c>
      <c r="I78" s="16" t="str">
        <f t="shared" si="10"/>
        <v>8</v>
      </c>
    </row>
    <row r="79" spans="1:9">
      <c r="A79" s="16" t="str">
        <f t="shared" si="8"/>
        <v>GRrf_2_8-27</v>
      </c>
      <c r="B79" t="s">
        <v>257</v>
      </c>
      <c r="C79">
        <v>1.2929629806088905</v>
      </c>
      <c r="D79">
        <v>1.1280416788799335</v>
      </c>
      <c r="E79">
        <v>70</v>
      </c>
      <c r="F79" s="16" t="str">
        <f t="shared" si="7"/>
        <v>GRrf</v>
      </c>
      <c r="G79" s="16" t="str">
        <f t="shared" si="9"/>
        <v>2</v>
      </c>
      <c r="H79" s="16" t="str">
        <f t="shared" si="11"/>
        <v>8</v>
      </c>
      <c r="I79" s="16" t="str">
        <f t="shared" si="10"/>
        <v>27</v>
      </c>
    </row>
    <row r="80" spans="1:9">
      <c r="A80" s="16" t="str">
        <f t="shared" si="8"/>
        <v>GRrf_3_0-3</v>
      </c>
      <c r="B80" t="s">
        <v>258</v>
      </c>
      <c r="C80">
        <v>8.4450397149162981</v>
      </c>
      <c r="D80">
        <v>0.70273475139981056</v>
      </c>
      <c r="E80">
        <v>100</v>
      </c>
      <c r="F80" s="16" t="str">
        <f t="shared" si="7"/>
        <v>GRrf</v>
      </c>
      <c r="G80" s="16" t="str">
        <f t="shared" si="9"/>
        <v>3</v>
      </c>
      <c r="H80" s="16" t="str">
        <f t="shared" si="11"/>
        <v>0</v>
      </c>
      <c r="I80" s="16" t="str">
        <f t="shared" si="10"/>
        <v>3</v>
      </c>
    </row>
    <row r="81" spans="1:9">
      <c r="A81" s="16" t="str">
        <f t="shared" si="8"/>
        <v>GRrf_3_3-8</v>
      </c>
      <c r="B81" t="s">
        <v>259</v>
      </c>
      <c r="C81">
        <v>2.0991981307418617</v>
      </c>
      <c r="D81">
        <v>0.70273475139981056</v>
      </c>
      <c r="E81">
        <v>100</v>
      </c>
      <c r="F81" s="16" t="str">
        <f t="shared" si="7"/>
        <v>GRrf</v>
      </c>
      <c r="G81" s="16" t="str">
        <f t="shared" si="9"/>
        <v>3</v>
      </c>
      <c r="H81" s="16" t="str">
        <f t="shared" si="11"/>
        <v>3</v>
      </c>
      <c r="I81" s="16" t="str">
        <f t="shared" si="10"/>
        <v>8</v>
      </c>
    </row>
    <row r="82" spans="1:9">
      <c r="A82" s="16" t="str">
        <f t="shared" si="8"/>
        <v>GRrf_3_8-27</v>
      </c>
      <c r="B82" t="s">
        <v>260</v>
      </c>
      <c r="C82">
        <v>1.2024953391653521</v>
      </c>
      <c r="D82">
        <v>1.1280416788799335</v>
      </c>
      <c r="E82">
        <v>70</v>
      </c>
      <c r="F82" s="16" t="str">
        <f t="shared" si="7"/>
        <v>GRrf</v>
      </c>
      <c r="G82" s="16" t="str">
        <f t="shared" si="9"/>
        <v>3</v>
      </c>
      <c r="H82" s="16" t="str">
        <f t="shared" si="11"/>
        <v>8</v>
      </c>
      <c r="I82" s="16" t="str">
        <f t="shared" si="10"/>
        <v>27</v>
      </c>
    </row>
    <row r="83" spans="1:9">
      <c r="A83" s="16" t="str">
        <f t="shared" si="8"/>
        <v>GRpp_1_0-7</v>
      </c>
      <c r="B83" t="s">
        <v>261</v>
      </c>
      <c r="C83">
        <v>6.9951534733441036</v>
      </c>
      <c r="D83">
        <v>0.76571020917049815</v>
      </c>
      <c r="E83">
        <v>100</v>
      </c>
      <c r="F83" s="16" t="str">
        <f t="shared" si="7"/>
        <v>GRpp</v>
      </c>
      <c r="G83" s="16" t="str">
        <f t="shared" si="9"/>
        <v>1</v>
      </c>
      <c r="H83" s="16" t="str">
        <f t="shared" si="11"/>
        <v>0</v>
      </c>
      <c r="I83" s="16" t="str">
        <f t="shared" si="10"/>
        <v>7</v>
      </c>
    </row>
    <row r="84" spans="1:9">
      <c r="A84" s="16" t="str">
        <f t="shared" si="8"/>
        <v>GRpp_1_7-15</v>
      </c>
      <c r="B84" t="s">
        <v>262</v>
      </c>
      <c r="C84">
        <v>2.8471419005296159</v>
      </c>
      <c r="D84">
        <v>1.0429701765209793</v>
      </c>
      <c r="E84">
        <v>100</v>
      </c>
      <c r="F84" s="16" t="str">
        <f t="shared" si="7"/>
        <v>GRpp</v>
      </c>
      <c r="G84" s="16" t="str">
        <f t="shared" si="9"/>
        <v>1</v>
      </c>
      <c r="H84" s="16" t="str">
        <f t="shared" si="11"/>
        <v>7</v>
      </c>
      <c r="I84" s="16" t="str">
        <f t="shared" si="10"/>
        <v>15</v>
      </c>
    </row>
    <row r="85" spans="1:9">
      <c r="A85" s="16" t="str">
        <f t="shared" si="8"/>
        <v>GRpp_1_15-27</v>
      </c>
      <c r="B85" t="s">
        <v>263</v>
      </c>
      <c r="C85">
        <v>0.69091192578300098</v>
      </c>
      <c r="D85">
        <v>0.90308815921171137</v>
      </c>
      <c r="E85">
        <v>100</v>
      </c>
      <c r="F85" s="16" t="str">
        <f t="shared" si="7"/>
        <v>GRpp</v>
      </c>
      <c r="G85" s="16" t="str">
        <f t="shared" si="9"/>
        <v>1</v>
      </c>
      <c r="H85" s="16" t="str">
        <f t="shared" si="11"/>
        <v>15</v>
      </c>
      <c r="I85" s="16" t="str">
        <f t="shared" si="10"/>
        <v>27</v>
      </c>
    </row>
    <row r="86" spans="1:9">
      <c r="A86" s="16" t="str">
        <f t="shared" si="8"/>
        <v>GRpp_2_0-7</v>
      </c>
      <c r="B86" t="s">
        <v>264</v>
      </c>
      <c r="C86">
        <v>6.5435815792870642</v>
      </c>
      <c r="D86">
        <v>0.76571020917049815</v>
      </c>
      <c r="E86">
        <v>100</v>
      </c>
      <c r="F86" s="16" t="str">
        <f t="shared" si="7"/>
        <v>GRpp</v>
      </c>
      <c r="G86" s="16" t="str">
        <f t="shared" si="9"/>
        <v>2</v>
      </c>
      <c r="H86" s="16" t="str">
        <f t="shared" si="11"/>
        <v>0</v>
      </c>
      <c r="I86" s="16" t="str">
        <f t="shared" si="10"/>
        <v>7</v>
      </c>
    </row>
    <row r="87" spans="1:9">
      <c r="A87" s="16" t="str">
        <f t="shared" si="8"/>
        <v>GRpp_2_7-15</v>
      </c>
      <c r="B87" t="s">
        <v>265</v>
      </c>
      <c r="C87">
        <v>5.4922750681611623</v>
      </c>
      <c r="D87">
        <v>1.0429701765209793</v>
      </c>
      <c r="E87">
        <v>100</v>
      </c>
      <c r="F87" s="16" t="str">
        <f t="shared" si="7"/>
        <v>GRpp</v>
      </c>
      <c r="G87" s="16" t="str">
        <f t="shared" si="9"/>
        <v>2</v>
      </c>
      <c r="H87" s="16" t="str">
        <f t="shared" si="11"/>
        <v>7</v>
      </c>
      <c r="I87" s="16" t="str">
        <f t="shared" si="10"/>
        <v>15</v>
      </c>
    </row>
    <row r="88" spans="1:9">
      <c r="A88" s="16" t="str">
        <f t="shared" si="8"/>
        <v>GRpp_2_15-27</v>
      </c>
      <c r="B88" t="s">
        <v>266</v>
      </c>
      <c r="C88">
        <v>1.583143507972665</v>
      </c>
      <c r="D88">
        <v>0.90308815921171137</v>
      </c>
      <c r="E88">
        <v>100</v>
      </c>
      <c r="F88" s="16" t="str">
        <f t="shared" si="7"/>
        <v>GRpp</v>
      </c>
      <c r="G88" s="16" t="str">
        <f t="shared" si="9"/>
        <v>2</v>
      </c>
      <c r="H88" s="16" t="str">
        <f t="shared" si="11"/>
        <v>15</v>
      </c>
      <c r="I88" s="16" t="str">
        <f t="shared" si="10"/>
        <v>27</v>
      </c>
    </row>
    <row r="89" spans="1:9">
      <c r="A89" s="16" t="str">
        <f t="shared" si="8"/>
        <v>GRpp_3_0-7</v>
      </c>
      <c r="B89" t="s">
        <v>267</v>
      </c>
      <c r="C89">
        <v>6.0920096852300247</v>
      </c>
      <c r="D89">
        <v>0.76571020917049815</v>
      </c>
      <c r="E89">
        <v>100</v>
      </c>
      <c r="F89" s="16" t="str">
        <f t="shared" si="7"/>
        <v>GRpp</v>
      </c>
      <c r="G89" s="16" t="str">
        <f t="shared" si="9"/>
        <v>3</v>
      </c>
      <c r="H89" s="16" t="str">
        <f t="shared" si="11"/>
        <v>0</v>
      </c>
      <c r="I89" s="16" t="str">
        <f t="shared" si="10"/>
        <v>7</v>
      </c>
    </row>
    <row r="90" spans="1:9">
      <c r="A90" s="16" t="str">
        <f t="shared" si="8"/>
        <v>GRpp_3_7-15</v>
      </c>
      <c r="B90" t="s">
        <v>268</v>
      </c>
      <c r="C90">
        <v>1.9619308787353309</v>
      </c>
      <c r="D90">
        <v>1.0429701765209793</v>
      </c>
      <c r="E90">
        <v>100</v>
      </c>
      <c r="F90" s="16" t="str">
        <f t="shared" si="7"/>
        <v>GRpp</v>
      </c>
      <c r="G90" s="16" t="str">
        <f t="shared" si="9"/>
        <v>3</v>
      </c>
      <c r="H90" s="16" t="str">
        <f t="shared" si="11"/>
        <v>7</v>
      </c>
      <c r="I90" s="16" t="str">
        <f t="shared" si="10"/>
        <v>15</v>
      </c>
    </row>
    <row r="91" spans="1:9">
      <c r="A91" s="16" t="str">
        <f t="shared" si="8"/>
        <v>GRpp_3_15-27</v>
      </c>
      <c r="B91" t="s">
        <v>269</v>
      </c>
      <c r="C91">
        <v>0.77857691501990089</v>
      </c>
      <c r="D91">
        <v>0.90308815921171137</v>
      </c>
      <c r="E91">
        <v>100</v>
      </c>
      <c r="F91" s="16" t="str">
        <f t="shared" si="7"/>
        <v>GRpp</v>
      </c>
      <c r="G91" s="16" t="str">
        <f t="shared" si="9"/>
        <v>3</v>
      </c>
      <c r="H91" s="16" t="str">
        <f t="shared" si="11"/>
        <v>15</v>
      </c>
      <c r="I91" s="16" t="str">
        <f t="shared" si="10"/>
        <v>27</v>
      </c>
    </row>
    <row r="92" spans="1:9">
      <c r="A92" s="16" t="str">
        <f t="shared" si="8"/>
        <v>_1_1-5</v>
      </c>
      <c r="B92" t="s">
        <v>96</v>
      </c>
      <c r="C92">
        <v>2.0723508459483524</v>
      </c>
      <c r="D92">
        <v>0.89453951792945408</v>
      </c>
      <c r="E92">
        <v>85</v>
      </c>
      <c r="F92" s="16" t="str">
        <f t="shared" si="7"/>
        <v/>
      </c>
      <c r="G92" s="16" t="str">
        <f t="shared" si="9"/>
        <v>1</v>
      </c>
      <c r="H92" s="16" t="str">
        <f t="shared" si="11"/>
        <v>1</v>
      </c>
      <c r="I92" s="16" t="str">
        <f t="shared" si="10"/>
        <v>5</v>
      </c>
    </row>
    <row r="93" spans="1:9">
      <c r="A93" s="16" t="str">
        <f t="shared" si="8"/>
        <v>_1_K1-13</v>
      </c>
      <c r="B93" t="s">
        <v>97</v>
      </c>
      <c r="C93">
        <v>1.1865940840821145</v>
      </c>
      <c r="D93">
        <v>0.87161353117637907</v>
      </c>
      <c r="E93">
        <v>90</v>
      </c>
      <c r="F93" s="16" t="str">
        <f t="shared" si="7"/>
        <v/>
      </c>
      <c r="G93" s="16" t="str">
        <f t="shared" si="9"/>
        <v>1</v>
      </c>
      <c r="H93" s="16" t="str">
        <f t="shared" si="11"/>
        <v>K1</v>
      </c>
      <c r="I93" s="16" t="str">
        <f t="shared" si="10"/>
        <v>13</v>
      </c>
    </row>
    <row r="94" spans="1:9">
      <c r="A94" s="16" t="str">
        <f t="shared" si="8"/>
        <v>_1_K1-26</v>
      </c>
      <c r="B94" t="s">
        <v>98</v>
      </c>
      <c r="C94">
        <v>0.32592513110774302</v>
      </c>
      <c r="D94">
        <v>1.3379190746837815</v>
      </c>
      <c r="E94">
        <v>90</v>
      </c>
      <c r="F94" s="16" t="str">
        <f t="shared" si="7"/>
        <v/>
      </c>
      <c r="G94" s="16" t="str">
        <f t="shared" si="9"/>
        <v>1</v>
      </c>
      <c r="H94" s="16" t="str">
        <f t="shared" si="11"/>
        <v>K1</v>
      </c>
      <c r="I94" s="16" t="str">
        <f t="shared" si="10"/>
        <v>26</v>
      </c>
    </row>
    <row r="95" spans="1:9">
      <c r="A95" s="16" t="str">
        <f t="shared" si="8"/>
        <v>_2_2-5</v>
      </c>
      <c r="B95" t="s">
        <v>99</v>
      </c>
      <c r="C95">
        <v>2.0047120117991839</v>
      </c>
      <c r="D95">
        <v>0.89453951792945408</v>
      </c>
      <c r="E95">
        <v>85</v>
      </c>
      <c r="F95" s="16" t="str">
        <f t="shared" si="7"/>
        <v/>
      </c>
      <c r="G95" s="16" t="str">
        <f t="shared" si="9"/>
        <v>2</v>
      </c>
      <c r="H95" s="16" t="str">
        <f t="shared" si="11"/>
        <v>2</v>
      </c>
      <c r="I95" s="16" t="str">
        <f t="shared" si="10"/>
        <v>5</v>
      </c>
    </row>
    <row r="96" spans="1:9">
      <c r="A96" s="16" t="str">
        <f t="shared" si="8"/>
        <v>_2_K2-13</v>
      </c>
      <c r="B96" t="s">
        <v>100</v>
      </c>
      <c r="C96">
        <v>1.3791830552055089</v>
      </c>
      <c r="D96">
        <v>0.87161353117637907</v>
      </c>
      <c r="E96">
        <v>90</v>
      </c>
      <c r="F96" s="16" t="str">
        <f t="shared" si="7"/>
        <v/>
      </c>
      <c r="G96" s="16" t="str">
        <f t="shared" si="9"/>
        <v>2</v>
      </c>
      <c r="H96" s="16" t="str">
        <f t="shared" si="11"/>
        <v>K2</v>
      </c>
      <c r="I96" s="16" t="str">
        <f t="shared" si="10"/>
        <v>13</v>
      </c>
    </row>
    <row r="97" spans="1:9">
      <c r="A97" s="16" t="str">
        <f t="shared" si="8"/>
        <v>_2_K2-26</v>
      </c>
      <c r="B97" t="s">
        <v>101</v>
      </c>
      <c r="C97">
        <v>0.35129800078040724</v>
      </c>
      <c r="D97">
        <v>1.3379190746837815</v>
      </c>
      <c r="E97">
        <v>90</v>
      </c>
      <c r="F97" s="16" t="str">
        <f t="shared" si="7"/>
        <v/>
      </c>
      <c r="G97" s="16" t="str">
        <f t="shared" si="9"/>
        <v>2</v>
      </c>
      <c r="H97" s="16" t="str">
        <f t="shared" si="11"/>
        <v>K2</v>
      </c>
      <c r="I97" s="16" t="str">
        <f t="shared" si="10"/>
        <v>26</v>
      </c>
    </row>
    <row r="98" spans="1:9">
      <c r="A98" s="16" t="str">
        <f t="shared" ref="A98:A109" si="12">F98&amp;"_"&amp;G98&amp;"_"&amp;H98&amp;"-"&amp;I98</f>
        <v>_3_3-5</v>
      </c>
      <c r="B98" t="s">
        <v>102</v>
      </c>
      <c r="C98">
        <v>1.5157113036410323</v>
      </c>
      <c r="D98">
        <v>0.89453951792945408</v>
      </c>
      <c r="E98">
        <v>85</v>
      </c>
      <c r="F98" s="16" t="str">
        <f t="shared" si="7"/>
        <v/>
      </c>
      <c r="G98" s="16" t="str">
        <f t="shared" si="9"/>
        <v>3</v>
      </c>
      <c r="H98" s="16" t="str">
        <f t="shared" si="11"/>
        <v>3</v>
      </c>
      <c r="I98" s="16" t="str">
        <f t="shared" si="10"/>
        <v>5</v>
      </c>
    </row>
    <row r="99" spans="1:9">
      <c r="A99" s="16" t="str">
        <f t="shared" si="12"/>
        <v>_3_K3-13</v>
      </c>
      <c r="B99" t="s">
        <v>103</v>
      </c>
      <c r="C99">
        <v>0.89414264842608582</v>
      </c>
      <c r="D99">
        <v>0.87161353117637907</v>
      </c>
      <c r="E99">
        <v>90</v>
      </c>
      <c r="F99" s="16" t="str">
        <f t="shared" si="7"/>
        <v/>
      </c>
      <c r="G99" s="16" t="str">
        <f t="shared" si="9"/>
        <v>3</v>
      </c>
      <c r="H99" s="16" t="str">
        <f t="shared" si="11"/>
        <v>K3</v>
      </c>
      <c r="I99" s="16" t="str">
        <f t="shared" si="10"/>
        <v>13</v>
      </c>
    </row>
    <row r="100" spans="1:9">
      <c r="A100" s="16" t="str">
        <f t="shared" si="12"/>
        <v>_3_K3-26</v>
      </c>
      <c r="B100" t="s">
        <v>104</v>
      </c>
      <c r="C100">
        <v>0.45449689603190613</v>
      </c>
      <c r="D100">
        <v>1.3379190746837815</v>
      </c>
      <c r="E100">
        <v>90</v>
      </c>
      <c r="F100" s="16" t="str">
        <f t="shared" si="7"/>
        <v/>
      </c>
      <c r="G100" s="16" t="str">
        <f t="shared" si="9"/>
        <v>3</v>
      </c>
      <c r="H100" s="16" t="str">
        <f t="shared" si="11"/>
        <v>K3</v>
      </c>
      <c r="I100" s="16" t="str">
        <f t="shared" si="10"/>
        <v>26</v>
      </c>
    </row>
    <row r="101" spans="1:9">
      <c r="A101" s="16" t="str">
        <f t="shared" si="12"/>
        <v>GRwf_1_0-4</v>
      </c>
      <c r="B101" t="s">
        <v>270</v>
      </c>
      <c r="C101">
        <v>7.0594286602062413</v>
      </c>
      <c r="D101">
        <v>0.41970220358826854</v>
      </c>
      <c r="E101">
        <v>100</v>
      </c>
      <c r="F101" s="16" t="str">
        <f t="shared" si="7"/>
        <v>GRwf</v>
      </c>
      <c r="G101" s="16" t="str">
        <f t="shared" si="9"/>
        <v>1</v>
      </c>
      <c r="H101" s="16" t="str">
        <f t="shared" si="11"/>
        <v>0</v>
      </c>
      <c r="I101" s="16" t="str">
        <f t="shared" si="10"/>
        <v>4</v>
      </c>
    </row>
    <row r="102" spans="1:9">
      <c r="A102" s="16" t="str">
        <f t="shared" si="12"/>
        <v>GRwf_1_4-13</v>
      </c>
      <c r="B102" t="s">
        <v>271</v>
      </c>
      <c r="C102">
        <v>3.9415215927671445</v>
      </c>
      <c r="D102">
        <v>0.79811450569653386</v>
      </c>
      <c r="E102">
        <v>100</v>
      </c>
      <c r="F102" s="16" t="str">
        <f t="shared" si="7"/>
        <v>GRwf</v>
      </c>
      <c r="G102" s="16" t="str">
        <f t="shared" si="9"/>
        <v>1</v>
      </c>
      <c r="H102" s="16" t="str">
        <f t="shared" si="11"/>
        <v>4</v>
      </c>
      <c r="I102" s="16" t="str">
        <f t="shared" si="10"/>
        <v>13</v>
      </c>
    </row>
    <row r="103" spans="1:9">
      <c r="A103" s="16" t="str">
        <f t="shared" si="12"/>
        <v>GRwf_1_13-28</v>
      </c>
      <c r="B103" t="s">
        <v>272</v>
      </c>
      <c r="C103">
        <v>1.053422566631443</v>
      </c>
      <c r="D103">
        <v>0.90546269625913078</v>
      </c>
      <c r="E103">
        <v>100</v>
      </c>
      <c r="F103" s="16" t="str">
        <f t="shared" si="7"/>
        <v>GRwf</v>
      </c>
      <c r="G103" s="16" t="str">
        <f t="shared" si="9"/>
        <v>1</v>
      </c>
      <c r="H103" s="16" t="str">
        <f t="shared" si="11"/>
        <v>13</v>
      </c>
      <c r="I103" s="16" t="str">
        <f t="shared" si="10"/>
        <v>28</v>
      </c>
    </row>
    <row r="104" spans="1:9">
      <c r="A104" s="16" t="str">
        <f t="shared" si="12"/>
        <v>GRwf_2_0-4</v>
      </c>
      <c r="B104" t="s">
        <v>273</v>
      </c>
      <c r="C104">
        <v>5.4173188588740224</v>
      </c>
      <c r="D104">
        <v>0.41970220358826854</v>
      </c>
      <c r="E104">
        <v>100</v>
      </c>
      <c r="F104" s="16" t="str">
        <f t="shared" si="7"/>
        <v>GRwf</v>
      </c>
      <c r="G104" s="16" t="str">
        <f t="shared" si="9"/>
        <v>2</v>
      </c>
      <c r="H104" s="16" t="str">
        <f t="shared" si="11"/>
        <v>0</v>
      </c>
      <c r="I104" s="16" t="str">
        <f t="shared" si="10"/>
        <v>4</v>
      </c>
    </row>
    <row r="105" spans="1:9">
      <c r="A105" s="16" t="str">
        <f t="shared" si="12"/>
        <v>GRwf_2_4-13</v>
      </c>
      <c r="B105" t="s">
        <v>274</v>
      </c>
      <c r="C105">
        <v>1.9612169427266228</v>
      </c>
      <c r="D105">
        <v>0.79811450569653386</v>
      </c>
      <c r="E105">
        <v>100</v>
      </c>
      <c r="F105" s="16" t="str">
        <f t="shared" si="7"/>
        <v>GRwf</v>
      </c>
      <c r="G105" s="16" t="str">
        <f t="shared" si="9"/>
        <v>2</v>
      </c>
      <c r="H105" s="16" t="str">
        <f t="shared" si="11"/>
        <v>4</v>
      </c>
      <c r="I105" s="16" t="str">
        <f t="shared" si="10"/>
        <v>13</v>
      </c>
    </row>
    <row r="106" spans="1:9">
      <c r="A106" s="16" t="str">
        <f t="shared" si="12"/>
        <v>GRwf_2_13-28</v>
      </c>
      <c r="B106" t="s">
        <v>275</v>
      </c>
      <c r="C106">
        <v>1.666960130801157</v>
      </c>
      <c r="D106">
        <v>0.90546269625913078</v>
      </c>
      <c r="E106">
        <v>100</v>
      </c>
      <c r="F106" s="16" t="str">
        <f t="shared" si="7"/>
        <v>GRwf</v>
      </c>
      <c r="G106" s="16" t="str">
        <f t="shared" si="9"/>
        <v>2</v>
      </c>
      <c r="H106" s="16" t="str">
        <f t="shared" si="11"/>
        <v>13</v>
      </c>
      <c r="I106" s="16" t="str">
        <f t="shared" si="10"/>
        <v>28</v>
      </c>
    </row>
    <row r="107" spans="1:9">
      <c r="A107" s="16" t="str">
        <f t="shared" si="12"/>
        <v>GRwf_3_0-4</v>
      </c>
      <c r="B107" t="s">
        <v>276</v>
      </c>
      <c r="C107">
        <v>8.7015384615384601</v>
      </c>
      <c r="D107">
        <v>0.41970220358826854</v>
      </c>
      <c r="E107">
        <v>100</v>
      </c>
      <c r="F107" s="16" t="str">
        <f t="shared" si="7"/>
        <v>GRwf</v>
      </c>
      <c r="G107" s="16" t="str">
        <f t="shared" si="9"/>
        <v>3</v>
      </c>
      <c r="H107" s="16" t="str">
        <f t="shared" si="11"/>
        <v>0</v>
      </c>
      <c r="I107" s="16" t="str">
        <f t="shared" si="10"/>
        <v>4</v>
      </c>
    </row>
    <row r="108" spans="1:9">
      <c r="A108" s="16" t="str">
        <f t="shared" si="12"/>
        <v>GRwf_3_4-13</v>
      </c>
      <c r="B108" t="s">
        <v>277</v>
      </c>
      <c r="C108">
        <v>3.6558808423215212</v>
      </c>
      <c r="D108">
        <v>0.79811450569653386</v>
      </c>
      <c r="E108">
        <v>100</v>
      </c>
      <c r="F108" s="16" t="str">
        <f t="shared" si="7"/>
        <v>GRwf</v>
      </c>
      <c r="G108" s="16" t="str">
        <f t="shared" si="9"/>
        <v>3</v>
      </c>
      <c r="H108" s="16" t="str">
        <f t="shared" si="11"/>
        <v>4</v>
      </c>
      <c r="I108" s="16" t="str">
        <f t="shared" si="10"/>
        <v>13</v>
      </c>
    </row>
    <row r="109" spans="1:9">
      <c r="A109" s="16" t="str">
        <f t="shared" si="12"/>
        <v>GRwf_3_13-28</v>
      </c>
      <c r="B109" t="s">
        <v>278</v>
      </c>
      <c r="C109">
        <v>1.5311160797465995</v>
      </c>
      <c r="D109">
        <v>0.90546269625913078</v>
      </c>
      <c r="E109">
        <v>100</v>
      </c>
      <c r="F109" s="16" t="str">
        <f>IF(LEFT(B109,4)="BSRF","BSrf",IF(LEFT(B109,4)="BSSP","BSwf",IF(LEFT(B109,4)="BSPP","BSpp",IF(LEFT(B109,4)="BSOK","",IF(LEFT(B109,4)="ANRF","ANrf",IF(LEFT(B109,4)="ANSP","ANwf",IF(LEFT(B109,4)="ANPP","ANpp",IF(LEFT(B109,4)="GRRF","GRrf",IF(LEFT(B109,4)="GRSP","GRwf",IF(LEFT(B109,4)="GRPP","GRpp",""))))))))))</f>
        <v>GRwf</v>
      </c>
      <c r="G109" s="16" t="str">
        <f t="shared" si="9"/>
        <v>3</v>
      </c>
      <c r="H109" s="16" t="str">
        <f t="shared" si="11"/>
        <v>13</v>
      </c>
      <c r="I109" s="16" t="str">
        <f t="shared" si="10"/>
        <v>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5"/>
  <sheetViews>
    <sheetView workbookViewId="0">
      <selection activeCell="D2" sqref="D2"/>
    </sheetView>
  </sheetViews>
  <sheetFormatPr baseColWidth="10" defaultColWidth="8.83203125" defaultRowHeight="14" x14ac:dyDescent="0"/>
  <cols>
    <col min="1" max="1" width="13.1640625" customWidth="1"/>
    <col min="2" max="2" width="8.83203125" bestFit="1" customWidth="1"/>
    <col min="3" max="3" width="14" bestFit="1" customWidth="1"/>
    <col min="4" max="4" width="13.1640625" bestFit="1" customWidth="1"/>
    <col min="5" max="5" width="3.83203125" bestFit="1" customWidth="1"/>
    <col min="6" max="6" width="15.5" bestFit="1" customWidth="1"/>
    <col min="7" max="7" width="6.6640625" bestFit="1" customWidth="1"/>
    <col min="8" max="8" width="3.5" bestFit="1" customWidth="1"/>
    <col min="9" max="9" width="7.83203125" bestFit="1" customWidth="1"/>
    <col min="10" max="10" width="21.83203125" bestFit="1" customWidth="1"/>
    <col min="11" max="11" width="4.5" bestFit="1" customWidth="1"/>
    <col min="12" max="12" width="5.83203125" bestFit="1" customWidth="1"/>
    <col min="13" max="13" width="7.5" bestFit="1" customWidth="1"/>
    <col min="14" max="14" width="11.33203125" bestFit="1" customWidth="1"/>
    <col min="15" max="15" width="15" bestFit="1" customWidth="1"/>
    <col min="16" max="16" width="13.33203125" bestFit="1" customWidth="1"/>
    <col min="17" max="17" width="11" bestFit="1" customWidth="1"/>
    <col min="18" max="18" width="10.33203125" bestFit="1" customWidth="1"/>
    <col min="19" max="19" width="15.83203125" bestFit="1" customWidth="1"/>
    <col min="20" max="20" width="6.33203125" bestFit="1" customWidth="1"/>
    <col min="21" max="21" width="6.1640625" bestFit="1" customWidth="1"/>
    <col min="22" max="22" width="5" bestFit="1" customWidth="1"/>
  </cols>
  <sheetData>
    <row r="1" spans="1:22">
      <c r="A1" t="s">
        <v>285</v>
      </c>
      <c r="B1" t="s">
        <v>286</v>
      </c>
      <c r="C1" t="s">
        <v>287</v>
      </c>
      <c r="D1" t="s">
        <v>292</v>
      </c>
      <c r="E1" t="s">
        <v>0</v>
      </c>
      <c r="F1" t="s">
        <v>19</v>
      </c>
      <c r="G1" t="s">
        <v>1</v>
      </c>
      <c r="H1" t="s">
        <v>2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</row>
    <row r="2" spans="1:22">
      <c r="A2" t="str">
        <f t="shared" ref="A2:A33" si="0">LEFT(D2,6)</f>
        <v>ANpp_1</v>
      </c>
      <c r="B2">
        <f>IF(A2=A1,B1+1,1)</f>
        <v>1</v>
      </c>
      <c r="C2" t="str">
        <f>A2&amp;B2</f>
        <v>ANpp_11</v>
      </c>
      <c r="D2" t="str">
        <f t="shared" ref="D2:D33" si="1">E2&amp;IF(G2="PP","pp",IF(G2="WF","wf",IF(G2="RF","rf")))&amp;"_"&amp;H2&amp;"_"&amp;N2&amp;"-"&amp;O2</f>
        <v>ANpp_1_0-6</v>
      </c>
      <c r="E2" t="str">
        <f>IF(F2="Andesite","AN",IF(F2="Basalt","BS",IF(F2="Granite","GR")))</f>
        <v>AN</v>
      </c>
      <c r="F2" t="s">
        <v>34</v>
      </c>
      <c r="G2" t="s">
        <v>16</v>
      </c>
      <c r="H2">
        <v>1</v>
      </c>
      <c r="I2">
        <v>1</v>
      </c>
      <c r="J2" t="s">
        <v>35</v>
      </c>
      <c r="K2" t="s">
        <v>36</v>
      </c>
      <c r="L2">
        <v>3.4</v>
      </c>
      <c r="M2">
        <v>1.9</v>
      </c>
      <c r="N2">
        <v>0</v>
      </c>
      <c r="O2">
        <v>6</v>
      </c>
      <c r="P2">
        <v>6</v>
      </c>
      <c r="Q2">
        <v>1.1399999999999999</v>
      </c>
      <c r="R2">
        <v>0</v>
      </c>
      <c r="S2">
        <v>1</v>
      </c>
      <c r="T2">
        <v>10.92</v>
      </c>
      <c r="U2">
        <v>0.37</v>
      </c>
      <c r="V2">
        <v>29.5</v>
      </c>
    </row>
    <row r="3" spans="1:22">
      <c r="A3" t="str">
        <f t="shared" si="0"/>
        <v>ANpp_1</v>
      </c>
      <c r="B3">
        <f t="shared" ref="B3:B66" si="2">IF(A3=A2,B2+1,1)</f>
        <v>2</v>
      </c>
      <c r="C3" t="str">
        <f t="shared" ref="C3:C66" si="3">A3&amp;B3</f>
        <v>ANpp_12</v>
      </c>
      <c r="D3" t="str">
        <f t="shared" si="1"/>
        <v>ANpp_1_6-18</v>
      </c>
      <c r="E3" t="str">
        <f t="shared" ref="E3:E66" si="4">IF(F3="Andesite","AN",IF(F3="Basalt","BS",IF(F3="Granite","GR")))</f>
        <v>AN</v>
      </c>
      <c r="F3" t="s">
        <v>34</v>
      </c>
      <c r="G3" t="s">
        <v>16</v>
      </c>
      <c r="H3">
        <v>1</v>
      </c>
      <c r="I3">
        <v>2</v>
      </c>
      <c r="K3" t="s">
        <v>36</v>
      </c>
      <c r="L3">
        <v>3.5</v>
      </c>
      <c r="M3">
        <v>2.5</v>
      </c>
      <c r="N3">
        <v>6</v>
      </c>
      <c r="O3">
        <v>18</v>
      </c>
      <c r="P3">
        <v>12</v>
      </c>
      <c r="Q3">
        <v>1.1399999999999999</v>
      </c>
      <c r="R3">
        <v>0</v>
      </c>
      <c r="S3">
        <v>1</v>
      </c>
      <c r="T3">
        <v>2.93</v>
      </c>
      <c r="U3">
        <v>0.13</v>
      </c>
      <c r="V3">
        <v>22.5</v>
      </c>
    </row>
    <row r="4" spans="1:22">
      <c r="A4" t="str">
        <f t="shared" si="0"/>
        <v>ANpp_1</v>
      </c>
      <c r="B4">
        <f t="shared" si="2"/>
        <v>3</v>
      </c>
      <c r="C4" t="str">
        <f t="shared" si="3"/>
        <v>ANpp_13</v>
      </c>
      <c r="D4" t="str">
        <f t="shared" si="1"/>
        <v>ANpp_1_18-45</v>
      </c>
      <c r="E4" t="str">
        <f t="shared" si="4"/>
        <v>AN</v>
      </c>
      <c r="F4" t="s">
        <v>34</v>
      </c>
      <c r="G4" t="s">
        <v>16</v>
      </c>
      <c r="H4">
        <v>1</v>
      </c>
      <c r="I4">
        <v>3</v>
      </c>
      <c r="J4" t="s">
        <v>35</v>
      </c>
      <c r="K4" t="s">
        <v>36</v>
      </c>
      <c r="L4">
        <v>3.5</v>
      </c>
      <c r="M4">
        <v>2.7</v>
      </c>
      <c r="N4">
        <v>18</v>
      </c>
      <c r="O4">
        <v>45</v>
      </c>
      <c r="P4">
        <v>27</v>
      </c>
      <c r="Q4">
        <v>1.21</v>
      </c>
      <c r="R4">
        <v>0</v>
      </c>
      <c r="S4">
        <v>1</v>
      </c>
      <c r="T4">
        <v>1.96</v>
      </c>
      <c r="U4">
        <v>0.09</v>
      </c>
      <c r="V4">
        <v>21.8</v>
      </c>
    </row>
    <row r="5" spans="1:22">
      <c r="A5" t="str">
        <f t="shared" si="0"/>
        <v>ANpp_1</v>
      </c>
      <c r="B5">
        <f t="shared" si="2"/>
        <v>4</v>
      </c>
      <c r="C5" t="str">
        <f t="shared" si="3"/>
        <v>ANpp_14</v>
      </c>
      <c r="D5" t="str">
        <f t="shared" si="1"/>
        <v>ANpp_1_45-70</v>
      </c>
      <c r="E5" t="str">
        <f t="shared" si="4"/>
        <v>AN</v>
      </c>
      <c r="F5" t="s">
        <v>34</v>
      </c>
      <c r="G5" t="s">
        <v>16</v>
      </c>
      <c r="H5">
        <v>1</v>
      </c>
      <c r="I5">
        <v>4</v>
      </c>
      <c r="K5" t="s">
        <v>36</v>
      </c>
      <c r="L5">
        <v>3.7</v>
      </c>
      <c r="M5">
        <v>3.1</v>
      </c>
      <c r="N5">
        <v>45</v>
      </c>
      <c r="O5">
        <v>70</v>
      </c>
      <c r="P5">
        <v>25</v>
      </c>
      <c r="Q5">
        <v>1.31</v>
      </c>
      <c r="R5">
        <v>0</v>
      </c>
      <c r="S5">
        <v>1</v>
      </c>
      <c r="T5">
        <v>1.04</v>
      </c>
      <c r="U5">
        <v>0.05</v>
      </c>
      <c r="V5">
        <v>20.8</v>
      </c>
    </row>
    <row r="6" spans="1:22">
      <c r="A6" t="str">
        <f t="shared" si="0"/>
        <v>ANpp_1</v>
      </c>
      <c r="B6">
        <f t="shared" si="2"/>
        <v>5</v>
      </c>
      <c r="C6" t="str">
        <f t="shared" si="3"/>
        <v>ANpp_15</v>
      </c>
      <c r="D6" t="str">
        <f t="shared" si="1"/>
        <v>ANpp_1_70-96</v>
      </c>
      <c r="E6" t="str">
        <f t="shared" si="4"/>
        <v>AN</v>
      </c>
      <c r="F6" t="s">
        <v>34</v>
      </c>
      <c r="G6" t="s">
        <v>16</v>
      </c>
      <c r="H6">
        <v>1</v>
      </c>
      <c r="I6">
        <v>5</v>
      </c>
      <c r="K6" t="s">
        <v>36</v>
      </c>
      <c r="L6">
        <v>3.7</v>
      </c>
      <c r="M6">
        <v>3.2</v>
      </c>
      <c r="N6">
        <v>70</v>
      </c>
      <c r="O6">
        <v>96</v>
      </c>
      <c r="P6">
        <v>26</v>
      </c>
      <c r="Q6">
        <v>1.43</v>
      </c>
      <c r="R6">
        <v>0</v>
      </c>
      <c r="S6">
        <v>1</v>
      </c>
      <c r="T6">
        <v>1.04</v>
      </c>
      <c r="U6">
        <v>0.04</v>
      </c>
      <c r="V6">
        <v>26</v>
      </c>
    </row>
    <row r="7" spans="1:22">
      <c r="A7" t="str">
        <f t="shared" si="0"/>
        <v>ANpp_2</v>
      </c>
      <c r="B7">
        <f t="shared" si="2"/>
        <v>1</v>
      </c>
      <c r="C7" t="str">
        <f t="shared" si="3"/>
        <v>ANpp_21</v>
      </c>
      <c r="D7" t="str">
        <f t="shared" si="1"/>
        <v>ANpp_2_0-9</v>
      </c>
      <c r="E7" t="str">
        <f t="shared" si="4"/>
        <v>AN</v>
      </c>
      <c r="F7" t="s">
        <v>34</v>
      </c>
      <c r="G7" t="s">
        <v>16</v>
      </c>
      <c r="H7">
        <v>2</v>
      </c>
      <c r="I7">
        <v>2</v>
      </c>
      <c r="J7" t="s">
        <v>35</v>
      </c>
      <c r="K7" t="s">
        <v>36</v>
      </c>
      <c r="L7">
        <v>3.5</v>
      </c>
      <c r="M7">
        <v>2.4</v>
      </c>
      <c r="N7">
        <v>0</v>
      </c>
      <c r="O7">
        <v>9</v>
      </c>
      <c r="P7">
        <v>9</v>
      </c>
      <c r="Q7">
        <v>1.03</v>
      </c>
      <c r="R7">
        <v>0</v>
      </c>
      <c r="S7">
        <v>1</v>
      </c>
      <c r="T7">
        <v>3.96</v>
      </c>
      <c r="U7">
        <v>0.17</v>
      </c>
      <c r="V7">
        <v>23.3</v>
      </c>
    </row>
    <row r="8" spans="1:22">
      <c r="A8" t="str">
        <f t="shared" si="0"/>
        <v>ANpp_2</v>
      </c>
      <c r="B8">
        <f t="shared" si="2"/>
        <v>2</v>
      </c>
      <c r="C8" t="str">
        <f t="shared" si="3"/>
        <v>ANpp_22</v>
      </c>
      <c r="D8" t="str">
        <f t="shared" si="1"/>
        <v>ANpp_2_9-37</v>
      </c>
      <c r="E8" t="str">
        <f t="shared" si="4"/>
        <v>AN</v>
      </c>
      <c r="F8" t="s">
        <v>34</v>
      </c>
      <c r="G8" t="s">
        <v>16</v>
      </c>
      <c r="H8">
        <v>2</v>
      </c>
      <c r="I8">
        <v>3</v>
      </c>
      <c r="J8" t="s">
        <v>35</v>
      </c>
      <c r="K8" t="s">
        <v>36</v>
      </c>
      <c r="L8">
        <v>3.5</v>
      </c>
      <c r="M8">
        <v>2.6</v>
      </c>
      <c r="N8">
        <v>9</v>
      </c>
      <c r="O8">
        <v>37</v>
      </c>
      <c r="P8">
        <v>28</v>
      </c>
      <c r="Q8">
        <v>1.08</v>
      </c>
      <c r="R8">
        <v>0</v>
      </c>
      <c r="S8">
        <v>1</v>
      </c>
      <c r="T8">
        <v>2.35</v>
      </c>
      <c r="U8">
        <v>0.09</v>
      </c>
      <c r="V8">
        <v>26.1</v>
      </c>
    </row>
    <row r="9" spans="1:22">
      <c r="A9" t="str">
        <f t="shared" si="0"/>
        <v>ANpp_2</v>
      </c>
      <c r="B9">
        <f t="shared" si="2"/>
        <v>3</v>
      </c>
      <c r="C9" t="str">
        <f t="shared" si="3"/>
        <v>ANpp_23</v>
      </c>
      <c r="D9" t="str">
        <f t="shared" si="1"/>
        <v>ANpp_2_37-67</v>
      </c>
      <c r="E9" t="str">
        <f t="shared" si="4"/>
        <v>AN</v>
      </c>
      <c r="F9" t="s">
        <v>34</v>
      </c>
      <c r="G9" t="s">
        <v>16</v>
      </c>
      <c r="H9">
        <v>2</v>
      </c>
      <c r="I9">
        <v>4</v>
      </c>
      <c r="K9" t="s">
        <v>36</v>
      </c>
      <c r="L9">
        <v>3.6</v>
      </c>
      <c r="M9">
        <v>3.3</v>
      </c>
      <c r="N9">
        <v>37</v>
      </c>
      <c r="O9">
        <v>67</v>
      </c>
      <c r="P9">
        <v>30</v>
      </c>
      <c r="Q9">
        <v>1.1499999999999999</v>
      </c>
      <c r="R9">
        <v>0</v>
      </c>
      <c r="S9">
        <v>1</v>
      </c>
      <c r="T9">
        <v>0.86</v>
      </c>
      <c r="U9">
        <v>0.04</v>
      </c>
      <c r="V9">
        <v>21.5</v>
      </c>
    </row>
    <row r="10" spans="1:22">
      <c r="A10" t="str">
        <f t="shared" si="0"/>
        <v>ANpp_2</v>
      </c>
      <c r="B10">
        <f t="shared" si="2"/>
        <v>4</v>
      </c>
      <c r="C10" t="str">
        <f t="shared" si="3"/>
        <v>ANpp_24</v>
      </c>
      <c r="D10" t="str">
        <f t="shared" si="1"/>
        <v>ANpp_2_67-94</v>
      </c>
      <c r="E10" t="str">
        <f t="shared" si="4"/>
        <v>AN</v>
      </c>
      <c r="F10" t="s">
        <v>34</v>
      </c>
      <c r="G10" t="s">
        <v>16</v>
      </c>
      <c r="H10">
        <v>2</v>
      </c>
      <c r="I10">
        <v>5</v>
      </c>
      <c r="K10" t="s">
        <v>36</v>
      </c>
      <c r="L10">
        <v>3.6</v>
      </c>
      <c r="M10">
        <v>3.3</v>
      </c>
      <c r="N10">
        <v>67</v>
      </c>
      <c r="O10">
        <v>94</v>
      </c>
      <c r="P10">
        <v>27</v>
      </c>
      <c r="Q10">
        <v>1.0900000000000001</v>
      </c>
      <c r="R10">
        <v>0</v>
      </c>
      <c r="S10">
        <v>1</v>
      </c>
      <c r="T10">
        <v>0.67</v>
      </c>
      <c r="U10">
        <v>0.03</v>
      </c>
      <c r="V10">
        <v>22.3</v>
      </c>
    </row>
    <row r="11" spans="1:22">
      <c r="A11" t="str">
        <f t="shared" si="0"/>
        <v>ANpp_3</v>
      </c>
      <c r="B11">
        <f t="shared" si="2"/>
        <v>1</v>
      </c>
      <c r="C11" t="str">
        <f t="shared" si="3"/>
        <v>ANpp_31</v>
      </c>
      <c r="D11" t="str">
        <f t="shared" si="1"/>
        <v>ANpp_3_0-6</v>
      </c>
      <c r="E11" t="str">
        <f t="shared" si="4"/>
        <v>AN</v>
      </c>
      <c r="F11" t="s">
        <v>34</v>
      </c>
      <c r="G11" t="s">
        <v>16</v>
      </c>
      <c r="H11">
        <v>3</v>
      </c>
      <c r="I11">
        <v>1</v>
      </c>
      <c r="J11" t="s">
        <v>35</v>
      </c>
      <c r="K11" t="s">
        <v>36</v>
      </c>
      <c r="L11">
        <v>3.2</v>
      </c>
      <c r="M11">
        <v>1.6</v>
      </c>
      <c r="N11">
        <v>0</v>
      </c>
      <c r="O11">
        <v>6</v>
      </c>
      <c r="P11">
        <v>6</v>
      </c>
      <c r="Q11">
        <v>0.97</v>
      </c>
      <c r="R11">
        <v>0</v>
      </c>
      <c r="S11">
        <v>1</v>
      </c>
      <c r="T11">
        <v>13.51</v>
      </c>
      <c r="U11">
        <v>0.47</v>
      </c>
      <c r="V11">
        <v>28.7</v>
      </c>
    </row>
    <row r="12" spans="1:22">
      <c r="A12" t="str">
        <f t="shared" si="0"/>
        <v>ANpp_3</v>
      </c>
      <c r="B12">
        <f t="shared" si="2"/>
        <v>2</v>
      </c>
      <c r="C12" t="str">
        <f t="shared" si="3"/>
        <v>ANpp_32</v>
      </c>
      <c r="D12" t="str">
        <f t="shared" si="1"/>
        <v>ANpp_3_6-15</v>
      </c>
      <c r="E12" t="str">
        <f t="shared" si="4"/>
        <v>AN</v>
      </c>
      <c r="F12" t="s">
        <v>34</v>
      </c>
      <c r="G12" t="s">
        <v>16</v>
      </c>
      <c r="H12">
        <v>3</v>
      </c>
      <c r="I12">
        <v>2</v>
      </c>
      <c r="K12" t="s">
        <v>36</v>
      </c>
      <c r="L12">
        <v>3.7</v>
      </c>
      <c r="M12">
        <v>2.9</v>
      </c>
      <c r="N12">
        <v>6</v>
      </c>
      <c r="O12">
        <v>15</v>
      </c>
      <c r="P12">
        <v>9</v>
      </c>
      <c r="Q12">
        <v>0.97</v>
      </c>
      <c r="R12">
        <v>0</v>
      </c>
      <c r="S12">
        <v>1</v>
      </c>
      <c r="T12">
        <v>2.79</v>
      </c>
      <c r="U12">
        <v>0.11</v>
      </c>
      <c r="V12">
        <v>25.4</v>
      </c>
    </row>
    <row r="13" spans="1:22">
      <c r="A13" t="str">
        <f t="shared" si="0"/>
        <v>ANpp_3</v>
      </c>
      <c r="B13">
        <f t="shared" si="2"/>
        <v>3</v>
      </c>
      <c r="C13" t="str">
        <f t="shared" si="3"/>
        <v>ANpp_33</v>
      </c>
      <c r="D13" t="str">
        <f t="shared" si="1"/>
        <v>ANpp_3_15-28</v>
      </c>
      <c r="E13" t="str">
        <f t="shared" si="4"/>
        <v>AN</v>
      </c>
      <c r="F13" t="s">
        <v>34</v>
      </c>
      <c r="G13" t="s">
        <v>16</v>
      </c>
      <c r="H13">
        <v>3</v>
      </c>
      <c r="I13">
        <v>3</v>
      </c>
      <c r="J13" t="s">
        <v>35</v>
      </c>
      <c r="K13" t="s">
        <v>36</v>
      </c>
      <c r="L13">
        <v>3.6</v>
      </c>
      <c r="M13">
        <v>2.8</v>
      </c>
      <c r="N13">
        <v>15</v>
      </c>
      <c r="O13">
        <v>28</v>
      </c>
      <c r="P13">
        <v>13</v>
      </c>
      <c r="Q13">
        <v>0.97</v>
      </c>
      <c r="R13">
        <v>0</v>
      </c>
      <c r="S13">
        <v>1</v>
      </c>
      <c r="T13">
        <v>2.2599999999999998</v>
      </c>
      <c r="U13">
        <v>0.1</v>
      </c>
      <c r="V13">
        <v>22.6</v>
      </c>
    </row>
    <row r="14" spans="1:22">
      <c r="A14" t="str">
        <f t="shared" si="0"/>
        <v>ANpp_3</v>
      </c>
      <c r="B14">
        <f t="shared" si="2"/>
        <v>4</v>
      </c>
      <c r="C14" t="str">
        <f t="shared" si="3"/>
        <v>ANpp_34</v>
      </c>
      <c r="D14" t="str">
        <f t="shared" si="1"/>
        <v>ANpp_3_28-60</v>
      </c>
      <c r="E14" t="str">
        <f t="shared" si="4"/>
        <v>AN</v>
      </c>
      <c r="F14" t="s">
        <v>34</v>
      </c>
      <c r="G14" t="s">
        <v>16</v>
      </c>
      <c r="H14">
        <v>3</v>
      </c>
      <c r="I14">
        <v>4</v>
      </c>
      <c r="K14" t="s">
        <v>36</v>
      </c>
      <c r="L14">
        <v>3.6</v>
      </c>
      <c r="M14">
        <v>3</v>
      </c>
      <c r="N14">
        <v>28</v>
      </c>
      <c r="O14">
        <v>60</v>
      </c>
      <c r="P14">
        <v>32</v>
      </c>
      <c r="Q14">
        <v>0.92</v>
      </c>
      <c r="R14">
        <v>0</v>
      </c>
      <c r="S14">
        <v>1</v>
      </c>
      <c r="T14">
        <v>1.3</v>
      </c>
      <c r="U14">
        <v>0.06</v>
      </c>
      <c r="V14">
        <v>21.7</v>
      </c>
    </row>
    <row r="15" spans="1:22">
      <c r="A15" t="str">
        <f t="shared" si="0"/>
        <v>ANpp_3</v>
      </c>
      <c r="B15">
        <f t="shared" si="2"/>
        <v>5</v>
      </c>
      <c r="C15" t="str">
        <f t="shared" si="3"/>
        <v>ANpp_35</v>
      </c>
      <c r="D15" t="str">
        <f t="shared" si="1"/>
        <v>ANpp_3_60-98</v>
      </c>
      <c r="E15" t="str">
        <f t="shared" si="4"/>
        <v>AN</v>
      </c>
      <c r="F15" t="s">
        <v>34</v>
      </c>
      <c r="G15" t="s">
        <v>16</v>
      </c>
      <c r="H15">
        <v>3</v>
      </c>
      <c r="I15">
        <v>5</v>
      </c>
      <c r="K15" t="s">
        <v>36</v>
      </c>
      <c r="L15">
        <v>3.7</v>
      </c>
      <c r="M15">
        <v>3.4</v>
      </c>
      <c r="N15">
        <v>60</v>
      </c>
      <c r="O15">
        <v>98</v>
      </c>
      <c r="P15">
        <v>38</v>
      </c>
      <c r="Q15">
        <v>1.07</v>
      </c>
      <c r="R15">
        <v>0</v>
      </c>
      <c r="S15">
        <v>1</v>
      </c>
      <c r="T15">
        <v>0.46</v>
      </c>
      <c r="U15">
        <v>0.03</v>
      </c>
      <c r="V15">
        <v>15.3</v>
      </c>
    </row>
    <row r="16" spans="1:22">
      <c r="A16" t="str">
        <f t="shared" si="0"/>
        <v>ANrf_1</v>
      </c>
      <c r="B16">
        <f t="shared" si="2"/>
        <v>1</v>
      </c>
      <c r="C16" t="str">
        <f t="shared" si="3"/>
        <v>ANrf_11</v>
      </c>
      <c r="D16" t="str">
        <f t="shared" si="1"/>
        <v>ANrf_1_0-4</v>
      </c>
      <c r="E16" t="str">
        <f t="shared" si="4"/>
        <v>AN</v>
      </c>
      <c r="F16" t="s">
        <v>34</v>
      </c>
      <c r="G16" t="s">
        <v>11</v>
      </c>
      <c r="H16">
        <v>1</v>
      </c>
      <c r="I16">
        <v>1</v>
      </c>
      <c r="J16" t="s">
        <v>35</v>
      </c>
      <c r="K16" t="s">
        <v>36</v>
      </c>
      <c r="L16">
        <v>3.6</v>
      </c>
      <c r="M16">
        <v>1.7</v>
      </c>
      <c r="N16">
        <v>0</v>
      </c>
      <c r="O16">
        <v>4</v>
      </c>
      <c r="P16">
        <v>4</v>
      </c>
      <c r="Q16">
        <v>0.86</v>
      </c>
      <c r="R16">
        <v>0</v>
      </c>
      <c r="S16">
        <v>1</v>
      </c>
      <c r="T16">
        <v>9.44</v>
      </c>
      <c r="U16">
        <v>0.3</v>
      </c>
      <c r="V16">
        <v>31.5</v>
      </c>
    </row>
    <row r="17" spans="1:22">
      <c r="A17" t="str">
        <f t="shared" si="0"/>
        <v>ANrf_1</v>
      </c>
      <c r="B17">
        <f t="shared" si="2"/>
        <v>2</v>
      </c>
      <c r="C17" t="str">
        <f t="shared" si="3"/>
        <v>ANrf_12</v>
      </c>
      <c r="D17" t="str">
        <f t="shared" si="1"/>
        <v>ANrf_1_4-9</v>
      </c>
      <c r="E17" t="str">
        <f t="shared" si="4"/>
        <v>AN</v>
      </c>
      <c r="F17" t="s">
        <v>34</v>
      </c>
      <c r="G17" t="s">
        <v>11</v>
      </c>
      <c r="H17">
        <v>1</v>
      </c>
      <c r="I17">
        <v>2</v>
      </c>
      <c r="K17" t="s">
        <v>36</v>
      </c>
      <c r="L17">
        <v>3.9</v>
      </c>
      <c r="M17">
        <v>2</v>
      </c>
      <c r="N17">
        <v>4</v>
      </c>
      <c r="O17">
        <v>9</v>
      </c>
      <c r="P17">
        <v>5</v>
      </c>
      <c r="Q17">
        <v>0.86</v>
      </c>
      <c r="R17">
        <v>0</v>
      </c>
      <c r="S17">
        <v>1</v>
      </c>
      <c r="T17">
        <v>5.14</v>
      </c>
      <c r="U17">
        <v>0.16</v>
      </c>
      <c r="V17">
        <v>32.1</v>
      </c>
    </row>
    <row r="18" spans="1:22">
      <c r="A18" t="str">
        <f t="shared" si="0"/>
        <v>ANrf_1</v>
      </c>
      <c r="B18">
        <f t="shared" si="2"/>
        <v>3</v>
      </c>
      <c r="C18" t="str">
        <f t="shared" si="3"/>
        <v>ANrf_13</v>
      </c>
      <c r="D18" t="str">
        <f t="shared" si="1"/>
        <v>ANrf_1_9-22</v>
      </c>
      <c r="E18" t="str">
        <f t="shared" si="4"/>
        <v>AN</v>
      </c>
      <c r="F18" t="s">
        <v>34</v>
      </c>
      <c r="G18" t="s">
        <v>11</v>
      </c>
      <c r="H18">
        <v>1</v>
      </c>
      <c r="I18">
        <v>2</v>
      </c>
      <c r="K18" t="s">
        <v>36</v>
      </c>
      <c r="L18">
        <v>3.8</v>
      </c>
      <c r="M18">
        <v>2</v>
      </c>
      <c r="N18">
        <v>9</v>
      </c>
      <c r="O18">
        <v>22</v>
      </c>
      <c r="P18">
        <v>13</v>
      </c>
      <c r="Q18">
        <v>0.86</v>
      </c>
      <c r="R18">
        <v>0</v>
      </c>
      <c r="S18">
        <v>1</v>
      </c>
      <c r="T18">
        <v>4.51</v>
      </c>
      <c r="U18">
        <v>0.18</v>
      </c>
      <c r="V18">
        <v>25.1</v>
      </c>
    </row>
    <row r="19" spans="1:22">
      <c r="A19" t="str">
        <f t="shared" si="0"/>
        <v>ANrf_1</v>
      </c>
      <c r="B19">
        <f t="shared" si="2"/>
        <v>4</v>
      </c>
      <c r="C19" t="str">
        <f t="shared" si="3"/>
        <v>ANrf_14</v>
      </c>
      <c r="D19" t="str">
        <f t="shared" si="1"/>
        <v>ANrf_1_22-43</v>
      </c>
      <c r="E19" t="str">
        <f t="shared" si="4"/>
        <v>AN</v>
      </c>
      <c r="F19" t="s">
        <v>34</v>
      </c>
      <c r="G19" t="s">
        <v>11</v>
      </c>
      <c r="H19">
        <v>1</v>
      </c>
      <c r="I19">
        <v>3</v>
      </c>
      <c r="J19" t="s">
        <v>35</v>
      </c>
      <c r="K19" t="s">
        <v>36</v>
      </c>
      <c r="L19">
        <v>4</v>
      </c>
      <c r="M19">
        <v>2.1</v>
      </c>
      <c r="N19">
        <v>22</v>
      </c>
      <c r="O19">
        <v>43</v>
      </c>
      <c r="P19">
        <v>21</v>
      </c>
      <c r="Q19">
        <v>0.76</v>
      </c>
      <c r="R19">
        <v>0</v>
      </c>
      <c r="S19">
        <v>1</v>
      </c>
      <c r="T19">
        <v>3.88</v>
      </c>
      <c r="U19">
        <v>0.15</v>
      </c>
      <c r="V19">
        <v>25.9</v>
      </c>
    </row>
    <row r="20" spans="1:22">
      <c r="A20" t="str">
        <f t="shared" si="0"/>
        <v>ANrf_1</v>
      </c>
      <c r="B20">
        <f t="shared" si="2"/>
        <v>5</v>
      </c>
      <c r="C20" t="str">
        <f t="shared" si="3"/>
        <v>ANrf_15</v>
      </c>
      <c r="D20" t="str">
        <f t="shared" si="1"/>
        <v>ANrf_1_43-67</v>
      </c>
      <c r="E20" t="str">
        <f t="shared" si="4"/>
        <v>AN</v>
      </c>
      <c r="F20" t="s">
        <v>34</v>
      </c>
      <c r="G20" t="s">
        <v>11</v>
      </c>
      <c r="H20">
        <v>1</v>
      </c>
      <c r="I20">
        <v>4</v>
      </c>
      <c r="K20" t="s">
        <v>36</v>
      </c>
      <c r="L20">
        <v>4.4000000000000004</v>
      </c>
      <c r="M20">
        <v>2.5</v>
      </c>
      <c r="N20">
        <v>43</v>
      </c>
      <c r="O20">
        <v>67</v>
      </c>
      <c r="P20">
        <v>24</v>
      </c>
      <c r="Q20">
        <v>0.74</v>
      </c>
      <c r="R20">
        <v>0.35</v>
      </c>
      <c r="S20">
        <v>0.65</v>
      </c>
      <c r="T20">
        <v>3.08</v>
      </c>
      <c r="U20">
        <v>0.11</v>
      </c>
      <c r="V20">
        <v>28</v>
      </c>
    </row>
    <row r="21" spans="1:22">
      <c r="A21" t="str">
        <f t="shared" si="0"/>
        <v>ANrf_1</v>
      </c>
      <c r="B21">
        <f t="shared" si="2"/>
        <v>6</v>
      </c>
      <c r="C21" t="str">
        <f t="shared" si="3"/>
        <v>ANrf_16</v>
      </c>
      <c r="D21" t="str">
        <f t="shared" si="1"/>
        <v>ANrf_1_67-80</v>
      </c>
      <c r="E21" t="str">
        <f t="shared" si="4"/>
        <v>AN</v>
      </c>
      <c r="F21" t="s">
        <v>34</v>
      </c>
      <c r="G21" t="s">
        <v>11</v>
      </c>
      <c r="H21">
        <v>1</v>
      </c>
      <c r="I21">
        <v>5</v>
      </c>
      <c r="K21" t="s">
        <v>36</v>
      </c>
      <c r="L21">
        <v>5</v>
      </c>
      <c r="M21">
        <v>3</v>
      </c>
      <c r="N21">
        <v>67</v>
      </c>
      <c r="O21">
        <v>80</v>
      </c>
      <c r="P21">
        <v>13</v>
      </c>
      <c r="Q21">
        <v>0.76</v>
      </c>
      <c r="R21">
        <v>0.25</v>
      </c>
      <c r="S21">
        <v>0.75</v>
      </c>
      <c r="T21">
        <v>1.79</v>
      </c>
      <c r="U21">
        <v>7.0000000000000007E-2</v>
      </c>
      <c r="V21">
        <v>25.6</v>
      </c>
    </row>
    <row r="22" spans="1:22">
      <c r="A22" t="str">
        <f t="shared" si="0"/>
        <v>ANrf_2</v>
      </c>
      <c r="B22">
        <f t="shared" si="2"/>
        <v>1</v>
      </c>
      <c r="C22" t="str">
        <f t="shared" si="3"/>
        <v>ANrf_21</v>
      </c>
      <c r="D22" t="str">
        <f t="shared" si="1"/>
        <v>ANrf_2_0-9</v>
      </c>
      <c r="E22" t="str">
        <f t="shared" si="4"/>
        <v>AN</v>
      </c>
      <c r="F22" t="s">
        <v>34</v>
      </c>
      <c r="G22" t="s">
        <v>11</v>
      </c>
      <c r="H22">
        <v>2</v>
      </c>
      <c r="I22">
        <v>1</v>
      </c>
      <c r="J22" t="s">
        <v>35</v>
      </c>
      <c r="K22" t="s">
        <v>36</v>
      </c>
      <c r="L22">
        <v>3.9</v>
      </c>
      <c r="M22">
        <v>1.9</v>
      </c>
      <c r="N22">
        <v>0</v>
      </c>
      <c r="O22">
        <v>9</v>
      </c>
      <c r="P22">
        <v>9</v>
      </c>
      <c r="Q22">
        <v>0.83</v>
      </c>
      <c r="R22">
        <v>0</v>
      </c>
      <c r="S22">
        <v>1</v>
      </c>
      <c r="T22">
        <v>5.67</v>
      </c>
      <c r="U22">
        <v>0.18</v>
      </c>
      <c r="V22">
        <v>31.5</v>
      </c>
    </row>
    <row r="23" spans="1:22">
      <c r="A23" t="str">
        <f t="shared" si="0"/>
        <v>ANrf_2</v>
      </c>
      <c r="B23">
        <f t="shared" si="2"/>
        <v>2</v>
      </c>
      <c r="C23" t="str">
        <f t="shared" si="3"/>
        <v>ANrf_22</v>
      </c>
      <c r="D23" t="str">
        <f t="shared" si="1"/>
        <v>ANrf_2_9-19</v>
      </c>
      <c r="E23" t="str">
        <f t="shared" si="4"/>
        <v>AN</v>
      </c>
      <c r="F23" t="s">
        <v>34</v>
      </c>
      <c r="G23" t="s">
        <v>11</v>
      </c>
      <c r="H23">
        <v>2</v>
      </c>
      <c r="I23">
        <v>2</v>
      </c>
      <c r="K23" t="s">
        <v>36</v>
      </c>
      <c r="L23">
        <v>4</v>
      </c>
      <c r="M23">
        <v>2</v>
      </c>
      <c r="N23">
        <v>9</v>
      </c>
      <c r="O23">
        <v>19</v>
      </c>
      <c r="P23">
        <v>10</v>
      </c>
      <c r="Q23">
        <v>0.83</v>
      </c>
      <c r="R23">
        <v>0</v>
      </c>
      <c r="S23">
        <v>1</v>
      </c>
      <c r="T23">
        <v>4.49</v>
      </c>
      <c r="U23">
        <v>0.16</v>
      </c>
      <c r="V23">
        <v>28.1</v>
      </c>
    </row>
    <row r="24" spans="1:22">
      <c r="A24" t="str">
        <f t="shared" si="0"/>
        <v>ANrf_2</v>
      </c>
      <c r="B24">
        <f t="shared" si="2"/>
        <v>3</v>
      </c>
      <c r="C24" t="str">
        <f t="shared" si="3"/>
        <v>ANrf_23</v>
      </c>
      <c r="D24" t="str">
        <f t="shared" si="1"/>
        <v>ANrf_2_19-36</v>
      </c>
      <c r="E24" t="str">
        <f t="shared" si="4"/>
        <v>AN</v>
      </c>
      <c r="F24" t="s">
        <v>34</v>
      </c>
      <c r="G24" t="s">
        <v>11</v>
      </c>
      <c r="H24">
        <v>2</v>
      </c>
      <c r="I24">
        <v>3</v>
      </c>
      <c r="J24" t="s">
        <v>35</v>
      </c>
      <c r="K24" t="s">
        <v>36</v>
      </c>
      <c r="L24">
        <v>4.3</v>
      </c>
      <c r="M24">
        <v>2.2999999999999998</v>
      </c>
      <c r="N24">
        <v>19</v>
      </c>
      <c r="O24">
        <v>36</v>
      </c>
      <c r="P24">
        <v>17</v>
      </c>
      <c r="Q24">
        <v>0.92</v>
      </c>
      <c r="R24">
        <v>0</v>
      </c>
      <c r="S24">
        <v>1</v>
      </c>
      <c r="T24">
        <v>3.3</v>
      </c>
      <c r="U24">
        <v>0.13</v>
      </c>
      <c r="V24">
        <v>25.4</v>
      </c>
    </row>
    <row r="25" spans="1:22">
      <c r="A25" t="str">
        <f t="shared" si="0"/>
        <v>ANrf_2</v>
      </c>
      <c r="B25">
        <f t="shared" si="2"/>
        <v>4</v>
      </c>
      <c r="C25" t="str">
        <f t="shared" si="3"/>
        <v>ANrf_24</v>
      </c>
      <c r="D25" t="str">
        <f t="shared" si="1"/>
        <v>ANrf_2_36-56</v>
      </c>
      <c r="E25" t="str">
        <f t="shared" si="4"/>
        <v>AN</v>
      </c>
      <c r="F25" t="s">
        <v>34</v>
      </c>
      <c r="G25" t="s">
        <v>11</v>
      </c>
      <c r="H25">
        <v>2</v>
      </c>
      <c r="I25">
        <v>4</v>
      </c>
      <c r="K25" t="s">
        <v>36</v>
      </c>
      <c r="L25">
        <v>4.7</v>
      </c>
      <c r="M25">
        <v>2.8</v>
      </c>
      <c r="N25">
        <v>36</v>
      </c>
      <c r="O25">
        <v>56</v>
      </c>
      <c r="P25">
        <v>20</v>
      </c>
      <c r="Q25">
        <v>0.98</v>
      </c>
      <c r="R25">
        <v>0.3</v>
      </c>
      <c r="S25">
        <v>0.7</v>
      </c>
      <c r="T25">
        <v>2.31</v>
      </c>
      <c r="U25">
        <v>0.09</v>
      </c>
      <c r="V25">
        <v>25.7</v>
      </c>
    </row>
    <row r="26" spans="1:22">
      <c r="A26" t="str">
        <f t="shared" si="0"/>
        <v>ANrf_2</v>
      </c>
      <c r="B26">
        <f t="shared" si="2"/>
        <v>5</v>
      </c>
      <c r="C26" t="str">
        <f t="shared" si="3"/>
        <v>ANrf_25</v>
      </c>
      <c r="D26" t="str">
        <f t="shared" si="1"/>
        <v>ANrf_2_56-63</v>
      </c>
      <c r="E26" t="str">
        <f t="shared" si="4"/>
        <v>AN</v>
      </c>
      <c r="F26" t="s">
        <v>34</v>
      </c>
      <c r="G26" t="s">
        <v>11</v>
      </c>
      <c r="H26">
        <v>2</v>
      </c>
      <c r="I26">
        <v>5</v>
      </c>
      <c r="K26" t="s">
        <v>36</v>
      </c>
      <c r="L26">
        <v>4.8</v>
      </c>
      <c r="M26">
        <v>3.1</v>
      </c>
      <c r="N26">
        <v>56</v>
      </c>
      <c r="O26">
        <v>63</v>
      </c>
      <c r="P26">
        <v>7</v>
      </c>
      <c r="Q26">
        <v>0.98</v>
      </c>
      <c r="R26">
        <v>0.15</v>
      </c>
      <c r="S26">
        <v>0.85</v>
      </c>
      <c r="T26">
        <v>2.2400000000000002</v>
      </c>
      <c r="U26">
        <v>0.09</v>
      </c>
      <c r="V26">
        <v>24.9</v>
      </c>
    </row>
    <row r="27" spans="1:22">
      <c r="A27" t="str">
        <f t="shared" si="0"/>
        <v>ANrf_3</v>
      </c>
      <c r="B27">
        <f t="shared" si="2"/>
        <v>1</v>
      </c>
      <c r="C27" t="str">
        <f t="shared" si="3"/>
        <v>ANrf_31</v>
      </c>
      <c r="D27" t="str">
        <f t="shared" si="1"/>
        <v>ANrf_3_0-10</v>
      </c>
      <c r="E27" t="str">
        <f t="shared" si="4"/>
        <v>AN</v>
      </c>
      <c r="F27" t="s">
        <v>34</v>
      </c>
      <c r="G27" t="s">
        <v>11</v>
      </c>
      <c r="H27">
        <v>3</v>
      </c>
      <c r="I27">
        <v>1</v>
      </c>
      <c r="J27" t="s">
        <v>35</v>
      </c>
      <c r="K27" t="s">
        <v>36</v>
      </c>
      <c r="L27">
        <v>4</v>
      </c>
      <c r="M27">
        <v>2.1</v>
      </c>
      <c r="N27">
        <v>0</v>
      </c>
      <c r="O27">
        <v>10</v>
      </c>
      <c r="P27">
        <v>10</v>
      </c>
      <c r="Q27">
        <v>0.83</v>
      </c>
      <c r="R27">
        <v>0</v>
      </c>
      <c r="S27">
        <v>1</v>
      </c>
      <c r="T27">
        <v>5.05</v>
      </c>
      <c r="U27">
        <v>0.17</v>
      </c>
      <c r="V27">
        <v>29.7</v>
      </c>
    </row>
    <row r="28" spans="1:22">
      <c r="A28" t="str">
        <f t="shared" si="0"/>
        <v>ANrf_3</v>
      </c>
      <c r="B28">
        <f t="shared" si="2"/>
        <v>2</v>
      </c>
      <c r="C28" t="str">
        <f t="shared" si="3"/>
        <v>ANrf_32</v>
      </c>
      <c r="D28" t="str">
        <f t="shared" si="1"/>
        <v>ANrf_3_10-32</v>
      </c>
      <c r="E28" t="str">
        <f t="shared" si="4"/>
        <v>AN</v>
      </c>
      <c r="F28" t="s">
        <v>34</v>
      </c>
      <c r="G28" t="s">
        <v>11</v>
      </c>
      <c r="H28">
        <v>3</v>
      </c>
      <c r="I28">
        <v>2</v>
      </c>
      <c r="K28" t="s">
        <v>36</v>
      </c>
      <c r="L28">
        <v>4</v>
      </c>
      <c r="M28">
        <v>2.1</v>
      </c>
      <c r="N28">
        <v>10</v>
      </c>
      <c r="O28">
        <v>32</v>
      </c>
      <c r="P28">
        <v>22</v>
      </c>
      <c r="Q28">
        <v>0.83</v>
      </c>
      <c r="R28">
        <v>0</v>
      </c>
      <c r="S28">
        <v>1</v>
      </c>
      <c r="T28">
        <v>3.86</v>
      </c>
      <c r="U28">
        <v>0.15</v>
      </c>
      <c r="V28">
        <v>25.7</v>
      </c>
    </row>
    <row r="29" spans="1:22">
      <c r="A29" t="str">
        <f t="shared" si="0"/>
        <v>ANrf_3</v>
      </c>
      <c r="B29">
        <f t="shared" si="2"/>
        <v>3</v>
      </c>
      <c r="C29" t="str">
        <f t="shared" si="3"/>
        <v>ANrf_33</v>
      </c>
      <c r="D29" t="str">
        <f t="shared" si="1"/>
        <v>ANrf_3_32-51</v>
      </c>
      <c r="E29" t="str">
        <f t="shared" si="4"/>
        <v>AN</v>
      </c>
      <c r="F29" t="s">
        <v>34</v>
      </c>
      <c r="G29" t="s">
        <v>11</v>
      </c>
      <c r="H29">
        <v>3</v>
      </c>
      <c r="I29">
        <v>2</v>
      </c>
      <c r="K29" t="s">
        <v>36</v>
      </c>
      <c r="L29">
        <v>4.2</v>
      </c>
      <c r="M29">
        <v>2.2000000000000002</v>
      </c>
      <c r="N29">
        <v>32</v>
      </c>
      <c r="O29">
        <v>51</v>
      </c>
      <c r="P29">
        <v>19</v>
      </c>
      <c r="Q29">
        <v>0.84</v>
      </c>
      <c r="R29">
        <v>0</v>
      </c>
      <c r="S29">
        <v>1</v>
      </c>
      <c r="T29">
        <v>3.11</v>
      </c>
      <c r="U29">
        <v>0.12</v>
      </c>
      <c r="V29">
        <v>25.9</v>
      </c>
    </row>
    <row r="30" spans="1:22">
      <c r="A30" t="str">
        <f t="shared" si="0"/>
        <v>ANrf_3</v>
      </c>
      <c r="B30">
        <f t="shared" si="2"/>
        <v>4</v>
      </c>
      <c r="C30" t="str">
        <f t="shared" si="3"/>
        <v>ANrf_34</v>
      </c>
      <c r="D30" t="str">
        <f t="shared" si="1"/>
        <v>ANrf_3_51-76</v>
      </c>
      <c r="E30" t="str">
        <f t="shared" si="4"/>
        <v>AN</v>
      </c>
      <c r="F30" t="s">
        <v>34</v>
      </c>
      <c r="G30" t="s">
        <v>11</v>
      </c>
      <c r="H30">
        <v>3</v>
      </c>
      <c r="I30">
        <v>3</v>
      </c>
      <c r="J30" t="s">
        <v>35</v>
      </c>
      <c r="K30" t="s">
        <v>36</v>
      </c>
      <c r="L30">
        <v>4.4000000000000004</v>
      </c>
      <c r="M30">
        <v>2.5</v>
      </c>
      <c r="N30">
        <v>51</v>
      </c>
      <c r="O30">
        <v>76</v>
      </c>
      <c r="P30">
        <v>25</v>
      </c>
      <c r="Q30">
        <v>0.75</v>
      </c>
      <c r="R30">
        <v>0</v>
      </c>
      <c r="S30">
        <v>1</v>
      </c>
      <c r="T30">
        <v>3.25</v>
      </c>
      <c r="U30">
        <v>0.12</v>
      </c>
      <c r="V30">
        <v>27.1</v>
      </c>
    </row>
    <row r="31" spans="1:22">
      <c r="A31" t="str">
        <f t="shared" si="0"/>
        <v>ANrf_3</v>
      </c>
      <c r="B31">
        <f t="shared" si="2"/>
        <v>5</v>
      </c>
      <c r="C31" t="str">
        <f t="shared" si="3"/>
        <v>ANrf_35</v>
      </c>
      <c r="D31" t="str">
        <f t="shared" si="1"/>
        <v>ANrf_3_76-86</v>
      </c>
      <c r="E31" t="str">
        <f t="shared" si="4"/>
        <v>AN</v>
      </c>
      <c r="F31" t="s">
        <v>34</v>
      </c>
      <c r="G31" t="s">
        <v>11</v>
      </c>
      <c r="H31">
        <v>3</v>
      </c>
      <c r="I31">
        <v>4</v>
      </c>
      <c r="K31" t="s">
        <v>36</v>
      </c>
      <c r="L31">
        <v>4.5</v>
      </c>
      <c r="M31">
        <v>2.6</v>
      </c>
      <c r="N31">
        <v>76</v>
      </c>
      <c r="O31">
        <v>86</v>
      </c>
      <c r="P31">
        <v>10</v>
      </c>
      <c r="Q31">
        <v>0.69</v>
      </c>
      <c r="R31">
        <v>0.25</v>
      </c>
      <c r="S31">
        <v>0.75</v>
      </c>
      <c r="T31">
        <v>2.83</v>
      </c>
      <c r="U31">
        <v>0.1</v>
      </c>
      <c r="V31">
        <v>28.3</v>
      </c>
    </row>
    <row r="32" spans="1:22">
      <c r="A32" t="str">
        <f t="shared" si="0"/>
        <v>ANwf_1</v>
      </c>
      <c r="B32">
        <f t="shared" si="2"/>
        <v>1</v>
      </c>
      <c r="C32" t="str">
        <f t="shared" si="3"/>
        <v>ANwf_11</v>
      </c>
      <c r="D32" t="str">
        <f t="shared" si="1"/>
        <v>ANwf_1_0-10</v>
      </c>
      <c r="E32" t="str">
        <f t="shared" si="4"/>
        <v>AN</v>
      </c>
      <c r="F32" t="s">
        <v>34</v>
      </c>
      <c r="G32" t="s">
        <v>15</v>
      </c>
      <c r="H32">
        <v>1</v>
      </c>
      <c r="I32">
        <v>1</v>
      </c>
      <c r="J32" t="s">
        <v>35</v>
      </c>
      <c r="K32" t="s">
        <v>36</v>
      </c>
      <c r="L32">
        <v>3.8</v>
      </c>
      <c r="M32">
        <v>2.1</v>
      </c>
      <c r="N32">
        <v>0</v>
      </c>
      <c r="O32">
        <v>10</v>
      </c>
      <c r="P32">
        <v>10</v>
      </c>
      <c r="Q32">
        <v>0.63</v>
      </c>
      <c r="R32">
        <v>0</v>
      </c>
      <c r="S32">
        <v>1</v>
      </c>
      <c r="T32">
        <v>7.69</v>
      </c>
      <c r="U32">
        <v>0.31</v>
      </c>
      <c r="V32">
        <v>24.8</v>
      </c>
    </row>
    <row r="33" spans="1:22">
      <c r="A33" t="str">
        <f t="shared" si="0"/>
        <v>ANwf_1</v>
      </c>
      <c r="B33">
        <f t="shared" si="2"/>
        <v>2</v>
      </c>
      <c r="C33" t="str">
        <f t="shared" si="3"/>
        <v>ANwf_12</v>
      </c>
      <c r="D33" t="str">
        <f t="shared" si="1"/>
        <v>ANwf_1_10-21</v>
      </c>
      <c r="E33" t="str">
        <f t="shared" si="4"/>
        <v>AN</v>
      </c>
      <c r="F33" t="s">
        <v>34</v>
      </c>
      <c r="G33" t="s">
        <v>15</v>
      </c>
      <c r="H33">
        <v>1</v>
      </c>
      <c r="I33">
        <v>2</v>
      </c>
      <c r="J33" t="s">
        <v>35</v>
      </c>
      <c r="K33" t="s">
        <v>36</v>
      </c>
      <c r="L33">
        <v>3.8</v>
      </c>
      <c r="M33">
        <v>2.2999999999999998</v>
      </c>
      <c r="N33">
        <v>10</v>
      </c>
      <c r="O33">
        <v>21</v>
      </c>
      <c r="P33">
        <v>11</v>
      </c>
      <c r="Q33">
        <v>0.61</v>
      </c>
      <c r="R33">
        <v>0</v>
      </c>
      <c r="S33">
        <v>1</v>
      </c>
      <c r="T33">
        <v>4.46</v>
      </c>
      <c r="U33">
        <v>0.2</v>
      </c>
      <c r="V33">
        <v>22.3</v>
      </c>
    </row>
    <row r="34" spans="1:22">
      <c r="A34" t="str">
        <f t="shared" ref="A34:A65" si="5">LEFT(D34,6)</f>
        <v>ANwf_1</v>
      </c>
      <c r="B34">
        <f t="shared" si="2"/>
        <v>3</v>
      </c>
      <c r="C34" t="str">
        <f t="shared" si="3"/>
        <v>ANwf_13</v>
      </c>
      <c r="D34" t="str">
        <f t="shared" ref="D34:D65" si="6">E34&amp;IF(G34="PP","pp",IF(G34="WF","wf",IF(G34="RF","rf")))&amp;"_"&amp;H34&amp;"_"&amp;N34&amp;"-"&amp;O34</f>
        <v>ANwf_1_21-52</v>
      </c>
      <c r="E34" t="str">
        <f t="shared" si="4"/>
        <v>AN</v>
      </c>
      <c r="F34" t="s">
        <v>34</v>
      </c>
      <c r="G34" t="s">
        <v>15</v>
      </c>
      <c r="H34">
        <v>1</v>
      </c>
      <c r="I34">
        <v>3</v>
      </c>
      <c r="K34" t="s">
        <v>36</v>
      </c>
      <c r="L34">
        <v>3.6</v>
      </c>
      <c r="M34">
        <v>2</v>
      </c>
      <c r="N34">
        <v>21</v>
      </c>
      <c r="O34">
        <v>52</v>
      </c>
      <c r="P34">
        <v>31</v>
      </c>
      <c r="Q34">
        <v>0.57999999999999996</v>
      </c>
      <c r="R34">
        <v>0.05</v>
      </c>
      <c r="S34">
        <v>0.95</v>
      </c>
      <c r="T34">
        <v>6.19</v>
      </c>
      <c r="U34">
        <v>0.28999999999999998</v>
      </c>
      <c r="V34">
        <v>21.3</v>
      </c>
    </row>
    <row r="35" spans="1:22">
      <c r="A35" t="str">
        <f t="shared" si="5"/>
        <v>ANwf_1</v>
      </c>
      <c r="B35">
        <f t="shared" si="2"/>
        <v>4</v>
      </c>
      <c r="C35" t="str">
        <f t="shared" si="3"/>
        <v>ANwf_14</v>
      </c>
      <c r="D35" t="str">
        <f t="shared" si="6"/>
        <v>ANwf_1_52-78</v>
      </c>
      <c r="E35" t="str">
        <f t="shared" si="4"/>
        <v>AN</v>
      </c>
      <c r="F35" t="s">
        <v>34</v>
      </c>
      <c r="G35" t="s">
        <v>15</v>
      </c>
      <c r="H35">
        <v>1</v>
      </c>
      <c r="I35">
        <v>3</v>
      </c>
      <c r="K35" t="s">
        <v>36</v>
      </c>
      <c r="L35">
        <v>4.2</v>
      </c>
      <c r="M35">
        <v>2.7</v>
      </c>
      <c r="N35">
        <v>52</v>
      </c>
      <c r="O35">
        <v>78</v>
      </c>
      <c r="P35">
        <v>26</v>
      </c>
      <c r="Q35">
        <v>0.8</v>
      </c>
      <c r="R35">
        <v>0.05</v>
      </c>
      <c r="S35">
        <v>0.95</v>
      </c>
      <c r="T35">
        <v>2.95</v>
      </c>
      <c r="U35">
        <v>0.12</v>
      </c>
      <c r="V35">
        <v>24.6</v>
      </c>
    </row>
    <row r="36" spans="1:22">
      <c r="A36" t="str">
        <f t="shared" si="5"/>
        <v>ANwf_1</v>
      </c>
      <c r="B36">
        <f t="shared" si="2"/>
        <v>5</v>
      </c>
      <c r="C36" t="str">
        <f t="shared" si="3"/>
        <v>ANwf_15</v>
      </c>
      <c r="D36" t="str">
        <f t="shared" si="6"/>
        <v>ANwf_1_78-85</v>
      </c>
      <c r="E36" t="str">
        <f t="shared" si="4"/>
        <v>AN</v>
      </c>
      <c r="F36" t="s">
        <v>34</v>
      </c>
      <c r="G36" t="s">
        <v>15</v>
      </c>
      <c r="H36">
        <v>1</v>
      </c>
      <c r="I36">
        <v>4</v>
      </c>
      <c r="K36" t="s">
        <v>36</v>
      </c>
      <c r="L36">
        <v>4.3</v>
      </c>
      <c r="M36">
        <v>2.7</v>
      </c>
      <c r="N36">
        <v>78</v>
      </c>
      <c r="O36">
        <v>85</v>
      </c>
      <c r="P36">
        <v>7</v>
      </c>
      <c r="Q36">
        <v>0.8</v>
      </c>
      <c r="R36">
        <v>0.05</v>
      </c>
      <c r="S36">
        <v>0.95</v>
      </c>
      <c r="T36">
        <v>2.69</v>
      </c>
      <c r="U36">
        <v>0.12</v>
      </c>
      <c r="V36">
        <v>22.4</v>
      </c>
    </row>
    <row r="37" spans="1:22">
      <c r="A37" t="str">
        <f t="shared" si="5"/>
        <v>ANwf_2</v>
      </c>
      <c r="B37">
        <f t="shared" si="2"/>
        <v>1</v>
      </c>
      <c r="C37" t="str">
        <f t="shared" si="3"/>
        <v>ANwf_21</v>
      </c>
      <c r="D37" t="str">
        <f t="shared" si="6"/>
        <v>ANwf_2_0-11</v>
      </c>
      <c r="E37" t="str">
        <f t="shared" si="4"/>
        <v>AN</v>
      </c>
      <c r="F37" t="s">
        <v>34</v>
      </c>
      <c r="G37" t="s">
        <v>15</v>
      </c>
      <c r="H37">
        <v>2</v>
      </c>
      <c r="I37">
        <v>1</v>
      </c>
      <c r="J37" t="s">
        <v>35</v>
      </c>
      <c r="K37" t="s">
        <v>36</v>
      </c>
      <c r="L37">
        <v>3.4</v>
      </c>
      <c r="M37">
        <v>1.8</v>
      </c>
      <c r="N37">
        <v>0</v>
      </c>
      <c r="O37">
        <v>11</v>
      </c>
      <c r="P37">
        <v>11</v>
      </c>
      <c r="Q37">
        <v>0.54</v>
      </c>
      <c r="R37">
        <v>0</v>
      </c>
      <c r="S37">
        <v>1</v>
      </c>
      <c r="T37">
        <v>9.34</v>
      </c>
      <c r="U37">
        <v>0.44</v>
      </c>
      <c r="V37">
        <v>21.2</v>
      </c>
    </row>
    <row r="38" spans="1:22">
      <c r="A38" t="str">
        <f t="shared" si="5"/>
        <v>ANwf_2</v>
      </c>
      <c r="B38">
        <f t="shared" si="2"/>
        <v>2</v>
      </c>
      <c r="C38" t="str">
        <f t="shared" si="3"/>
        <v>ANwf_22</v>
      </c>
      <c r="D38" t="str">
        <f t="shared" si="6"/>
        <v>ANwf_2_11-20</v>
      </c>
      <c r="E38" t="str">
        <f t="shared" si="4"/>
        <v>AN</v>
      </c>
      <c r="F38" t="s">
        <v>34</v>
      </c>
      <c r="G38" t="s">
        <v>15</v>
      </c>
      <c r="H38">
        <v>2</v>
      </c>
      <c r="I38">
        <v>2</v>
      </c>
      <c r="J38" t="s">
        <v>35</v>
      </c>
      <c r="K38" t="s">
        <v>36</v>
      </c>
      <c r="L38">
        <v>3.4</v>
      </c>
      <c r="M38">
        <v>1.8</v>
      </c>
      <c r="N38">
        <v>11</v>
      </c>
      <c r="O38">
        <v>20</v>
      </c>
      <c r="P38">
        <v>9</v>
      </c>
      <c r="Q38">
        <v>0.54</v>
      </c>
      <c r="R38">
        <v>0.05</v>
      </c>
      <c r="S38">
        <v>0.95</v>
      </c>
      <c r="T38">
        <v>7.39</v>
      </c>
      <c r="U38">
        <v>0.39</v>
      </c>
      <c r="V38">
        <v>18.899999999999999</v>
      </c>
    </row>
    <row r="39" spans="1:22">
      <c r="A39" t="str">
        <f t="shared" si="5"/>
        <v>ANwf_2</v>
      </c>
      <c r="B39">
        <f t="shared" si="2"/>
        <v>3</v>
      </c>
      <c r="C39" t="str">
        <f t="shared" si="3"/>
        <v>ANwf_23</v>
      </c>
      <c r="D39" t="str">
        <f t="shared" si="6"/>
        <v>ANwf_2_20-47</v>
      </c>
      <c r="E39" t="str">
        <f t="shared" si="4"/>
        <v>AN</v>
      </c>
      <c r="F39" t="s">
        <v>34</v>
      </c>
      <c r="G39" t="s">
        <v>15</v>
      </c>
      <c r="H39">
        <v>2</v>
      </c>
      <c r="I39">
        <v>3</v>
      </c>
      <c r="K39" t="s">
        <v>36</v>
      </c>
      <c r="L39">
        <v>3.9</v>
      </c>
      <c r="M39">
        <v>2.2999999999999998</v>
      </c>
      <c r="N39">
        <v>20</v>
      </c>
      <c r="O39">
        <v>47</v>
      </c>
      <c r="P39">
        <v>27</v>
      </c>
      <c r="Q39">
        <v>0.54</v>
      </c>
      <c r="R39">
        <v>0.05</v>
      </c>
      <c r="S39">
        <v>0.95</v>
      </c>
      <c r="T39">
        <v>4.6500000000000004</v>
      </c>
      <c r="U39">
        <v>0.22</v>
      </c>
      <c r="V39">
        <v>21.1</v>
      </c>
    </row>
    <row r="40" spans="1:22">
      <c r="A40" t="str">
        <f t="shared" si="5"/>
        <v>ANwf_2</v>
      </c>
      <c r="B40">
        <f t="shared" si="2"/>
        <v>4</v>
      </c>
      <c r="C40" t="str">
        <f t="shared" si="3"/>
        <v>ANwf_24</v>
      </c>
      <c r="D40" t="str">
        <f t="shared" si="6"/>
        <v>ANwf_2_47-85</v>
      </c>
      <c r="E40" t="str">
        <f t="shared" si="4"/>
        <v>AN</v>
      </c>
      <c r="F40" t="s">
        <v>34</v>
      </c>
      <c r="G40" t="s">
        <v>15</v>
      </c>
      <c r="H40">
        <v>2</v>
      </c>
      <c r="I40">
        <v>4</v>
      </c>
      <c r="K40" t="s">
        <v>36</v>
      </c>
      <c r="L40">
        <v>4.3</v>
      </c>
      <c r="M40">
        <v>2.6</v>
      </c>
      <c r="N40">
        <v>47</v>
      </c>
      <c r="O40">
        <v>85</v>
      </c>
      <c r="P40">
        <v>38</v>
      </c>
      <c r="Q40">
        <v>1.23</v>
      </c>
      <c r="R40">
        <v>0.05</v>
      </c>
      <c r="S40">
        <v>0.95</v>
      </c>
      <c r="T40">
        <v>3.08</v>
      </c>
      <c r="U40">
        <v>0.14000000000000001</v>
      </c>
      <c r="V40">
        <v>22</v>
      </c>
    </row>
    <row r="41" spans="1:22">
      <c r="A41" t="str">
        <f t="shared" si="5"/>
        <v>ANwf_3</v>
      </c>
      <c r="B41">
        <f t="shared" si="2"/>
        <v>1</v>
      </c>
      <c r="C41" t="str">
        <f t="shared" si="3"/>
        <v>ANwf_31</v>
      </c>
      <c r="D41" t="str">
        <f t="shared" si="6"/>
        <v>ANwf_3_0-5</v>
      </c>
      <c r="E41" t="str">
        <f t="shared" si="4"/>
        <v>AN</v>
      </c>
      <c r="F41" t="s">
        <v>34</v>
      </c>
      <c r="G41" t="s">
        <v>15</v>
      </c>
      <c r="H41">
        <v>3</v>
      </c>
      <c r="I41">
        <v>1</v>
      </c>
      <c r="J41" t="s">
        <v>35</v>
      </c>
      <c r="K41" t="s">
        <v>36</v>
      </c>
      <c r="L41">
        <v>3.5</v>
      </c>
      <c r="M41">
        <v>1.8</v>
      </c>
      <c r="N41">
        <v>0</v>
      </c>
      <c r="O41">
        <v>5</v>
      </c>
      <c r="P41">
        <v>5</v>
      </c>
      <c r="Q41">
        <v>0.69</v>
      </c>
      <c r="R41">
        <v>0</v>
      </c>
      <c r="S41">
        <v>1</v>
      </c>
      <c r="T41">
        <v>10.33</v>
      </c>
      <c r="U41">
        <v>0.42</v>
      </c>
      <c r="V41">
        <v>24.6</v>
      </c>
    </row>
    <row r="42" spans="1:22">
      <c r="A42" t="str">
        <f t="shared" si="5"/>
        <v>ANwf_3</v>
      </c>
      <c r="B42">
        <f t="shared" si="2"/>
        <v>2</v>
      </c>
      <c r="C42" t="str">
        <f t="shared" si="3"/>
        <v>ANwf_32</v>
      </c>
      <c r="D42" t="str">
        <f t="shared" si="6"/>
        <v>ANwf_3_5-15</v>
      </c>
      <c r="E42" t="str">
        <f t="shared" si="4"/>
        <v>AN</v>
      </c>
      <c r="F42" t="s">
        <v>34</v>
      </c>
      <c r="G42" t="s">
        <v>15</v>
      </c>
      <c r="H42">
        <v>3</v>
      </c>
      <c r="I42">
        <v>2</v>
      </c>
      <c r="J42" t="s">
        <v>35</v>
      </c>
      <c r="K42" t="s">
        <v>36</v>
      </c>
      <c r="L42">
        <v>3.4</v>
      </c>
      <c r="M42">
        <v>1.8</v>
      </c>
      <c r="N42">
        <v>5</v>
      </c>
      <c r="O42">
        <v>15</v>
      </c>
      <c r="P42">
        <v>10</v>
      </c>
      <c r="Q42">
        <v>0.69</v>
      </c>
      <c r="R42">
        <v>0</v>
      </c>
      <c r="S42">
        <v>1</v>
      </c>
      <c r="T42">
        <v>6.87</v>
      </c>
      <c r="U42">
        <v>0.34</v>
      </c>
      <c r="V42">
        <v>20.2</v>
      </c>
    </row>
    <row r="43" spans="1:22">
      <c r="A43" t="str">
        <f t="shared" si="5"/>
        <v>ANwf_3</v>
      </c>
      <c r="B43">
        <f t="shared" si="2"/>
        <v>3</v>
      </c>
      <c r="C43" t="str">
        <f t="shared" si="3"/>
        <v>ANwf_33</v>
      </c>
      <c r="D43" t="str">
        <f t="shared" si="6"/>
        <v>ANwf_3_15-24</v>
      </c>
      <c r="E43" t="str">
        <f t="shared" si="4"/>
        <v>AN</v>
      </c>
      <c r="F43" t="s">
        <v>34</v>
      </c>
      <c r="G43" t="s">
        <v>15</v>
      </c>
      <c r="H43">
        <v>3</v>
      </c>
      <c r="I43">
        <v>3</v>
      </c>
      <c r="K43" t="s">
        <v>36</v>
      </c>
      <c r="L43">
        <v>4</v>
      </c>
      <c r="M43">
        <v>2.4</v>
      </c>
      <c r="N43">
        <v>15</v>
      </c>
      <c r="O43">
        <v>24</v>
      </c>
      <c r="P43">
        <v>9</v>
      </c>
      <c r="Q43">
        <v>0.73</v>
      </c>
      <c r="R43">
        <v>0.05</v>
      </c>
      <c r="S43">
        <v>0.95</v>
      </c>
      <c r="T43">
        <v>4.1500000000000004</v>
      </c>
      <c r="U43">
        <v>0.19</v>
      </c>
      <c r="V43">
        <v>21.8</v>
      </c>
    </row>
    <row r="44" spans="1:22">
      <c r="A44" t="str">
        <f t="shared" si="5"/>
        <v>ANwf_3</v>
      </c>
      <c r="B44">
        <f t="shared" si="2"/>
        <v>4</v>
      </c>
      <c r="C44" t="str">
        <f t="shared" si="3"/>
        <v>ANwf_34</v>
      </c>
      <c r="D44" t="str">
        <f t="shared" si="6"/>
        <v>ANwf_3_24-41</v>
      </c>
      <c r="E44" t="str">
        <f t="shared" si="4"/>
        <v>AN</v>
      </c>
      <c r="F44" t="s">
        <v>34</v>
      </c>
      <c r="G44" t="s">
        <v>15</v>
      </c>
      <c r="H44">
        <v>3</v>
      </c>
      <c r="I44">
        <v>2</v>
      </c>
      <c r="K44" t="s">
        <v>36</v>
      </c>
      <c r="L44">
        <v>4</v>
      </c>
      <c r="M44">
        <v>2.5</v>
      </c>
      <c r="N44">
        <v>24</v>
      </c>
      <c r="O44">
        <v>41</v>
      </c>
      <c r="P44">
        <v>17</v>
      </c>
      <c r="Q44">
        <v>0.77</v>
      </c>
      <c r="R44">
        <v>0.05</v>
      </c>
      <c r="S44">
        <v>0.95</v>
      </c>
      <c r="T44">
        <v>3.45</v>
      </c>
      <c r="U44">
        <v>0.16</v>
      </c>
      <c r="V44">
        <v>21.6</v>
      </c>
    </row>
    <row r="45" spans="1:22">
      <c r="A45" t="str">
        <f t="shared" si="5"/>
        <v>ANwf_3</v>
      </c>
      <c r="B45">
        <f t="shared" si="2"/>
        <v>5</v>
      </c>
      <c r="C45" t="str">
        <f t="shared" si="3"/>
        <v>ANwf_35</v>
      </c>
      <c r="D45" t="str">
        <f t="shared" si="6"/>
        <v>ANwf_3_41-64</v>
      </c>
      <c r="E45" t="str">
        <f t="shared" si="4"/>
        <v>AN</v>
      </c>
      <c r="F45" t="s">
        <v>34</v>
      </c>
      <c r="G45" t="s">
        <v>15</v>
      </c>
      <c r="H45">
        <v>3</v>
      </c>
      <c r="I45">
        <v>2</v>
      </c>
      <c r="K45" t="s">
        <v>36</v>
      </c>
      <c r="L45">
        <v>4.3</v>
      </c>
      <c r="M45">
        <v>2.7</v>
      </c>
      <c r="N45">
        <v>41</v>
      </c>
      <c r="O45">
        <v>64</v>
      </c>
      <c r="P45">
        <v>23</v>
      </c>
      <c r="Q45">
        <v>0.64</v>
      </c>
      <c r="R45">
        <v>0.05</v>
      </c>
      <c r="S45">
        <v>0.95</v>
      </c>
      <c r="T45">
        <v>2.95</v>
      </c>
      <c r="U45">
        <v>0.13</v>
      </c>
      <c r="V45">
        <v>22.7</v>
      </c>
    </row>
    <row r="46" spans="1:22">
      <c r="A46" t="str">
        <f t="shared" si="5"/>
        <v>ANwf_3</v>
      </c>
      <c r="B46">
        <f t="shared" si="2"/>
        <v>6</v>
      </c>
      <c r="C46" t="str">
        <f t="shared" si="3"/>
        <v>ANwf_36</v>
      </c>
      <c r="D46" t="str">
        <f t="shared" si="6"/>
        <v>ANwf_3_64-87</v>
      </c>
      <c r="E46" t="str">
        <f t="shared" si="4"/>
        <v>AN</v>
      </c>
      <c r="F46" t="s">
        <v>34</v>
      </c>
      <c r="G46" t="s">
        <v>15</v>
      </c>
      <c r="H46">
        <v>3</v>
      </c>
      <c r="I46">
        <v>4</v>
      </c>
      <c r="K46" t="s">
        <v>36</v>
      </c>
      <c r="L46">
        <v>4.4000000000000004</v>
      </c>
      <c r="M46">
        <v>2.9</v>
      </c>
      <c r="N46">
        <v>64</v>
      </c>
      <c r="O46">
        <v>87</v>
      </c>
      <c r="P46">
        <v>23</v>
      </c>
      <c r="Q46">
        <v>0.51</v>
      </c>
      <c r="R46">
        <v>0.05</v>
      </c>
      <c r="S46">
        <v>0.95</v>
      </c>
      <c r="T46">
        <v>2.39</v>
      </c>
      <c r="U46">
        <v>0.1</v>
      </c>
      <c r="V46">
        <v>23.9</v>
      </c>
    </row>
    <row r="47" spans="1:22">
      <c r="A47" t="str">
        <f t="shared" si="5"/>
        <v>BSpp_1</v>
      </c>
      <c r="B47">
        <f t="shared" si="2"/>
        <v>1</v>
      </c>
      <c r="C47" t="str">
        <f t="shared" si="3"/>
        <v>BSpp_11</v>
      </c>
      <c r="D47" t="str">
        <f t="shared" si="6"/>
        <v>BSpp_1_0-10</v>
      </c>
      <c r="E47" t="str">
        <f t="shared" si="4"/>
        <v>BS</v>
      </c>
      <c r="F47" t="s">
        <v>37</v>
      </c>
      <c r="G47" t="s">
        <v>16</v>
      </c>
      <c r="H47">
        <v>1</v>
      </c>
      <c r="I47">
        <v>1</v>
      </c>
      <c r="J47" t="s">
        <v>35</v>
      </c>
      <c r="K47" t="s">
        <v>36</v>
      </c>
      <c r="L47">
        <v>3.5</v>
      </c>
      <c r="M47">
        <v>2.7</v>
      </c>
      <c r="N47">
        <v>0</v>
      </c>
      <c r="O47">
        <v>10</v>
      </c>
      <c r="P47">
        <v>10</v>
      </c>
      <c r="Q47">
        <v>0.62</v>
      </c>
      <c r="R47">
        <v>0.1</v>
      </c>
      <c r="S47">
        <v>0.9</v>
      </c>
      <c r="T47">
        <v>7.45</v>
      </c>
      <c r="U47">
        <v>0.27</v>
      </c>
      <c r="V47">
        <v>27.6</v>
      </c>
    </row>
    <row r="48" spans="1:22">
      <c r="A48" t="str">
        <f t="shared" si="5"/>
        <v>BSpp_1</v>
      </c>
      <c r="B48">
        <f t="shared" si="2"/>
        <v>2</v>
      </c>
      <c r="C48" t="str">
        <f t="shared" si="3"/>
        <v>BSpp_12</v>
      </c>
      <c r="D48" t="str">
        <f t="shared" si="6"/>
        <v>BSpp_1_10-31</v>
      </c>
      <c r="E48" t="str">
        <f t="shared" si="4"/>
        <v>BS</v>
      </c>
      <c r="F48" t="s">
        <v>37</v>
      </c>
      <c r="G48" t="s">
        <v>16</v>
      </c>
      <c r="H48">
        <v>1</v>
      </c>
      <c r="I48">
        <v>2</v>
      </c>
      <c r="K48" t="s">
        <v>36</v>
      </c>
      <c r="L48">
        <v>3.4</v>
      </c>
      <c r="M48">
        <v>2.9</v>
      </c>
      <c r="N48">
        <v>10</v>
      </c>
      <c r="O48">
        <v>31</v>
      </c>
      <c r="P48">
        <v>21</v>
      </c>
      <c r="Q48">
        <v>0.79</v>
      </c>
      <c r="R48">
        <v>0.1</v>
      </c>
      <c r="S48">
        <v>0.9</v>
      </c>
      <c r="T48">
        <v>3.59</v>
      </c>
      <c r="U48">
        <v>0.15</v>
      </c>
      <c r="V48">
        <v>23.9</v>
      </c>
    </row>
    <row r="49" spans="1:22">
      <c r="A49" t="str">
        <f t="shared" si="5"/>
        <v>BSpp_1</v>
      </c>
      <c r="B49">
        <f t="shared" si="2"/>
        <v>3</v>
      </c>
      <c r="C49" t="str">
        <f t="shared" si="3"/>
        <v>BSpp_13</v>
      </c>
      <c r="D49" t="str">
        <f t="shared" si="6"/>
        <v>BSpp_1_31-56</v>
      </c>
      <c r="E49" t="str">
        <f t="shared" si="4"/>
        <v>BS</v>
      </c>
      <c r="F49" t="s">
        <v>37</v>
      </c>
      <c r="G49" t="s">
        <v>16</v>
      </c>
      <c r="H49">
        <v>1</v>
      </c>
      <c r="I49">
        <v>3</v>
      </c>
      <c r="J49" t="s">
        <v>35</v>
      </c>
      <c r="K49" t="s">
        <v>36</v>
      </c>
      <c r="L49">
        <v>3.5</v>
      </c>
      <c r="M49">
        <v>3.5</v>
      </c>
      <c r="N49">
        <v>31</v>
      </c>
      <c r="O49">
        <v>56</v>
      </c>
      <c r="P49">
        <v>25</v>
      </c>
      <c r="Q49">
        <v>0.94</v>
      </c>
      <c r="R49">
        <v>0.1</v>
      </c>
      <c r="S49">
        <v>0.9</v>
      </c>
      <c r="T49">
        <v>0.9</v>
      </c>
      <c r="U49">
        <v>0.04</v>
      </c>
      <c r="V49">
        <v>22.5</v>
      </c>
    </row>
    <row r="50" spans="1:22">
      <c r="A50" t="str">
        <f t="shared" si="5"/>
        <v>BSpp_1</v>
      </c>
      <c r="B50">
        <f t="shared" si="2"/>
        <v>4</v>
      </c>
      <c r="C50" t="str">
        <f t="shared" si="3"/>
        <v>BSpp_14</v>
      </c>
      <c r="D50" t="str">
        <f t="shared" si="6"/>
        <v>BSpp_1_56-83</v>
      </c>
      <c r="E50" t="str">
        <f t="shared" si="4"/>
        <v>BS</v>
      </c>
      <c r="F50" t="s">
        <v>37</v>
      </c>
      <c r="G50" t="s">
        <v>16</v>
      </c>
      <c r="H50">
        <v>1</v>
      </c>
      <c r="I50">
        <v>4</v>
      </c>
      <c r="K50" t="s">
        <v>36</v>
      </c>
      <c r="L50">
        <v>3.7</v>
      </c>
      <c r="M50">
        <v>3.9</v>
      </c>
      <c r="N50">
        <v>56</v>
      </c>
      <c r="O50">
        <v>83</v>
      </c>
      <c r="P50">
        <v>27</v>
      </c>
      <c r="Q50">
        <v>0.68</v>
      </c>
      <c r="R50">
        <v>0.1</v>
      </c>
      <c r="S50">
        <v>0.9</v>
      </c>
      <c r="T50">
        <v>0.97</v>
      </c>
      <c r="U50">
        <v>0.04</v>
      </c>
      <c r="V50">
        <v>24.3</v>
      </c>
    </row>
    <row r="51" spans="1:22">
      <c r="A51" t="str">
        <f t="shared" si="5"/>
        <v>BSpp_2</v>
      </c>
      <c r="B51">
        <f t="shared" si="2"/>
        <v>1</v>
      </c>
      <c r="C51" t="str">
        <f t="shared" si="3"/>
        <v>BSpp_21</v>
      </c>
      <c r="D51" t="str">
        <f t="shared" si="6"/>
        <v>BSpp_2_0-4</v>
      </c>
      <c r="E51" t="str">
        <f t="shared" si="4"/>
        <v>BS</v>
      </c>
      <c r="F51" t="s">
        <v>37</v>
      </c>
      <c r="G51" t="s">
        <v>16</v>
      </c>
      <c r="H51">
        <v>2</v>
      </c>
      <c r="I51">
        <v>1</v>
      </c>
      <c r="J51" t="s">
        <v>35</v>
      </c>
      <c r="K51" t="s">
        <v>36</v>
      </c>
      <c r="L51">
        <v>3.3</v>
      </c>
      <c r="M51">
        <v>2.4</v>
      </c>
      <c r="N51">
        <v>0</v>
      </c>
      <c r="O51">
        <v>4</v>
      </c>
      <c r="P51">
        <v>4</v>
      </c>
      <c r="Q51">
        <v>0.92</v>
      </c>
      <c r="R51">
        <v>0</v>
      </c>
      <c r="S51">
        <v>1</v>
      </c>
      <c r="T51">
        <v>9.07</v>
      </c>
      <c r="U51">
        <v>0.36</v>
      </c>
      <c r="V51">
        <v>25.2</v>
      </c>
    </row>
    <row r="52" spans="1:22">
      <c r="A52" t="str">
        <f t="shared" si="5"/>
        <v>BSpp_2</v>
      </c>
      <c r="B52">
        <f t="shared" si="2"/>
        <v>2</v>
      </c>
      <c r="C52" t="str">
        <f t="shared" si="3"/>
        <v>BSpp_22</v>
      </c>
      <c r="D52" t="str">
        <f t="shared" si="6"/>
        <v>BSpp_2_4-16</v>
      </c>
      <c r="E52" t="str">
        <f t="shared" si="4"/>
        <v>BS</v>
      </c>
      <c r="F52" t="s">
        <v>37</v>
      </c>
      <c r="G52" t="s">
        <v>16</v>
      </c>
      <c r="H52">
        <v>2</v>
      </c>
      <c r="I52">
        <v>2</v>
      </c>
      <c r="K52" t="s">
        <v>36</v>
      </c>
      <c r="L52">
        <v>3.4</v>
      </c>
      <c r="M52">
        <v>2.7</v>
      </c>
      <c r="N52">
        <v>4</v>
      </c>
      <c r="O52">
        <v>16</v>
      </c>
      <c r="P52">
        <v>12</v>
      </c>
      <c r="Q52">
        <v>0.92</v>
      </c>
      <c r="R52">
        <v>0</v>
      </c>
      <c r="S52">
        <v>1</v>
      </c>
      <c r="T52">
        <v>5.68</v>
      </c>
      <c r="U52">
        <v>0.22</v>
      </c>
      <c r="V52">
        <v>25.8</v>
      </c>
    </row>
    <row r="53" spans="1:22">
      <c r="A53" t="str">
        <f t="shared" si="5"/>
        <v>BSpp_2</v>
      </c>
      <c r="B53">
        <f t="shared" si="2"/>
        <v>3</v>
      </c>
      <c r="C53" t="str">
        <f t="shared" si="3"/>
        <v>BSpp_23</v>
      </c>
      <c r="D53" t="str">
        <f t="shared" si="6"/>
        <v>BSpp_2_16-40</v>
      </c>
      <c r="E53" t="str">
        <f t="shared" si="4"/>
        <v>BS</v>
      </c>
      <c r="F53" t="s">
        <v>37</v>
      </c>
      <c r="G53" t="s">
        <v>16</v>
      </c>
      <c r="H53">
        <v>2</v>
      </c>
      <c r="I53">
        <v>3</v>
      </c>
      <c r="J53" t="s">
        <v>35</v>
      </c>
      <c r="K53" t="s">
        <v>36</v>
      </c>
      <c r="L53">
        <v>3.5</v>
      </c>
      <c r="M53">
        <v>3.4</v>
      </c>
      <c r="N53">
        <v>16</v>
      </c>
      <c r="O53">
        <v>40</v>
      </c>
      <c r="P53">
        <v>24</v>
      </c>
      <c r="Q53">
        <v>0.89</v>
      </c>
      <c r="R53">
        <v>0</v>
      </c>
      <c r="S53">
        <v>1</v>
      </c>
      <c r="T53">
        <v>1.33</v>
      </c>
      <c r="U53">
        <v>0.06</v>
      </c>
      <c r="V53">
        <v>22.2</v>
      </c>
    </row>
    <row r="54" spans="1:22">
      <c r="A54" t="str">
        <f t="shared" si="5"/>
        <v>BSpp_2</v>
      </c>
      <c r="B54">
        <f t="shared" si="2"/>
        <v>4</v>
      </c>
      <c r="C54" t="str">
        <f t="shared" si="3"/>
        <v>BSpp_24</v>
      </c>
      <c r="D54" t="str">
        <f t="shared" si="6"/>
        <v>BSpp_2_40-78</v>
      </c>
      <c r="E54" t="str">
        <f t="shared" si="4"/>
        <v>BS</v>
      </c>
      <c r="F54" t="s">
        <v>37</v>
      </c>
      <c r="G54" t="s">
        <v>16</v>
      </c>
      <c r="H54">
        <v>2</v>
      </c>
      <c r="I54">
        <v>4</v>
      </c>
      <c r="K54" t="s">
        <v>36</v>
      </c>
      <c r="L54">
        <v>3.5</v>
      </c>
      <c r="M54">
        <v>3.9</v>
      </c>
      <c r="N54">
        <v>40</v>
      </c>
      <c r="O54">
        <v>78</v>
      </c>
      <c r="P54">
        <v>38</v>
      </c>
      <c r="Q54">
        <v>1.06</v>
      </c>
      <c r="R54">
        <v>0</v>
      </c>
      <c r="S54">
        <v>1</v>
      </c>
      <c r="T54">
        <v>0.84</v>
      </c>
      <c r="U54">
        <v>0.04</v>
      </c>
      <c r="V54">
        <v>21</v>
      </c>
    </row>
    <row r="55" spans="1:22">
      <c r="A55" t="str">
        <f t="shared" si="5"/>
        <v>BSpp_3</v>
      </c>
      <c r="B55">
        <f t="shared" si="2"/>
        <v>1</v>
      </c>
      <c r="C55" t="str">
        <f t="shared" si="3"/>
        <v>BSpp_31</v>
      </c>
      <c r="D55" t="str">
        <f t="shared" si="6"/>
        <v>BSpp_3_0-10</v>
      </c>
      <c r="E55" t="str">
        <f t="shared" si="4"/>
        <v>BS</v>
      </c>
      <c r="F55" t="s">
        <v>37</v>
      </c>
      <c r="G55" t="s">
        <v>16</v>
      </c>
      <c r="H55">
        <v>3</v>
      </c>
      <c r="I55">
        <v>1</v>
      </c>
      <c r="J55" t="s">
        <v>35</v>
      </c>
      <c r="K55" t="s">
        <v>36</v>
      </c>
      <c r="L55">
        <v>3.4</v>
      </c>
      <c r="M55">
        <v>2.6</v>
      </c>
      <c r="N55">
        <v>0</v>
      </c>
      <c r="O55">
        <v>10</v>
      </c>
      <c r="P55">
        <v>10</v>
      </c>
      <c r="Q55">
        <v>0.79</v>
      </c>
      <c r="R55">
        <v>0</v>
      </c>
      <c r="S55">
        <v>1</v>
      </c>
      <c r="T55">
        <v>7.86</v>
      </c>
      <c r="U55">
        <v>0.31</v>
      </c>
      <c r="V55">
        <v>25.4</v>
      </c>
    </row>
    <row r="56" spans="1:22">
      <c r="A56" t="str">
        <f t="shared" si="5"/>
        <v>BSpp_3</v>
      </c>
      <c r="B56">
        <f t="shared" si="2"/>
        <v>2</v>
      </c>
      <c r="C56" t="str">
        <f t="shared" si="3"/>
        <v>BSpp_32</v>
      </c>
      <c r="D56" t="str">
        <f t="shared" si="6"/>
        <v>BSpp_3_10-20</v>
      </c>
      <c r="E56" t="str">
        <f t="shared" si="4"/>
        <v>BS</v>
      </c>
      <c r="F56" t="s">
        <v>37</v>
      </c>
      <c r="G56" t="s">
        <v>16</v>
      </c>
      <c r="H56">
        <v>3</v>
      </c>
      <c r="I56">
        <v>1</v>
      </c>
      <c r="K56" t="s">
        <v>36</v>
      </c>
      <c r="L56">
        <v>3.4</v>
      </c>
      <c r="M56">
        <v>3.3</v>
      </c>
      <c r="N56">
        <v>10</v>
      </c>
      <c r="O56">
        <v>20</v>
      </c>
      <c r="P56">
        <v>10</v>
      </c>
      <c r="Q56">
        <v>0.79</v>
      </c>
      <c r="R56">
        <v>0</v>
      </c>
      <c r="S56">
        <v>1</v>
      </c>
      <c r="T56">
        <v>2.92</v>
      </c>
      <c r="U56">
        <v>0.12</v>
      </c>
      <c r="V56">
        <v>24.3</v>
      </c>
    </row>
    <row r="57" spans="1:22">
      <c r="A57" t="str">
        <f t="shared" si="5"/>
        <v>BSpp_3</v>
      </c>
      <c r="B57">
        <f t="shared" si="2"/>
        <v>3</v>
      </c>
      <c r="C57" t="str">
        <f t="shared" si="3"/>
        <v>BSpp_33</v>
      </c>
      <c r="D57" t="str">
        <f t="shared" si="6"/>
        <v>BSpp_3_20-38</v>
      </c>
      <c r="E57" t="str">
        <f t="shared" si="4"/>
        <v>BS</v>
      </c>
      <c r="F57" t="s">
        <v>37</v>
      </c>
      <c r="G57" t="s">
        <v>16</v>
      </c>
      <c r="H57">
        <v>3</v>
      </c>
      <c r="I57">
        <v>2</v>
      </c>
      <c r="K57" t="s">
        <v>36</v>
      </c>
      <c r="L57">
        <v>3.5</v>
      </c>
      <c r="M57">
        <v>3.6</v>
      </c>
      <c r="N57">
        <v>20</v>
      </c>
      <c r="O57">
        <v>38</v>
      </c>
      <c r="P57">
        <v>18</v>
      </c>
      <c r="Q57">
        <v>0.73</v>
      </c>
      <c r="R57">
        <v>0</v>
      </c>
      <c r="S57">
        <v>1</v>
      </c>
      <c r="T57">
        <v>1.59</v>
      </c>
      <c r="U57">
        <v>7.0000000000000007E-2</v>
      </c>
      <c r="V57">
        <v>22.7</v>
      </c>
    </row>
    <row r="58" spans="1:22">
      <c r="A58" t="str">
        <f t="shared" si="5"/>
        <v>BSpp_3</v>
      </c>
      <c r="B58">
        <f t="shared" si="2"/>
        <v>4</v>
      </c>
      <c r="C58" t="str">
        <f t="shared" si="3"/>
        <v>BSpp_34</v>
      </c>
      <c r="D58" t="str">
        <f t="shared" si="6"/>
        <v>BSpp_3_38-50</v>
      </c>
      <c r="E58" t="str">
        <f t="shared" si="4"/>
        <v>BS</v>
      </c>
      <c r="F58" t="s">
        <v>37</v>
      </c>
      <c r="G58" t="s">
        <v>16</v>
      </c>
      <c r="H58">
        <v>3</v>
      </c>
      <c r="I58">
        <v>3</v>
      </c>
      <c r="J58" t="s">
        <v>35</v>
      </c>
      <c r="K58" t="s">
        <v>36</v>
      </c>
      <c r="L58">
        <v>3.6</v>
      </c>
      <c r="M58">
        <v>3.7</v>
      </c>
      <c r="N58">
        <v>38</v>
      </c>
      <c r="O58">
        <v>50</v>
      </c>
      <c r="P58">
        <v>12</v>
      </c>
      <c r="Q58">
        <v>0.65</v>
      </c>
      <c r="R58">
        <v>0</v>
      </c>
      <c r="S58">
        <v>1</v>
      </c>
      <c r="T58">
        <v>0.97</v>
      </c>
      <c r="U58">
        <v>0.04</v>
      </c>
      <c r="V58">
        <v>24.3</v>
      </c>
    </row>
    <row r="59" spans="1:22">
      <c r="A59" t="str">
        <f t="shared" si="5"/>
        <v>BSpp_3</v>
      </c>
      <c r="B59">
        <f t="shared" si="2"/>
        <v>5</v>
      </c>
      <c r="C59" t="str">
        <f t="shared" si="3"/>
        <v>BSpp_35</v>
      </c>
      <c r="D59" t="str">
        <f t="shared" si="6"/>
        <v>BSpp_3_50-78</v>
      </c>
      <c r="E59" t="str">
        <f t="shared" si="4"/>
        <v>BS</v>
      </c>
      <c r="F59" t="s">
        <v>37</v>
      </c>
      <c r="G59" t="s">
        <v>16</v>
      </c>
      <c r="H59">
        <v>3</v>
      </c>
      <c r="I59">
        <v>4</v>
      </c>
      <c r="K59" t="s">
        <v>36</v>
      </c>
      <c r="L59">
        <v>3.8</v>
      </c>
      <c r="M59">
        <v>4</v>
      </c>
      <c r="N59">
        <v>50</v>
      </c>
      <c r="O59">
        <v>78</v>
      </c>
      <c r="P59">
        <v>28</v>
      </c>
      <c r="Q59">
        <v>0.78</v>
      </c>
      <c r="R59">
        <v>0</v>
      </c>
      <c r="S59">
        <v>1</v>
      </c>
      <c r="T59">
        <v>0.79</v>
      </c>
      <c r="U59">
        <v>0.03</v>
      </c>
      <c r="V59">
        <v>26.3</v>
      </c>
    </row>
    <row r="60" spans="1:22">
      <c r="A60" t="str">
        <f t="shared" si="5"/>
        <v>BSrf_1</v>
      </c>
      <c r="B60">
        <f t="shared" si="2"/>
        <v>1</v>
      </c>
      <c r="C60" t="str">
        <f t="shared" si="3"/>
        <v>BSrf_11</v>
      </c>
      <c r="D60" t="str">
        <f t="shared" si="6"/>
        <v>BSrf_1_0-9</v>
      </c>
      <c r="E60" t="str">
        <f t="shared" si="4"/>
        <v>BS</v>
      </c>
      <c r="F60" t="s">
        <v>37</v>
      </c>
      <c r="G60" t="s">
        <v>11</v>
      </c>
      <c r="H60">
        <v>1</v>
      </c>
      <c r="I60">
        <v>1</v>
      </c>
      <c r="J60" t="s">
        <v>35</v>
      </c>
      <c r="K60" t="s">
        <v>36</v>
      </c>
      <c r="L60">
        <v>3.5</v>
      </c>
      <c r="M60">
        <v>1.4</v>
      </c>
      <c r="N60">
        <v>0</v>
      </c>
      <c r="O60">
        <v>9</v>
      </c>
      <c r="P60">
        <v>9</v>
      </c>
      <c r="Q60">
        <v>0.78</v>
      </c>
      <c r="R60">
        <v>0.09</v>
      </c>
      <c r="S60">
        <v>0.91</v>
      </c>
      <c r="T60">
        <v>9.01</v>
      </c>
      <c r="U60">
        <v>0.92</v>
      </c>
      <c r="V60">
        <v>9.8000000000000007</v>
      </c>
    </row>
    <row r="61" spans="1:22">
      <c r="A61" t="str">
        <f t="shared" si="5"/>
        <v>BSrf_1</v>
      </c>
      <c r="B61">
        <f t="shared" si="2"/>
        <v>2</v>
      </c>
      <c r="C61" t="str">
        <f t="shared" si="3"/>
        <v>BSrf_12</v>
      </c>
      <c r="D61" t="str">
        <f t="shared" si="6"/>
        <v>BSrf_1_9-23</v>
      </c>
      <c r="E61" t="str">
        <f t="shared" si="4"/>
        <v>BS</v>
      </c>
      <c r="F61" t="s">
        <v>37</v>
      </c>
      <c r="G61" t="s">
        <v>11</v>
      </c>
      <c r="H61">
        <v>1</v>
      </c>
      <c r="I61">
        <v>2</v>
      </c>
      <c r="K61" t="s">
        <v>36</v>
      </c>
      <c r="L61">
        <v>4.4000000000000004</v>
      </c>
      <c r="M61">
        <v>2.6</v>
      </c>
      <c r="N61">
        <v>9</v>
      </c>
      <c r="O61">
        <v>23</v>
      </c>
      <c r="P61">
        <v>14</v>
      </c>
      <c r="Q61">
        <v>0.78</v>
      </c>
      <c r="R61">
        <v>0.22</v>
      </c>
      <c r="S61">
        <v>0.78</v>
      </c>
      <c r="T61">
        <v>1.24</v>
      </c>
      <c r="U61">
        <v>0.06</v>
      </c>
      <c r="V61">
        <v>20.7</v>
      </c>
    </row>
    <row r="62" spans="1:22">
      <c r="A62" t="str">
        <f t="shared" si="5"/>
        <v>BSrf_1</v>
      </c>
      <c r="B62">
        <f t="shared" si="2"/>
        <v>3</v>
      </c>
      <c r="C62" t="str">
        <f t="shared" si="3"/>
        <v>BSrf_13</v>
      </c>
      <c r="D62" t="str">
        <f t="shared" si="6"/>
        <v>BSrf_1_23-63</v>
      </c>
      <c r="E62" t="str">
        <f t="shared" si="4"/>
        <v>BS</v>
      </c>
      <c r="F62" t="s">
        <v>37</v>
      </c>
      <c r="G62" t="s">
        <v>11</v>
      </c>
      <c r="H62">
        <v>1</v>
      </c>
      <c r="I62">
        <v>3</v>
      </c>
      <c r="J62" t="s">
        <v>35</v>
      </c>
      <c r="K62" t="s">
        <v>36</v>
      </c>
      <c r="L62">
        <v>4.5</v>
      </c>
      <c r="M62">
        <v>3</v>
      </c>
      <c r="N62">
        <v>23</v>
      </c>
      <c r="O62">
        <v>63</v>
      </c>
      <c r="P62">
        <v>40</v>
      </c>
      <c r="Q62">
        <v>0.87</v>
      </c>
      <c r="R62">
        <v>0.35</v>
      </c>
      <c r="S62">
        <v>0.65</v>
      </c>
      <c r="T62">
        <v>1.21</v>
      </c>
      <c r="U62">
        <v>0.06</v>
      </c>
      <c r="V62">
        <v>20.2</v>
      </c>
    </row>
    <row r="63" spans="1:22">
      <c r="A63" t="str">
        <f t="shared" si="5"/>
        <v>BSrf_1</v>
      </c>
      <c r="B63">
        <f t="shared" si="2"/>
        <v>4</v>
      </c>
      <c r="C63" t="str">
        <f t="shared" si="3"/>
        <v>BSrf_14</v>
      </c>
      <c r="D63" t="str">
        <f t="shared" si="6"/>
        <v>BSrf_1_63-98</v>
      </c>
      <c r="E63" t="str">
        <f t="shared" si="4"/>
        <v>BS</v>
      </c>
      <c r="F63" t="s">
        <v>37</v>
      </c>
      <c r="G63" t="s">
        <v>11</v>
      </c>
      <c r="H63">
        <v>1</v>
      </c>
      <c r="I63">
        <v>4</v>
      </c>
      <c r="K63" t="s">
        <v>36</v>
      </c>
      <c r="L63">
        <v>4.9000000000000004</v>
      </c>
      <c r="M63">
        <v>2.9</v>
      </c>
      <c r="N63">
        <v>63</v>
      </c>
      <c r="O63">
        <v>98</v>
      </c>
      <c r="P63">
        <v>35</v>
      </c>
      <c r="Q63">
        <v>0.61</v>
      </c>
      <c r="R63">
        <v>0.04</v>
      </c>
      <c r="S63">
        <v>0.96</v>
      </c>
      <c r="T63">
        <v>0.72</v>
      </c>
      <c r="U63">
        <v>0.04</v>
      </c>
      <c r="V63">
        <v>18</v>
      </c>
    </row>
    <row r="64" spans="1:22">
      <c r="A64" t="str">
        <f t="shared" si="5"/>
        <v>BSrf_2</v>
      </c>
      <c r="B64">
        <f t="shared" si="2"/>
        <v>1</v>
      </c>
      <c r="C64" t="str">
        <f t="shared" si="3"/>
        <v>BSrf_21</v>
      </c>
      <c r="D64" t="str">
        <f t="shared" si="6"/>
        <v>BSrf_2_0-7</v>
      </c>
      <c r="E64" t="str">
        <f t="shared" si="4"/>
        <v>BS</v>
      </c>
      <c r="F64" t="s">
        <v>37</v>
      </c>
      <c r="G64" t="s">
        <v>11</v>
      </c>
      <c r="H64">
        <v>2</v>
      </c>
      <c r="I64">
        <v>1</v>
      </c>
      <c r="J64" t="s">
        <v>35</v>
      </c>
      <c r="K64" t="s">
        <v>36</v>
      </c>
      <c r="L64">
        <v>3.4</v>
      </c>
      <c r="M64">
        <v>1.2</v>
      </c>
      <c r="N64">
        <v>0</v>
      </c>
      <c r="O64">
        <v>7</v>
      </c>
      <c r="P64">
        <v>7</v>
      </c>
      <c r="Q64">
        <v>0.8</v>
      </c>
      <c r="R64">
        <v>0.09</v>
      </c>
      <c r="S64">
        <v>0.91</v>
      </c>
      <c r="T64">
        <v>3.73</v>
      </c>
      <c r="U64">
        <v>0.15</v>
      </c>
      <c r="V64">
        <v>24.9</v>
      </c>
    </row>
    <row r="65" spans="1:22">
      <c r="A65" t="str">
        <f t="shared" si="5"/>
        <v>BSrf_2</v>
      </c>
      <c r="B65">
        <f t="shared" si="2"/>
        <v>2</v>
      </c>
      <c r="C65" t="str">
        <f t="shared" si="3"/>
        <v>BSrf_22</v>
      </c>
      <c r="D65" t="str">
        <f t="shared" si="6"/>
        <v>BSrf_2_7-18</v>
      </c>
      <c r="E65" t="str">
        <f t="shared" si="4"/>
        <v>BS</v>
      </c>
      <c r="F65" t="s">
        <v>37</v>
      </c>
      <c r="G65" t="s">
        <v>11</v>
      </c>
      <c r="H65">
        <v>2</v>
      </c>
      <c r="I65">
        <v>2</v>
      </c>
      <c r="K65" t="s">
        <v>36</v>
      </c>
      <c r="L65">
        <v>4.3</v>
      </c>
      <c r="M65">
        <v>2.2999999999999998</v>
      </c>
      <c r="N65">
        <v>7</v>
      </c>
      <c r="O65">
        <v>18</v>
      </c>
      <c r="P65">
        <v>11</v>
      </c>
      <c r="Q65">
        <v>0.8</v>
      </c>
      <c r="R65">
        <v>0.22</v>
      </c>
      <c r="S65">
        <v>0.78</v>
      </c>
      <c r="T65">
        <v>1.6</v>
      </c>
      <c r="U65">
        <v>7.0000000000000007E-2</v>
      </c>
      <c r="V65">
        <v>22.9</v>
      </c>
    </row>
    <row r="66" spans="1:22">
      <c r="A66" t="str">
        <f t="shared" ref="A66:A97" si="7">LEFT(D66,6)</f>
        <v>BSrf_2</v>
      </c>
      <c r="B66">
        <f t="shared" si="2"/>
        <v>3</v>
      </c>
      <c r="C66" t="str">
        <f t="shared" si="3"/>
        <v>BSrf_23</v>
      </c>
      <c r="D66" t="str">
        <f t="shared" ref="D66:D97" si="8">E66&amp;IF(G66="PP","pp",IF(G66="WF","wf",IF(G66="RF","rf")))&amp;"_"&amp;H66&amp;"_"&amp;N66&amp;"-"&amp;O66</f>
        <v>BSrf_2_18-59</v>
      </c>
      <c r="E66" t="str">
        <f t="shared" si="4"/>
        <v>BS</v>
      </c>
      <c r="F66" t="s">
        <v>37</v>
      </c>
      <c r="G66" t="s">
        <v>11</v>
      </c>
      <c r="H66">
        <v>2</v>
      </c>
      <c r="I66">
        <v>3</v>
      </c>
      <c r="J66" t="s">
        <v>35</v>
      </c>
      <c r="K66" t="s">
        <v>36</v>
      </c>
      <c r="L66">
        <v>4.4000000000000004</v>
      </c>
      <c r="M66">
        <v>2.8</v>
      </c>
      <c r="N66">
        <v>18</v>
      </c>
      <c r="O66">
        <v>59</v>
      </c>
      <c r="P66">
        <v>41</v>
      </c>
      <c r="Q66">
        <v>1.28</v>
      </c>
      <c r="R66">
        <v>0.42</v>
      </c>
      <c r="S66">
        <v>0.57999999999999996</v>
      </c>
      <c r="T66">
        <v>1.5</v>
      </c>
      <c r="U66">
        <v>7.0000000000000007E-2</v>
      </c>
      <c r="V66">
        <v>21.4</v>
      </c>
    </row>
    <row r="67" spans="1:22">
      <c r="A67" t="str">
        <f t="shared" si="7"/>
        <v>BSrf_2</v>
      </c>
      <c r="B67">
        <f t="shared" ref="B67:B125" si="9">IF(A67=A66,B66+1,1)</f>
        <v>4</v>
      </c>
      <c r="C67" t="str">
        <f t="shared" ref="C67:C125" si="10">A67&amp;B67</f>
        <v>BSrf_24</v>
      </c>
      <c r="D67" t="str">
        <f t="shared" si="8"/>
        <v>BSrf_2_59-93</v>
      </c>
      <c r="E67" t="str">
        <f t="shared" ref="E67:E125" si="11">IF(F67="Andesite","AN",IF(F67="Basalt","BS",IF(F67="Granite","GR")))</f>
        <v>BS</v>
      </c>
      <c r="F67" t="s">
        <v>37</v>
      </c>
      <c r="G67" t="s">
        <v>11</v>
      </c>
      <c r="H67">
        <v>2</v>
      </c>
      <c r="I67">
        <v>4</v>
      </c>
      <c r="K67" t="s">
        <v>36</v>
      </c>
      <c r="L67">
        <v>4.8</v>
      </c>
      <c r="M67">
        <v>3</v>
      </c>
      <c r="N67">
        <v>59</v>
      </c>
      <c r="O67">
        <v>93</v>
      </c>
      <c r="P67">
        <v>34</v>
      </c>
      <c r="Q67">
        <v>0.86</v>
      </c>
      <c r="R67">
        <v>0.42</v>
      </c>
      <c r="S67">
        <v>0.57999999999999996</v>
      </c>
      <c r="T67">
        <v>1.0900000000000001</v>
      </c>
      <c r="U67">
        <v>0.05</v>
      </c>
      <c r="V67">
        <v>21.8</v>
      </c>
    </row>
    <row r="68" spans="1:22">
      <c r="A68" t="str">
        <f t="shared" si="7"/>
        <v>BSrf_3</v>
      </c>
      <c r="B68">
        <f t="shared" si="9"/>
        <v>1</v>
      </c>
      <c r="C68" t="str">
        <f t="shared" si="10"/>
        <v>BSrf_31</v>
      </c>
      <c r="D68" t="str">
        <f t="shared" si="8"/>
        <v>BSrf_3_0-8</v>
      </c>
      <c r="E68" t="str">
        <f t="shared" si="11"/>
        <v>BS</v>
      </c>
      <c r="F68" t="s">
        <v>37</v>
      </c>
      <c r="G68" t="s">
        <v>11</v>
      </c>
      <c r="H68">
        <v>3</v>
      </c>
      <c r="I68">
        <v>1</v>
      </c>
      <c r="J68" t="s">
        <v>35</v>
      </c>
      <c r="K68" t="s">
        <v>36</v>
      </c>
      <c r="L68">
        <v>3.4</v>
      </c>
      <c r="M68">
        <v>1.2</v>
      </c>
      <c r="N68">
        <v>0</v>
      </c>
      <c r="O68">
        <v>8</v>
      </c>
      <c r="P68">
        <v>8</v>
      </c>
      <c r="Q68">
        <v>0.56000000000000005</v>
      </c>
      <c r="R68">
        <v>0.09</v>
      </c>
      <c r="S68">
        <v>0.91</v>
      </c>
      <c r="T68">
        <v>5.74</v>
      </c>
      <c r="U68">
        <v>0.25</v>
      </c>
      <c r="V68">
        <v>23</v>
      </c>
    </row>
    <row r="69" spans="1:22">
      <c r="A69" t="str">
        <f t="shared" si="7"/>
        <v>BSrf_3</v>
      </c>
      <c r="B69">
        <f t="shared" si="9"/>
        <v>2</v>
      </c>
      <c r="C69" t="str">
        <f t="shared" si="10"/>
        <v>BSrf_32</v>
      </c>
      <c r="D69" t="str">
        <f t="shared" si="8"/>
        <v>BSrf_3_8-26</v>
      </c>
      <c r="E69" t="str">
        <f t="shared" si="11"/>
        <v>BS</v>
      </c>
      <c r="F69" t="s">
        <v>37</v>
      </c>
      <c r="G69" t="s">
        <v>11</v>
      </c>
      <c r="H69">
        <v>3</v>
      </c>
      <c r="I69">
        <v>2</v>
      </c>
      <c r="K69" t="s">
        <v>36</v>
      </c>
      <c r="L69">
        <v>4.3</v>
      </c>
      <c r="M69">
        <v>1.8</v>
      </c>
      <c r="N69">
        <v>8</v>
      </c>
      <c r="O69">
        <v>26</v>
      </c>
      <c r="P69">
        <v>18</v>
      </c>
      <c r="Q69">
        <v>0.56000000000000005</v>
      </c>
      <c r="R69">
        <v>0.25</v>
      </c>
      <c r="S69">
        <v>0.75</v>
      </c>
      <c r="T69">
        <v>1.56</v>
      </c>
      <c r="U69">
        <v>0.06</v>
      </c>
      <c r="V69">
        <v>26</v>
      </c>
    </row>
    <row r="70" spans="1:22">
      <c r="A70" t="str">
        <f t="shared" si="7"/>
        <v>BSrf_3</v>
      </c>
      <c r="B70">
        <f t="shared" si="9"/>
        <v>3</v>
      </c>
      <c r="C70" t="str">
        <f t="shared" si="10"/>
        <v>BSrf_33</v>
      </c>
      <c r="D70" t="str">
        <f t="shared" si="8"/>
        <v>BSrf_3_26-54</v>
      </c>
      <c r="E70" t="str">
        <f t="shared" si="11"/>
        <v>BS</v>
      </c>
      <c r="F70" t="s">
        <v>37</v>
      </c>
      <c r="G70" t="s">
        <v>11</v>
      </c>
      <c r="H70">
        <v>3</v>
      </c>
      <c r="I70">
        <v>3</v>
      </c>
      <c r="J70" t="s">
        <v>35</v>
      </c>
      <c r="K70" t="s">
        <v>36</v>
      </c>
      <c r="L70">
        <v>4.3</v>
      </c>
      <c r="M70">
        <v>2.6</v>
      </c>
      <c r="N70">
        <v>26</v>
      </c>
      <c r="O70">
        <v>54</v>
      </c>
      <c r="P70">
        <v>28</v>
      </c>
      <c r="Q70">
        <v>0.72</v>
      </c>
      <c r="R70">
        <v>0.45</v>
      </c>
      <c r="S70">
        <v>0.55000000000000004</v>
      </c>
      <c r="T70">
        <v>2.42</v>
      </c>
      <c r="U70">
        <v>0.1</v>
      </c>
      <c r="V70">
        <v>24.2</v>
      </c>
    </row>
    <row r="71" spans="1:22">
      <c r="A71" t="str">
        <f t="shared" si="7"/>
        <v>BSrf_3</v>
      </c>
      <c r="B71">
        <f t="shared" si="9"/>
        <v>4</v>
      </c>
      <c r="C71" t="str">
        <f t="shared" si="10"/>
        <v>BSrf_34</v>
      </c>
      <c r="D71" t="str">
        <f t="shared" si="8"/>
        <v>BSrf_3_54-94</v>
      </c>
      <c r="E71" t="str">
        <f t="shared" si="11"/>
        <v>BS</v>
      </c>
      <c r="F71" t="s">
        <v>37</v>
      </c>
      <c r="G71" t="s">
        <v>11</v>
      </c>
      <c r="H71">
        <v>3</v>
      </c>
      <c r="I71">
        <v>4</v>
      </c>
      <c r="K71" t="s">
        <v>36</v>
      </c>
      <c r="L71">
        <v>4.4000000000000004</v>
      </c>
      <c r="M71">
        <v>2.8</v>
      </c>
      <c r="N71">
        <v>54</v>
      </c>
      <c r="O71">
        <v>94</v>
      </c>
      <c r="P71">
        <v>40</v>
      </c>
      <c r="Q71">
        <v>1.26</v>
      </c>
      <c r="R71">
        <v>0.5</v>
      </c>
      <c r="S71">
        <v>0.5</v>
      </c>
      <c r="T71">
        <v>1.89</v>
      </c>
      <c r="U71">
        <v>0.09</v>
      </c>
      <c r="V71">
        <v>21</v>
      </c>
    </row>
    <row r="72" spans="1:22">
      <c r="A72" t="str">
        <f t="shared" si="7"/>
        <v>BSwf_1</v>
      </c>
      <c r="B72">
        <f t="shared" si="9"/>
        <v>1</v>
      </c>
      <c r="C72" t="str">
        <f t="shared" si="10"/>
        <v>BSwf_11</v>
      </c>
      <c r="D72" t="str">
        <f t="shared" si="8"/>
        <v>BSwf_1_0-8</v>
      </c>
      <c r="E72" t="str">
        <f t="shared" si="11"/>
        <v>BS</v>
      </c>
      <c r="F72" t="s">
        <v>37</v>
      </c>
      <c r="G72" t="s">
        <v>15</v>
      </c>
      <c r="H72">
        <v>1</v>
      </c>
      <c r="I72">
        <v>1</v>
      </c>
      <c r="J72" t="s">
        <v>35</v>
      </c>
      <c r="K72" t="s">
        <v>36</v>
      </c>
      <c r="L72">
        <v>3.8</v>
      </c>
      <c r="M72">
        <v>2.2999999999999998</v>
      </c>
      <c r="N72">
        <v>0</v>
      </c>
      <c r="O72">
        <v>8</v>
      </c>
      <c r="P72">
        <v>8</v>
      </c>
      <c r="Q72">
        <v>0.89</v>
      </c>
      <c r="R72">
        <v>0.05</v>
      </c>
      <c r="S72">
        <v>0.95</v>
      </c>
      <c r="T72">
        <v>4.71</v>
      </c>
      <c r="U72">
        <v>0.19</v>
      </c>
      <c r="V72">
        <v>24.8</v>
      </c>
    </row>
    <row r="73" spans="1:22">
      <c r="A73" t="str">
        <f t="shared" si="7"/>
        <v>BSwf_1</v>
      </c>
      <c r="B73">
        <f t="shared" si="9"/>
        <v>2</v>
      </c>
      <c r="C73" t="str">
        <f t="shared" si="10"/>
        <v>BSwf_12</v>
      </c>
      <c r="D73" t="str">
        <f t="shared" si="8"/>
        <v>BSwf_1_8-38</v>
      </c>
      <c r="E73" t="str">
        <f t="shared" si="11"/>
        <v>BS</v>
      </c>
      <c r="F73" t="s">
        <v>37</v>
      </c>
      <c r="G73" t="s">
        <v>15</v>
      </c>
      <c r="H73">
        <v>1</v>
      </c>
      <c r="I73">
        <v>2</v>
      </c>
      <c r="J73" t="s">
        <v>35</v>
      </c>
      <c r="K73" t="s">
        <v>36</v>
      </c>
      <c r="L73">
        <v>4.2</v>
      </c>
      <c r="M73">
        <v>2.7</v>
      </c>
      <c r="N73">
        <v>8</v>
      </c>
      <c r="O73">
        <v>38</v>
      </c>
      <c r="P73">
        <v>30</v>
      </c>
      <c r="Q73">
        <v>0.89</v>
      </c>
      <c r="R73">
        <v>0.12</v>
      </c>
      <c r="S73">
        <v>0.88</v>
      </c>
      <c r="T73">
        <v>2.19</v>
      </c>
      <c r="U73">
        <v>0.09</v>
      </c>
      <c r="V73">
        <v>24.3</v>
      </c>
    </row>
    <row r="74" spans="1:22">
      <c r="A74" t="str">
        <f t="shared" si="7"/>
        <v>BSwf_1</v>
      </c>
      <c r="B74">
        <f t="shared" si="9"/>
        <v>3</v>
      </c>
      <c r="C74" t="str">
        <f t="shared" si="10"/>
        <v>BSwf_13</v>
      </c>
      <c r="D74" t="str">
        <f t="shared" si="8"/>
        <v>BSwf_1_38-56</v>
      </c>
      <c r="E74" t="str">
        <f t="shared" si="11"/>
        <v>BS</v>
      </c>
      <c r="F74" t="s">
        <v>37</v>
      </c>
      <c r="G74" t="s">
        <v>15</v>
      </c>
      <c r="H74">
        <v>1</v>
      </c>
      <c r="I74">
        <v>3</v>
      </c>
      <c r="K74" t="s">
        <v>36</v>
      </c>
      <c r="L74">
        <v>4.5</v>
      </c>
      <c r="M74">
        <v>3.2</v>
      </c>
      <c r="N74">
        <v>38</v>
      </c>
      <c r="O74">
        <v>56</v>
      </c>
      <c r="P74">
        <v>18</v>
      </c>
      <c r="Q74">
        <v>0.89</v>
      </c>
      <c r="R74">
        <v>0.31</v>
      </c>
      <c r="S74">
        <v>0.69</v>
      </c>
      <c r="T74">
        <v>1.39</v>
      </c>
      <c r="U74">
        <v>7.0000000000000007E-2</v>
      </c>
      <c r="V74">
        <v>19.899999999999999</v>
      </c>
    </row>
    <row r="75" spans="1:22">
      <c r="A75" t="str">
        <f t="shared" si="7"/>
        <v>BSwf_1</v>
      </c>
      <c r="B75">
        <f t="shared" si="9"/>
        <v>4</v>
      </c>
      <c r="C75" t="str">
        <f t="shared" si="10"/>
        <v>BSwf_14</v>
      </c>
      <c r="D75" t="str">
        <f t="shared" si="8"/>
        <v>BSwf_1_56-90</v>
      </c>
      <c r="E75" t="str">
        <f t="shared" si="11"/>
        <v>BS</v>
      </c>
      <c r="F75" t="s">
        <v>37</v>
      </c>
      <c r="G75" t="s">
        <v>15</v>
      </c>
      <c r="H75">
        <v>1</v>
      </c>
      <c r="I75">
        <v>4</v>
      </c>
      <c r="K75" t="s">
        <v>36</v>
      </c>
      <c r="L75">
        <v>4.7</v>
      </c>
      <c r="M75">
        <v>3.3</v>
      </c>
      <c r="N75">
        <v>56</v>
      </c>
      <c r="O75">
        <v>90</v>
      </c>
      <c r="P75">
        <v>34</v>
      </c>
      <c r="Q75">
        <v>0.89</v>
      </c>
      <c r="R75">
        <v>0.25</v>
      </c>
      <c r="S75">
        <v>0.75</v>
      </c>
      <c r="T75">
        <v>0.9</v>
      </c>
      <c r="U75">
        <v>0.05</v>
      </c>
      <c r="V75">
        <v>18</v>
      </c>
    </row>
    <row r="76" spans="1:22">
      <c r="A76" t="str">
        <f t="shared" si="7"/>
        <v>BSwf_2</v>
      </c>
      <c r="B76">
        <f t="shared" si="9"/>
        <v>1</v>
      </c>
      <c r="C76" t="str">
        <f t="shared" si="10"/>
        <v>BSwf_21</v>
      </c>
      <c r="D76" t="str">
        <f t="shared" si="8"/>
        <v>BSwf_2_0-16</v>
      </c>
      <c r="E76" t="str">
        <f t="shared" si="11"/>
        <v>BS</v>
      </c>
      <c r="F76" t="s">
        <v>37</v>
      </c>
      <c r="G76" t="s">
        <v>15</v>
      </c>
      <c r="H76">
        <v>2</v>
      </c>
      <c r="I76">
        <v>1</v>
      </c>
      <c r="J76" t="s">
        <v>35</v>
      </c>
      <c r="K76" t="s">
        <v>36</v>
      </c>
      <c r="L76">
        <v>4.2</v>
      </c>
      <c r="M76">
        <v>2.8</v>
      </c>
      <c r="N76">
        <v>0</v>
      </c>
      <c r="O76">
        <v>16</v>
      </c>
      <c r="P76">
        <v>16</v>
      </c>
      <c r="Q76">
        <v>1.1599999999999999</v>
      </c>
      <c r="R76">
        <v>0.25</v>
      </c>
      <c r="S76">
        <v>0.75</v>
      </c>
      <c r="T76">
        <v>2.75</v>
      </c>
      <c r="U76">
        <v>0.09</v>
      </c>
      <c r="V76">
        <v>30.6</v>
      </c>
    </row>
    <row r="77" spans="1:22">
      <c r="A77" t="str">
        <f t="shared" si="7"/>
        <v>BSwf_2</v>
      </c>
      <c r="B77">
        <f t="shared" si="9"/>
        <v>2</v>
      </c>
      <c r="C77" t="str">
        <f t="shared" si="10"/>
        <v>BSwf_22</v>
      </c>
      <c r="D77" t="str">
        <f t="shared" si="8"/>
        <v>BSwf_2_16-43</v>
      </c>
      <c r="E77" t="str">
        <f t="shared" si="11"/>
        <v>BS</v>
      </c>
      <c r="F77" t="s">
        <v>37</v>
      </c>
      <c r="G77" t="s">
        <v>15</v>
      </c>
      <c r="H77">
        <v>2</v>
      </c>
      <c r="I77">
        <v>2</v>
      </c>
      <c r="J77" t="s">
        <v>35</v>
      </c>
      <c r="K77" t="s">
        <v>36</v>
      </c>
      <c r="L77">
        <v>4.3</v>
      </c>
      <c r="M77">
        <v>3.1</v>
      </c>
      <c r="N77">
        <v>16</v>
      </c>
      <c r="O77">
        <v>43</v>
      </c>
      <c r="P77">
        <v>27</v>
      </c>
      <c r="Q77">
        <v>0.95</v>
      </c>
      <c r="R77">
        <v>0.35</v>
      </c>
      <c r="S77">
        <v>0.65</v>
      </c>
      <c r="T77">
        <v>2.2400000000000002</v>
      </c>
      <c r="U77">
        <v>0.09</v>
      </c>
      <c r="V77">
        <v>24.9</v>
      </c>
    </row>
    <row r="78" spans="1:22">
      <c r="A78" t="str">
        <f t="shared" si="7"/>
        <v>BSwf_2</v>
      </c>
      <c r="B78">
        <f t="shared" si="9"/>
        <v>3</v>
      </c>
      <c r="C78" t="str">
        <f t="shared" si="10"/>
        <v>BSwf_23</v>
      </c>
      <c r="D78" t="str">
        <f t="shared" si="8"/>
        <v>BSwf_2_43-62</v>
      </c>
      <c r="E78" t="str">
        <f t="shared" si="11"/>
        <v>BS</v>
      </c>
      <c r="F78" t="s">
        <v>37</v>
      </c>
      <c r="G78" t="s">
        <v>15</v>
      </c>
      <c r="H78">
        <v>2</v>
      </c>
      <c r="I78">
        <v>3</v>
      </c>
      <c r="K78" t="s">
        <v>36</v>
      </c>
      <c r="L78">
        <v>4.5</v>
      </c>
      <c r="M78">
        <v>3.3</v>
      </c>
      <c r="N78">
        <v>43</v>
      </c>
      <c r="O78">
        <v>62</v>
      </c>
      <c r="P78">
        <v>19</v>
      </c>
      <c r="Q78">
        <v>1.26</v>
      </c>
      <c r="R78">
        <v>0.4</v>
      </c>
      <c r="S78">
        <v>0.6</v>
      </c>
      <c r="T78">
        <v>1.78</v>
      </c>
      <c r="U78">
        <v>7.0000000000000007E-2</v>
      </c>
      <c r="V78">
        <v>25.4</v>
      </c>
    </row>
    <row r="79" spans="1:22">
      <c r="A79" t="str">
        <f t="shared" si="7"/>
        <v>BSwf_2</v>
      </c>
      <c r="B79">
        <f t="shared" si="9"/>
        <v>4</v>
      </c>
      <c r="C79" t="str">
        <f t="shared" si="10"/>
        <v>BSwf_24</v>
      </c>
      <c r="D79" t="str">
        <f t="shared" si="8"/>
        <v>BSwf_2_62-94</v>
      </c>
      <c r="E79" t="str">
        <f t="shared" si="11"/>
        <v>BS</v>
      </c>
      <c r="F79" t="s">
        <v>37</v>
      </c>
      <c r="G79" t="s">
        <v>15</v>
      </c>
      <c r="H79">
        <v>2</v>
      </c>
      <c r="I79">
        <v>4</v>
      </c>
      <c r="K79" t="s">
        <v>36</v>
      </c>
      <c r="L79">
        <v>4.5</v>
      </c>
      <c r="M79">
        <v>3.3</v>
      </c>
      <c r="N79">
        <v>62</v>
      </c>
      <c r="O79">
        <v>94</v>
      </c>
      <c r="P79">
        <v>32</v>
      </c>
      <c r="Q79">
        <v>0.79</v>
      </c>
      <c r="R79">
        <v>0.45</v>
      </c>
      <c r="S79">
        <v>0.55000000000000004</v>
      </c>
      <c r="T79">
        <v>1.94</v>
      </c>
      <c r="U79">
        <v>7.0000000000000007E-2</v>
      </c>
      <c r="V79">
        <v>27.7</v>
      </c>
    </row>
    <row r="80" spans="1:22">
      <c r="A80" t="str">
        <f t="shared" si="7"/>
        <v>BSwf_3</v>
      </c>
      <c r="B80">
        <f t="shared" si="9"/>
        <v>1</v>
      </c>
      <c r="C80" t="str">
        <f t="shared" si="10"/>
        <v>BSwf_31</v>
      </c>
      <c r="D80" t="str">
        <f t="shared" si="8"/>
        <v>BSwf_3_0-15</v>
      </c>
      <c r="E80" t="str">
        <f t="shared" si="11"/>
        <v>BS</v>
      </c>
      <c r="F80" t="s">
        <v>37</v>
      </c>
      <c r="G80" t="s">
        <v>15</v>
      </c>
      <c r="H80">
        <v>3</v>
      </c>
      <c r="I80">
        <v>1</v>
      </c>
      <c r="J80" t="s">
        <v>35</v>
      </c>
      <c r="K80" t="s">
        <v>36</v>
      </c>
      <c r="L80">
        <v>4.2</v>
      </c>
      <c r="M80">
        <v>2.8</v>
      </c>
      <c r="N80">
        <v>0</v>
      </c>
      <c r="O80">
        <v>15</v>
      </c>
      <c r="P80">
        <v>15</v>
      </c>
      <c r="Q80">
        <v>0.46</v>
      </c>
      <c r="R80">
        <v>0.3</v>
      </c>
      <c r="S80">
        <v>0.7</v>
      </c>
      <c r="T80">
        <v>2.73</v>
      </c>
      <c r="U80">
        <v>0.08</v>
      </c>
      <c r="V80">
        <v>34.1</v>
      </c>
    </row>
    <row r="81" spans="1:22">
      <c r="A81" t="str">
        <f t="shared" si="7"/>
        <v>BSwf_3</v>
      </c>
      <c r="B81">
        <f t="shared" si="9"/>
        <v>2</v>
      </c>
      <c r="C81" t="str">
        <f t="shared" si="10"/>
        <v>BSwf_32</v>
      </c>
      <c r="D81" t="str">
        <f t="shared" si="8"/>
        <v>BSwf_3_15-35</v>
      </c>
      <c r="E81" t="str">
        <f t="shared" si="11"/>
        <v>BS</v>
      </c>
      <c r="F81" t="s">
        <v>37</v>
      </c>
      <c r="G81" t="s">
        <v>15</v>
      </c>
      <c r="H81">
        <v>3</v>
      </c>
      <c r="I81">
        <v>2</v>
      </c>
      <c r="J81" t="s">
        <v>35</v>
      </c>
      <c r="K81" t="s">
        <v>36</v>
      </c>
      <c r="L81">
        <v>4.0999999999999996</v>
      </c>
      <c r="M81">
        <v>2.7</v>
      </c>
      <c r="N81">
        <v>15</v>
      </c>
      <c r="O81">
        <v>35</v>
      </c>
      <c r="P81">
        <v>20</v>
      </c>
      <c r="Q81">
        <v>0.67</v>
      </c>
      <c r="R81">
        <v>0.4</v>
      </c>
      <c r="S81">
        <v>0.6</v>
      </c>
      <c r="T81">
        <v>2.38</v>
      </c>
      <c r="U81">
        <v>0.09</v>
      </c>
      <c r="V81">
        <v>26.4</v>
      </c>
    </row>
    <row r="82" spans="1:22">
      <c r="A82" t="str">
        <f t="shared" si="7"/>
        <v>BSwf_3</v>
      </c>
      <c r="B82">
        <f t="shared" si="9"/>
        <v>3</v>
      </c>
      <c r="C82" t="str">
        <f t="shared" si="10"/>
        <v>BSwf_33</v>
      </c>
      <c r="D82" t="str">
        <f t="shared" si="8"/>
        <v>BSwf_3_35-61</v>
      </c>
      <c r="E82" t="str">
        <f t="shared" si="11"/>
        <v>BS</v>
      </c>
      <c r="F82" t="s">
        <v>37</v>
      </c>
      <c r="G82" t="s">
        <v>15</v>
      </c>
      <c r="H82">
        <v>3</v>
      </c>
      <c r="I82">
        <v>3</v>
      </c>
      <c r="K82" t="s">
        <v>36</v>
      </c>
      <c r="L82">
        <v>4.5999999999999996</v>
      </c>
      <c r="M82">
        <v>3.1</v>
      </c>
      <c r="N82">
        <v>35</v>
      </c>
      <c r="O82">
        <v>61</v>
      </c>
      <c r="P82">
        <v>26</v>
      </c>
      <c r="Q82">
        <v>0.89</v>
      </c>
      <c r="R82">
        <v>0.5</v>
      </c>
      <c r="S82">
        <v>0.5</v>
      </c>
      <c r="T82">
        <v>1.33</v>
      </c>
      <c r="U82">
        <v>0.06</v>
      </c>
      <c r="V82">
        <v>22.2</v>
      </c>
    </row>
    <row r="83" spans="1:22">
      <c r="A83" t="str">
        <f t="shared" si="7"/>
        <v>BSwf_3</v>
      </c>
      <c r="B83">
        <f t="shared" si="9"/>
        <v>4</v>
      </c>
      <c r="C83" t="str">
        <f t="shared" si="10"/>
        <v>BSwf_34</v>
      </c>
      <c r="D83" t="str">
        <f t="shared" si="8"/>
        <v>BSwf_3_61-92</v>
      </c>
      <c r="E83" t="str">
        <f t="shared" si="11"/>
        <v>BS</v>
      </c>
      <c r="F83" t="s">
        <v>37</v>
      </c>
      <c r="G83" t="s">
        <v>15</v>
      </c>
      <c r="H83">
        <v>3</v>
      </c>
      <c r="I83">
        <v>4</v>
      </c>
      <c r="K83" t="s">
        <v>36</v>
      </c>
      <c r="L83">
        <v>4.5999999999999996</v>
      </c>
      <c r="M83">
        <v>3.2</v>
      </c>
      <c r="N83">
        <v>61</v>
      </c>
      <c r="O83">
        <v>92</v>
      </c>
      <c r="P83">
        <v>31</v>
      </c>
      <c r="Q83">
        <v>0.92</v>
      </c>
      <c r="R83">
        <v>0.55000000000000004</v>
      </c>
      <c r="S83">
        <v>0.45</v>
      </c>
      <c r="T83">
        <v>1.36</v>
      </c>
      <c r="U83">
        <v>0.05</v>
      </c>
      <c r="V83">
        <v>27.2</v>
      </c>
    </row>
    <row r="84" spans="1:22">
      <c r="A84" t="str">
        <f t="shared" si="7"/>
        <v>GRpp_1</v>
      </c>
      <c r="B84">
        <f t="shared" si="9"/>
        <v>1</v>
      </c>
      <c r="C84" t="str">
        <f t="shared" si="10"/>
        <v>GRpp_11</v>
      </c>
      <c r="D84" t="str">
        <f t="shared" si="8"/>
        <v>GRpp_1_0-10</v>
      </c>
      <c r="E84" t="str">
        <f t="shared" si="11"/>
        <v>GR</v>
      </c>
      <c r="F84" t="s">
        <v>38</v>
      </c>
      <c r="G84" t="s">
        <v>16</v>
      </c>
      <c r="H84">
        <v>1</v>
      </c>
      <c r="I84">
        <v>1</v>
      </c>
      <c r="J84" t="s">
        <v>35</v>
      </c>
      <c r="K84" t="s">
        <v>36</v>
      </c>
      <c r="L84">
        <v>3.7</v>
      </c>
      <c r="M84">
        <v>1.5</v>
      </c>
      <c r="N84">
        <v>0</v>
      </c>
      <c r="O84">
        <v>10</v>
      </c>
      <c r="P84">
        <v>10</v>
      </c>
      <c r="Q84">
        <v>1.05</v>
      </c>
      <c r="R84">
        <v>0</v>
      </c>
      <c r="S84">
        <v>1</v>
      </c>
      <c r="T84">
        <v>4.76</v>
      </c>
      <c r="U84">
        <v>0.15</v>
      </c>
      <c r="V84">
        <v>31.7</v>
      </c>
    </row>
    <row r="85" spans="1:22">
      <c r="A85" t="str">
        <f t="shared" si="7"/>
        <v>GRpp_1</v>
      </c>
      <c r="B85">
        <f t="shared" si="9"/>
        <v>2</v>
      </c>
      <c r="C85" t="str">
        <f t="shared" si="10"/>
        <v>GRpp_12</v>
      </c>
      <c r="D85" t="str">
        <f t="shared" si="8"/>
        <v>GRpp_1_10-37</v>
      </c>
      <c r="E85" t="str">
        <f t="shared" si="11"/>
        <v>GR</v>
      </c>
      <c r="F85" t="s">
        <v>38</v>
      </c>
      <c r="G85" t="s">
        <v>16</v>
      </c>
      <c r="H85">
        <v>1</v>
      </c>
      <c r="I85">
        <v>2</v>
      </c>
      <c r="K85" t="s">
        <v>36</v>
      </c>
      <c r="L85">
        <v>4.2</v>
      </c>
      <c r="M85">
        <v>2</v>
      </c>
      <c r="N85">
        <v>10</v>
      </c>
      <c r="O85">
        <v>37</v>
      </c>
      <c r="P85">
        <v>27</v>
      </c>
      <c r="Q85">
        <v>1.04</v>
      </c>
      <c r="R85">
        <v>0</v>
      </c>
      <c r="S85">
        <v>1</v>
      </c>
      <c r="T85">
        <v>1.66</v>
      </c>
      <c r="U85">
        <v>0.05</v>
      </c>
      <c r="V85">
        <v>33.200000000000003</v>
      </c>
    </row>
    <row r="86" spans="1:22">
      <c r="A86" t="str">
        <f t="shared" si="7"/>
        <v>GRpp_1</v>
      </c>
      <c r="B86">
        <f t="shared" si="9"/>
        <v>3</v>
      </c>
      <c r="C86" t="str">
        <f t="shared" si="10"/>
        <v>GRpp_13</v>
      </c>
      <c r="D86" t="str">
        <f t="shared" si="8"/>
        <v>GRpp_1_37-84</v>
      </c>
      <c r="E86" t="str">
        <f t="shared" si="11"/>
        <v>GR</v>
      </c>
      <c r="F86" t="s">
        <v>38</v>
      </c>
      <c r="G86" t="s">
        <v>16</v>
      </c>
      <c r="H86">
        <v>1</v>
      </c>
      <c r="I86">
        <v>3</v>
      </c>
      <c r="J86" t="s">
        <v>35</v>
      </c>
      <c r="K86" t="s">
        <v>36</v>
      </c>
      <c r="L86">
        <v>4.9000000000000004</v>
      </c>
      <c r="M86">
        <v>2.9</v>
      </c>
      <c r="N86">
        <v>37</v>
      </c>
      <c r="O86">
        <v>84</v>
      </c>
      <c r="P86">
        <v>47</v>
      </c>
      <c r="Q86">
        <v>1.18</v>
      </c>
      <c r="R86">
        <v>0</v>
      </c>
      <c r="S86">
        <v>1</v>
      </c>
      <c r="T86">
        <v>2.57</v>
      </c>
      <c r="U86">
        <v>0.32</v>
      </c>
      <c r="V86">
        <v>8</v>
      </c>
    </row>
    <row r="87" spans="1:22">
      <c r="A87" t="str">
        <f t="shared" si="7"/>
        <v>GRpp_1</v>
      </c>
      <c r="B87">
        <f t="shared" si="9"/>
        <v>4</v>
      </c>
      <c r="C87" t="str">
        <f t="shared" si="10"/>
        <v>GRpp_14</v>
      </c>
      <c r="D87" t="str">
        <f t="shared" si="8"/>
        <v>GRpp_1_84-94</v>
      </c>
      <c r="E87" t="str">
        <f t="shared" si="11"/>
        <v>GR</v>
      </c>
      <c r="F87" t="s">
        <v>38</v>
      </c>
      <c r="G87" t="s">
        <v>16</v>
      </c>
      <c r="H87">
        <v>1</v>
      </c>
      <c r="I87">
        <v>4</v>
      </c>
      <c r="K87" t="s">
        <v>36</v>
      </c>
      <c r="L87">
        <v>4.3</v>
      </c>
      <c r="M87">
        <v>3.6</v>
      </c>
      <c r="N87">
        <v>84</v>
      </c>
      <c r="O87">
        <v>94</v>
      </c>
      <c r="P87">
        <v>10</v>
      </c>
      <c r="Q87">
        <v>1.32</v>
      </c>
      <c r="R87">
        <v>0</v>
      </c>
      <c r="S87">
        <v>1</v>
      </c>
      <c r="T87">
        <v>0.16</v>
      </c>
      <c r="U87">
        <v>0.01</v>
      </c>
      <c r="V87">
        <v>16</v>
      </c>
    </row>
    <row r="88" spans="1:22">
      <c r="A88" t="str">
        <f t="shared" si="7"/>
        <v>GRpp_2</v>
      </c>
      <c r="B88">
        <f t="shared" si="9"/>
        <v>1</v>
      </c>
      <c r="C88" t="str">
        <f t="shared" si="10"/>
        <v>GRpp_21</v>
      </c>
      <c r="D88" t="str">
        <f t="shared" si="8"/>
        <v>GRpp_2_0-12</v>
      </c>
      <c r="E88" t="str">
        <f t="shared" si="11"/>
        <v>GR</v>
      </c>
      <c r="F88" t="s">
        <v>38</v>
      </c>
      <c r="G88" t="s">
        <v>16</v>
      </c>
      <c r="H88">
        <v>2</v>
      </c>
      <c r="I88">
        <v>1</v>
      </c>
      <c r="J88" t="s">
        <v>35</v>
      </c>
      <c r="K88" t="s">
        <v>36</v>
      </c>
      <c r="L88">
        <v>3.5</v>
      </c>
      <c r="M88">
        <v>1.2</v>
      </c>
      <c r="N88">
        <v>0</v>
      </c>
      <c r="O88">
        <v>12</v>
      </c>
      <c r="P88">
        <v>12</v>
      </c>
      <c r="Q88">
        <v>0.76</v>
      </c>
      <c r="R88">
        <v>0</v>
      </c>
      <c r="S88">
        <v>1</v>
      </c>
      <c r="T88">
        <v>4.76</v>
      </c>
      <c r="U88">
        <v>0.14000000000000001</v>
      </c>
      <c r="V88">
        <v>34</v>
      </c>
    </row>
    <row r="89" spans="1:22">
      <c r="A89" t="str">
        <f t="shared" si="7"/>
        <v>GRpp_2</v>
      </c>
      <c r="B89">
        <f t="shared" si="9"/>
        <v>2</v>
      </c>
      <c r="C89" t="str">
        <f t="shared" si="10"/>
        <v>GRpp_22</v>
      </c>
      <c r="D89" t="str">
        <f t="shared" si="8"/>
        <v>GRpp_2_12-28</v>
      </c>
      <c r="E89" t="str">
        <f t="shared" si="11"/>
        <v>GR</v>
      </c>
      <c r="F89" t="s">
        <v>38</v>
      </c>
      <c r="G89" t="s">
        <v>16</v>
      </c>
      <c r="H89">
        <v>2</v>
      </c>
      <c r="I89">
        <v>2</v>
      </c>
      <c r="K89" t="s">
        <v>36</v>
      </c>
      <c r="L89">
        <v>4.0999999999999996</v>
      </c>
      <c r="M89">
        <v>1.8</v>
      </c>
      <c r="N89">
        <v>12</v>
      </c>
      <c r="O89">
        <v>28</v>
      </c>
      <c r="P89">
        <v>16</v>
      </c>
      <c r="Q89">
        <v>0.83</v>
      </c>
      <c r="R89">
        <v>0</v>
      </c>
      <c r="S89">
        <v>1</v>
      </c>
      <c r="T89">
        <v>2.14</v>
      </c>
      <c r="U89">
        <v>0.06</v>
      </c>
      <c r="V89">
        <v>35.700000000000003</v>
      </c>
    </row>
    <row r="90" spans="1:22">
      <c r="A90" t="str">
        <f t="shared" si="7"/>
        <v>GRpp_2</v>
      </c>
      <c r="B90">
        <f t="shared" si="9"/>
        <v>3</v>
      </c>
      <c r="C90" t="str">
        <f t="shared" si="10"/>
        <v>GRpp_23</v>
      </c>
      <c r="D90" t="str">
        <f t="shared" si="8"/>
        <v>GRpp_2_28-62</v>
      </c>
      <c r="E90" t="str">
        <f t="shared" si="11"/>
        <v>GR</v>
      </c>
      <c r="F90" t="s">
        <v>38</v>
      </c>
      <c r="G90" t="s">
        <v>16</v>
      </c>
      <c r="H90">
        <v>2</v>
      </c>
      <c r="I90">
        <v>3</v>
      </c>
      <c r="J90" t="s">
        <v>35</v>
      </c>
      <c r="K90" t="s">
        <v>36</v>
      </c>
      <c r="L90">
        <v>5</v>
      </c>
      <c r="M90">
        <v>3.6</v>
      </c>
      <c r="N90">
        <v>28</v>
      </c>
      <c r="O90">
        <v>62</v>
      </c>
      <c r="P90">
        <v>34</v>
      </c>
      <c r="Q90">
        <v>1.07</v>
      </c>
      <c r="R90">
        <v>0</v>
      </c>
      <c r="S90">
        <v>1</v>
      </c>
      <c r="T90">
        <v>0.28999999999999998</v>
      </c>
      <c r="U90">
        <v>0.02</v>
      </c>
      <c r="V90">
        <v>14.5</v>
      </c>
    </row>
    <row r="91" spans="1:22">
      <c r="A91" t="str">
        <f t="shared" si="7"/>
        <v>GRpp_2</v>
      </c>
      <c r="B91">
        <f t="shared" si="9"/>
        <v>4</v>
      </c>
      <c r="C91" t="str">
        <f t="shared" si="10"/>
        <v>GRpp_24</v>
      </c>
      <c r="D91" t="str">
        <f t="shared" si="8"/>
        <v>GRpp_2_62-84</v>
      </c>
      <c r="E91" t="str">
        <f t="shared" si="11"/>
        <v>GR</v>
      </c>
      <c r="F91" t="s">
        <v>38</v>
      </c>
      <c r="G91" t="s">
        <v>16</v>
      </c>
      <c r="H91">
        <v>2</v>
      </c>
      <c r="I91">
        <v>4</v>
      </c>
      <c r="K91" t="s">
        <v>36</v>
      </c>
      <c r="L91">
        <v>4.9000000000000004</v>
      </c>
      <c r="M91">
        <v>2.7</v>
      </c>
      <c r="N91">
        <v>62</v>
      </c>
      <c r="O91">
        <v>84</v>
      </c>
      <c r="P91">
        <v>22</v>
      </c>
      <c r="Q91">
        <v>1.25</v>
      </c>
      <c r="R91">
        <v>0</v>
      </c>
      <c r="S91">
        <v>1</v>
      </c>
      <c r="T91">
        <v>0.7</v>
      </c>
      <c r="U91">
        <v>0.03</v>
      </c>
      <c r="V91">
        <v>23.3</v>
      </c>
    </row>
    <row r="92" spans="1:22">
      <c r="A92" t="str">
        <f t="shared" si="7"/>
        <v>GRpp_2</v>
      </c>
      <c r="B92">
        <f t="shared" si="9"/>
        <v>5</v>
      </c>
      <c r="C92" t="str">
        <f t="shared" si="10"/>
        <v>GRpp_25</v>
      </c>
      <c r="D92" t="str">
        <f t="shared" si="8"/>
        <v>GRpp_2_84-91</v>
      </c>
      <c r="E92" t="str">
        <f t="shared" si="11"/>
        <v>GR</v>
      </c>
      <c r="F92" t="s">
        <v>38</v>
      </c>
      <c r="G92" t="s">
        <v>16</v>
      </c>
      <c r="H92">
        <v>2</v>
      </c>
      <c r="K92" t="s">
        <v>36</v>
      </c>
      <c r="L92">
        <v>4.4000000000000004</v>
      </c>
      <c r="M92">
        <v>4.0999999999999996</v>
      </c>
      <c r="N92">
        <v>84</v>
      </c>
      <c r="O92">
        <v>91</v>
      </c>
      <c r="P92">
        <v>7</v>
      </c>
      <c r="Q92">
        <v>1.25</v>
      </c>
      <c r="R92">
        <v>0</v>
      </c>
      <c r="S92">
        <v>1</v>
      </c>
      <c r="T92">
        <v>0.13</v>
      </c>
      <c r="U92">
        <v>0.01</v>
      </c>
      <c r="V92">
        <v>13</v>
      </c>
    </row>
    <row r="93" spans="1:22">
      <c r="A93" t="str">
        <f t="shared" si="7"/>
        <v>GRpp_3</v>
      </c>
      <c r="B93">
        <f t="shared" si="9"/>
        <v>1</v>
      </c>
      <c r="C93" t="str">
        <f t="shared" si="10"/>
        <v>GRpp_31</v>
      </c>
      <c r="D93" t="str">
        <f t="shared" si="8"/>
        <v>GRpp_3_0-11</v>
      </c>
      <c r="E93" t="str">
        <f t="shared" si="11"/>
        <v>GR</v>
      </c>
      <c r="F93" t="s">
        <v>38</v>
      </c>
      <c r="G93" t="s">
        <v>16</v>
      </c>
      <c r="H93">
        <v>3</v>
      </c>
      <c r="I93">
        <v>1</v>
      </c>
      <c r="J93" t="s">
        <v>35</v>
      </c>
      <c r="K93" t="s">
        <v>36</v>
      </c>
      <c r="L93">
        <v>3.3</v>
      </c>
      <c r="M93">
        <v>1.1000000000000001</v>
      </c>
      <c r="N93">
        <v>0</v>
      </c>
      <c r="O93">
        <v>11</v>
      </c>
      <c r="P93">
        <v>11</v>
      </c>
      <c r="Q93">
        <v>0.98</v>
      </c>
      <c r="R93">
        <v>0</v>
      </c>
      <c r="S93">
        <v>1</v>
      </c>
      <c r="T93">
        <v>6.58</v>
      </c>
      <c r="U93">
        <v>0.2</v>
      </c>
      <c r="V93">
        <v>32.9</v>
      </c>
    </row>
    <row r="94" spans="1:22">
      <c r="A94" t="str">
        <f t="shared" si="7"/>
        <v>GRpp_3</v>
      </c>
      <c r="B94">
        <f t="shared" si="9"/>
        <v>2</v>
      </c>
      <c r="C94" t="str">
        <f t="shared" si="10"/>
        <v>GRpp_32</v>
      </c>
      <c r="D94" t="str">
        <f t="shared" si="8"/>
        <v>GRpp_3_11-32</v>
      </c>
      <c r="E94" t="str">
        <f t="shared" si="11"/>
        <v>GR</v>
      </c>
      <c r="F94" t="s">
        <v>38</v>
      </c>
      <c r="G94" t="s">
        <v>16</v>
      </c>
      <c r="H94">
        <v>3</v>
      </c>
      <c r="I94">
        <v>2</v>
      </c>
      <c r="K94" t="s">
        <v>36</v>
      </c>
      <c r="L94">
        <v>4.2</v>
      </c>
      <c r="M94">
        <v>1.9</v>
      </c>
      <c r="N94">
        <v>11</v>
      </c>
      <c r="O94">
        <v>32</v>
      </c>
      <c r="P94">
        <v>21</v>
      </c>
      <c r="Q94">
        <v>0.93</v>
      </c>
      <c r="R94">
        <v>0</v>
      </c>
      <c r="S94">
        <v>1</v>
      </c>
      <c r="T94">
        <v>1.64</v>
      </c>
      <c r="U94">
        <v>0.06</v>
      </c>
      <c r="V94">
        <v>27.3</v>
      </c>
    </row>
    <row r="95" spans="1:22">
      <c r="A95" t="str">
        <f t="shared" si="7"/>
        <v>GRpp_3</v>
      </c>
      <c r="B95">
        <f t="shared" si="9"/>
        <v>3</v>
      </c>
      <c r="C95" t="str">
        <f t="shared" si="10"/>
        <v>GRpp_33</v>
      </c>
      <c r="D95" t="str">
        <f t="shared" si="8"/>
        <v>GRpp_3_32-54</v>
      </c>
      <c r="E95" t="str">
        <f t="shared" si="11"/>
        <v>GR</v>
      </c>
      <c r="F95" t="s">
        <v>38</v>
      </c>
      <c r="G95" t="s">
        <v>16</v>
      </c>
      <c r="H95">
        <v>3</v>
      </c>
      <c r="I95">
        <v>3</v>
      </c>
      <c r="J95" t="s">
        <v>35</v>
      </c>
      <c r="K95" t="s">
        <v>36</v>
      </c>
      <c r="L95">
        <v>4.9000000000000004</v>
      </c>
      <c r="M95">
        <v>2.8</v>
      </c>
      <c r="N95">
        <v>32</v>
      </c>
      <c r="O95">
        <v>54</v>
      </c>
      <c r="P95">
        <v>22</v>
      </c>
      <c r="Q95">
        <v>0.85</v>
      </c>
      <c r="R95">
        <v>0</v>
      </c>
      <c r="S95">
        <v>1</v>
      </c>
      <c r="T95">
        <v>0.55000000000000004</v>
      </c>
      <c r="U95">
        <v>0.02</v>
      </c>
      <c r="V95">
        <v>27.5</v>
      </c>
    </row>
    <row r="96" spans="1:22">
      <c r="A96" t="str">
        <f t="shared" si="7"/>
        <v>GRpp_3</v>
      </c>
      <c r="B96">
        <f t="shared" si="9"/>
        <v>4</v>
      </c>
      <c r="C96" t="str">
        <f t="shared" si="10"/>
        <v>GRpp_34</v>
      </c>
      <c r="D96" t="str">
        <f t="shared" si="8"/>
        <v>GRpp_3_54-73</v>
      </c>
      <c r="E96" t="str">
        <f t="shared" si="11"/>
        <v>GR</v>
      </c>
      <c r="F96" t="s">
        <v>38</v>
      </c>
      <c r="G96" t="s">
        <v>16</v>
      </c>
      <c r="H96">
        <v>3</v>
      </c>
      <c r="I96">
        <v>4</v>
      </c>
      <c r="K96" t="s">
        <v>36</v>
      </c>
      <c r="L96">
        <v>4.9000000000000004</v>
      </c>
      <c r="M96">
        <v>3</v>
      </c>
      <c r="N96">
        <v>54</v>
      </c>
      <c r="O96">
        <v>73</v>
      </c>
      <c r="P96">
        <v>19</v>
      </c>
      <c r="Q96">
        <v>1.33</v>
      </c>
      <c r="R96">
        <v>0</v>
      </c>
      <c r="S96">
        <v>1</v>
      </c>
      <c r="T96">
        <v>0.28999999999999998</v>
      </c>
      <c r="U96">
        <v>0.02</v>
      </c>
      <c r="V96">
        <v>14.5</v>
      </c>
    </row>
    <row r="97" spans="1:22">
      <c r="A97" t="str">
        <f t="shared" si="7"/>
        <v>GRpp_3</v>
      </c>
      <c r="B97">
        <f t="shared" si="9"/>
        <v>5</v>
      </c>
      <c r="C97" t="str">
        <f t="shared" si="10"/>
        <v>GRpp_35</v>
      </c>
      <c r="D97" t="str">
        <f t="shared" si="8"/>
        <v>GRpp_3_73-91</v>
      </c>
      <c r="E97" t="str">
        <f t="shared" si="11"/>
        <v>GR</v>
      </c>
      <c r="F97" t="s">
        <v>38</v>
      </c>
      <c r="G97" t="s">
        <v>16</v>
      </c>
      <c r="H97">
        <v>3</v>
      </c>
      <c r="I97">
        <v>4</v>
      </c>
      <c r="K97" t="s">
        <v>36</v>
      </c>
      <c r="L97">
        <v>4.5</v>
      </c>
      <c r="M97">
        <v>3</v>
      </c>
      <c r="N97">
        <v>73</v>
      </c>
      <c r="O97">
        <v>91</v>
      </c>
      <c r="P97">
        <v>18</v>
      </c>
      <c r="Q97">
        <v>1.42</v>
      </c>
      <c r="R97">
        <v>0</v>
      </c>
      <c r="S97">
        <v>1</v>
      </c>
      <c r="T97">
        <v>0.23</v>
      </c>
      <c r="U97">
        <v>0.01</v>
      </c>
      <c r="V97">
        <v>23</v>
      </c>
    </row>
    <row r="98" spans="1:22">
      <c r="A98" t="str">
        <f t="shared" ref="A98:A125" si="12">LEFT(D98,6)</f>
        <v>GRrf_1</v>
      </c>
      <c r="B98">
        <f t="shared" si="9"/>
        <v>1</v>
      </c>
      <c r="C98" t="str">
        <f t="shared" si="10"/>
        <v>GRrf_11</v>
      </c>
      <c r="D98" t="str">
        <f t="shared" ref="D98:D125" si="13">E98&amp;IF(G98="PP","pp",IF(G98="WF","wf",IF(G98="RF","rf")))&amp;"_"&amp;H98&amp;"_"&amp;N98&amp;"-"&amp;O98</f>
        <v>GRrf_1_0-13</v>
      </c>
      <c r="E98" t="str">
        <f t="shared" si="11"/>
        <v>GR</v>
      </c>
      <c r="F98" t="s">
        <v>38</v>
      </c>
      <c r="G98" t="s">
        <v>11</v>
      </c>
      <c r="H98">
        <v>1</v>
      </c>
      <c r="I98">
        <v>1</v>
      </c>
      <c r="J98" t="s">
        <v>35</v>
      </c>
      <c r="K98" t="s">
        <v>36</v>
      </c>
      <c r="L98">
        <v>3.8</v>
      </c>
      <c r="M98">
        <v>1.7</v>
      </c>
      <c r="N98">
        <v>0</v>
      </c>
      <c r="O98">
        <v>13</v>
      </c>
      <c r="P98">
        <v>13</v>
      </c>
      <c r="Q98">
        <v>0.81</v>
      </c>
      <c r="R98">
        <v>0</v>
      </c>
      <c r="S98">
        <v>1</v>
      </c>
      <c r="T98">
        <v>3.06</v>
      </c>
      <c r="U98">
        <v>0.09</v>
      </c>
      <c r="V98">
        <v>34</v>
      </c>
    </row>
    <row r="99" spans="1:22">
      <c r="A99" t="str">
        <f t="shared" si="12"/>
        <v>GRrf_1</v>
      </c>
      <c r="B99">
        <f t="shared" si="9"/>
        <v>2</v>
      </c>
      <c r="C99" t="str">
        <f t="shared" si="10"/>
        <v>GRrf_12</v>
      </c>
      <c r="D99" t="str">
        <f t="shared" si="13"/>
        <v>GRrf_1_13-34</v>
      </c>
      <c r="E99" t="str">
        <f t="shared" si="11"/>
        <v>GR</v>
      </c>
      <c r="F99" t="s">
        <v>38</v>
      </c>
      <c r="G99" t="s">
        <v>11</v>
      </c>
      <c r="H99">
        <v>1</v>
      </c>
      <c r="I99">
        <v>2</v>
      </c>
      <c r="J99" t="s">
        <v>35</v>
      </c>
      <c r="K99" t="s">
        <v>36</v>
      </c>
      <c r="L99">
        <v>4.7</v>
      </c>
      <c r="M99">
        <v>2.5</v>
      </c>
      <c r="N99">
        <v>13</v>
      </c>
      <c r="O99">
        <v>34</v>
      </c>
      <c r="P99">
        <v>21</v>
      </c>
      <c r="Q99">
        <v>0.86</v>
      </c>
      <c r="R99">
        <v>0</v>
      </c>
      <c r="S99">
        <v>1</v>
      </c>
      <c r="T99">
        <v>0.78</v>
      </c>
      <c r="U99">
        <v>0.03</v>
      </c>
      <c r="V99">
        <v>26</v>
      </c>
    </row>
    <row r="100" spans="1:22">
      <c r="A100" t="str">
        <f t="shared" si="12"/>
        <v>GRrf_1</v>
      </c>
      <c r="B100">
        <f t="shared" si="9"/>
        <v>3</v>
      </c>
      <c r="C100" t="str">
        <f t="shared" si="10"/>
        <v>GRrf_13</v>
      </c>
      <c r="D100" t="str">
        <f t="shared" si="13"/>
        <v>GRrf_1_34-62</v>
      </c>
      <c r="E100" t="str">
        <f t="shared" si="11"/>
        <v>GR</v>
      </c>
      <c r="F100" t="s">
        <v>38</v>
      </c>
      <c r="G100" t="s">
        <v>11</v>
      </c>
      <c r="H100">
        <v>1</v>
      </c>
      <c r="I100">
        <v>3</v>
      </c>
      <c r="K100" t="s">
        <v>36</v>
      </c>
      <c r="L100">
        <v>4.5999999999999996</v>
      </c>
      <c r="M100">
        <v>2.4</v>
      </c>
      <c r="N100">
        <v>34</v>
      </c>
      <c r="O100">
        <v>62</v>
      </c>
      <c r="P100">
        <v>28</v>
      </c>
      <c r="Q100">
        <v>1.18</v>
      </c>
      <c r="R100">
        <v>0.03</v>
      </c>
      <c r="S100">
        <v>0.97</v>
      </c>
      <c r="T100">
        <v>0.71</v>
      </c>
      <c r="U100">
        <v>0.02</v>
      </c>
      <c r="V100">
        <v>35.5</v>
      </c>
    </row>
    <row r="101" spans="1:22">
      <c r="A101" t="str">
        <f t="shared" si="12"/>
        <v>GRrf_1</v>
      </c>
      <c r="B101">
        <f t="shared" si="9"/>
        <v>4</v>
      </c>
      <c r="C101" t="str">
        <f t="shared" si="10"/>
        <v>GRrf_14</v>
      </c>
      <c r="D101" t="str">
        <f t="shared" si="13"/>
        <v>GRrf_1_62-77</v>
      </c>
      <c r="E101" t="str">
        <f t="shared" si="11"/>
        <v>GR</v>
      </c>
      <c r="F101" t="s">
        <v>38</v>
      </c>
      <c r="G101" t="s">
        <v>11</v>
      </c>
      <c r="H101">
        <v>1</v>
      </c>
      <c r="I101">
        <v>4</v>
      </c>
      <c r="K101" t="s">
        <v>39</v>
      </c>
      <c r="L101">
        <v>4.9000000000000004</v>
      </c>
      <c r="M101">
        <v>2.5</v>
      </c>
      <c r="N101">
        <v>62</v>
      </c>
      <c r="O101">
        <v>77</v>
      </c>
      <c r="P101">
        <v>15</v>
      </c>
      <c r="Q101">
        <v>1.21</v>
      </c>
      <c r="R101">
        <v>0</v>
      </c>
      <c r="S101">
        <v>1</v>
      </c>
      <c r="T101">
        <v>0.38</v>
      </c>
      <c r="U101">
        <v>0.01</v>
      </c>
      <c r="V101">
        <v>38</v>
      </c>
    </row>
    <row r="102" spans="1:22">
      <c r="A102" t="str">
        <f t="shared" si="12"/>
        <v>GRrf_1</v>
      </c>
      <c r="B102">
        <f t="shared" si="9"/>
        <v>5</v>
      </c>
      <c r="C102" t="str">
        <f t="shared" si="10"/>
        <v>GRrf_15</v>
      </c>
      <c r="D102" t="str">
        <f t="shared" si="13"/>
        <v>GRrf_1_77-98</v>
      </c>
      <c r="E102" t="str">
        <f t="shared" si="11"/>
        <v>GR</v>
      </c>
      <c r="F102" t="s">
        <v>38</v>
      </c>
      <c r="G102" t="s">
        <v>11</v>
      </c>
      <c r="H102">
        <v>1</v>
      </c>
      <c r="I102">
        <v>4</v>
      </c>
      <c r="K102" t="s">
        <v>39</v>
      </c>
      <c r="L102">
        <v>5.2</v>
      </c>
      <c r="M102">
        <v>2.7</v>
      </c>
      <c r="N102">
        <v>77</v>
      </c>
      <c r="O102">
        <v>98</v>
      </c>
      <c r="P102">
        <v>26</v>
      </c>
      <c r="Q102">
        <v>1.22</v>
      </c>
      <c r="R102">
        <v>0</v>
      </c>
      <c r="S102">
        <v>1</v>
      </c>
      <c r="T102">
        <v>0.44</v>
      </c>
      <c r="U102">
        <v>0.02</v>
      </c>
      <c r="V102">
        <v>22</v>
      </c>
    </row>
    <row r="103" spans="1:22">
      <c r="A103" t="str">
        <f t="shared" si="12"/>
        <v>GRrf_2</v>
      </c>
      <c r="B103">
        <f t="shared" si="9"/>
        <v>1</v>
      </c>
      <c r="C103" t="str">
        <f t="shared" si="10"/>
        <v>GRrf_21</v>
      </c>
      <c r="D103" t="str">
        <f t="shared" si="13"/>
        <v>GRrf_2_0-12</v>
      </c>
      <c r="E103" t="str">
        <f t="shared" si="11"/>
        <v>GR</v>
      </c>
      <c r="F103" t="s">
        <v>38</v>
      </c>
      <c r="G103" t="s">
        <v>11</v>
      </c>
      <c r="H103">
        <v>2</v>
      </c>
      <c r="I103">
        <v>1</v>
      </c>
      <c r="J103" t="s">
        <v>35</v>
      </c>
      <c r="K103" t="s">
        <v>36</v>
      </c>
      <c r="L103">
        <v>4.2</v>
      </c>
      <c r="M103">
        <v>2.1</v>
      </c>
      <c r="N103">
        <v>0</v>
      </c>
      <c r="O103">
        <v>12</v>
      </c>
      <c r="P103">
        <v>12</v>
      </c>
      <c r="Q103">
        <v>0.9</v>
      </c>
      <c r="R103">
        <v>0.05</v>
      </c>
      <c r="S103">
        <v>0.95</v>
      </c>
      <c r="T103">
        <v>2.1800000000000002</v>
      </c>
      <c r="U103">
        <v>0.05</v>
      </c>
      <c r="V103">
        <v>43.6</v>
      </c>
    </row>
    <row r="104" spans="1:22">
      <c r="A104" t="str">
        <f t="shared" si="12"/>
        <v>GRrf_2</v>
      </c>
      <c r="B104">
        <f t="shared" si="9"/>
        <v>2</v>
      </c>
      <c r="C104" t="str">
        <f t="shared" si="10"/>
        <v>GRrf_22</v>
      </c>
      <c r="D104" t="str">
        <f t="shared" si="13"/>
        <v>GRrf_2_12-35</v>
      </c>
      <c r="E104" t="str">
        <f t="shared" si="11"/>
        <v>GR</v>
      </c>
      <c r="F104" t="s">
        <v>38</v>
      </c>
      <c r="G104" t="s">
        <v>11</v>
      </c>
      <c r="H104">
        <v>2</v>
      </c>
      <c r="I104">
        <v>2</v>
      </c>
      <c r="J104" t="s">
        <v>35</v>
      </c>
      <c r="K104" t="s">
        <v>36</v>
      </c>
      <c r="L104">
        <v>4.4000000000000004</v>
      </c>
      <c r="M104">
        <v>2.2999999999999998</v>
      </c>
      <c r="N104">
        <v>12</v>
      </c>
      <c r="O104">
        <v>35</v>
      </c>
      <c r="P104">
        <v>23</v>
      </c>
      <c r="Q104">
        <v>1</v>
      </c>
      <c r="R104">
        <v>0.05</v>
      </c>
      <c r="S104">
        <v>0.95</v>
      </c>
      <c r="T104">
        <v>0.97</v>
      </c>
      <c r="U104">
        <v>0.03</v>
      </c>
      <c r="V104">
        <v>32.299999999999997</v>
      </c>
    </row>
    <row r="105" spans="1:22">
      <c r="A105" t="str">
        <f t="shared" si="12"/>
        <v>GRrf_2</v>
      </c>
      <c r="B105">
        <f t="shared" si="9"/>
        <v>3</v>
      </c>
      <c r="C105" t="str">
        <f t="shared" si="10"/>
        <v>GRrf_23</v>
      </c>
      <c r="D105" t="str">
        <f t="shared" si="13"/>
        <v>GRrf_2_35-70</v>
      </c>
      <c r="E105" t="str">
        <f t="shared" si="11"/>
        <v>GR</v>
      </c>
      <c r="F105" t="s">
        <v>38</v>
      </c>
      <c r="G105" t="s">
        <v>11</v>
      </c>
      <c r="H105">
        <v>2</v>
      </c>
      <c r="I105">
        <v>3</v>
      </c>
      <c r="K105" t="s">
        <v>36</v>
      </c>
      <c r="L105">
        <v>4.5999999999999996</v>
      </c>
      <c r="M105">
        <v>2.2999999999999998</v>
      </c>
      <c r="N105">
        <v>35</v>
      </c>
      <c r="O105">
        <v>70</v>
      </c>
      <c r="P105">
        <v>35</v>
      </c>
      <c r="Q105">
        <v>1.07</v>
      </c>
      <c r="R105">
        <v>0.05</v>
      </c>
      <c r="S105">
        <v>0.95</v>
      </c>
      <c r="T105">
        <v>0.68</v>
      </c>
      <c r="U105">
        <v>0.02</v>
      </c>
      <c r="V105">
        <v>34</v>
      </c>
    </row>
    <row r="106" spans="1:22">
      <c r="A106" t="str">
        <f t="shared" si="12"/>
        <v>GRrf_2</v>
      </c>
      <c r="B106">
        <f t="shared" si="9"/>
        <v>4</v>
      </c>
      <c r="C106" t="str">
        <f t="shared" si="10"/>
        <v>GRrf_24</v>
      </c>
      <c r="D106" t="str">
        <f t="shared" si="13"/>
        <v>GRrf_2_70-91</v>
      </c>
      <c r="E106" t="str">
        <f t="shared" si="11"/>
        <v>GR</v>
      </c>
      <c r="F106" t="s">
        <v>38</v>
      </c>
      <c r="G106" t="s">
        <v>11</v>
      </c>
      <c r="H106">
        <v>2</v>
      </c>
      <c r="I106">
        <v>4</v>
      </c>
      <c r="K106" t="s">
        <v>39</v>
      </c>
      <c r="L106">
        <v>5.0999999999999996</v>
      </c>
      <c r="M106">
        <v>2.6</v>
      </c>
      <c r="N106">
        <v>70</v>
      </c>
      <c r="O106">
        <v>91</v>
      </c>
      <c r="P106">
        <v>21</v>
      </c>
      <c r="Q106">
        <v>1.03</v>
      </c>
      <c r="R106">
        <v>0.05</v>
      </c>
      <c r="S106">
        <v>0.95</v>
      </c>
      <c r="T106">
        <v>0.22</v>
      </c>
      <c r="U106">
        <v>0.01</v>
      </c>
      <c r="V106">
        <v>22</v>
      </c>
    </row>
    <row r="107" spans="1:22">
      <c r="A107" t="str">
        <f t="shared" si="12"/>
        <v>GRrf_3</v>
      </c>
      <c r="B107">
        <f t="shared" si="9"/>
        <v>1</v>
      </c>
      <c r="C107" t="str">
        <f t="shared" si="10"/>
        <v>GRrf_31</v>
      </c>
      <c r="D107" t="str">
        <f t="shared" si="13"/>
        <v>GRrf_3_0-13</v>
      </c>
      <c r="E107" t="str">
        <f t="shared" si="11"/>
        <v>GR</v>
      </c>
      <c r="F107" t="s">
        <v>38</v>
      </c>
      <c r="G107" t="s">
        <v>11</v>
      </c>
      <c r="H107">
        <v>3</v>
      </c>
      <c r="I107">
        <v>1</v>
      </c>
      <c r="J107" t="s">
        <v>35</v>
      </c>
      <c r="K107" t="s">
        <v>36</v>
      </c>
      <c r="L107">
        <v>4</v>
      </c>
      <c r="M107">
        <v>1.9</v>
      </c>
      <c r="N107">
        <v>0</v>
      </c>
      <c r="O107">
        <v>13</v>
      </c>
      <c r="P107">
        <v>13</v>
      </c>
      <c r="Q107">
        <v>1.05</v>
      </c>
      <c r="R107">
        <v>0</v>
      </c>
      <c r="S107">
        <v>1</v>
      </c>
      <c r="T107">
        <v>2.1</v>
      </c>
      <c r="U107">
        <v>0.06</v>
      </c>
      <c r="V107">
        <v>35</v>
      </c>
    </row>
    <row r="108" spans="1:22">
      <c r="A108" t="str">
        <f t="shared" si="12"/>
        <v>GRrf_3</v>
      </c>
      <c r="B108">
        <f t="shared" si="9"/>
        <v>2</v>
      </c>
      <c r="C108" t="str">
        <f t="shared" si="10"/>
        <v>GRrf_32</v>
      </c>
      <c r="D108" t="str">
        <f t="shared" si="13"/>
        <v>GRrf_3_13-33</v>
      </c>
      <c r="E108" t="str">
        <f t="shared" si="11"/>
        <v>GR</v>
      </c>
      <c r="F108" t="s">
        <v>38</v>
      </c>
      <c r="G108" t="s">
        <v>11</v>
      </c>
      <c r="H108">
        <v>3</v>
      </c>
      <c r="I108">
        <v>2</v>
      </c>
      <c r="J108" t="s">
        <v>35</v>
      </c>
      <c r="K108" t="s">
        <v>36</v>
      </c>
      <c r="L108">
        <v>4.4000000000000004</v>
      </c>
      <c r="M108">
        <v>2.5</v>
      </c>
      <c r="N108">
        <v>13</v>
      </c>
      <c r="O108">
        <v>33</v>
      </c>
      <c r="P108">
        <v>20</v>
      </c>
      <c r="Q108">
        <v>0.99</v>
      </c>
      <c r="R108">
        <v>0</v>
      </c>
      <c r="S108">
        <v>1</v>
      </c>
      <c r="T108">
        <v>1.1000000000000001</v>
      </c>
      <c r="U108">
        <v>0.03</v>
      </c>
      <c r="V108">
        <v>36.700000000000003</v>
      </c>
    </row>
    <row r="109" spans="1:22">
      <c r="A109" t="str">
        <f t="shared" si="12"/>
        <v>GRrf_3</v>
      </c>
      <c r="B109">
        <f t="shared" si="9"/>
        <v>3</v>
      </c>
      <c r="C109" t="str">
        <f t="shared" si="10"/>
        <v>GRrf_33</v>
      </c>
      <c r="D109" t="str">
        <f t="shared" si="13"/>
        <v>GRrf_3_33-76</v>
      </c>
      <c r="E109" t="str">
        <f t="shared" si="11"/>
        <v>GR</v>
      </c>
      <c r="F109" t="s">
        <v>38</v>
      </c>
      <c r="G109" t="s">
        <v>11</v>
      </c>
      <c r="H109">
        <v>3</v>
      </c>
      <c r="I109">
        <v>3</v>
      </c>
      <c r="K109" t="s">
        <v>36</v>
      </c>
      <c r="L109">
        <v>4.5999999999999996</v>
      </c>
      <c r="M109">
        <v>2.6</v>
      </c>
      <c r="N109">
        <v>33</v>
      </c>
      <c r="O109">
        <v>76</v>
      </c>
      <c r="P109">
        <v>43</v>
      </c>
      <c r="Q109">
        <v>0.92</v>
      </c>
      <c r="R109">
        <v>0</v>
      </c>
      <c r="S109">
        <v>1</v>
      </c>
      <c r="T109">
        <v>0.54</v>
      </c>
      <c r="U109">
        <v>0.02</v>
      </c>
      <c r="V109">
        <v>27</v>
      </c>
    </row>
    <row r="110" spans="1:22">
      <c r="A110" t="str">
        <f t="shared" si="12"/>
        <v>GRrf_3</v>
      </c>
      <c r="B110">
        <f t="shared" si="9"/>
        <v>4</v>
      </c>
      <c r="C110" t="str">
        <f t="shared" si="10"/>
        <v>GRrf_34</v>
      </c>
      <c r="D110" t="str">
        <f t="shared" si="13"/>
        <v>GRrf_3_76-96</v>
      </c>
      <c r="E110" t="str">
        <f t="shared" si="11"/>
        <v>GR</v>
      </c>
      <c r="F110" t="s">
        <v>38</v>
      </c>
      <c r="G110" t="s">
        <v>11</v>
      </c>
      <c r="H110">
        <v>3</v>
      </c>
      <c r="I110">
        <v>4</v>
      </c>
      <c r="K110" t="s">
        <v>36</v>
      </c>
      <c r="L110">
        <v>4.9000000000000004</v>
      </c>
      <c r="M110">
        <v>2.6</v>
      </c>
      <c r="N110">
        <v>76</v>
      </c>
      <c r="O110">
        <v>96</v>
      </c>
      <c r="P110">
        <v>20</v>
      </c>
      <c r="Q110">
        <v>1.24</v>
      </c>
      <c r="R110">
        <v>0</v>
      </c>
      <c r="S110">
        <v>1</v>
      </c>
      <c r="T110">
        <v>0.3</v>
      </c>
      <c r="U110">
        <v>0.01</v>
      </c>
      <c r="V110">
        <v>30</v>
      </c>
    </row>
    <row r="111" spans="1:22">
      <c r="A111" t="str">
        <f t="shared" si="12"/>
        <v>GRwf_1</v>
      </c>
      <c r="B111">
        <f t="shared" si="9"/>
        <v>1</v>
      </c>
      <c r="C111" t="str">
        <f t="shared" si="10"/>
        <v>GRwf_11</v>
      </c>
      <c r="D111" t="str">
        <f t="shared" si="13"/>
        <v>GRwf_1_0-9</v>
      </c>
      <c r="E111" t="str">
        <f t="shared" si="11"/>
        <v>GR</v>
      </c>
      <c r="F111" t="s">
        <v>38</v>
      </c>
      <c r="G111" t="s">
        <v>15</v>
      </c>
      <c r="H111">
        <v>1</v>
      </c>
      <c r="I111">
        <v>1</v>
      </c>
      <c r="J111" t="s">
        <v>35</v>
      </c>
      <c r="K111" t="s">
        <v>36</v>
      </c>
      <c r="L111">
        <v>3.5</v>
      </c>
      <c r="M111">
        <v>1.6</v>
      </c>
      <c r="N111">
        <v>0</v>
      </c>
      <c r="O111">
        <v>9</v>
      </c>
      <c r="P111">
        <v>9</v>
      </c>
      <c r="Q111">
        <v>0.59</v>
      </c>
      <c r="R111">
        <v>0</v>
      </c>
      <c r="S111">
        <v>1</v>
      </c>
      <c r="T111">
        <v>5.79</v>
      </c>
      <c r="U111">
        <v>0.22</v>
      </c>
      <c r="V111">
        <v>26.3</v>
      </c>
    </row>
    <row r="112" spans="1:22">
      <c r="A112" t="str">
        <f t="shared" si="12"/>
        <v>GRwf_1</v>
      </c>
      <c r="B112">
        <f t="shared" si="9"/>
        <v>2</v>
      </c>
      <c r="C112" t="str">
        <f t="shared" si="10"/>
        <v>GRwf_12</v>
      </c>
      <c r="D112" t="str">
        <f t="shared" si="13"/>
        <v>GRwf_1_9-26</v>
      </c>
      <c r="E112" t="str">
        <f t="shared" si="11"/>
        <v>GR</v>
      </c>
      <c r="F112" t="s">
        <v>38</v>
      </c>
      <c r="G112" t="s">
        <v>15</v>
      </c>
      <c r="H112">
        <v>1</v>
      </c>
      <c r="I112">
        <v>2</v>
      </c>
      <c r="K112" t="s">
        <v>36</v>
      </c>
      <c r="L112">
        <v>3.8</v>
      </c>
      <c r="M112">
        <v>1.7</v>
      </c>
      <c r="N112">
        <v>9</v>
      </c>
      <c r="O112">
        <v>26</v>
      </c>
      <c r="P112">
        <v>17</v>
      </c>
      <c r="Q112">
        <v>0.59</v>
      </c>
      <c r="R112">
        <v>0</v>
      </c>
      <c r="S112">
        <v>1</v>
      </c>
      <c r="T112">
        <v>1.47</v>
      </c>
      <c r="U112">
        <v>7.0000000000000007E-2</v>
      </c>
      <c r="V112">
        <v>21</v>
      </c>
    </row>
    <row r="113" spans="1:22">
      <c r="A113" t="str">
        <f t="shared" si="12"/>
        <v>GRwf_1</v>
      </c>
      <c r="B113">
        <f t="shared" si="9"/>
        <v>3</v>
      </c>
      <c r="C113" t="str">
        <f t="shared" si="10"/>
        <v>GRwf_13</v>
      </c>
      <c r="D113" t="str">
        <f t="shared" si="13"/>
        <v>GRwf_1_26-77</v>
      </c>
      <c r="E113" t="str">
        <f t="shared" si="11"/>
        <v>GR</v>
      </c>
      <c r="F113" t="s">
        <v>38</v>
      </c>
      <c r="G113" t="s">
        <v>15</v>
      </c>
      <c r="H113">
        <v>1</v>
      </c>
      <c r="I113">
        <v>3</v>
      </c>
      <c r="J113" t="s">
        <v>35</v>
      </c>
      <c r="K113" t="s">
        <v>36</v>
      </c>
      <c r="L113">
        <v>4.0999999999999996</v>
      </c>
      <c r="M113">
        <v>1.9</v>
      </c>
      <c r="N113">
        <v>26</v>
      </c>
      <c r="O113">
        <v>77</v>
      </c>
      <c r="P113">
        <v>51</v>
      </c>
      <c r="Q113">
        <v>1.02</v>
      </c>
      <c r="R113">
        <v>0</v>
      </c>
      <c r="S113">
        <v>1</v>
      </c>
      <c r="T113">
        <v>0.91</v>
      </c>
      <c r="U113">
        <v>0.04</v>
      </c>
      <c r="V113">
        <v>22.8</v>
      </c>
    </row>
    <row r="114" spans="1:22">
      <c r="A114" t="str">
        <f t="shared" si="12"/>
        <v>GRwf_1</v>
      </c>
      <c r="B114">
        <f t="shared" si="9"/>
        <v>4</v>
      </c>
      <c r="C114" t="str">
        <f t="shared" si="10"/>
        <v>GRwf_14</v>
      </c>
      <c r="D114" t="str">
        <f t="shared" si="13"/>
        <v>GRwf_1_77-94</v>
      </c>
      <c r="E114" t="str">
        <f t="shared" si="11"/>
        <v>GR</v>
      </c>
      <c r="F114" t="s">
        <v>38</v>
      </c>
      <c r="G114" t="s">
        <v>15</v>
      </c>
      <c r="H114">
        <v>1</v>
      </c>
      <c r="I114">
        <v>4</v>
      </c>
      <c r="K114" t="s">
        <v>39</v>
      </c>
      <c r="L114">
        <v>4.5</v>
      </c>
      <c r="M114">
        <v>1.9</v>
      </c>
      <c r="N114">
        <v>77</v>
      </c>
      <c r="O114">
        <v>94</v>
      </c>
      <c r="P114">
        <v>17</v>
      </c>
      <c r="Q114">
        <v>1.1200000000000001</v>
      </c>
      <c r="R114">
        <v>0.05</v>
      </c>
      <c r="S114">
        <v>0.95</v>
      </c>
      <c r="T114">
        <v>0.41</v>
      </c>
      <c r="U114">
        <v>0.02</v>
      </c>
      <c r="V114">
        <v>20.5</v>
      </c>
    </row>
    <row r="115" spans="1:22">
      <c r="A115" t="str">
        <f t="shared" si="12"/>
        <v>GRwf_1</v>
      </c>
      <c r="B115">
        <f t="shared" si="9"/>
        <v>5</v>
      </c>
      <c r="C115" t="str">
        <f t="shared" si="10"/>
        <v>GRwf_15</v>
      </c>
      <c r="D115" t="str">
        <f t="shared" si="13"/>
        <v>GRwf_1_94-114</v>
      </c>
      <c r="E115" t="str">
        <f t="shared" si="11"/>
        <v>GR</v>
      </c>
      <c r="F115" t="s">
        <v>38</v>
      </c>
      <c r="G115" t="s">
        <v>15</v>
      </c>
      <c r="H115">
        <v>1</v>
      </c>
      <c r="K115" t="s">
        <v>39</v>
      </c>
      <c r="L115">
        <v>4.5999999999999996</v>
      </c>
      <c r="M115">
        <v>1.9</v>
      </c>
      <c r="N115">
        <v>94</v>
      </c>
      <c r="O115">
        <v>114</v>
      </c>
      <c r="P115">
        <v>20</v>
      </c>
      <c r="Q115">
        <v>1.1200000000000001</v>
      </c>
      <c r="R115">
        <v>0</v>
      </c>
      <c r="S115">
        <v>1</v>
      </c>
      <c r="T115">
        <v>0.39</v>
      </c>
      <c r="U115">
        <v>0.02</v>
      </c>
      <c r="V115">
        <v>19.5</v>
      </c>
    </row>
    <row r="116" spans="1:22">
      <c r="A116" t="str">
        <f t="shared" si="12"/>
        <v>GRwf_2</v>
      </c>
      <c r="B116">
        <f t="shared" si="9"/>
        <v>1</v>
      </c>
      <c r="C116" t="str">
        <f t="shared" si="10"/>
        <v>GRwf_21</v>
      </c>
      <c r="D116" t="str">
        <f t="shared" si="13"/>
        <v>GRwf_2_0-19</v>
      </c>
      <c r="E116" t="str">
        <f t="shared" si="11"/>
        <v>GR</v>
      </c>
      <c r="F116" t="s">
        <v>38</v>
      </c>
      <c r="G116" t="s">
        <v>15</v>
      </c>
      <c r="H116">
        <v>2</v>
      </c>
      <c r="I116">
        <v>1</v>
      </c>
      <c r="J116" t="s">
        <v>35</v>
      </c>
      <c r="K116" t="s">
        <v>36</v>
      </c>
      <c r="L116">
        <v>3.3</v>
      </c>
      <c r="M116">
        <v>1.3</v>
      </c>
      <c r="N116">
        <v>0</v>
      </c>
      <c r="O116">
        <v>19</v>
      </c>
      <c r="P116">
        <v>19</v>
      </c>
      <c r="Q116">
        <v>0.78</v>
      </c>
      <c r="R116">
        <v>0</v>
      </c>
      <c r="S116">
        <v>1</v>
      </c>
      <c r="T116">
        <v>3.57</v>
      </c>
      <c r="U116">
        <v>0.13</v>
      </c>
      <c r="V116">
        <v>27.5</v>
      </c>
    </row>
    <row r="117" spans="1:22">
      <c r="A117" t="str">
        <f t="shared" si="12"/>
        <v>GRwf_2</v>
      </c>
      <c r="B117">
        <f t="shared" si="9"/>
        <v>2</v>
      </c>
      <c r="C117" t="str">
        <f t="shared" si="10"/>
        <v>GRwf_22</v>
      </c>
      <c r="D117" t="str">
        <f t="shared" si="13"/>
        <v>GRwf_2_19-36</v>
      </c>
      <c r="E117" t="str">
        <f t="shared" si="11"/>
        <v>GR</v>
      </c>
      <c r="F117" t="s">
        <v>38</v>
      </c>
      <c r="G117" t="s">
        <v>15</v>
      </c>
      <c r="H117">
        <v>2</v>
      </c>
      <c r="I117">
        <v>2</v>
      </c>
      <c r="J117" t="s">
        <v>35</v>
      </c>
      <c r="K117" t="s">
        <v>36</v>
      </c>
      <c r="L117">
        <v>3.8</v>
      </c>
      <c r="M117">
        <v>1.6</v>
      </c>
      <c r="N117">
        <v>19</v>
      </c>
      <c r="O117">
        <v>36</v>
      </c>
      <c r="P117">
        <v>17</v>
      </c>
      <c r="Q117">
        <v>1.19</v>
      </c>
      <c r="R117">
        <v>0</v>
      </c>
      <c r="S117">
        <v>1</v>
      </c>
      <c r="T117">
        <v>1.33</v>
      </c>
      <c r="U117">
        <v>0.05</v>
      </c>
      <c r="V117">
        <v>26.6</v>
      </c>
    </row>
    <row r="118" spans="1:22">
      <c r="A118" t="str">
        <f t="shared" si="12"/>
        <v>GRwf_2</v>
      </c>
      <c r="B118">
        <f t="shared" si="9"/>
        <v>3</v>
      </c>
      <c r="C118" t="str">
        <f t="shared" si="10"/>
        <v>GRwf_23</v>
      </c>
      <c r="D118" t="str">
        <f t="shared" si="13"/>
        <v>GRwf_2_36-52</v>
      </c>
      <c r="E118" t="str">
        <f t="shared" si="11"/>
        <v>GR</v>
      </c>
      <c r="F118" t="s">
        <v>38</v>
      </c>
      <c r="G118" t="s">
        <v>15</v>
      </c>
      <c r="H118">
        <v>2</v>
      </c>
      <c r="I118">
        <v>3</v>
      </c>
      <c r="K118" t="s">
        <v>39</v>
      </c>
      <c r="L118">
        <v>4.0999999999999996</v>
      </c>
      <c r="M118">
        <v>1.9</v>
      </c>
      <c r="N118">
        <v>36</v>
      </c>
      <c r="O118">
        <v>52</v>
      </c>
      <c r="P118">
        <v>16</v>
      </c>
      <c r="Q118">
        <v>1.04</v>
      </c>
      <c r="R118">
        <v>0</v>
      </c>
      <c r="S118">
        <v>1</v>
      </c>
      <c r="T118">
        <v>0.65</v>
      </c>
      <c r="U118">
        <v>0.03</v>
      </c>
      <c r="V118">
        <v>21.7</v>
      </c>
    </row>
    <row r="119" spans="1:22">
      <c r="A119" t="str">
        <f t="shared" si="12"/>
        <v>GRwf_2</v>
      </c>
      <c r="B119">
        <f t="shared" si="9"/>
        <v>4</v>
      </c>
      <c r="C119" t="str">
        <f t="shared" si="10"/>
        <v>GRwf_24</v>
      </c>
      <c r="D119" t="str">
        <f t="shared" si="13"/>
        <v>GRwf_2_52-79</v>
      </c>
      <c r="E119" t="str">
        <f t="shared" si="11"/>
        <v>GR</v>
      </c>
      <c r="F119" t="s">
        <v>38</v>
      </c>
      <c r="G119" t="s">
        <v>15</v>
      </c>
      <c r="H119">
        <v>2</v>
      </c>
      <c r="I119">
        <v>4</v>
      </c>
      <c r="K119" t="s">
        <v>39</v>
      </c>
      <c r="L119">
        <v>4.4000000000000004</v>
      </c>
      <c r="M119">
        <v>1.9</v>
      </c>
      <c r="N119">
        <v>52</v>
      </c>
      <c r="O119">
        <v>79</v>
      </c>
      <c r="P119">
        <v>27</v>
      </c>
      <c r="Q119">
        <v>1.4</v>
      </c>
      <c r="R119">
        <v>0.1</v>
      </c>
      <c r="S119">
        <v>0.9</v>
      </c>
      <c r="T119">
        <v>0.41</v>
      </c>
      <c r="U119">
        <v>0.02</v>
      </c>
      <c r="V119">
        <v>20.5</v>
      </c>
    </row>
    <row r="120" spans="1:22">
      <c r="A120" t="str">
        <f t="shared" si="12"/>
        <v>GRwf_2</v>
      </c>
      <c r="B120">
        <f t="shared" si="9"/>
        <v>5</v>
      </c>
      <c r="C120" t="str">
        <f t="shared" si="10"/>
        <v>GRwf_25</v>
      </c>
      <c r="D120" t="str">
        <f t="shared" si="13"/>
        <v>GRwf_2_79-96</v>
      </c>
      <c r="E120" t="str">
        <f t="shared" si="11"/>
        <v>GR</v>
      </c>
      <c r="F120" t="s">
        <v>38</v>
      </c>
      <c r="G120" t="s">
        <v>15</v>
      </c>
      <c r="H120">
        <v>2</v>
      </c>
      <c r="K120" t="s">
        <v>39</v>
      </c>
      <c r="L120">
        <v>5.0999999999999996</v>
      </c>
      <c r="M120">
        <v>1.8</v>
      </c>
      <c r="N120">
        <v>79</v>
      </c>
      <c r="O120">
        <v>96</v>
      </c>
      <c r="P120">
        <v>17</v>
      </c>
      <c r="Q120">
        <v>1.61</v>
      </c>
      <c r="R120">
        <v>0</v>
      </c>
      <c r="S120">
        <v>1</v>
      </c>
      <c r="T120">
        <v>0.14000000000000001</v>
      </c>
      <c r="U120">
        <v>0.01</v>
      </c>
      <c r="V120">
        <v>14</v>
      </c>
    </row>
    <row r="121" spans="1:22">
      <c r="A121" t="str">
        <f t="shared" si="12"/>
        <v>GRwf_3</v>
      </c>
      <c r="B121">
        <f t="shared" si="9"/>
        <v>1</v>
      </c>
      <c r="C121" t="str">
        <f t="shared" si="10"/>
        <v>GRwf_31</v>
      </c>
      <c r="D121" t="str">
        <f t="shared" si="13"/>
        <v>GRwf_3_0-18</v>
      </c>
      <c r="E121" t="str">
        <f t="shared" si="11"/>
        <v>GR</v>
      </c>
      <c r="F121" t="s">
        <v>38</v>
      </c>
      <c r="G121" t="s">
        <v>15</v>
      </c>
      <c r="H121">
        <v>3</v>
      </c>
      <c r="I121">
        <v>1</v>
      </c>
      <c r="J121" t="s">
        <v>35</v>
      </c>
      <c r="K121" t="s">
        <v>36</v>
      </c>
      <c r="L121">
        <v>3.8</v>
      </c>
      <c r="M121">
        <v>1.5</v>
      </c>
      <c r="N121">
        <v>0</v>
      </c>
      <c r="O121">
        <v>18</v>
      </c>
      <c r="P121">
        <v>18</v>
      </c>
      <c r="Q121">
        <v>1.0900000000000001</v>
      </c>
      <c r="R121">
        <v>0</v>
      </c>
      <c r="S121">
        <v>1</v>
      </c>
      <c r="T121">
        <v>1.97</v>
      </c>
      <c r="U121">
        <v>0.08</v>
      </c>
      <c r="V121">
        <v>24.6</v>
      </c>
    </row>
    <row r="122" spans="1:22">
      <c r="A122" t="str">
        <f t="shared" si="12"/>
        <v>GRwf_3</v>
      </c>
      <c r="B122">
        <f t="shared" si="9"/>
        <v>2</v>
      </c>
      <c r="C122" t="str">
        <f t="shared" si="10"/>
        <v>GRwf_32</v>
      </c>
      <c r="D122" t="str">
        <f t="shared" si="13"/>
        <v>GRwf_3_18-40</v>
      </c>
      <c r="E122" t="str">
        <f t="shared" si="11"/>
        <v>GR</v>
      </c>
      <c r="F122" t="s">
        <v>38</v>
      </c>
      <c r="G122" t="s">
        <v>15</v>
      </c>
      <c r="H122">
        <v>3</v>
      </c>
      <c r="I122">
        <v>2</v>
      </c>
      <c r="K122" t="s">
        <v>36</v>
      </c>
      <c r="L122">
        <v>4.0999999999999996</v>
      </c>
      <c r="M122">
        <v>1.8</v>
      </c>
      <c r="N122">
        <v>18</v>
      </c>
      <c r="O122">
        <v>40</v>
      </c>
      <c r="P122">
        <v>22</v>
      </c>
      <c r="Q122">
        <v>1.01</v>
      </c>
      <c r="R122">
        <v>0</v>
      </c>
      <c r="S122">
        <v>1</v>
      </c>
      <c r="T122">
        <v>0.91</v>
      </c>
      <c r="U122">
        <v>0.04</v>
      </c>
      <c r="V122">
        <v>22.8</v>
      </c>
    </row>
    <row r="123" spans="1:22">
      <c r="A123" t="str">
        <f t="shared" si="12"/>
        <v>GRwf_3</v>
      </c>
      <c r="B123">
        <f t="shared" si="9"/>
        <v>3</v>
      </c>
      <c r="C123" t="str">
        <f t="shared" si="10"/>
        <v>GRwf_33</v>
      </c>
      <c r="D123" t="str">
        <f t="shared" si="13"/>
        <v>GRwf_3_40-61</v>
      </c>
      <c r="E123" t="str">
        <f t="shared" si="11"/>
        <v>GR</v>
      </c>
      <c r="F123" t="s">
        <v>38</v>
      </c>
      <c r="G123" t="s">
        <v>15</v>
      </c>
      <c r="H123">
        <v>3</v>
      </c>
      <c r="I123">
        <v>3</v>
      </c>
      <c r="J123" t="s">
        <v>35</v>
      </c>
      <c r="K123" t="s">
        <v>39</v>
      </c>
      <c r="L123">
        <v>4.3</v>
      </c>
      <c r="M123">
        <v>1.9</v>
      </c>
      <c r="N123">
        <v>40</v>
      </c>
      <c r="O123">
        <v>61</v>
      </c>
      <c r="P123">
        <v>21</v>
      </c>
      <c r="Q123">
        <v>0.91</v>
      </c>
      <c r="R123">
        <v>0</v>
      </c>
      <c r="S123">
        <v>1</v>
      </c>
      <c r="T123">
        <v>0.54</v>
      </c>
      <c r="U123">
        <v>0.03</v>
      </c>
      <c r="V123">
        <v>18</v>
      </c>
    </row>
    <row r="124" spans="1:22">
      <c r="A124" t="str">
        <f t="shared" si="12"/>
        <v>GRwf_3</v>
      </c>
      <c r="B124">
        <f t="shared" si="9"/>
        <v>4</v>
      </c>
      <c r="C124" t="str">
        <f t="shared" si="10"/>
        <v>GRwf_34</v>
      </c>
      <c r="D124" t="str">
        <f t="shared" si="13"/>
        <v>GRwf_3_61-94</v>
      </c>
      <c r="E124" t="str">
        <f t="shared" si="11"/>
        <v>GR</v>
      </c>
      <c r="F124" t="s">
        <v>38</v>
      </c>
      <c r="G124" t="s">
        <v>15</v>
      </c>
      <c r="H124">
        <v>3</v>
      </c>
      <c r="I124">
        <v>4</v>
      </c>
      <c r="K124" t="s">
        <v>39</v>
      </c>
      <c r="L124">
        <v>4.5999999999999996</v>
      </c>
      <c r="M124">
        <v>1.9</v>
      </c>
      <c r="N124">
        <v>61</v>
      </c>
      <c r="O124">
        <v>94</v>
      </c>
      <c r="P124">
        <v>33</v>
      </c>
      <c r="Q124">
        <v>1.17</v>
      </c>
      <c r="R124">
        <v>0.05</v>
      </c>
      <c r="S124">
        <v>0.95</v>
      </c>
      <c r="T124">
        <v>0.28999999999999998</v>
      </c>
      <c r="U124">
        <v>0.02</v>
      </c>
      <c r="V124">
        <v>14.5</v>
      </c>
    </row>
    <row r="125" spans="1:22">
      <c r="A125" t="str">
        <f t="shared" si="12"/>
        <v>GRwf_3</v>
      </c>
      <c r="B125">
        <f t="shared" si="9"/>
        <v>5</v>
      </c>
      <c r="C125" t="str">
        <f t="shared" si="10"/>
        <v>GRwf_35</v>
      </c>
      <c r="D125" t="str">
        <f t="shared" si="13"/>
        <v>GRwf_3_94-117</v>
      </c>
      <c r="E125" t="str">
        <f t="shared" si="11"/>
        <v>GR</v>
      </c>
      <c r="F125" t="s">
        <v>38</v>
      </c>
      <c r="G125" t="s">
        <v>15</v>
      </c>
      <c r="H125">
        <v>3</v>
      </c>
      <c r="K125" t="s">
        <v>39</v>
      </c>
      <c r="L125">
        <v>4.7</v>
      </c>
      <c r="M125">
        <v>1.8</v>
      </c>
      <c r="N125">
        <v>94</v>
      </c>
      <c r="O125">
        <v>117</v>
      </c>
      <c r="P125">
        <v>23</v>
      </c>
      <c r="Q125">
        <v>1.18</v>
      </c>
      <c r="R125">
        <v>0.05</v>
      </c>
      <c r="S125">
        <v>0.95</v>
      </c>
      <c r="T125">
        <v>0.21</v>
      </c>
      <c r="U125">
        <v>0.01</v>
      </c>
      <c r="V125">
        <v>21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workbookViewId="0">
      <selection activeCell="O15" sqref="O15"/>
    </sheetView>
  </sheetViews>
  <sheetFormatPr baseColWidth="10" defaultColWidth="8.83203125" defaultRowHeight="14" x14ac:dyDescent="0"/>
  <cols>
    <col min="1" max="1" width="3.5" style="4" bestFit="1" customWidth="1"/>
    <col min="2" max="2" width="6" style="4" bestFit="1" customWidth="1"/>
    <col min="3" max="3" width="3.1640625" style="4" bestFit="1" customWidth="1"/>
    <col min="4" max="4" width="5.83203125" style="4" bestFit="1" customWidth="1"/>
    <col min="5" max="5" width="7.33203125" style="4" bestFit="1" customWidth="1"/>
    <col min="6" max="6" width="6" style="4" bestFit="1" customWidth="1"/>
    <col min="7" max="7" width="15.83203125" style="4" bestFit="1" customWidth="1"/>
    <col min="8" max="8" width="12" style="4" bestFit="1" customWidth="1"/>
    <col min="9" max="9" width="14.83203125" style="4" bestFit="1" customWidth="1"/>
    <col min="10" max="10" width="12" style="4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 spans="1:10">
      <c r="A2" s="3" t="s">
        <v>10</v>
      </c>
      <c r="B2" s="3" t="s">
        <v>11</v>
      </c>
      <c r="C2" s="4">
        <v>1</v>
      </c>
      <c r="D2" s="4">
        <v>1</v>
      </c>
      <c r="E2" s="4" t="s">
        <v>12</v>
      </c>
      <c r="F2" s="4">
        <v>0.61599999999999999</v>
      </c>
      <c r="G2" s="4">
        <v>21.56</v>
      </c>
      <c r="H2" s="5">
        <f t="shared" ref="H2:H65" si="0">G2/F2</f>
        <v>35</v>
      </c>
      <c r="I2" s="5">
        <v>0.10296597559765898</v>
      </c>
      <c r="J2" s="5">
        <f>G2/100*I2</f>
        <v>2.2199464338855276E-2</v>
      </c>
    </row>
    <row r="3" spans="1:10">
      <c r="A3" s="3" t="s">
        <v>10</v>
      </c>
      <c r="B3" s="3" t="s">
        <v>11</v>
      </c>
      <c r="C3" s="4">
        <v>1</v>
      </c>
      <c r="D3" s="4">
        <v>1</v>
      </c>
      <c r="E3" s="4" t="s">
        <v>13</v>
      </c>
      <c r="F3" s="4">
        <v>0.84299999999999997</v>
      </c>
      <c r="G3" s="4">
        <v>36.268000000000001</v>
      </c>
      <c r="H3" s="5">
        <f t="shared" si="0"/>
        <v>43.022538552787665</v>
      </c>
      <c r="I3" s="5">
        <v>6.5469695466720285E-3</v>
      </c>
      <c r="J3" s="5">
        <f t="shared" ref="J3:J66" si="1">G3/100*I3</f>
        <v>2.3744549151870115E-3</v>
      </c>
    </row>
    <row r="4" spans="1:10">
      <c r="A4" s="3" t="s">
        <v>10</v>
      </c>
      <c r="B4" s="3" t="s">
        <v>11</v>
      </c>
      <c r="C4" s="4">
        <v>1</v>
      </c>
      <c r="D4" s="4">
        <v>1</v>
      </c>
      <c r="E4" s="4" t="s">
        <v>14</v>
      </c>
      <c r="F4" s="4">
        <v>7.8E-2</v>
      </c>
      <c r="G4" s="4">
        <v>1.4410000000000001</v>
      </c>
      <c r="H4" s="5">
        <f t="shared" si="0"/>
        <v>18.474358974358974</v>
      </c>
      <c r="I4" s="5">
        <v>0.89048705485566904</v>
      </c>
      <c r="J4" s="5">
        <f t="shared" si="1"/>
        <v>1.2831918460470191E-2</v>
      </c>
    </row>
    <row r="5" spans="1:10">
      <c r="A5" s="3" t="s">
        <v>10</v>
      </c>
      <c r="B5" s="3" t="s">
        <v>11</v>
      </c>
      <c r="C5" s="4">
        <v>1</v>
      </c>
      <c r="D5" s="4">
        <v>2</v>
      </c>
      <c r="E5" s="4" t="s">
        <v>12</v>
      </c>
      <c r="F5" s="4">
        <v>0.61799999999999999</v>
      </c>
      <c r="G5" s="4">
        <v>23.350999999999999</v>
      </c>
      <c r="H5" s="5">
        <f t="shared" si="0"/>
        <v>37.784789644012946</v>
      </c>
      <c r="I5" s="5">
        <v>1.4756180983093977E-2</v>
      </c>
      <c r="J5" s="5">
        <f t="shared" si="1"/>
        <v>3.4457158213622744E-3</v>
      </c>
    </row>
    <row r="6" spans="1:10">
      <c r="A6" s="3" t="s">
        <v>10</v>
      </c>
      <c r="B6" s="3" t="s">
        <v>11</v>
      </c>
      <c r="C6" s="4">
        <v>1</v>
      </c>
      <c r="D6" s="4">
        <v>2</v>
      </c>
      <c r="E6" s="4" t="s">
        <v>13</v>
      </c>
      <c r="F6" s="4">
        <v>0.745</v>
      </c>
      <c r="G6" s="4">
        <v>36.848999999999997</v>
      </c>
      <c r="H6" s="5">
        <f t="shared" si="0"/>
        <v>49.46174496644295</v>
      </c>
      <c r="I6" s="5">
        <v>1.368122740154425E-3</v>
      </c>
      <c r="J6" s="5">
        <f t="shared" si="1"/>
        <v>5.0413954851950403E-4</v>
      </c>
    </row>
    <row r="7" spans="1:10">
      <c r="A7" s="3" t="s">
        <v>10</v>
      </c>
      <c r="B7" s="3" t="s">
        <v>11</v>
      </c>
      <c r="C7" s="4">
        <v>1</v>
      </c>
      <c r="D7" s="4">
        <v>2</v>
      </c>
      <c r="E7" s="4" t="s">
        <v>14</v>
      </c>
      <c r="F7" s="4">
        <v>0.10100000000000001</v>
      </c>
      <c r="G7" s="4">
        <v>1.619</v>
      </c>
      <c r="H7" s="5">
        <f t="shared" si="0"/>
        <v>16.029702970297027</v>
      </c>
      <c r="I7" s="5">
        <v>0.98387569627675164</v>
      </c>
      <c r="J7" s="5">
        <f t="shared" si="1"/>
        <v>1.5928947522720609E-2</v>
      </c>
    </row>
    <row r="8" spans="1:10">
      <c r="A8" s="3" t="s">
        <v>10</v>
      </c>
      <c r="B8" s="3" t="s">
        <v>11</v>
      </c>
      <c r="C8" s="4">
        <v>2</v>
      </c>
      <c r="D8" s="4">
        <v>1</v>
      </c>
      <c r="E8" s="4" t="s">
        <v>12</v>
      </c>
      <c r="F8" s="4">
        <v>0.53600000000000003</v>
      </c>
      <c r="G8" s="4">
        <v>19.036000000000001</v>
      </c>
      <c r="H8" s="5">
        <f t="shared" si="0"/>
        <v>35.514925373134332</v>
      </c>
      <c r="I8" s="5">
        <v>1.6040100250626584E-2</v>
      </c>
      <c r="J8" s="5">
        <f t="shared" si="1"/>
        <v>3.0533934837092764E-3</v>
      </c>
    </row>
    <row r="9" spans="1:10">
      <c r="A9" s="3" t="s">
        <v>10</v>
      </c>
      <c r="B9" s="3" t="s">
        <v>11</v>
      </c>
      <c r="C9" s="4">
        <v>2</v>
      </c>
      <c r="D9" s="4">
        <v>1</v>
      </c>
      <c r="E9" s="4" t="s">
        <v>13</v>
      </c>
      <c r="F9" s="4">
        <v>1.1060000000000001</v>
      </c>
      <c r="G9" s="4">
        <v>37.817999999999998</v>
      </c>
      <c r="H9" s="5">
        <f t="shared" si="0"/>
        <v>34.193490054249544</v>
      </c>
      <c r="I9" s="5">
        <v>1.4703425229740984E-2</v>
      </c>
      <c r="J9" s="5">
        <f t="shared" si="1"/>
        <v>5.5605413533834445E-3</v>
      </c>
    </row>
    <row r="10" spans="1:10">
      <c r="A10" s="3" t="s">
        <v>10</v>
      </c>
      <c r="B10" s="3" t="s">
        <v>11</v>
      </c>
      <c r="C10" s="4">
        <v>2</v>
      </c>
      <c r="D10" s="4">
        <v>1</v>
      </c>
      <c r="E10" s="4" t="s">
        <v>14</v>
      </c>
      <c r="F10" s="4">
        <v>9.4E-2</v>
      </c>
      <c r="G10" s="4">
        <v>1.885</v>
      </c>
      <c r="H10" s="5">
        <f t="shared" si="0"/>
        <v>20.053191489361701</v>
      </c>
      <c r="I10" s="5">
        <v>0.96925647451963248</v>
      </c>
      <c r="J10" s="5">
        <f t="shared" si="1"/>
        <v>1.827048454469507E-2</v>
      </c>
    </row>
    <row r="11" spans="1:10">
      <c r="A11" s="3" t="s">
        <v>10</v>
      </c>
      <c r="B11" s="3" t="s">
        <v>11</v>
      </c>
      <c r="C11" s="4">
        <v>2</v>
      </c>
      <c r="D11" s="4">
        <v>2</v>
      </c>
      <c r="E11" s="4" t="s">
        <v>12</v>
      </c>
      <c r="F11" s="4">
        <v>0.56499999999999995</v>
      </c>
      <c r="G11" s="4">
        <v>22.140999999999998</v>
      </c>
      <c r="H11" s="5">
        <f t="shared" si="0"/>
        <v>39.187610619469027</v>
      </c>
      <c r="I11" s="5">
        <v>2.4915689334071536E-2</v>
      </c>
      <c r="J11" s="5">
        <f t="shared" si="1"/>
        <v>5.5165827754567786E-3</v>
      </c>
    </row>
    <row r="12" spans="1:10">
      <c r="A12" s="3" t="s">
        <v>10</v>
      </c>
      <c r="B12" s="3" t="s">
        <v>11</v>
      </c>
      <c r="C12" s="4">
        <v>2</v>
      </c>
      <c r="D12" s="4">
        <v>2</v>
      </c>
      <c r="E12" s="4" t="s">
        <v>13</v>
      </c>
      <c r="F12" s="4">
        <v>1.0149999999999999</v>
      </c>
      <c r="G12" s="4">
        <v>38.057000000000002</v>
      </c>
      <c r="H12" s="5">
        <f t="shared" si="0"/>
        <v>37.494581280788182</v>
      </c>
      <c r="I12" s="5">
        <v>1.5603765037499663E-3</v>
      </c>
      <c r="J12" s="5">
        <f t="shared" si="1"/>
        <v>5.9383248603212468E-4</v>
      </c>
    </row>
    <row r="13" spans="1:10">
      <c r="A13" s="3" t="s">
        <v>10</v>
      </c>
      <c r="B13" s="3" t="s">
        <v>11</v>
      </c>
      <c r="C13" s="4">
        <v>2</v>
      </c>
      <c r="D13" s="4">
        <v>2</v>
      </c>
      <c r="E13" s="4" t="s">
        <v>14</v>
      </c>
      <c r="F13" s="4">
        <v>8.7999999999999995E-2</v>
      </c>
      <c r="G13" s="4">
        <v>1.419</v>
      </c>
      <c r="H13" s="5">
        <f t="shared" si="0"/>
        <v>16.125</v>
      </c>
      <c r="I13" s="5">
        <v>0.97352393416217853</v>
      </c>
      <c r="J13" s="5">
        <f t="shared" si="1"/>
        <v>1.3814304625761314E-2</v>
      </c>
    </row>
    <row r="14" spans="1:10">
      <c r="A14" s="3" t="s">
        <v>10</v>
      </c>
      <c r="B14" s="3" t="s">
        <v>11</v>
      </c>
      <c r="C14" s="4">
        <v>3</v>
      </c>
      <c r="D14" s="4">
        <v>1</v>
      </c>
      <c r="E14" s="4" t="s">
        <v>12</v>
      </c>
      <c r="F14" s="4">
        <v>0.57199999999999995</v>
      </c>
      <c r="G14" s="4">
        <v>20.757999999999999</v>
      </c>
      <c r="H14" s="5">
        <f t="shared" si="0"/>
        <v>36.290209790209794</v>
      </c>
      <c r="I14" s="5">
        <v>0.17037520719272689</v>
      </c>
      <c r="J14" s="5">
        <f t="shared" si="1"/>
        <v>3.5366485509066244E-2</v>
      </c>
    </row>
    <row r="15" spans="1:10">
      <c r="A15" s="3" t="s">
        <v>10</v>
      </c>
      <c r="B15" s="3" t="s">
        <v>11</v>
      </c>
      <c r="C15" s="4">
        <v>3</v>
      </c>
      <c r="D15" s="4">
        <v>1</v>
      </c>
      <c r="E15" s="4" t="s">
        <v>13</v>
      </c>
      <c r="F15" s="4">
        <v>1.3680000000000001</v>
      </c>
      <c r="G15" s="4">
        <v>36.25</v>
      </c>
      <c r="H15" s="5">
        <f t="shared" si="0"/>
        <v>26.498538011695903</v>
      </c>
      <c r="I15" s="5">
        <v>1.4415590938771452E-2</v>
      </c>
      <c r="J15" s="5">
        <f t="shared" si="1"/>
        <v>5.225651715304651E-3</v>
      </c>
    </row>
    <row r="16" spans="1:10">
      <c r="A16" s="3" t="s">
        <v>10</v>
      </c>
      <c r="B16" s="3" t="s">
        <v>11</v>
      </c>
      <c r="C16" s="4">
        <v>3</v>
      </c>
      <c r="D16" s="4">
        <v>1</v>
      </c>
      <c r="E16" s="4" t="s">
        <v>14</v>
      </c>
      <c r="F16" s="4">
        <v>0.10199999999999999</v>
      </c>
      <c r="G16" s="4">
        <v>1.7889999999999999</v>
      </c>
      <c r="H16" s="5">
        <f t="shared" si="0"/>
        <v>17.53921568627451</v>
      </c>
      <c r="I16" s="5">
        <v>0.81520920186850176</v>
      </c>
      <c r="J16" s="5">
        <f t="shared" si="1"/>
        <v>1.4584092621427496E-2</v>
      </c>
    </row>
    <row r="17" spans="1:10">
      <c r="A17" s="3" t="s">
        <v>10</v>
      </c>
      <c r="B17" s="3" t="s">
        <v>11</v>
      </c>
      <c r="C17" s="4">
        <v>3</v>
      </c>
      <c r="D17" s="4">
        <v>2</v>
      </c>
      <c r="E17" s="4" t="s">
        <v>12</v>
      </c>
      <c r="F17" s="4">
        <v>0.55900000000000005</v>
      </c>
      <c r="G17" s="4">
        <v>24.655000000000001</v>
      </c>
      <c r="H17" s="5">
        <f t="shared" si="0"/>
        <v>44.105545617173519</v>
      </c>
      <c r="I17" s="5">
        <v>4.6108794917609705E-2</v>
      </c>
      <c r="J17" s="5">
        <f t="shared" si="1"/>
        <v>1.1368123386936674E-2</v>
      </c>
    </row>
    <row r="18" spans="1:10">
      <c r="A18" s="3" t="s">
        <v>10</v>
      </c>
      <c r="B18" s="3" t="s">
        <v>11</v>
      </c>
      <c r="C18" s="4">
        <v>3</v>
      </c>
      <c r="D18" s="4">
        <v>2</v>
      </c>
      <c r="E18" s="4" t="s">
        <v>13</v>
      </c>
      <c r="F18" s="4">
        <v>1.4279999999999999</v>
      </c>
      <c r="G18" s="4">
        <v>36.066000000000003</v>
      </c>
      <c r="H18" s="5">
        <f t="shared" si="0"/>
        <v>25.256302521008408</v>
      </c>
      <c r="I18" s="5">
        <v>4.7151081993250269E-3</v>
      </c>
      <c r="J18" s="5">
        <f t="shared" si="1"/>
        <v>1.7005509231685645E-3</v>
      </c>
    </row>
    <row r="19" spans="1:10">
      <c r="A19" s="3" t="s">
        <v>10</v>
      </c>
      <c r="B19" s="3" t="s">
        <v>11</v>
      </c>
      <c r="C19" s="4">
        <v>3</v>
      </c>
      <c r="D19" s="4">
        <v>2</v>
      </c>
      <c r="E19" s="4" t="s">
        <v>14</v>
      </c>
      <c r="F19" s="4">
        <v>9.8000000000000004E-2</v>
      </c>
      <c r="G19" s="4">
        <v>1.548</v>
      </c>
      <c r="H19" s="5">
        <f t="shared" si="0"/>
        <v>15.795918367346939</v>
      </c>
      <c r="I19" s="5">
        <v>0.94917609688306526</v>
      </c>
      <c r="J19" s="5">
        <f t="shared" si="1"/>
        <v>1.4693245979749851E-2</v>
      </c>
    </row>
    <row r="20" spans="1:10">
      <c r="A20" s="3" t="s">
        <v>10</v>
      </c>
      <c r="B20" s="3" t="s">
        <v>15</v>
      </c>
      <c r="C20" s="4">
        <v>1</v>
      </c>
      <c r="D20" s="4">
        <v>1</v>
      </c>
      <c r="E20" s="4" t="s">
        <v>12</v>
      </c>
      <c r="F20" s="4">
        <v>0.63400000000000001</v>
      </c>
      <c r="G20" s="4">
        <v>18.228000000000002</v>
      </c>
      <c r="H20" s="5">
        <f t="shared" si="0"/>
        <v>28.750788643533124</v>
      </c>
      <c r="I20" s="5">
        <v>0.13281880548829708</v>
      </c>
      <c r="J20" s="5">
        <f t="shared" si="1"/>
        <v>2.4210211864406795E-2</v>
      </c>
    </row>
    <row r="21" spans="1:10">
      <c r="A21" s="3" t="s">
        <v>10</v>
      </c>
      <c r="B21" s="3" t="s">
        <v>15</v>
      </c>
      <c r="C21" s="4">
        <v>1</v>
      </c>
      <c r="D21" s="4">
        <v>1</v>
      </c>
      <c r="E21" s="4" t="s">
        <v>13</v>
      </c>
      <c r="F21" s="4">
        <v>1.2669999999999999</v>
      </c>
      <c r="G21" s="4">
        <v>35.968000000000004</v>
      </c>
      <c r="H21" s="5">
        <f t="shared" si="0"/>
        <v>28.388318863456991</v>
      </c>
      <c r="I21" s="5">
        <v>3.58151735270378E-3</v>
      </c>
      <c r="J21" s="5">
        <f t="shared" si="1"/>
        <v>1.2882001614204959E-3</v>
      </c>
    </row>
    <row r="22" spans="1:10">
      <c r="A22" s="3" t="s">
        <v>10</v>
      </c>
      <c r="B22" s="3" t="s">
        <v>15</v>
      </c>
      <c r="C22" s="4">
        <v>1</v>
      </c>
      <c r="D22" s="4">
        <v>1</v>
      </c>
      <c r="E22" s="4" t="s">
        <v>14</v>
      </c>
      <c r="F22" s="4">
        <v>0.17599999999999999</v>
      </c>
      <c r="G22" s="4">
        <v>3.036</v>
      </c>
      <c r="H22" s="5">
        <f t="shared" si="0"/>
        <v>17.25</v>
      </c>
      <c r="I22" s="5">
        <v>0.8635996771589991</v>
      </c>
      <c r="J22" s="5">
        <f t="shared" si="1"/>
        <v>2.6218886198547214E-2</v>
      </c>
    </row>
    <row r="23" spans="1:10">
      <c r="A23" s="3" t="s">
        <v>10</v>
      </c>
      <c r="B23" s="3" t="s">
        <v>15</v>
      </c>
      <c r="C23" s="4">
        <v>1</v>
      </c>
      <c r="D23" s="4">
        <v>2</v>
      </c>
      <c r="E23" s="4" t="s">
        <v>12</v>
      </c>
      <c r="F23" s="4">
        <v>0.67700000000000005</v>
      </c>
      <c r="G23" s="4">
        <v>21.061</v>
      </c>
      <c r="H23" s="5">
        <f t="shared" si="0"/>
        <v>31.10930576070901</v>
      </c>
      <c r="I23" s="5">
        <v>5.690894568690099E-2</v>
      </c>
      <c r="J23" s="5">
        <f t="shared" si="1"/>
        <v>1.1985593051118217E-2</v>
      </c>
    </row>
    <row r="24" spans="1:10">
      <c r="A24" s="3" t="s">
        <v>10</v>
      </c>
      <c r="B24" s="3" t="s">
        <v>15</v>
      </c>
      <c r="C24" s="4">
        <v>1</v>
      </c>
      <c r="D24" s="4">
        <v>2</v>
      </c>
      <c r="E24" s="4" t="s">
        <v>13</v>
      </c>
      <c r="F24" s="4">
        <v>1.399</v>
      </c>
      <c r="G24" s="4">
        <v>36.097000000000001</v>
      </c>
      <c r="H24" s="5">
        <f t="shared" si="0"/>
        <v>25.802001429592568</v>
      </c>
      <c r="I24" s="5">
        <v>2.6457667731629806E-3</v>
      </c>
      <c r="J24" s="5">
        <f t="shared" si="1"/>
        <v>9.550424321086411E-4</v>
      </c>
    </row>
    <row r="25" spans="1:10">
      <c r="A25" s="3" t="s">
        <v>10</v>
      </c>
      <c r="B25" s="3" t="s">
        <v>15</v>
      </c>
      <c r="C25" s="4">
        <v>1</v>
      </c>
      <c r="D25" s="4">
        <v>2</v>
      </c>
      <c r="E25" s="4" t="s">
        <v>14</v>
      </c>
      <c r="F25" s="4">
        <v>0.16900000000000001</v>
      </c>
      <c r="G25" s="4">
        <v>2.6419999999999999</v>
      </c>
      <c r="H25" s="5">
        <f t="shared" si="0"/>
        <v>15.633136094674555</v>
      </c>
      <c r="I25" s="5">
        <v>0.94044528753993606</v>
      </c>
      <c r="J25" s="5">
        <f t="shared" si="1"/>
        <v>2.4846564496805109E-2</v>
      </c>
    </row>
    <row r="26" spans="1:10">
      <c r="A26" s="3" t="s">
        <v>10</v>
      </c>
      <c r="B26" s="3" t="s">
        <v>15</v>
      </c>
      <c r="C26" s="4">
        <v>2</v>
      </c>
      <c r="D26" s="4">
        <v>1</v>
      </c>
      <c r="E26" s="4" t="s">
        <v>12</v>
      </c>
      <c r="F26" s="4">
        <v>0.79100000000000004</v>
      </c>
      <c r="G26" s="4">
        <v>19.087</v>
      </c>
      <c r="H26" s="5">
        <f t="shared" si="0"/>
        <v>24.130214917825537</v>
      </c>
      <c r="I26" s="5">
        <v>8.6456894851055455E-2</v>
      </c>
      <c r="J26" s="5">
        <f t="shared" si="1"/>
        <v>1.6502027520220952E-2</v>
      </c>
    </row>
    <row r="27" spans="1:10">
      <c r="A27" s="3" t="s">
        <v>10</v>
      </c>
      <c r="B27" s="3" t="s">
        <v>15</v>
      </c>
      <c r="C27" s="4">
        <v>2</v>
      </c>
      <c r="D27" s="4">
        <v>1</v>
      </c>
      <c r="E27" s="4" t="s">
        <v>13</v>
      </c>
      <c r="F27" s="4">
        <v>0.95399999999999996</v>
      </c>
      <c r="G27" s="4">
        <v>40.985999999999997</v>
      </c>
      <c r="H27" s="5">
        <f t="shared" si="0"/>
        <v>42.962264150943398</v>
      </c>
      <c r="I27" s="5">
        <v>2.8112053659498232E-3</v>
      </c>
      <c r="J27" s="5">
        <f t="shared" si="1"/>
        <v>1.1522006312881944E-3</v>
      </c>
    </row>
    <row r="28" spans="1:10">
      <c r="A28" s="3" t="s">
        <v>10</v>
      </c>
      <c r="B28" s="3" t="s">
        <v>15</v>
      </c>
      <c r="C28" s="4">
        <v>2</v>
      </c>
      <c r="D28" s="4">
        <v>1</v>
      </c>
      <c r="E28" s="4" t="s">
        <v>14</v>
      </c>
      <c r="F28" s="4">
        <v>0.25700000000000001</v>
      </c>
      <c r="G28" s="4">
        <v>4.1130000000000004</v>
      </c>
      <c r="H28" s="5">
        <f t="shared" si="0"/>
        <v>16.003891050583658</v>
      </c>
      <c r="I28" s="5">
        <v>0.91073189978299474</v>
      </c>
      <c r="J28" s="5">
        <f t="shared" si="1"/>
        <v>3.7458403038074579E-2</v>
      </c>
    </row>
    <row r="29" spans="1:10">
      <c r="A29" s="3" t="s">
        <v>10</v>
      </c>
      <c r="B29" s="3" t="s">
        <v>15</v>
      </c>
      <c r="C29" s="4">
        <v>2</v>
      </c>
      <c r="D29" s="4">
        <v>2</v>
      </c>
      <c r="E29" s="4" t="s">
        <v>12</v>
      </c>
      <c r="F29" s="4">
        <v>0.86799999999999999</v>
      </c>
      <c r="G29" s="4">
        <v>22.225000000000001</v>
      </c>
      <c r="H29" s="5">
        <f t="shared" si="0"/>
        <v>25.60483870967742</v>
      </c>
      <c r="I29" s="5">
        <v>5.6756890494334224E-2</v>
      </c>
      <c r="J29" s="5">
        <f t="shared" si="1"/>
        <v>1.2614218912365782E-2</v>
      </c>
    </row>
    <row r="30" spans="1:10">
      <c r="A30" s="3" t="s">
        <v>10</v>
      </c>
      <c r="B30" s="3" t="s">
        <v>15</v>
      </c>
      <c r="C30" s="4">
        <v>2</v>
      </c>
      <c r="D30" s="4">
        <v>2</v>
      </c>
      <c r="E30" s="4" t="s">
        <v>13</v>
      </c>
      <c r="F30" s="4">
        <v>0.78200000000000003</v>
      </c>
      <c r="G30" s="4">
        <v>43.953000000000003</v>
      </c>
      <c r="H30" s="5">
        <f t="shared" si="0"/>
        <v>56.205882352941181</v>
      </c>
      <c r="I30" s="5">
        <v>2.1772477608985458E-3</v>
      </c>
      <c r="J30" s="5">
        <f t="shared" si="1"/>
        <v>9.5696570834773794E-4</v>
      </c>
    </row>
    <row r="31" spans="1:10">
      <c r="A31" s="3" t="s">
        <v>10</v>
      </c>
      <c r="B31" s="3" t="s">
        <v>15</v>
      </c>
      <c r="C31" s="4">
        <v>2</v>
      </c>
      <c r="D31" s="4">
        <v>2</v>
      </c>
      <c r="E31" s="4" t="s">
        <v>14</v>
      </c>
      <c r="F31" s="4">
        <v>0.27900000000000003</v>
      </c>
      <c r="G31" s="4">
        <v>4.1550000000000002</v>
      </c>
      <c r="H31" s="5">
        <f t="shared" si="0"/>
        <v>14.89247311827957</v>
      </c>
      <c r="I31" s="5">
        <v>0.94106586174476725</v>
      </c>
      <c r="J31" s="5">
        <f t="shared" si="1"/>
        <v>3.9101286555495079E-2</v>
      </c>
    </row>
    <row r="32" spans="1:10">
      <c r="A32" s="3" t="s">
        <v>10</v>
      </c>
      <c r="B32" s="3" t="s">
        <v>15</v>
      </c>
      <c r="C32" s="4">
        <v>3</v>
      </c>
      <c r="D32" s="4">
        <v>1</v>
      </c>
      <c r="E32" s="4" t="s">
        <v>12</v>
      </c>
      <c r="F32" s="4">
        <v>0.89200000000000002</v>
      </c>
      <c r="G32" s="4">
        <v>23.757999999999999</v>
      </c>
      <c r="H32" s="5">
        <f t="shared" si="0"/>
        <v>26.634529147982061</v>
      </c>
      <c r="I32" s="5">
        <v>7.4599564959462142E-2</v>
      </c>
      <c r="J32" s="5">
        <f t="shared" si="1"/>
        <v>1.7723364643069013E-2</v>
      </c>
    </row>
    <row r="33" spans="1:10">
      <c r="A33" s="3" t="s">
        <v>10</v>
      </c>
      <c r="B33" s="3" t="s">
        <v>15</v>
      </c>
      <c r="C33" s="4">
        <v>3</v>
      </c>
      <c r="D33" s="4">
        <v>1</v>
      </c>
      <c r="E33" s="4" t="s">
        <v>13</v>
      </c>
      <c r="F33" s="4">
        <v>0.75</v>
      </c>
      <c r="G33" s="4">
        <v>41.795999999999999</v>
      </c>
      <c r="H33" s="5">
        <f t="shared" si="0"/>
        <v>55.728000000000002</v>
      </c>
      <c r="I33" s="5">
        <v>2.7684397864346914E-3</v>
      </c>
      <c r="J33" s="5">
        <f t="shared" si="1"/>
        <v>1.1570970931382436E-3</v>
      </c>
    </row>
    <row r="34" spans="1:10">
      <c r="A34" s="3" t="s">
        <v>10</v>
      </c>
      <c r="B34" s="3" t="s">
        <v>15</v>
      </c>
      <c r="C34" s="4">
        <v>3</v>
      </c>
      <c r="D34" s="4">
        <v>1</v>
      </c>
      <c r="E34" s="4" t="s">
        <v>14</v>
      </c>
      <c r="F34" s="4">
        <v>0.2</v>
      </c>
      <c r="G34" s="4">
        <v>3.206</v>
      </c>
      <c r="H34" s="5">
        <f t="shared" si="0"/>
        <v>16.029999999999998</v>
      </c>
      <c r="I34" s="5">
        <v>0.92263199525410322</v>
      </c>
      <c r="J34" s="5">
        <f t="shared" si="1"/>
        <v>2.9579581767846547E-2</v>
      </c>
    </row>
    <row r="35" spans="1:10">
      <c r="A35" s="3" t="s">
        <v>10</v>
      </c>
      <c r="B35" s="3" t="s">
        <v>15</v>
      </c>
      <c r="C35" s="4">
        <v>3</v>
      </c>
      <c r="D35" s="4">
        <v>2</v>
      </c>
      <c r="E35" s="4" t="s">
        <v>12</v>
      </c>
      <c r="F35" s="4">
        <v>0.88600000000000001</v>
      </c>
      <c r="G35" s="4">
        <v>25.323</v>
      </c>
      <c r="H35" s="5">
        <f t="shared" si="0"/>
        <v>28.581264108352144</v>
      </c>
      <c r="I35" s="5">
        <v>6.175083513460404E-2</v>
      </c>
      <c r="J35" s="5">
        <f t="shared" si="1"/>
        <v>1.5637163981135783E-2</v>
      </c>
    </row>
    <row r="36" spans="1:10">
      <c r="A36" s="3" t="s">
        <v>10</v>
      </c>
      <c r="B36" s="3" t="s">
        <v>15</v>
      </c>
      <c r="C36" s="4">
        <v>3</v>
      </c>
      <c r="D36" s="4">
        <v>2</v>
      </c>
      <c r="E36" s="4" t="s">
        <v>13</v>
      </c>
      <c r="F36" s="4">
        <v>0.75800000000000001</v>
      </c>
      <c r="G36" s="4">
        <v>42.212000000000003</v>
      </c>
      <c r="H36" s="5">
        <f t="shared" si="0"/>
        <v>55.688654353562008</v>
      </c>
      <c r="I36" s="5">
        <v>2.6527805069758437E-3</v>
      </c>
      <c r="J36" s="5">
        <f t="shared" si="1"/>
        <v>1.1197917076046433E-3</v>
      </c>
    </row>
    <row r="37" spans="1:10">
      <c r="A37" s="3" t="s">
        <v>10</v>
      </c>
      <c r="B37" s="3" t="s">
        <v>15</v>
      </c>
      <c r="C37" s="4">
        <v>3</v>
      </c>
      <c r="D37" s="4">
        <v>2</v>
      </c>
      <c r="E37" s="4" t="s">
        <v>14</v>
      </c>
      <c r="F37" s="4">
        <v>0.254</v>
      </c>
      <c r="G37" s="4">
        <v>3.8069999999999999</v>
      </c>
      <c r="H37" s="5">
        <f t="shared" si="0"/>
        <v>14.988188976377952</v>
      </c>
      <c r="I37" s="5">
        <v>0.93559638435842007</v>
      </c>
      <c r="J37" s="5">
        <f t="shared" si="1"/>
        <v>3.561815435252505E-2</v>
      </c>
    </row>
    <row r="38" spans="1:10">
      <c r="A38" s="3" t="s">
        <v>10</v>
      </c>
      <c r="B38" s="3" t="s">
        <v>16</v>
      </c>
      <c r="C38" s="4">
        <v>1</v>
      </c>
      <c r="D38" s="4">
        <v>1</v>
      </c>
      <c r="E38" s="4" t="s">
        <v>12</v>
      </c>
      <c r="F38" s="4">
        <v>0.95799999999999996</v>
      </c>
      <c r="G38" s="4">
        <v>33.331000000000003</v>
      </c>
      <c r="H38" s="5">
        <f t="shared" si="0"/>
        <v>34.792275574112736</v>
      </c>
      <c r="I38" s="5">
        <v>6.0166865315852219E-2</v>
      </c>
      <c r="J38" s="5">
        <f t="shared" si="1"/>
        <v>2.0054217878426706E-2</v>
      </c>
    </row>
    <row r="39" spans="1:10">
      <c r="A39" s="3" t="s">
        <v>10</v>
      </c>
      <c r="B39" s="3" t="s">
        <v>16</v>
      </c>
      <c r="C39" s="4">
        <v>1</v>
      </c>
      <c r="D39" s="4">
        <v>1</v>
      </c>
      <c r="E39" s="4" t="s">
        <v>13</v>
      </c>
      <c r="F39" s="4">
        <v>1.1100000000000001</v>
      </c>
      <c r="G39" s="4">
        <v>41.808</v>
      </c>
      <c r="H39" s="5">
        <f t="shared" si="0"/>
        <v>37.66486486486486</v>
      </c>
      <c r="I39" s="5">
        <v>5.501787842669853E-2</v>
      </c>
      <c r="J39" s="5">
        <f t="shared" si="1"/>
        <v>2.3001874612634123E-2</v>
      </c>
    </row>
    <row r="40" spans="1:10">
      <c r="A40" s="3" t="s">
        <v>10</v>
      </c>
      <c r="B40" s="3" t="s">
        <v>16</v>
      </c>
      <c r="C40" s="4">
        <v>1</v>
      </c>
      <c r="D40" s="4">
        <v>1</v>
      </c>
      <c r="E40" s="4" t="s">
        <v>14</v>
      </c>
      <c r="F40" s="4">
        <v>0.2</v>
      </c>
      <c r="G40" s="4">
        <v>3.4820000000000002</v>
      </c>
      <c r="H40" s="5">
        <f t="shared" si="0"/>
        <v>17.41</v>
      </c>
      <c r="I40" s="5">
        <v>0.88481525625744939</v>
      </c>
      <c r="J40" s="5">
        <f t="shared" si="1"/>
        <v>3.0809267222884389E-2</v>
      </c>
    </row>
    <row r="41" spans="1:10">
      <c r="A41" s="3" t="s">
        <v>10</v>
      </c>
      <c r="B41" s="3" t="s">
        <v>16</v>
      </c>
      <c r="C41" s="4">
        <v>1</v>
      </c>
      <c r="D41" s="4">
        <v>2</v>
      </c>
      <c r="E41" s="4" t="s">
        <v>12</v>
      </c>
      <c r="F41" s="4">
        <v>0.59199999999999997</v>
      </c>
      <c r="G41" s="4">
        <v>27.123000000000001</v>
      </c>
      <c r="H41" s="5">
        <f t="shared" si="0"/>
        <v>45.815878378378386</v>
      </c>
      <c r="I41" s="5">
        <v>3.2364070902211359E-3</v>
      </c>
      <c r="J41" s="5">
        <f t="shared" si="1"/>
        <v>8.778106950806788E-4</v>
      </c>
    </row>
    <row r="42" spans="1:10">
      <c r="A42" s="3" t="s">
        <v>10</v>
      </c>
      <c r="B42" s="3" t="s">
        <v>16</v>
      </c>
      <c r="C42" s="4">
        <v>1</v>
      </c>
      <c r="D42" s="4">
        <v>2</v>
      </c>
      <c r="E42" s="4" t="s">
        <v>13</v>
      </c>
      <c r="F42" s="4">
        <v>0.78100000000000003</v>
      </c>
      <c r="G42" s="4">
        <v>43.081000000000003</v>
      </c>
      <c r="H42" s="5">
        <f t="shared" si="0"/>
        <v>55.161331626120358</v>
      </c>
      <c r="I42" s="5">
        <v>2.9376618203544756E-3</v>
      </c>
      <c r="J42" s="5">
        <f t="shared" si="1"/>
        <v>1.2655740888269118E-3</v>
      </c>
    </row>
    <row r="43" spans="1:10">
      <c r="A43" s="3" t="s">
        <v>10</v>
      </c>
      <c r="B43" s="3" t="s">
        <v>16</v>
      </c>
      <c r="C43" s="4">
        <v>1</v>
      </c>
      <c r="D43" s="4">
        <v>2</v>
      </c>
      <c r="E43" s="4" t="s">
        <v>14</v>
      </c>
      <c r="F43" s="4">
        <v>8.3000000000000004E-2</v>
      </c>
      <c r="G43" s="4">
        <v>0.995</v>
      </c>
      <c r="H43" s="5">
        <f t="shared" si="0"/>
        <v>11.987951807228916</v>
      </c>
      <c r="I43" s="5">
        <v>0.9938259310894243</v>
      </c>
      <c r="J43" s="5">
        <f t="shared" si="1"/>
        <v>9.8885680143397728E-3</v>
      </c>
    </row>
    <row r="44" spans="1:10">
      <c r="A44" s="3" t="s">
        <v>10</v>
      </c>
      <c r="B44" s="3" t="s">
        <v>16</v>
      </c>
      <c r="C44" s="4">
        <v>2</v>
      </c>
      <c r="D44" s="4">
        <v>1</v>
      </c>
      <c r="E44" s="4" t="s">
        <v>12</v>
      </c>
      <c r="F44" s="4">
        <v>0.74399999999999999</v>
      </c>
      <c r="G44" s="4">
        <v>28.626999999999999</v>
      </c>
      <c r="H44" s="5">
        <f t="shared" si="0"/>
        <v>38.477150537634408</v>
      </c>
      <c r="I44" s="5">
        <v>9.7576499388004931E-2</v>
      </c>
      <c r="J44" s="5">
        <f t="shared" si="1"/>
        <v>2.7933224479804168E-2</v>
      </c>
    </row>
    <row r="45" spans="1:10">
      <c r="A45" s="3" t="s">
        <v>10</v>
      </c>
      <c r="B45" s="3" t="s">
        <v>16</v>
      </c>
      <c r="C45" s="4">
        <v>2</v>
      </c>
      <c r="D45" s="4">
        <v>1</v>
      </c>
      <c r="E45" s="4" t="s">
        <v>13</v>
      </c>
      <c r="F45" s="4">
        <v>0.68</v>
      </c>
      <c r="G45" s="4">
        <v>28.881</v>
      </c>
      <c r="H45" s="5">
        <f t="shared" si="0"/>
        <v>42.472058823529409</v>
      </c>
      <c r="I45" s="5">
        <v>6.3304773561811564E-2</v>
      </c>
      <c r="J45" s="5">
        <f t="shared" si="1"/>
        <v>1.8283051652386799E-2</v>
      </c>
    </row>
    <row r="46" spans="1:10">
      <c r="A46" s="3" t="s">
        <v>10</v>
      </c>
      <c r="B46" s="3" t="s">
        <v>16</v>
      </c>
      <c r="C46" s="4">
        <v>2</v>
      </c>
      <c r="D46" s="4">
        <v>1</v>
      </c>
      <c r="E46" s="4" t="s">
        <v>14</v>
      </c>
      <c r="F46" s="4">
        <v>0.14799999999999999</v>
      </c>
      <c r="G46" s="4">
        <v>2.4060000000000001</v>
      </c>
      <c r="H46" s="5">
        <f t="shared" si="0"/>
        <v>16.256756756756758</v>
      </c>
      <c r="I46" s="5">
        <v>0.83911872705018353</v>
      </c>
      <c r="J46" s="5">
        <f t="shared" si="1"/>
        <v>2.0189196572827417E-2</v>
      </c>
    </row>
    <row r="47" spans="1:10">
      <c r="A47" s="3" t="s">
        <v>10</v>
      </c>
      <c r="B47" s="3" t="s">
        <v>16</v>
      </c>
      <c r="C47" s="4">
        <v>2</v>
      </c>
      <c r="D47" s="4">
        <v>2</v>
      </c>
      <c r="E47" s="4" t="s">
        <v>12</v>
      </c>
      <c r="F47" s="4">
        <v>0.54600000000000004</v>
      </c>
      <c r="G47" s="4">
        <v>26.434000000000001</v>
      </c>
      <c r="H47" s="5">
        <f t="shared" si="0"/>
        <v>48.413919413919409</v>
      </c>
      <c r="I47" s="5">
        <v>7.5732784816044518E-3</v>
      </c>
      <c r="J47" s="5">
        <f t="shared" si="1"/>
        <v>2.0019204338273208E-3</v>
      </c>
    </row>
    <row r="48" spans="1:10">
      <c r="A48" s="3" t="s">
        <v>10</v>
      </c>
      <c r="B48" s="3" t="s">
        <v>16</v>
      </c>
      <c r="C48" s="4">
        <v>2</v>
      </c>
      <c r="D48" s="4">
        <v>2</v>
      </c>
      <c r="E48" s="4" t="s">
        <v>13</v>
      </c>
      <c r="F48" s="4">
        <v>0.32900000000000001</v>
      </c>
      <c r="G48" s="4">
        <v>22.073</v>
      </c>
      <c r="H48" s="5">
        <f t="shared" si="0"/>
        <v>67.091185410334347</v>
      </c>
      <c r="I48" s="5">
        <v>4.067131036417173E-3</v>
      </c>
      <c r="J48" s="5">
        <f t="shared" si="1"/>
        <v>8.9773783366836266E-4</v>
      </c>
    </row>
    <row r="49" spans="1:10">
      <c r="A49" s="3" t="s">
        <v>10</v>
      </c>
      <c r="B49" s="3" t="s">
        <v>16</v>
      </c>
      <c r="C49" s="4">
        <v>2</v>
      </c>
      <c r="D49" s="4">
        <v>2</v>
      </c>
      <c r="E49" s="4" t="s">
        <v>14</v>
      </c>
      <c r="F49" s="4">
        <v>8.4000000000000005E-2</v>
      </c>
      <c r="G49" s="4">
        <v>1.0649999999999999</v>
      </c>
      <c r="H49" s="5">
        <f t="shared" si="0"/>
        <v>12.678571428571427</v>
      </c>
      <c r="I49" s="5">
        <v>0.9883595904819783</v>
      </c>
      <c r="J49" s="5">
        <f t="shared" si="1"/>
        <v>1.0526029638633069E-2</v>
      </c>
    </row>
    <row r="50" spans="1:10">
      <c r="A50" s="3" t="s">
        <v>10</v>
      </c>
      <c r="B50" s="3" t="s">
        <v>16</v>
      </c>
      <c r="C50" s="4">
        <v>3</v>
      </c>
      <c r="D50" s="4">
        <v>1</v>
      </c>
      <c r="E50" s="4" t="s">
        <v>12</v>
      </c>
      <c r="F50" s="4">
        <v>0.95599999999999996</v>
      </c>
      <c r="G50" s="4">
        <v>32.113999999999997</v>
      </c>
      <c r="H50" s="5">
        <f t="shared" si="0"/>
        <v>33.59205020920502</v>
      </c>
      <c r="I50" s="5">
        <v>8.3613179539592158E-2</v>
      </c>
      <c r="J50" s="5">
        <f t="shared" si="1"/>
        <v>2.6851536477344624E-2</v>
      </c>
    </row>
    <row r="51" spans="1:10">
      <c r="A51" s="3" t="s">
        <v>10</v>
      </c>
      <c r="B51" s="3" t="s">
        <v>16</v>
      </c>
      <c r="C51" s="4">
        <v>3</v>
      </c>
      <c r="D51" s="4">
        <v>1</v>
      </c>
      <c r="E51" s="4" t="s">
        <v>13</v>
      </c>
      <c r="F51" s="4">
        <v>0.373</v>
      </c>
      <c r="G51" s="4">
        <v>25.928000000000001</v>
      </c>
      <c r="H51" s="5">
        <f t="shared" si="0"/>
        <v>69.512064343163544</v>
      </c>
      <c r="I51" s="5">
        <v>5.9960091497542195E-2</v>
      </c>
      <c r="J51" s="5">
        <f t="shared" si="1"/>
        <v>1.554645252348274E-2</v>
      </c>
    </row>
    <row r="52" spans="1:10">
      <c r="A52" s="3" t="s">
        <v>10</v>
      </c>
      <c r="B52" s="3" t="s">
        <v>16</v>
      </c>
      <c r="C52" s="4">
        <v>3</v>
      </c>
      <c r="D52" s="4">
        <v>1</v>
      </c>
      <c r="E52" s="4" t="s">
        <v>14</v>
      </c>
      <c r="F52" s="4">
        <v>0.24399999999999999</v>
      </c>
      <c r="G52" s="4">
        <v>4.077</v>
      </c>
      <c r="H52" s="5">
        <f t="shared" si="0"/>
        <v>16.709016393442624</v>
      </c>
      <c r="I52" s="5">
        <v>0.85642672896286565</v>
      </c>
      <c r="J52" s="5">
        <f t="shared" si="1"/>
        <v>3.4916517739816036E-2</v>
      </c>
    </row>
    <row r="53" spans="1:10">
      <c r="A53" s="3" t="s">
        <v>10</v>
      </c>
      <c r="B53" s="3" t="s">
        <v>16</v>
      </c>
      <c r="C53" s="4">
        <v>3</v>
      </c>
      <c r="D53" s="4">
        <v>2</v>
      </c>
      <c r="E53" s="4" t="s">
        <v>12</v>
      </c>
      <c r="F53" s="4">
        <v>0.59299999999999997</v>
      </c>
      <c r="G53" s="4">
        <v>26.736999999999998</v>
      </c>
      <c r="H53" s="5">
        <f t="shared" si="0"/>
        <v>45.087689713322092</v>
      </c>
      <c r="I53" s="5">
        <v>6.2380274080259682E-3</v>
      </c>
      <c r="J53" s="5">
        <f t="shared" si="1"/>
        <v>1.6678613880839032E-3</v>
      </c>
    </row>
    <row r="54" spans="1:10">
      <c r="A54" s="3" t="s">
        <v>10</v>
      </c>
      <c r="B54" s="3" t="s">
        <v>16</v>
      </c>
      <c r="C54" s="4">
        <v>3</v>
      </c>
      <c r="D54" s="4">
        <v>2</v>
      </c>
      <c r="E54" s="4" t="s">
        <v>13</v>
      </c>
      <c r="F54" s="4">
        <v>0.32800000000000001</v>
      </c>
      <c r="G54" s="4">
        <v>21.835999999999999</v>
      </c>
      <c r="H54" s="5">
        <f t="shared" si="0"/>
        <v>66.573170731707307</v>
      </c>
      <c r="I54" s="5">
        <v>2.6523896065622217E-3</v>
      </c>
      <c r="J54" s="5">
        <f t="shared" si="1"/>
        <v>5.7917579448892671E-4</v>
      </c>
    </row>
    <row r="55" spans="1:10">
      <c r="A55" s="3" t="s">
        <v>10</v>
      </c>
      <c r="B55" s="3" t="s">
        <v>16</v>
      </c>
      <c r="C55" s="4">
        <v>3</v>
      </c>
      <c r="D55" s="4">
        <v>2</v>
      </c>
      <c r="E55" s="4" t="s">
        <v>14</v>
      </c>
      <c r="F55" s="4">
        <v>8.7999999999999995E-2</v>
      </c>
      <c r="G55" s="4">
        <v>1.07</v>
      </c>
      <c r="H55" s="5">
        <f t="shared" si="0"/>
        <v>12.15909090909091</v>
      </c>
      <c r="I55" s="5">
        <v>0.99110958298541185</v>
      </c>
      <c r="J55" s="5">
        <f t="shared" si="1"/>
        <v>1.0604872537943908E-2</v>
      </c>
    </row>
    <row r="56" spans="1:10">
      <c r="A56" s="3" t="s">
        <v>17</v>
      </c>
      <c r="B56" s="3" t="s">
        <v>11</v>
      </c>
      <c r="C56" s="4">
        <v>1</v>
      </c>
      <c r="D56" s="4">
        <v>1</v>
      </c>
      <c r="E56" s="4" t="s">
        <v>12</v>
      </c>
      <c r="F56" s="4">
        <v>1.411</v>
      </c>
      <c r="G56" s="4">
        <v>31.702999999999999</v>
      </c>
      <c r="H56" s="5">
        <f t="shared" si="0"/>
        <v>22.46846208362863</v>
      </c>
      <c r="I56" s="5">
        <v>0.36756324367563248</v>
      </c>
      <c r="J56" s="5">
        <f t="shared" si="1"/>
        <v>0.11652857514248575</v>
      </c>
    </row>
    <row r="57" spans="1:10">
      <c r="A57" s="3" t="s">
        <v>17</v>
      </c>
      <c r="B57" s="3" t="s">
        <v>11</v>
      </c>
      <c r="C57" s="4">
        <v>1</v>
      </c>
      <c r="D57" s="4">
        <v>1</v>
      </c>
      <c r="E57" s="4" t="s">
        <v>13</v>
      </c>
      <c r="F57" s="4">
        <v>1.8029999999999999</v>
      </c>
      <c r="G57" s="4">
        <v>36.615000000000002</v>
      </c>
      <c r="H57" s="5">
        <f t="shared" si="0"/>
        <v>20.307820299500833</v>
      </c>
      <c r="I57" s="5">
        <v>1.3198680131986856E-2</v>
      </c>
      <c r="J57" s="5">
        <f t="shared" si="1"/>
        <v>4.8326967303269882E-3</v>
      </c>
    </row>
    <row r="58" spans="1:10">
      <c r="A58" s="3" t="s">
        <v>17</v>
      </c>
      <c r="B58" s="3" t="s">
        <v>11</v>
      </c>
      <c r="C58" s="4">
        <v>1</v>
      </c>
      <c r="D58" s="4">
        <v>1</v>
      </c>
      <c r="E58" s="4" t="s">
        <v>14</v>
      </c>
      <c r="F58" s="4">
        <v>4.7E-2</v>
      </c>
      <c r="G58" s="4">
        <v>0.64700000000000002</v>
      </c>
      <c r="H58" s="5">
        <f t="shared" si="0"/>
        <v>13.76595744680851</v>
      </c>
      <c r="I58" s="5">
        <v>0.61923807619238069</v>
      </c>
      <c r="J58" s="5">
        <f t="shared" si="1"/>
        <v>4.0064703529647033E-3</v>
      </c>
    </row>
    <row r="59" spans="1:10">
      <c r="A59" s="3" t="s">
        <v>17</v>
      </c>
      <c r="B59" s="3" t="s">
        <v>11</v>
      </c>
      <c r="C59" s="4">
        <v>1</v>
      </c>
      <c r="D59" s="4">
        <v>2</v>
      </c>
      <c r="E59" s="4" t="s">
        <v>12</v>
      </c>
      <c r="F59" s="4">
        <v>0.45700000000000002</v>
      </c>
      <c r="G59" s="4">
        <v>16.151</v>
      </c>
      <c r="H59" s="5">
        <f t="shared" si="0"/>
        <v>35.341356673960611</v>
      </c>
      <c r="I59" s="5">
        <v>7.6526784374531129E-2</v>
      </c>
      <c r="J59" s="5">
        <f t="shared" si="1"/>
        <v>1.2359840944330522E-2</v>
      </c>
    </row>
    <row r="60" spans="1:10">
      <c r="A60" s="3" t="s">
        <v>17</v>
      </c>
      <c r="B60" s="3" t="s">
        <v>11</v>
      </c>
      <c r="C60" s="4">
        <v>1</v>
      </c>
      <c r="D60" s="4">
        <v>2</v>
      </c>
      <c r="E60" s="4" t="s">
        <v>13</v>
      </c>
      <c r="F60" s="4">
        <f>AVERAGE(F66,F72)</f>
        <v>0.96799999999999997</v>
      </c>
      <c r="G60" s="4">
        <f>AVERAGE(G66,G72)</f>
        <v>37.920999999999999</v>
      </c>
      <c r="H60" s="5">
        <f t="shared" si="0"/>
        <v>39.174586776859506</v>
      </c>
      <c r="I60" s="6">
        <v>9.8534487070475133E-3</v>
      </c>
      <c r="J60" s="4">
        <f t="shared" si="1"/>
        <v>3.7365262841994873E-3</v>
      </c>
    </row>
    <row r="61" spans="1:10">
      <c r="A61" s="3" t="s">
        <v>17</v>
      </c>
      <c r="B61" s="3" t="s">
        <v>11</v>
      </c>
      <c r="C61" s="4">
        <v>1</v>
      </c>
      <c r="D61" s="4">
        <v>2</v>
      </c>
      <c r="E61" s="4" t="s">
        <v>14</v>
      </c>
      <c r="F61" s="4">
        <v>6.4000000000000001E-2</v>
      </c>
      <c r="G61" s="4">
        <v>0.98799999999999999</v>
      </c>
      <c r="H61" s="4">
        <f t="shared" si="0"/>
        <v>15.4375</v>
      </c>
      <c r="I61" s="6">
        <v>0.91361976691842128</v>
      </c>
      <c r="J61" s="4">
        <f t="shared" si="1"/>
        <v>9.0265632971540024E-3</v>
      </c>
    </row>
    <row r="62" spans="1:10">
      <c r="A62" s="3" t="s">
        <v>17</v>
      </c>
      <c r="B62" s="3" t="s">
        <v>11</v>
      </c>
      <c r="C62" s="4">
        <v>2</v>
      </c>
      <c r="D62" s="4">
        <v>1</v>
      </c>
      <c r="E62" s="4" t="s">
        <v>12</v>
      </c>
      <c r="F62" s="4">
        <v>0.96</v>
      </c>
      <c r="G62" s="4">
        <v>26.106000000000002</v>
      </c>
      <c r="H62" s="4">
        <f t="shared" si="0"/>
        <v>27.193750000000001</v>
      </c>
      <c r="I62" s="6">
        <v>0.21288735858337432</v>
      </c>
      <c r="J62" s="4">
        <f t="shared" si="1"/>
        <v>5.5576373831775702E-2</v>
      </c>
    </row>
    <row r="63" spans="1:10">
      <c r="A63" s="3" t="s">
        <v>17</v>
      </c>
      <c r="B63" s="3" t="s">
        <v>11</v>
      </c>
      <c r="C63" s="4">
        <v>2</v>
      </c>
      <c r="D63" s="4">
        <v>1</v>
      </c>
      <c r="E63" s="4" t="s">
        <v>13</v>
      </c>
      <c r="F63" s="4">
        <v>1.387</v>
      </c>
      <c r="G63" s="4">
        <v>28.408999999999999</v>
      </c>
      <c r="H63" s="4">
        <f t="shared" si="0"/>
        <v>20.482335976928621</v>
      </c>
      <c r="I63" s="6">
        <v>1.2936546974913917E-2</v>
      </c>
      <c r="J63" s="4">
        <f t="shared" si="1"/>
        <v>3.6751436301032947E-3</v>
      </c>
    </row>
    <row r="64" spans="1:10">
      <c r="A64" s="3" t="s">
        <v>17</v>
      </c>
      <c r="B64" s="3" t="s">
        <v>11</v>
      </c>
      <c r="C64" s="4">
        <v>2</v>
      </c>
      <c r="D64" s="4">
        <v>1</v>
      </c>
      <c r="E64" s="4" t="s">
        <v>14</v>
      </c>
      <c r="F64" s="4">
        <v>2.5999999999999999E-2</v>
      </c>
      <c r="G64" s="4">
        <v>0.35699999999999998</v>
      </c>
      <c r="H64" s="4">
        <f t="shared" si="0"/>
        <v>13.73076923076923</v>
      </c>
      <c r="I64" s="6">
        <v>0.77417609444171176</v>
      </c>
      <c r="J64" s="4">
        <f t="shared" si="1"/>
        <v>2.7638086571569109E-3</v>
      </c>
    </row>
    <row r="65" spans="1:10">
      <c r="A65" s="3" t="s">
        <v>17</v>
      </c>
      <c r="B65" s="3" t="s">
        <v>11</v>
      </c>
      <c r="C65" s="4">
        <v>2</v>
      </c>
      <c r="D65" s="4">
        <v>2</v>
      </c>
      <c r="E65" s="4" t="s">
        <v>12</v>
      </c>
      <c r="F65" s="4">
        <v>0.58199999999999996</v>
      </c>
      <c r="G65" s="4">
        <v>21.369</v>
      </c>
      <c r="H65" s="4">
        <f t="shared" si="0"/>
        <v>36.716494845360828</v>
      </c>
      <c r="I65" s="6">
        <v>6.8868064852000574E-2</v>
      </c>
      <c r="J65" s="4">
        <f t="shared" si="1"/>
        <v>1.4716416778224002E-2</v>
      </c>
    </row>
    <row r="66" spans="1:10">
      <c r="A66" s="3" t="s">
        <v>17</v>
      </c>
      <c r="B66" s="3" t="s">
        <v>11</v>
      </c>
      <c r="C66" s="4">
        <v>2</v>
      </c>
      <c r="D66" s="4">
        <v>2</v>
      </c>
      <c r="E66" s="4" t="s">
        <v>13</v>
      </c>
      <c r="F66" s="4">
        <v>0.98499999999999999</v>
      </c>
      <c r="G66" s="4">
        <v>34.865000000000002</v>
      </c>
      <c r="H66" s="4">
        <f t="shared" ref="H66:H129" si="2">G66/F66</f>
        <v>35.395939086294419</v>
      </c>
      <c r="I66" s="6">
        <v>8.4287768357380107E-3</v>
      </c>
      <c r="J66" s="4">
        <f t="shared" si="1"/>
        <v>2.9386930437800577E-3</v>
      </c>
    </row>
    <row r="67" spans="1:10">
      <c r="A67" s="3" t="s">
        <v>17</v>
      </c>
      <c r="B67" s="3" t="s">
        <v>11</v>
      </c>
      <c r="C67" s="4">
        <v>2</v>
      </c>
      <c r="D67" s="4">
        <v>2</v>
      </c>
      <c r="E67" s="4" t="s">
        <v>14</v>
      </c>
      <c r="F67" s="4">
        <v>6.3E-2</v>
      </c>
      <c r="G67" s="4">
        <v>1.0109999999999999</v>
      </c>
      <c r="H67" s="4">
        <f t="shared" si="2"/>
        <v>16.047619047619047</v>
      </c>
      <c r="I67" s="6">
        <v>0.92270315831226146</v>
      </c>
      <c r="J67" s="4">
        <f t="shared" ref="J67:J130" si="3">G67/100*I67</f>
        <v>9.3285289305369626E-3</v>
      </c>
    </row>
    <row r="68" spans="1:10">
      <c r="A68" s="3" t="s">
        <v>17</v>
      </c>
      <c r="B68" s="3" t="s">
        <v>11</v>
      </c>
      <c r="C68" s="4">
        <v>3</v>
      </c>
      <c r="D68" s="4">
        <v>1</v>
      </c>
      <c r="E68" s="4" t="s">
        <v>12</v>
      </c>
      <c r="F68" s="4">
        <v>1.161</v>
      </c>
      <c r="G68" s="4">
        <v>28.248999999999999</v>
      </c>
      <c r="H68" s="4">
        <f t="shared" si="2"/>
        <v>24.331610680447888</v>
      </c>
      <c r="I68" s="6">
        <v>0.13747284393472442</v>
      </c>
      <c r="J68" s="4">
        <f t="shared" si="3"/>
        <v>3.8834703683120295E-2</v>
      </c>
    </row>
    <row r="69" spans="1:10">
      <c r="A69" s="3" t="s">
        <v>17</v>
      </c>
      <c r="B69" s="3" t="s">
        <v>11</v>
      </c>
      <c r="C69" s="4">
        <v>3</v>
      </c>
      <c r="D69" s="4">
        <v>1</v>
      </c>
      <c r="E69" s="4" t="s">
        <v>13</v>
      </c>
      <c r="F69" s="4">
        <v>0.75</v>
      </c>
      <c r="G69" s="4">
        <v>35.884</v>
      </c>
      <c r="H69" s="4">
        <f t="shared" si="2"/>
        <v>47.845333333333336</v>
      </c>
      <c r="I69" s="6">
        <v>1.3489617541555069E-2</v>
      </c>
      <c r="J69" s="4">
        <f t="shared" si="3"/>
        <v>4.8406143586116205E-3</v>
      </c>
    </row>
    <row r="70" spans="1:10">
      <c r="A70" s="3" t="s">
        <v>17</v>
      </c>
      <c r="B70" s="3" t="s">
        <v>11</v>
      </c>
      <c r="C70" s="4">
        <v>3</v>
      </c>
      <c r="D70" s="4">
        <v>1</v>
      </c>
      <c r="E70" s="4" t="s">
        <v>14</v>
      </c>
      <c r="F70" s="4">
        <v>3.2000000000000001E-2</v>
      </c>
      <c r="G70" s="4">
        <v>0.41599999999999998</v>
      </c>
      <c r="H70" s="7">
        <f t="shared" si="2"/>
        <v>13</v>
      </c>
      <c r="I70" s="6">
        <v>0.84903753852372055</v>
      </c>
      <c r="J70" s="4">
        <f t="shared" si="3"/>
        <v>3.5319961602586773E-3</v>
      </c>
    </row>
    <row r="71" spans="1:10">
      <c r="A71" s="3" t="s">
        <v>17</v>
      </c>
      <c r="B71" s="3" t="s">
        <v>11</v>
      </c>
      <c r="C71" s="4">
        <v>3</v>
      </c>
      <c r="D71" s="4">
        <v>2</v>
      </c>
      <c r="E71" s="4" t="s">
        <v>12</v>
      </c>
      <c r="F71" s="4">
        <v>0.47499999999999998</v>
      </c>
      <c r="G71" s="4">
        <v>21.527999999999999</v>
      </c>
      <c r="H71" s="4">
        <f t="shared" si="2"/>
        <v>45.322105263157894</v>
      </c>
      <c r="I71" s="6">
        <v>5.9965078573210269E-2</v>
      </c>
      <c r="J71" s="4">
        <f t="shared" si="3"/>
        <v>1.2909282115240707E-2</v>
      </c>
    </row>
    <row r="72" spans="1:10">
      <c r="A72" s="3" t="s">
        <v>17</v>
      </c>
      <c r="B72" s="3" t="s">
        <v>11</v>
      </c>
      <c r="C72" s="4">
        <v>3</v>
      </c>
      <c r="D72" s="4">
        <v>2</v>
      </c>
      <c r="E72" s="4" t="s">
        <v>13</v>
      </c>
      <c r="F72" s="4">
        <v>0.95099999999999996</v>
      </c>
      <c r="G72" s="4">
        <v>40.976999999999997</v>
      </c>
      <c r="H72" s="4">
        <f t="shared" si="2"/>
        <v>43.088328075709775</v>
      </c>
      <c r="I72" s="6">
        <v>6.186081317036695E-3</v>
      </c>
      <c r="J72" s="4">
        <f t="shared" si="3"/>
        <v>2.5348705412821262E-3</v>
      </c>
    </row>
    <row r="73" spans="1:10">
      <c r="A73" s="3" t="s">
        <v>17</v>
      </c>
      <c r="B73" s="3" t="s">
        <v>11</v>
      </c>
      <c r="C73" s="4">
        <v>3</v>
      </c>
      <c r="D73" s="4">
        <v>2</v>
      </c>
      <c r="E73" s="4" t="s">
        <v>14</v>
      </c>
      <c r="F73" s="4">
        <v>8.8999999999999996E-2</v>
      </c>
      <c r="G73" s="4">
        <v>1.478</v>
      </c>
      <c r="H73" s="4">
        <f t="shared" si="2"/>
        <v>16.606741573033709</v>
      </c>
      <c r="I73" s="6">
        <v>0.933848840109753</v>
      </c>
      <c r="J73" s="4">
        <f t="shared" si="3"/>
        <v>1.3802285856822149E-2</v>
      </c>
    </row>
    <row r="74" spans="1:10">
      <c r="A74" s="3" t="s">
        <v>17</v>
      </c>
      <c r="B74" s="3" t="s">
        <v>15</v>
      </c>
      <c r="C74" s="4">
        <v>1</v>
      </c>
      <c r="D74" s="4">
        <v>1</v>
      </c>
      <c r="E74" s="4" t="s">
        <v>12</v>
      </c>
      <c r="F74" s="4">
        <v>0.91100000000000003</v>
      </c>
      <c r="G74" s="4">
        <v>26.898</v>
      </c>
      <c r="H74" s="4">
        <f t="shared" si="2"/>
        <v>29.525795828759602</v>
      </c>
      <c r="I74" s="6">
        <v>0.26055581145401502</v>
      </c>
      <c r="J74" s="4">
        <f t="shared" si="3"/>
        <v>7.0084302164900955E-2</v>
      </c>
    </row>
    <row r="75" spans="1:10">
      <c r="A75" s="3" t="s">
        <v>17</v>
      </c>
      <c r="B75" s="3" t="s">
        <v>15</v>
      </c>
      <c r="C75" s="4">
        <v>1</v>
      </c>
      <c r="D75" s="4">
        <v>1</v>
      </c>
      <c r="E75" s="4" t="s">
        <v>13</v>
      </c>
      <c r="F75" s="4">
        <v>1.302</v>
      </c>
      <c r="G75" s="4">
        <v>38.845999999999997</v>
      </c>
      <c r="H75" s="4">
        <f t="shared" si="2"/>
        <v>29.835637480798766</v>
      </c>
      <c r="I75" s="6">
        <v>1.4535032499104393E-2</v>
      </c>
      <c r="J75" s="4">
        <f t="shared" si="3"/>
        <v>5.6462787246020921E-3</v>
      </c>
    </row>
    <row r="76" spans="1:10">
      <c r="A76" s="3" t="s">
        <v>17</v>
      </c>
      <c r="B76" s="3" t="s">
        <v>15</v>
      </c>
      <c r="C76" s="4">
        <v>1</v>
      </c>
      <c r="D76" s="4">
        <v>1</v>
      </c>
      <c r="E76" s="4" t="s">
        <v>14</v>
      </c>
      <c r="F76" s="4">
        <v>0.09</v>
      </c>
      <c r="G76" s="4">
        <v>1.5049999999999999</v>
      </c>
      <c r="H76" s="4">
        <f t="shared" si="2"/>
        <v>16.722222222222221</v>
      </c>
      <c r="I76" s="6">
        <v>0.72490915604688055</v>
      </c>
      <c r="J76" s="4">
        <f t="shared" si="3"/>
        <v>1.0909882798505553E-2</v>
      </c>
    </row>
    <row r="77" spans="1:10">
      <c r="A77" s="3" t="s">
        <v>17</v>
      </c>
      <c r="B77" s="3" t="s">
        <v>15</v>
      </c>
      <c r="C77" s="4">
        <v>1</v>
      </c>
      <c r="D77" s="4">
        <v>2</v>
      </c>
      <c r="E77" s="4" t="s">
        <v>12</v>
      </c>
      <c r="F77" s="4">
        <v>0.54800000000000004</v>
      </c>
      <c r="G77" s="4">
        <v>19.292999999999999</v>
      </c>
      <c r="H77" s="4">
        <f t="shared" si="2"/>
        <v>35.206204379562038</v>
      </c>
      <c r="I77" s="6">
        <v>8.347615687065231E-2</v>
      </c>
      <c r="J77" s="4">
        <f t="shared" si="3"/>
        <v>1.6105054945054948E-2</v>
      </c>
    </row>
    <row r="78" spans="1:10">
      <c r="A78" s="3" t="s">
        <v>17</v>
      </c>
      <c r="B78" s="3" t="s">
        <v>15</v>
      </c>
      <c r="C78" s="4">
        <v>1</v>
      </c>
      <c r="D78" s="4">
        <v>2</v>
      </c>
      <c r="E78" s="4" t="s">
        <v>13</v>
      </c>
      <c r="F78" s="4">
        <v>1.046</v>
      </c>
      <c r="G78" s="4">
        <v>39.904000000000003</v>
      </c>
      <c r="H78" s="4">
        <f t="shared" si="2"/>
        <v>38.149139579349907</v>
      </c>
      <c r="I78" s="6">
        <v>8.7710454682931489E-3</v>
      </c>
      <c r="J78" s="4">
        <f t="shared" si="3"/>
        <v>3.4999979836676989E-3</v>
      </c>
    </row>
    <row r="79" spans="1:10">
      <c r="A79" s="3" t="s">
        <v>17</v>
      </c>
      <c r="B79" s="3" t="s">
        <v>15</v>
      </c>
      <c r="C79" s="4">
        <v>1</v>
      </c>
      <c r="D79" s="4">
        <v>2</v>
      </c>
      <c r="E79" s="4" t="s">
        <v>14</v>
      </c>
      <c r="F79" s="4">
        <v>6.7000000000000004E-2</v>
      </c>
      <c r="G79" s="4">
        <v>1.115</v>
      </c>
      <c r="H79" s="4">
        <f t="shared" si="2"/>
        <v>16.641791044776117</v>
      </c>
      <c r="I79" s="6">
        <v>0.90775279766105443</v>
      </c>
      <c r="J79" s="4">
        <f t="shared" si="3"/>
        <v>1.0121443693920757E-2</v>
      </c>
    </row>
    <row r="80" spans="1:10">
      <c r="A80" s="3" t="s">
        <v>17</v>
      </c>
      <c r="B80" s="3" t="s">
        <v>15</v>
      </c>
      <c r="C80" s="4">
        <v>2</v>
      </c>
      <c r="D80" s="4">
        <v>1</v>
      </c>
      <c r="E80" s="4" t="s">
        <v>12</v>
      </c>
      <c r="F80" s="4">
        <v>0.434</v>
      </c>
      <c r="G80" s="4">
        <v>18.608000000000001</v>
      </c>
      <c r="H80" s="4">
        <f t="shared" si="2"/>
        <v>42.875576036866363</v>
      </c>
      <c r="I80" s="6">
        <v>0.26748119351744337</v>
      </c>
      <c r="J80" s="4">
        <f t="shared" si="3"/>
        <v>4.9772900489725859E-2</v>
      </c>
    </row>
    <row r="81" spans="1:10">
      <c r="A81" s="3" t="s">
        <v>17</v>
      </c>
      <c r="B81" s="3" t="s">
        <v>15</v>
      </c>
      <c r="C81" s="4">
        <v>2</v>
      </c>
      <c r="D81" s="4">
        <v>1</v>
      </c>
      <c r="E81" s="4" t="s">
        <v>13</v>
      </c>
      <c r="F81" s="4">
        <v>0.83599999999999997</v>
      </c>
      <c r="G81" s="4">
        <v>38.622</v>
      </c>
      <c r="H81" s="4">
        <f t="shared" si="2"/>
        <v>46.198564593301434</v>
      </c>
      <c r="I81" s="6">
        <v>1.650931488867572E-2</v>
      </c>
      <c r="J81" s="4">
        <f t="shared" si="3"/>
        <v>6.3762275963043366E-3</v>
      </c>
    </row>
    <row r="82" spans="1:10">
      <c r="A82" s="3" t="s">
        <v>17</v>
      </c>
      <c r="B82" s="3" t="s">
        <v>15</v>
      </c>
      <c r="C82" s="4">
        <v>2</v>
      </c>
      <c r="D82" s="4">
        <v>1</v>
      </c>
      <c r="E82" s="4" t="s">
        <v>14</v>
      </c>
      <c r="F82" s="4">
        <v>5.7000000000000002E-2</v>
      </c>
      <c r="G82" s="4">
        <v>1.085</v>
      </c>
      <c r="H82" s="4">
        <f t="shared" si="2"/>
        <v>19.035087719298243</v>
      </c>
      <c r="I82" s="6">
        <v>0.71600949159388094</v>
      </c>
      <c r="J82" s="4">
        <f t="shared" si="3"/>
        <v>7.7687029837936088E-3</v>
      </c>
    </row>
    <row r="83" spans="1:10">
      <c r="A83" s="3" t="s">
        <v>17</v>
      </c>
      <c r="B83" s="3" t="s">
        <v>15</v>
      </c>
      <c r="C83" s="4">
        <v>2</v>
      </c>
      <c r="D83" s="4">
        <v>2</v>
      </c>
      <c r="E83" s="4" t="s">
        <v>12</v>
      </c>
      <c r="F83" s="4">
        <v>0.40600000000000003</v>
      </c>
      <c r="G83" s="4">
        <v>17.163</v>
      </c>
      <c r="H83" s="4">
        <f t="shared" si="2"/>
        <v>42.27339901477832</v>
      </c>
      <c r="I83" s="6">
        <v>0.10905560098119381</v>
      </c>
      <c r="J83" s="4">
        <f t="shared" si="3"/>
        <v>1.8717212796402295E-2</v>
      </c>
    </row>
    <row r="84" spans="1:10">
      <c r="A84" s="3" t="s">
        <v>17</v>
      </c>
      <c r="B84" s="3" t="s">
        <v>15</v>
      </c>
      <c r="C84" s="4">
        <v>2</v>
      </c>
      <c r="D84" s="4">
        <v>2</v>
      </c>
      <c r="E84" s="4" t="s">
        <v>13</v>
      </c>
      <c r="F84" s="4">
        <v>0.96599999999999997</v>
      </c>
      <c r="G84" s="4">
        <v>38.848999999999997</v>
      </c>
      <c r="H84" s="4">
        <f t="shared" si="2"/>
        <v>40.216356107660452</v>
      </c>
      <c r="I84" s="6">
        <v>3.0560098119378619E-2</v>
      </c>
      <c r="J84" s="4">
        <f t="shared" si="3"/>
        <v>1.1872292518397397E-2</v>
      </c>
    </row>
    <row r="85" spans="1:10">
      <c r="A85" s="3" t="s">
        <v>17</v>
      </c>
      <c r="B85" s="3" t="s">
        <v>15</v>
      </c>
      <c r="C85" s="4">
        <v>2</v>
      </c>
      <c r="D85" s="4">
        <v>2</v>
      </c>
      <c r="E85" s="4" t="s">
        <v>14</v>
      </c>
      <c r="F85" s="4">
        <v>7.0000000000000007E-2</v>
      </c>
      <c r="G85" s="4">
        <v>1.2430000000000001</v>
      </c>
      <c r="H85" s="4">
        <f t="shared" si="2"/>
        <v>17.757142857142856</v>
      </c>
      <c r="I85" s="6">
        <v>0.86038430089942763</v>
      </c>
      <c r="J85" s="4">
        <f t="shared" si="3"/>
        <v>1.0694576860179886E-2</v>
      </c>
    </row>
    <row r="86" spans="1:10">
      <c r="A86" s="3" t="s">
        <v>17</v>
      </c>
      <c r="B86" s="3" t="s">
        <v>15</v>
      </c>
      <c r="C86" s="4">
        <v>3</v>
      </c>
      <c r="D86" s="4">
        <v>1</v>
      </c>
      <c r="E86" s="4" t="s">
        <v>12</v>
      </c>
      <c r="F86" s="4">
        <v>0.36599999999999999</v>
      </c>
      <c r="G86" s="4">
        <v>17.074000000000002</v>
      </c>
      <c r="H86" s="4">
        <f t="shared" si="2"/>
        <v>46.650273224043723</v>
      </c>
      <c r="I86" s="6">
        <v>0.31621400857667964</v>
      </c>
      <c r="J86" s="4">
        <f t="shared" si="3"/>
        <v>5.3990379824382283E-2</v>
      </c>
    </row>
    <row r="87" spans="1:10">
      <c r="A87" s="3" t="s">
        <v>17</v>
      </c>
      <c r="B87" s="3" t="s">
        <v>15</v>
      </c>
      <c r="C87" s="4">
        <v>3</v>
      </c>
      <c r="D87" s="4">
        <v>1</v>
      </c>
      <c r="E87" s="4" t="s">
        <v>13</v>
      </c>
      <c r="F87" s="4">
        <v>0.82299999999999995</v>
      </c>
      <c r="G87" s="4">
        <v>40.201000000000001</v>
      </c>
      <c r="H87" s="4">
        <f t="shared" si="2"/>
        <v>48.846901579586884</v>
      </c>
      <c r="I87" s="6">
        <v>1.6030222585256281E-2</v>
      </c>
      <c r="J87" s="4">
        <f t="shared" si="3"/>
        <v>6.4443097814988774E-3</v>
      </c>
    </row>
    <row r="88" spans="1:10">
      <c r="A88" s="3" t="s">
        <v>17</v>
      </c>
      <c r="B88" s="3" t="s">
        <v>15</v>
      </c>
      <c r="C88" s="4">
        <v>3</v>
      </c>
      <c r="D88" s="4">
        <v>1</v>
      </c>
      <c r="E88" s="4" t="s">
        <v>14</v>
      </c>
      <c r="F88" s="4">
        <v>5.8000000000000003E-2</v>
      </c>
      <c r="G88" s="4">
        <v>1.181</v>
      </c>
      <c r="H88" s="4">
        <f t="shared" si="2"/>
        <v>20.362068965517242</v>
      </c>
      <c r="I88" s="6">
        <v>0.6677557688380642</v>
      </c>
      <c r="J88" s="4">
        <f t="shared" si="3"/>
        <v>7.8861956299775392E-3</v>
      </c>
    </row>
    <row r="89" spans="1:10">
      <c r="A89" s="3" t="s">
        <v>17</v>
      </c>
      <c r="B89" s="3" t="s">
        <v>15</v>
      </c>
      <c r="C89" s="4">
        <v>3</v>
      </c>
      <c r="D89" s="4">
        <v>2</v>
      </c>
      <c r="E89" s="4" t="s">
        <v>12</v>
      </c>
      <c r="F89" s="4">
        <v>0.41299999999999998</v>
      </c>
      <c r="G89" s="4">
        <v>16.885000000000002</v>
      </c>
      <c r="H89" s="4">
        <f t="shared" si="2"/>
        <v>40.883777239709453</v>
      </c>
      <c r="I89" s="6">
        <v>8.3830820601032086E-2</v>
      </c>
      <c r="J89" s="4">
        <f t="shared" si="3"/>
        <v>1.4154834058484269E-2</v>
      </c>
    </row>
    <row r="90" spans="1:10">
      <c r="A90" s="3" t="s">
        <v>17</v>
      </c>
      <c r="B90" s="3" t="s">
        <v>15</v>
      </c>
      <c r="C90" s="4">
        <v>3</v>
      </c>
      <c r="D90" s="4">
        <v>2</v>
      </c>
      <c r="E90" s="4" t="s">
        <v>13</v>
      </c>
      <c r="F90" s="4">
        <v>0.77100000000000002</v>
      </c>
      <c r="G90" s="4">
        <v>36.776000000000003</v>
      </c>
      <c r="H90" s="4">
        <f t="shared" si="2"/>
        <v>47.699092088197148</v>
      </c>
      <c r="I90" s="6">
        <v>3.3036527370231737E-2</v>
      </c>
      <c r="J90" s="4">
        <f t="shared" si="3"/>
        <v>1.2149513305676424E-2</v>
      </c>
    </row>
    <row r="91" spans="1:10">
      <c r="A91" s="3" t="s">
        <v>17</v>
      </c>
      <c r="B91" s="3" t="s">
        <v>15</v>
      </c>
      <c r="C91" s="4">
        <v>3</v>
      </c>
      <c r="D91" s="4">
        <v>2</v>
      </c>
      <c r="E91" s="4" t="s">
        <v>14</v>
      </c>
      <c r="F91" s="4">
        <v>6.6000000000000003E-2</v>
      </c>
      <c r="G91" s="4">
        <v>1.21</v>
      </c>
      <c r="H91" s="4">
        <f t="shared" si="2"/>
        <v>18.333333333333332</v>
      </c>
      <c r="I91" s="6">
        <v>0.88313265202873625</v>
      </c>
      <c r="J91" s="4">
        <f t="shared" si="3"/>
        <v>1.0685905089547709E-2</v>
      </c>
    </row>
    <row r="92" spans="1:10">
      <c r="A92" s="3" t="s">
        <v>17</v>
      </c>
      <c r="B92" s="3" t="s">
        <v>16</v>
      </c>
      <c r="C92" s="4">
        <v>1</v>
      </c>
      <c r="D92" s="4">
        <v>1</v>
      </c>
      <c r="E92" s="4" t="s">
        <v>12</v>
      </c>
      <c r="F92" s="4">
        <v>0.84099999999999997</v>
      </c>
      <c r="G92" s="4">
        <v>30.945</v>
      </c>
      <c r="H92" s="4">
        <f t="shared" si="2"/>
        <v>36.795481569560046</v>
      </c>
      <c r="I92" s="6">
        <v>0.17159085247371836</v>
      </c>
      <c r="J92" s="4">
        <f t="shared" si="3"/>
        <v>5.3098789297992145E-2</v>
      </c>
    </row>
    <row r="93" spans="1:10">
      <c r="A93" s="3" t="s">
        <v>17</v>
      </c>
      <c r="B93" s="3" t="s">
        <v>16</v>
      </c>
      <c r="C93" s="4">
        <v>1</v>
      </c>
      <c r="D93" s="4">
        <v>1</v>
      </c>
      <c r="E93" s="4" t="s">
        <v>13</v>
      </c>
      <c r="F93" s="4">
        <v>0.94599999999999995</v>
      </c>
      <c r="G93" s="4">
        <v>41.356999999999999</v>
      </c>
      <c r="H93" s="4">
        <f t="shared" si="2"/>
        <v>43.717758985200845</v>
      </c>
      <c r="I93" s="6">
        <v>4.75810871406507E-2</v>
      </c>
      <c r="J93" s="4">
        <f t="shared" si="3"/>
        <v>1.9678110208758912E-2</v>
      </c>
    </row>
    <row r="94" spans="1:10">
      <c r="A94" s="3" t="s">
        <v>17</v>
      </c>
      <c r="B94" s="3" t="s">
        <v>16</v>
      </c>
      <c r="C94" s="4">
        <v>1</v>
      </c>
      <c r="D94" s="4">
        <v>1</v>
      </c>
      <c r="E94" s="4" t="s">
        <v>14</v>
      </c>
      <c r="F94" s="4">
        <v>0.17599999999999999</v>
      </c>
      <c r="G94" s="4">
        <v>2.8090000000000002</v>
      </c>
      <c r="H94" s="4">
        <f t="shared" si="2"/>
        <v>15.960227272727275</v>
      </c>
      <c r="I94" s="6">
        <v>0.78082806038563091</v>
      </c>
      <c r="J94" s="4">
        <f t="shared" si="3"/>
        <v>2.1933460216232374E-2</v>
      </c>
    </row>
    <row r="95" spans="1:10">
      <c r="A95" s="3" t="s">
        <v>17</v>
      </c>
      <c r="B95" s="3" t="s">
        <v>16</v>
      </c>
      <c r="C95" s="4">
        <v>1</v>
      </c>
      <c r="D95" s="4">
        <v>2</v>
      </c>
      <c r="E95" s="4" t="s">
        <v>12</v>
      </c>
      <c r="F95" s="4">
        <v>0.46899999999999997</v>
      </c>
      <c r="G95" s="4">
        <v>40.012</v>
      </c>
      <c r="H95" s="4">
        <f t="shared" si="2"/>
        <v>85.313432835820905</v>
      </c>
      <c r="I95" s="6">
        <v>1.6212055611680366E-2</v>
      </c>
      <c r="J95" s="4">
        <f t="shared" si="3"/>
        <v>6.4867676913455486E-3</v>
      </c>
    </row>
    <row r="96" spans="1:10">
      <c r="A96" s="3" t="s">
        <v>17</v>
      </c>
      <c r="B96" s="3" t="s">
        <v>16</v>
      </c>
      <c r="C96" s="4">
        <v>1</v>
      </c>
      <c r="D96" s="4">
        <v>2</v>
      </c>
      <c r="E96" s="4" t="s">
        <v>13</v>
      </c>
      <c r="F96" s="4">
        <v>0.60499999999999998</v>
      </c>
      <c r="G96" s="4">
        <v>42.692</v>
      </c>
      <c r="H96" s="4">
        <f t="shared" si="2"/>
        <v>70.565289256198355</v>
      </c>
      <c r="I96" s="6">
        <v>1.0054360898638554E-2</v>
      </c>
      <c r="J96" s="4">
        <f t="shared" si="3"/>
        <v>4.2924077548467717E-3</v>
      </c>
    </row>
    <row r="97" spans="1:10">
      <c r="A97" s="3" t="s">
        <v>17</v>
      </c>
      <c r="B97" s="3" t="s">
        <v>16</v>
      </c>
      <c r="C97" s="4">
        <v>1</v>
      </c>
      <c r="D97" s="4">
        <v>2</v>
      </c>
      <c r="E97" s="4" t="s">
        <v>14</v>
      </c>
      <c r="F97" s="4">
        <v>4.4999999999999998E-2</v>
      </c>
      <c r="G97" s="4">
        <v>0.58899999999999997</v>
      </c>
      <c r="H97" s="4">
        <f t="shared" si="2"/>
        <v>13.088888888888889</v>
      </c>
      <c r="I97" s="6">
        <v>0.97373358348968109</v>
      </c>
      <c r="J97" s="4">
        <f t="shared" si="3"/>
        <v>5.7352908067542212E-3</v>
      </c>
    </row>
    <row r="98" spans="1:10">
      <c r="A98" s="3" t="s">
        <v>17</v>
      </c>
      <c r="B98" s="3" t="s">
        <v>16</v>
      </c>
      <c r="C98" s="4">
        <v>2</v>
      </c>
      <c r="D98" s="4">
        <v>1</v>
      </c>
      <c r="E98" s="4" t="s">
        <v>12</v>
      </c>
      <c r="F98" s="4">
        <v>0.875</v>
      </c>
      <c r="G98" s="4">
        <v>29.079000000000001</v>
      </c>
      <c r="H98" s="4">
        <f t="shared" si="2"/>
        <v>33.233142857142859</v>
      </c>
      <c r="I98" s="6">
        <v>2.863562482072857E-2</v>
      </c>
      <c r="J98" s="4">
        <f t="shared" si="3"/>
        <v>8.3269533416196612E-3</v>
      </c>
    </row>
    <row r="99" spans="1:10">
      <c r="A99" s="3" t="s">
        <v>17</v>
      </c>
      <c r="B99" s="3" t="s">
        <v>16</v>
      </c>
      <c r="C99" s="4">
        <v>2</v>
      </c>
      <c r="D99" s="4">
        <v>1</v>
      </c>
      <c r="E99" s="4" t="s">
        <v>13</v>
      </c>
      <c r="F99" s="4">
        <v>1.1080000000000001</v>
      </c>
      <c r="G99" s="4">
        <v>40.26</v>
      </c>
      <c r="H99" s="4">
        <f t="shared" si="2"/>
        <v>36.335740072202164</v>
      </c>
      <c r="I99" s="6">
        <v>1.7544698345922215E-2</v>
      </c>
      <c r="J99" s="4">
        <f t="shared" si="3"/>
        <v>7.0634955540682829E-3</v>
      </c>
    </row>
    <row r="100" spans="1:10">
      <c r="A100" s="3" t="s">
        <v>17</v>
      </c>
      <c r="B100" s="3" t="s">
        <v>16</v>
      </c>
      <c r="C100" s="4">
        <v>2</v>
      </c>
      <c r="D100" s="4">
        <v>1</v>
      </c>
      <c r="E100" s="4" t="s">
        <v>14</v>
      </c>
      <c r="F100" s="4">
        <v>0.23</v>
      </c>
      <c r="G100" s="4">
        <v>3.589</v>
      </c>
      <c r="H100" s="4">
        <f t="shared" si="2"/>
        <v>15.604347826086956</v>
      </c>
      <c r="I100" s="6">
        <v>0.95381967683334923</v>
      </c>
      <c r="J100" s="4">
        <f t="shared" si="3"/>
        <v>3.4232588201548904E-2</v>
      </c>
    </row>
    <row r="101" spans="1:10">
      <c r="A101" s="3" t="s">
        <v>17</v>
      </c>
      <c r="B101" s="3" t="s">
        <v>16</v>
      </c>
      <c r="C101" s="4">
        <v>2</v>
      </c>
      <c r="D101" s="4">
        <v>2</v>
      </c>
      <c r="E101" s="4" t="s">
        <v>12</v>
      </c>
      <c r="F101" s="4">
        <v>0.432</v>
      </c>
      <c r="G101" s="4">
        <v>36.045000000000002</v>
      </c>
      <c r="H101" s="4">
        <f t="shared" si="2"/>
        <v>83.4375</v>
      </c>
      <c r="I101" s="6">
        <v>2.5780699694763997E-2</v>
      </c>
      <c r="J101" s="4">
        <f t="shared" si="3"/>
        <v>9.2926532049776821E-3</v>
      </c>
    </row>
    <row r="102" spans="1:10">
      <c r="A102" s="3" t="s">
        <v>17</v>
      </c>
      <c r="B102" s="3" t="s">
        <v>16</v>
      </c>
      <c r="C102" s="4">
        <v>2</v>
      </c>
      <c r="D102" s="4">
        <v>2</v>
      </c>
      <c r="E102" s="4" t="s">
        <v>13</v>
      </c>
      <c r="F102" s="4">
        <v>0.61699999999999999</v>
      </c>
      <c r="G102" s="4">
        <v>42.500999999999998</v>
      </c>
      <c r="H102" s="4">
        <f t="shared" si="2"/>
        <v>68.883306320907622</v>
      </c>
      <c r="I102" s="6">
        <v>1.1645926273773236E-2</v>
      </c>
      <c r="J102" s="4">
        <f t="shared" si="3"/>
        <v>4.9496351256163628E-3</v>
      </c>
    </row>
    <row r="103" spans="1:10">
      <c r="A103" s="3" t="s">
        <v>17</v>
      </c>
      <c r="B103" s="3" t="s">
        <v>16</v>
      </c>
      <c r="C103" s="4">
        <v>2</v>
      </c>
      <c r="D103" s="4">
        <v>2</v>
      </c>
      <c r="E103" s="4" t="s">
        <v>14</v>
      </c>
      <c r="F103" s="4">
        <v>5.6000000000000001E-2</v>
      </c>
      <c r="G103" s="4">
        <v>0.66300000000000003</v>
      </c>
      <c r="H103" s="4">
        <f t="shared" si="2"/>
        <v>11.839285714285715</v>
      </c>
      <c r="I103" s="6">
        <v>0.96257337403146281</v>
      </c>
      <c r="J103" s="4">
        <f t="shared" si="3"/>
        <v>6.3818614698285987E-3</v>
      </c>
    </row>
    <row r="104" spans="1:10">
      <c r="A104" s="3" t="s">
        <v>17</v>
      </c>
      <c r="B104" s="3" t="s">
        <v>16</v>
      </c>
      <c r="C104" s="4">
        <v>3</v>
      </c>
      <c r="D104" s="4">
        <v>1</v>
      </c>
      <c r="E104" s="4" t="s">
        <v>12</v>
      </c>
      <c r="F104" s="4">
        <v>0.90200000000000002</v>
      </c>
      <c r="G104" s="4">
        <v>29.536000000000001</v>
      </c>
      <c r="H104" s="4">
        <f t="shared" si="2"/>
        <v>32.745011086474499</v>
      </c>
      <c r="I104" s="6">
        <v>0.2204929300864101</v>
      </c>
      <c r="J104" s="4">
        <f t="shared" si="3"/>
        <v>6.512479183032209E-2</v>
      </c>
    </row>
    <row r="105" spans="1:10">
      <c r="A105" s="3" t="s">
        <v>17</v>
      </c>
      <c r="B105" s="3" t="s">
        <v>16</v>
      </c>
      <c r="C105" s="4">
        <v>3</v>
      </c>
      <c r="D105" s="4">
        <v>1</v>
      </c>
      <c r="E105" s="4" t="s">
        <v>13</v>
      </c>
      <c r="F105" s="4">
        <v>1.1599999999999999</v>
      </c>
      <c r="G105" s="4">
        <v>41.701999999999998</v>
      </c>
      <c r="H105" s="4">
        <f t="shared" si="2"/>
        <v>35.950000000000003</v>
      </c>
      <c r="I105" s="6">
        <v>4.0308326787117044E-2</v>
      </c>
      <c r="J105" s="4">
        <f t="shared" si="3"/>
        <v>1.6809378436763549E-2</v>
      </c>
    </row>
    <row r="106" spans="1:10">
      <c r="A106" s="3" t="s">
        <v>17</v>
      </c>
      <c r="B106" s="3" t="s">
        <v>16</v>
      </c>
      <c r="C106" s="4">
        <v>3</v>
      </c>
      <c r="D106" s="4">
        <v>1</v>
      </c>
      <c r="E106" s="4" t="s">
        <v>14</v>
      </c>
      <c r="F106" s="4">
        <v>0.14000000000000001</v>
      </c>
      <c r="G106" s="4">
        <v>2.2509999999999999</v>
      </c>
      <c r="H106" s="4">
        <f t="shared" si="2"/>
        <v>16.078571428571426</v>
      </c>
      <c r="I106" s="6">
        <v>0.73919874312647293</v>
      </c>
      <c r="J106" s="4">
        <f t="shared" si="3"/>
        <v>1.6639363707776904E-2</v>
      </c>
    </row>
    <row r="107" spans="1:10">
      <c r="A107" s="3" t="s">
        <v>17</v>
      </c>
      <c r="B107" s="3" t="s">
        <v>16</v>
      </c>
      <c r="C107" s="4">
        <v>3</v>
      </c>
      <c r="D107" s="4">
        <v>2</v>
      </c>
      <c r="E107" s="4" t="s">
        <v>12</v>
      </c>
      <c r="F107" s="4">
        <v>0.56399999999999995</v>
      </c>
      <c r="G107" s="4">
        <v>34.405999999999999</v>
      </c>
      <c r="H107" s="4">
        <f t="shared" si="2"/>
        <v>61.003546099290787</v>
      </c>
      <c r="I107" s="6">
        <v>2.2137947380895896E-2</v>
      </c>
      <c r="J107" s="4">
        <f t="shared" si="3"/>
        <v>7.6167821758710416E-3</v>
      </c>
    </row>
    <row r="108" spans="1:10">
      <c r="A108" s="3" t="s">
        <v>17</v>
      </c>
      <c r="B108" s="3" t="s">
        <v>16</v>
      </c>
      <c r="C108" s="4">
        <v>3</v>
      </c>
      <c r="D108" s="4">
        <v>2</v>
      </c>
      <c r="E108" s="4" t="s">
        <v>13</v>
      </c>
      <c r="F108" s="4">
        <v>0.63100000000000001</v>
      </c>
      <c r="G108" s="4">
        <v>42.7</v>
      </c>
      <c r="H108" s="4">
        <f t="shared" si="2"/>
        <v>67.670364500792402</v>
      </c>
      <c r="I108" s="6">
        <v>1.204076795449157E-2</v>
      </c>
      <c r="J108" s="4">
        <f t="shared" si="3"/>
        <v>5.1414079165679012E-3</v>
      </c>
    </row>
    <row r="109" spans="1:10">
      <c r="A109" s="3" t="s">
        <v>17</v>
      </c>
      <c r="B109" s="3" t="s">
        <v>16</v>
      </c>
      <c r="C109" s="4">
        <v>3</v>
      </c>
      <c r="D109" s="4">
        <v>2</v>
      </c>
      <c r="E109" s="4" t="s">
        <v>14</v>
      </c>
      <c r="F109" s="4">
        <v>5.3999999999999999E-2</v>
      </c>
      <c r="G109" s="4">
        <v>0.63200000000000001</v>
      </c>
      <c r="H109" s="4">
        <f t="shared" si="2"/>
        <v>11.703703703703704</v>
      </c>
      <c r="I109" s="6">
        <v>0.96582128466461259</v>
      </c>
      <c r="J109" s="4">
        <f t="shared" si="3"/>
        <v>6.1039905190803517E-3</v>
      </c>
    </row>
    <row r="110" spans="1:10">
      <c r="A110" s="3" t="s">
        <v>18</v>
      </c>
      <c r="B110" s="3" t="s">
        <v>11</v>
      </c>
      <c r="C110" s="4">
        <v>1</v>
      </c>
      <c r="D110" s="4">
        <v>1</v>
      </c>
      <c r="E110" s="4" t="s">
        <v>12</v>
      </c>
      <c r="F110" s="4">
        <v>0.60499999999999998</v>
      </c>
      <c r="G110" s="4">
        <v>29.335999999999999</v>
      </c>
      <c r="H110" s="4">
        <f t="shared" si="2"/>
        <v>48.489256198347107</v>
      </c>
      <c r="I110" s="6">
        <v>8.0617241208764151E-2</v>
      </c>
      <c r="J110" s="4">
        <f t="shared" si="3"/>
        <v>2.3649873881003054E-2</v>
      </c>
    </row>
    <row r="111" spans="1:10">
      <c r="A111" s="3" t="s">
        <v>18</v>
      </c>
      <c r="B111" s="3" t="s">
        <v>11</v>
      </c>
      <c r="C111" s="4">
        <v>1</v>
      </c>
      <c r="D111" s="4">
        <v>1</v>
      </c>
      <c r="E111" s="4" t="s">
        <v>13</v>
      </c>
      <c r="F111" s="4">
        <v>1.0649999999999999</v>
      </c>
      <c r="G111" s="4">
        <v>41.332999999999998</v>
      </c>
      <c r="H111" s="4">
        <f t="shared" si="2"/>
        <v>38.810328638497651</v>
      </c>
      <c r="I111" s="6">
        <v>5.9350116227310555E-3</v>
      </c>
      <c r="J111" s="4">
        <f t="shared" si="3"/>
        <v>2.4531183540234271E-3</v>
      </c>
    </row>
    <row r="112" spans="1:10">
      <c r="A112" s="3" t="s">
        <v>18</v>
      </c>
      <c r="B112" s="3" t="s">
        <v>11</v>
      </c>
      <c r="C112" s="4">
        <v>1</v>
      </c>
      <c r="D112" s="4">
        <v>1</v>
      </c>
      <c r="E112" s="4" t="s">
        <v>14</v>
      </c>
      <c r="F112" s="4">
        <v>4.3999999999999997E-2</v>
      </c>
      <c r="G112" s="4">
        <v>0.76900000000000002</v>
      </c>
      <c r="H112" s="4">
        <f t="shared" si="2"/>
        <v>17.47727272727273</v>
      </c>
      <c r="I112" s="6">
        <v>0.91344774716850485</v>
      </c>
      <c r="J112" s="4">
        <f t="shared" si="3"/>
        <v>7.0244131757258021E-3</v>
      </c>
    </row>
    <row r="113" spans="1:10">
      <c r="A113" s="3" t="s">
        <v>18</v>
      </c>
      <c r="B113" s="3" t="s">
        <v>11</v>
      </c>
      <c r="C113" s="4">
        <v>1</v>
      </c>
      <c r="D113" s="4">
        <v>2</v>
      </c>
      <c r="E113" s="4" t="s">
        <v>12</v>
      </c>
      <c r="F113" s="4">
        <v>0.36899999999999999</v>
      </c>
      <c r="G113" s="4">
        <v>26.454000000000001</v>
      </c>
      <c r="H113" s="4">
        <f t="shared" si="2"/>
        <v>71.691056910569102</v>
      </c>
      <c r="I113" s="6">
        <v>1.6454936480944312E-2</v>
      </c>
      <c r="J113" s="4">
        <f t="shared" si="3"/>
        <v>4.3529888966690085E-3</v>
      </c>
    </row>
    <row r="114" spans="1:10">
      <c r="A114" s="3" t="s">
        <v>18</v>
      </c>
      <c r="B114" s="3" t="s">
        <v>11</v>
      </c>
      <c r="C114" s="4">
        <v>1</v>
      </c>
      <c r="D114" s="4">
        <v>2</v>
      </c>
      <c r="E114" s="4" t="s">
        <v>13</v>
      </c>
      <c r="F114" s="4">
        <v>0.56899999999999995</v>
      </c>
      <c r="G114" s="4">
        <v>50.628999999999998</v>
      </c>
      <c r="H114" s="4">
        <f t="shared" si="2"/>
        <v>88.978910369068544</v>
      </c>
      <c r="I114" s="6">
        <v>1.3504051215365118E-3</v>
      </c>
      <c r="J114" s="4">
        <f t="shared" si="3"/>
        <v>6.8369660898272061E-4</v>
      </c>
    </row>
    <row r="115" spans="1:10">
      <c r="A115" s="3" t="s">
        <v>18</v>
      </c>
      <c r="B115" s="3" t="s">
        <v>11</v>
      </c>
      <c r="C115" s="4">
        <v>1</v>
      </c>
      <c r="D115" s="4">
        <v>2</v>
      </c>
      <c r="E115" s="4" t="s">
        <v>14</v>
      </c>
      <c r="F115" s="4">
        <v>2.1000000000000001E-2</v>
      </c>
      <c r="G115" s="4">
        <v>0.35899999999999999</v>
      </c>
      <c r="H115" s="4">
        <f t="shared" si="2"/>
        <v>17.095238095238095</v>
      </c>
      <c r="I115" s="6">
        <v>0.98219465839751918</v>
      </c>
      <c r="J115" s="4">
        <f t="shared" si="3"/>
        <v>3.5260788236470939E-3</v>
      </c>
    </row>
    <row r="116" spans="1:10">
      <c r="A116" s="3" t="s">
        <v>18</v>
      </c>
      <c r="B116" s="3" t="s">
        <v>11</v>
      </c>
      <c r="C116" s="4">
        <v>2</v>
      </c>
      <c r="D116" s="4">
        <v>1</v>
      </c>
      <c r="E116" s="4" t="s">
        <v>12</v>
      </c>
      <c r="F116" s="4">
        <v>0.79100000000000004</v>
      </c>
      <c r="G116" s="4">
        <v>23.012</v>
      </c>
      <c r="H116" s="4">
        <f t="shared" si="2"/>
        <v>29.092288242730721</v>
      </c>
      <c r="I116" s="6">
        <v>7.4252458358418635E-2</v>
      </c>
      <c r="J116" s="4">
        <f t="shared" si="3"/>
        <v>1.7086975717439296E-2</v>
      </c>
    </row>
    <row r="117" spans="1:10">
      <c r="A117" s="3" t="s">
        <v>18</v>
      </c>
      <c r="B117" s="3" t="s">
        <v>11</v>
      </c>
      <c r="C117" s="4">
        <v>2</v>
      </c>
      <c r="D117" s="4">
        <v>1</v>
      </c>
      <c r="E117" s="4" t="s">
        <v>13</v>
      </c>
      <c r="F117" s="4">
        <v>0.45900000000000002</v>
      </c>
      <c r="G117" s="4">
        <v>23.916</v>
      </c>
      <c r="H117" s="4">
        <f t="shared" si="2"/>
        <v>52.104575163398692</v>
      </c>
      <c r="I117" s="6">
        <v>5.8197872767409018E-3</v>
      </c>
      <c r="J117" s="4">
        <f t="shared" si="3"/>
        <v>1.3918603251053541E-3</v>
      </c>
    </row>
    <row r="118" spans="1:10">
      <c r="A118" s="3" t="s">
        <v>18</v>
      </c>
      <c r="B118" s="3" t="s">
        <v>11</v>
      </c>
      <c r="C118" s="4">
        <v>2</v>
      </c>
      <c r="D118" s="4">
        <v>1</v>
      </c>
      <c r="E118" s="4" t="s">
        <v>14</v>
      </c>
      <c r="F118" s="4">
        <v>0.02</v>
      </c>
      <c r="G118" s="4">
        <v>0.38300000000000001</v>
      </c>
      <c r="H118" s="4">
        <f t="shared" si="2"/>
        <v>19.149999999999999</v>
      </c>
      <c r="I118" s="6">
        <v>0.91992775436484042</v>
      </c>
      <c r="J118" s="4">
        <f t="shared" si="3"/>
        <v>3.5233232992173389E-3</v>
      </c>
    </row>
    <row r="119" spans="1:10">
      <c r="A119" s="3" t="s">
        <v>18</v>
      </c>
      <c r="B119" s="3" t="s">
        <v>11</v>
      </c>
      <c r="C119" s="4">
        <v>2</v>
      </c>
      <c r="D119" s="4">
        <v>2</v>
      </c>
      <c r="E119" s="4" t="s">
        <v>12</v>
      </c>
      <c r="F119" s="4">
        <v>1.325</v>
      </c>
      <c r="G119" s="4">
        <v>30.273</v>
      </c>
      <c r="H119" s="4">
        <f t="shared" si="2"/>
        <v>22.847547169811321</v>
      </c>
      <c r="I119" s="6">
        <v>2.6089146310752986E-2</v>
      </c>
      <c r="J119" s="4">
        <f t="shared" si="3"/>
        <v>7.8979672626542513E-3</v>
      </c>
    </row>
    <row r="120" spans="1:10">
      <c r="A120" s="3" t="s">
        <v>18</v>
      </c>
      <c r="B120" s="3" t="s">
        <v>11</v>
      </c>
      <c r="C120" s="4">
        <v>2</v>
      </c>
      <c r="D120" s="4">
        <v>2</v>
      </c>
      <c r="E120" s="4" t="s">
        <v>13</v>
      </c>
      <c r="F120" s="4">
        <v>0.71099999999999997</v>
      </c>
      <c r="G120" s="4">
        <v>44.460999999999999</v>
      </c>
      <c r="H120" s="4">
        <f t="shared" si="2"/>
        <v>62.533052039381154</v>
      </c>
      <c r="I120" s="6">
        <v>1.3598589775875606E-3</v>
      </c>
      <c r="J120" s="4">
        <f t="shared" si="3"/>
        <v>6.0460690002520534E-4</v>
      </c>
    </row>
    <row r="121" spans="1:10">
      <c r="A121" s="3" t="s">
        <v>18</v>
      </c>
      <c r="B121" s="3" t="s">
        <v>11</v>
      </c>
      <c r="C121" s="4">
        <v>2</v>
      </c>
      <c r="D121" s="4">
        <v>2</v>
      </c>
      <c r="E121" s="4" t="s">
        <v>14</v>
      </c>
      <c r="F121" s="4">
        <v>2.1999999999999999E-2</v>
      </c>
      <c r="G121" s="4">
        <v>0.41699999999999998</v>
      </c>
      <c r="H121" s="4">
        <f t="shared" si="2"/>
        <v>18.954545454545453</v>
      </c>
      <c r="I121" s="6">
        <v>0.9725509947116594</v>
      </c>
      <c r="J121" s="4">
        <f t="shared" si="3"/>
        <v>4.0555376479476197E-3</v>
      </c>
    </row>
    <row r="122" spans="1:10">
      <c r="A122" s="3" t="s">
        <v>18</v>
      </c>
      <c r="B122" s="3" t="s">
        <v>11</v>
      </c>
      <c r="C122" s="4">
        <v>3</v>
      </c>
      <c r="D122" s="4">
        <v>1</v>
      </c>
      <c r="E122" s="4" t="s">
        <v>12</v>
      </c>
      <c r="F122" s="4">
        <v>0.99299999999999999</v>
      </c>
      <c r="G122" s="4">
        <v>32.704999999999998</v>
      </c>
      <c r="H122" s="4">
        <f t="shared" si="2"/>
        <v>32.935548841893251</v>
      </c>
      <c r="I122" s="6">
        <v>4.2092543175066728E-2</v>
      </c>
      <c r="J122" s="4">
        <f t="shared" si="3"/>
        <v>1.3766366245405573E-2</v>
      </c>
    </row>
    <row r="123" spans="1:10">
      <c r="A123" s="3" t="s">
        <v>18</v>
      </c>
      <c r="B123" s="3" t="s">
        <v>11</v>
      </c>
      <c r="C123" s="4">
        <v>3</v>
      </c>
      <c r="D123" s="4">
        <v>1</v>
      </c>
      <c r="E123" s="4" t="s">
        <v>13</v>
      </c>
      <c r="F123" s="4">
        <v>0.74</v>
      </c>
      <c r="G123" s="4">
        <v>48.206000000000003</v>
      </c>
      <c r="H123" s="4">
        <f t="shared" si="2"/>
        <v>65.143243243243248</v>
      </c>
      <c r="I123" s="6">
        <v>5.0349932027591582E-3</v>
      </c>
      <c r="J123" s="4">
        <f t="shared" si="3"/>
        <v>2.4271688233220802E-3</v>
      </c>
    </row>
    <row r="124" spans="1:10">
      <c r="A124" s="3" t="s">
        <v>18</v>
      </c>
      <c r="B124" s="3" t="s">
        <v>11</v>
      </c>
      <c r="C124" s="4">
        <v>3</v>
      </c>
      <c r="D124" s="4">
        <v>1</v>
      </c>
      <c r="E124" s="4" t="s">
        <v>14</v>
      </c>
      <c r="F124" s="4">
        <v>3.3000000000000002E-2</v>
      </c>
      <c r="G124" s="4">
        <v>0.59099999999999997</v>
      </c>
      <c r="H124" s="4">
        <f t="shared" si="2"/>
        <v>17.909090909090907</v>
      </c>
      <c r="I124" s="6">
        <v>0.95287246362217415</v>
      </c>
      <c r="J124" s="4">
        <f t="shared" si="3"/>
        <v>5.6314762600070487E-3</v>
      </c>
    </row>
    <row r="125" spans="1:10">
      <c r="A125" s="3" t="s">
        <v>18</v>
      </c>
      <c r="B125" s="3" t="s">
        <v>11</v>
      </c>
      <c r="C125" s="4">
        <v>3</v>
      </c>
      <c r="D125" s="4">
        <v>2</v>
      </c>
      <c r="E125" s="4" t="s">
        <v>12</v>
      </c>
      <c r="F125" s="4">
        <v>0.93300000000000005</v>
      </c>
      <c r="G125" s="4">
        <v>36.951000000000001</v>
      </c>
      <c r="H125" s="4">
        <f t="shared" si="2"/>
        <v>39.60450160771704</v>
      </c>
      <c r="I125" s="6">
        <v>2.5483481063658355E-2</v>
      </c>
      <c r="J125" s="4">
        <f t="shared" si="3"/>
        <v>9.4164010878323989E-3</v>
      </c>
    </row>
    <row r="126" spans="1:10">
      <c r="A126" s="3" t="s">
        <v>18</v>
      </c>
      <c r="B126" s="3" t="s">
        <v>11</v>
      </c>
      <c r="C126" s="4">
        <v>3</v>
      </c>
      <c r="D126" s="4">
        <v>2</v>
      </c>
      <c r="E126" s="4" t="s">
        <v>13</v>
      </c>
      <c r="F126" s="4">
        <v>0.65200000000000002</v>
      </c>
      <c r="G126" s="4">
        <v>41.137</v>
      </c>
      <c r="H126" s="4">
        <f t="shared" si="2"/>
        <v>63.093558282208591</v>
      </c>
      <c r="I126" s="6">
        <v>1.7626913779210387E-3</v>
      </c>
      <c r="J126" s="4">
        <f t="shared" si="3"/>
        <v>7.2511835213537768E-4</v>
      </c>
    </row>
    <row r="127" spans="1:10">
      <c r="A127" s="3" t="s">
        <v>18</v>
      </c>
      <c r="B127" s="3" t="s">
        <v>11</v>
      </c>
      <c r="C127" s="4">
        <v>3</v>
      </c>
      <c r="D127" s="4">
        <v>2</v>
      </c>
      <c r="E127" s="4" t="s">
        <v>14</v>
      </c>
      <c r="F127" s="4">
        <v>2.1999999999999999E-2</v>
      </c>
      <c r="G127" s="4">
        <v>0.40799999999999997</v>
      </c>
      <c r="H127" s="4">
        <f t="shared" si="2"/>
        <v>18.545454545454547</v>
      </c>
      <c r="I127" s="6">
        <v>0.97275382755842066</v>
      </c>
      <c r="J127" s="4">
        <f t="shared" si="3"/>
        <v>3.9688356164383556E-3</v>
      </c>
    </row>
    <row r="128" spans="1:10">
      <c r="A128" s="3" t="s">
        <v>18</v>
      </c>
      <c r="B128" s="3" t="s">
        <v>15</v>
      </c>
      <c r="C128" s="4">
        <v>1</v>
      </c>
      <c r="D128" s="4">
        <v>1</v>
      </c>
      <c r="E128" s="4" t="s">
        <v>12</v>
      </c>
      <c r="F128" s="4">
        <v>0.95199999999999996</v>
      </c>
      <c r="G128" s="4">
        <v>35.087000000000003</v>
      </c>
      <c r="H128" s="4">
        <f t="shared" si="2"/>
        <v>36.856092436974798</v>
      </c>
      <c r="I128" s="6">
        <v>0.19885103809715782</v>
      </c>
      <c r="J128" s="4">
        <f t="shared" si="3"/>
        <v>6.977086373714976E-2</v>
      </c>
    </row>
    <row r="129" spans="1:10">
      <c r="A129" s="3" t="s">
        <v>18</v>
      </c>
      <c r="B129" s="3" t="s">
        <v>15</v>
      </c>
      <c r="C129" s="4">
        <v>1</v>
      </c>
      <c r="D129" s="4">
        <v>1</v>
      </c>
      <c r="E129" s="4" t="s">
        <v>13</v>
      </c>
      <c r="F129" s="4">
        <v>1.0760000000000001</v>
      </c>
      <c r="G129" s="4">
        <v>40.128</v>
      </c>
      <c r="H129" s="4">
        <f t="shared" si="2"/>
        <v>37.293680297397771</v>
      </c>
      <c r="I129" s="6">
        <v>6.6014916347510695E-3</v>
      </c>
      <c r="J129" s="4">
        <f t="shared" si="3"/>
        <v>2.6490465631929094E-3</v>
      </c>
    </row>
    <row r="130" spans="1:10">
      <c r="A130" s="3" t="s">
        <v>18</v>
      </c>
      <c r="B130" s="3" t="s">
        <v>15</v>
      </c>
      <c r="C130" s="4">
        <v>1</v>
      </c>
      <c r="D130" s="4">
        <v>1</v>
      </c>
      <c r="E130" s="4" t="s">
        <v>14</v>
      </c>
      <c r="F130" s="4">
        <v>0.08</v>
      </c>
      <c r="G130" s="4">
        <v>1.246</v>
      </c>
      <c r="H130" s="4">
        <f t="shared" ref="H130:H163" si="4">G130/F130</f>
        <v>15.574999999999999</v>
      </c>
      <c r="I130" s="6">
        <v>0.79454747026809114</v>
      </c>
      <c r="J130" s="4">
        <f t="shared" si="3"/>
        <v>9.900061479540416E-3</v>
      </c>
    </row>
    <row r="131" spans="1:10">
      <c r="A131" s="3" t="s">
        <v>18</v>
      </c>
      <c r="B131" s="3" t="s">
        <v>15</v>
      </c>
      <c r="C131" s="4">
        <v>1</v>
      </c>
      <c r="D131" s="4">
        <v>2</v>
      </c>
      <c r="E131" s="4" t="s">
        <v>12</v>
      </c>
      <c r="F131" s="4">
        <v>0.61899999999999999</v>
      </c>
      <c r="G131" s="4">
        <v>28.164999999999999</v>
      </c>
      <c r="H131" s="4">
        <f t="shared" si="4"/>
        <v>45.500807754442647</v>
      </c>
      <c r="I131" s="6">
        <v>1.2315890011561817E-2</v>
      </c>
      <c r="J131" s="4">
        <f t="shared" ref="J131:J163" si="5">G131/100*I131</f>
        <v>3.4687704217563858E-3</v>
      </c>
    </row>
    <row r="132" spans="1:10">
      <c r="A132" s="3" t="s">
        <v>18</v>
      </c>
      <c r="B132" s="3" t="s">
        <v>15</v>
      </c>
      <c r="C132" s="4">
        <v>1</v>
      </c>
      <c r="D132" s="4">
        <v>2</v>
      </c>
      <c r="E132" s="4" t="s">
        <v>13</v>
      </c>
      <c r="F132" s="4">
        <v>0.75700000000000001</v>
      </c>
      <c r="G132" s="4">
        <v>36.42</v>
      </c>
      <c r="H132" s="4">
        <f t="shared" si="4"/>
        <v>48.110964332892998</v>
      </c>
      <c r="I132" s="6">
        <v>2.2621022470215618E-3</v>
      </c>
      <c r="J132" s="4">
        <f t="shared" si="5"/>
        <v>8.2385763836525291E-4</v>
      </c>
    </row>
    <row r="133" spans="1:10">
      <c r="A133" s="3" t="s">
        <v>18</v>
      </c>
      <c r="B133" s="3" t="s">
        <v>15</v>
      </c>
      <c r="C133" s="4">
        <v>1</v>
      </c>
      <c r="D133" s="4">
        <v>2</v>
      </c>
      <c r="E133" s="4" t="s">
        <v>14</v>
      </c>
      <c r="F133" s="4">
        <v>4.2000000000000003E-2</v>
      </c>
      <c r="G133" s="4">
        <v>0.54800000000000004</v>
      </c>
      <c r="H133" s="4">
        <f t="shared" si="4"/>
        <v>13.047619047619047</v>
      </c>
      <c r="I133" s="6">
        <v>0.98542200774141664</v>
      </c>
      <c r="J133" s="4">
        <f t="shared" si="5"/>
        <v>5.4001126024229634E-3</v>
      </c>
    </row>
    <row r="134" spans="1:10">
      <c r="A134" s="3" t="s">
        <v>18</v>
      </c>
      <c r="B134" s="3" t="s">
        <v>15</v>
      </c>
      <c r="C134" s="4">
        <v>2</v>
      </c>
      <c r="D134" s="4">
        <v>1</v>
      </c>
      <c r="E134" s="4" t="s">
        <v>12</v>
      </c>
      <c r="F134" s="4">
        <v>0.81499999999999995</v>
      </c>
      <c r="G134" s="4">
        <v>31.184000000000001</v>
      </c>
      <c r="H134" s="4">
        <f t="shared" si="4"/>
        <v>38.262576687116571</v>
      </c>
      <c r="I134" s="6">
        <v>7.4458438287153636E-2</v>
      </c>
      <c r="J134" s="4">
        <f t="shared" si="5"/>
        <v>2.321911939546599E-2</v>
      </c>
    </row>
    <row r="135" spans="1:10">
      <c r="A135" s="3" t="s">
        <v>18</v>
      </c>
      <c r="B135" s="3" t="s">
        <v>15</v>
      </c>
      <c r="C135" s="4">
        <v>2</v>
      </c>
      <c r="D135" s="4">
        <v>1</v>
      </c>
      <c r="E135" s="4" t="s">
        <v>13</v>
      </c>
      <c r="F135" s="4">
        <v>1.0580000000000001</v>
      </c>
      <c r="G135" s="4">
        <v>41.951999999999998</v>
      </c>
      <c r="H135" s="4">
        <f t="shared" si="4"/>
        <v>39.652173913043477</v>
      </c>
      <c r="I135" s="6">
        <v>8.8161209068010424E-3</v>
      </c>
      <c r="J135" s="4">
        <f t="shared" si="5"/>
        <v>3.6985390428211735E-3</v>
      </c>
    </row>
    <row r="136" spans="1:10">
      <c r="A136" s="3" t="s">
        <v>18</v>
      </c>
      <c r="B136" s="3" t="s">
        <v>15</v>
      </c>
      <c r="C136" s="4">
        <v>2</v>
      </c>
      <c r="D136" s="4">
        <v>1</v>
      </c>
      <c r="E136" s="4" t="s">
        <v>14</v>
      </c>
      <c r="F136" s="4">
        <v>0.06</v>
      </c>
      <c r="G136" s="4">
        <v>1.056</v>
      </c>
      <c r="H136" s="4">
        <f t="shared" si="4"/>
        <v>17.600000000000001</v>
      </c>
      <c r="I136" s="6">
        <v>0.91672544080604546</v>
      </c>
      <c r="J136" s="4">
        <f t="shared" si="5"/>
        <v>9.6806206549118392E-3</v>
      </c>
    </row>
    <row r="137" spans="1:10">
      <c r="A137" s="3" t="s">
        <v>18</v>
      </c>
      <c r="B137" s="3" t="s">
        <v>15</v>
      </c>
      <c r="C137" s="4">
        <v>2</v>
      </c>
      <c r="D137" s="4">
        <v>2</v>
      </c>
      <c r="E137" s="4" t="s">
        <v>12</v>
      </c>
      <c r="F137" s="4">
        <v>0.66</v>
      </c>
      <c r="G137" s="4">
        <v>25.940999999999999</v>
      </c>
      <c r="H137" s="4">
        <f t="shared" si="4"/>
        <v>39.304545454545448</v>
      </c>
      <c r="I137" s="6">
        <v>2.2432350870133778E-2</v>
      </c>
      <c r="J137" s="4">
        <f t="shared" si="5"/>
        <v>5.8191761392214023E-3</v>
      </c>
    </row>
    <row r="138" spans="1:10">
      <c r="A138" s="3" t="s">
        <v>18</v>
      </c>
      <c r="B138" s="3" t="s">
        <v>15</v>
      </c>
      <c r="C138" s="4">
        <v>2</v>
      </c>
      <c r="D138" s="4">
        <v>2</v>
      </c>
      <c r="E138" s="4" t="s">
        <v>13</v>
      </c>
      <c r="F138" s="4">
        <v>0.99</v>
      </c>
      <c r="G138" s="4">
        <v>41.942</v>
      </c>
      <c r="H138" s="4">
        <f t="shared" si="4"/>
        <v>42.365656565656565</v>
      </c>
      <c r="I138" s="6">
        <v>3.0681018006236773E-3</v>
      </c>
      <c r="J138" s="4">
        <f t="shared" si="5"/>
        <v>1.2868232572175828E-3</v>
      </c>
    </row>
    <row r="139" spans="1:10">
      <c r="A139" s="3" t="s">
        <v>18</v>
      </c>
      <c r="B139" s="3" t="s">
        <v>15</v>
      </c>
      <c r="C139" s="4">
        <v>2</v>
      </c>
      <c r="D139" s="4">
        <v>2</v>
      </c>
      <c r="E139" s="4" t="s">
        <v>14</v>
      </c>
      <c r="F139" s="4">
        <v>4.2000000000000003E-2</v>
      </c>
      <c r="G139" s="4">
        <v>0.62</v>
      </c>
      <c r="H139" s="4">
        <f t="shared" si="4"/>
        <v>14.761904761904761</v>
      </c>
      <c r="I139" s="6">
        <v>0.9744995473292426</v>
      </c>
      <c r="J139" s="4">
        <f t="shared" si="5"/>
        <v>6.0418971934413038E-3</v>
      </c>
    </row>
    <row r="140" spans="1:10">
      <c r="A140" s="3" t="s">
        <v>18</v>
      </c>
      <c r="B140" s="3" t="s">
        <v>15</v>
      </c>
      <c r="C140" s="4">
        <v>3</v>
      </c>
      <c r="D140" s="4">
        <v>1</v>
      </c>
      <c r="E140" s="4" t="s">
        <v>12</v>
      </c>
      <c r="F140" s="4">
        <v>0.86399999999999999</v>
      </c>
      <c r="G140" s="4">
        <v>28.733000000000001</v>
      </c>
      <c r="H140" s="4">
        <f t="shared" si="4"/>
        <v>33.255787037037038</v>
      </c>
      <c r="I140" s="6">
        <v>3.6125786163522015E-2</v>
      </c>
      <c r="J140" s="4">
        <f t="shared" si="5"/>
        <v>1.0380022138364782E-2</v>
      </c>
    </row>
    <row r="141" spans="1:10">
      <c r="A141" s="3" t="s">
        <v>18</v>
      </c>
      <c r="B141" s="3" t="s">
        <v>15</v>
      </c>
      <c r="C141" s="4">
        <v>3</v>
      </c>
      <c r="D141" s="4">
        <v>1</v>
      </c>
      <c r="E141" s="4" t="s">
        <v>13</v>
      </c>
      <c r="F141" s="4">
        <v>1.2210000000000001</v>
      </c>
      <c r="G141" s="4">
        <v>42.652000000000001</v>
      </c>
      <c r="H141" s="4">
        <f t="shared" si="4"/>
        <v>34.932022932022932</v>
      </c>
      <c r="I141" s="6">
        <v>5.0817610062892631E-3</v>
      </c>
      <c r="J141" s="4">
        <f t="shared" si="5"/>
        <v>2.1674727044024965E-3</v>
      </c>
    </row>
    <row r="142" spans="1:10">
      <c r="A142" s="3" t="s">
        <v>18</v>
      </c>
      <c r="B142" s="3" t="s">
        <v>15</v>
      </c>
      <c r="C142" s="4">
        <v>3</v>
      </c>
      <c r="D142" s="4">
        <v>1</v>
      </c>
      <c r="E142" s="4" t="s">
        <v>14</v>
      </c>
      <c r="F142" s="4">
        <v>4.8000000000000001E-2</v>
      </c>
      <c r="G142" s="4">
        <v>0.70399999999999996</v>
      </c>
      <c r="H142" s="4">
        <f t="shared" si="4"/>
        <v>14.666666666666666</v>
      </c>
      <c r="I142" s="6">
        <v>0.95879245283018877</v>
      </c>
      <c r="J142" s="4">
        <f t="shared" si="5"/>
        <v>6.7498988679245281E-3</v>
      </c>
    </row>
    <row r="143" spans="1:10">
      <c r="A143" s="3" t="s">
        <v>18</v>
      </c>
      <c r="B143" s="3" t="s">
        <v>15</v>
      </c>
      <c r="C143" s="4">
        <v>3</v>
      </c>
      <c r="D143" s="4">
        <v>2</v>
      </c>
      <c r="E143" s="4" t="s">
        <v>12</v>
      </c>
      <c r="F143" s="4">
        <v>0.61499999999999999</v>
      </c>
      <c r="G143" s="4">
        <v>30.045999999999999</v>
      </c>
      <c r="H143" s="4">
        <f t="shared" si="4"/>
        <v>48.855284552845525</v>
      </c>
      <c r="I143" s="6">
        <v>5.9231000903523894E-3</v>
      </c>
      <c r="J143" s="4">
        <f t="shared" si="5"/>
        <v>1.779654653147279E-3</v>
      </c>
    </row>
    <row r="144" spans="1:10">
      <c r="A144" s="3" t="s">
        <v>18</v>
      </c>
      <c r="B144" s="3" t="s">
        <v>15</v>
      </c>
      <c r="C144" s="4">
        <v>3</v>
      </c>
      <c r="D144" s="4">
        <v>2</v>
      </c>
      <c r="E144" s="4" t="s">
        <v>13</v>
      </c>
      <c r="F144" s="4">
        <v>0.13100000000000001</v>
      </c>
      <c r="G144" s="4">
        <v>3.8929999999999998</v>
      </c>
      <c r="H144" s="4">
        <f t="shared" si="4"/>
        <v>29.717557251908396</v>
      </c>
      <c r="I144" s="6">
        <v>9.0352374259615898E-4</v>
      </c>
      <c r="J144" s="4">
        <f t="shared" si="5"/>
        <v>3.5174179299268465E-5</v>
      </c>
    </row>
    <row r="145" spans="1:10">
      <c r="A145" s="3" t="s">
        <v>18</v>
      </c>
      <c r="B145" s="3" t="s">
        <v>15</v>
      </c>
      <c r="C145" s="4">
        <v>3</v>
      </c>
      <c r="D145" s="4">
        <v>2</v>
      </c>
      <c r="E145" s="4" t="s">
        <v>14</v>
      </c>
      <c r="F145" s="4">
        <v>3.3000000000000002E-2</v>
      </c>
      <c r="G145" s="4">
        <v>0.34499999999999997</v>
      </c>
      <c r="H145" s="4">
        <f t="shared" si="4"/>
        <v>10.454545454545453</v>
      </c>
      <c r="I145" s="6">
        <v>0.99317337616705137</v>
      </c>
      <c r="J145" s="4">
        <f t="shared" si="5"/>
        <v>3.4264481477763271E-3</v>
      </c>
    </row>
    <row r="146" spans="1:10">
      <c r="A146" s="3" t="s">
        <v>18</v>
      </c>
      <c r="B146" s="3" t="s">
        <v>16</v>
      </c>
      <c r="C146" s="4">
        <v>1</v>
      </c>
      <c r="D146" s="4">
        <v>1</v>
      </c>
      <c r="E146" s="4" t="s">
        <v>12</v>
      </c>
      <c r="F146" s="4">
        <v>0.875</v>
      </c>
      <c r="G146" s="4">
        <v>31.966999999999999</v>
      </c>
      <c r="H146" s="4">
        <f t="shared" si="4"/>
        <v>36.533714285714282</v>
      </c>
      <c r="I146" s="6">
        <v>7.6491972129657623E-2</v>
      </c>
      <c r="J146" s="4">
        <f t="shared" si="5"/>
        <v>2.4452188730687652E-2</v>
      </c>
    </row>
    <row r="147" spans="1:10">
      <c r="A147" s="3" t="s">
        <v>18</v>
      </c>
      <c r="B147" s="3" t="s">
        <v>16</v>
      </c>
      <c r="C147" s="4">
        <v>1</v>
      </c>
      <c r="D147" s="4">
        <v>1</v>
      </c>
      <c r="E147" s="4" t="s">
        <v>13</v>
      </c>
      <c r="F147" s="4">
        <v>0.90300000000000002</v>
      </c>
      <c r="G147" s="4">
        <v>44.427</v>
      </c>
      <c r="H147" s="4">
        <f t="shared" si="4"/>
        <v>49.199335548172755</v>
      </c>
      <c r="I147" s="6">
        <v>2.3730182772897047E-2</v>
      </c>
      <c r="J147" s="4">
        <f t="shared" si="5"/>
        <v>1.0542608300514971E-2</v>
      </c>
    </row>
    <row r="148" spans="1:10">
      <c r="A148" s="3" t="s">
        <v>18</v>
      </c>
      <c r="B148" s="3" t="s">
        <v>16</v>
      </c>
      <c r="C148" s="4">
        <v>1</v>
      </c>
      <c r="D148" s="4">
        <v>1</v>
      </c>
      <c r="E148" s="4" t="s">
        <v>14</v>
      </c>
      <c r="F148" s="4">
        <v>7.6999999999999999E-2</v>
      </c>
      <c r="G148" s="4">
        <v>1.34</v>
      </c>
      <c r="H148" s="4">
        <f t="shared" si="4"/>
        <v>17.402597402597404</v>
      </c>
      <c r="I148" s="6">
        <v>0.89977784509744541</v>
      </c>
      <c r="J148" s="4">
        <f t="shared" si="5"/>
        <v>1.2057023124305769E-2</v>
      </c>
    </row>
    <row r="149" spans="1:10">
      <c r="A149" s="3" t="s">
        <v>18</v>
      </c>
      <c r="B149" s="3" t="s">
        <v>16</v>
      </c>
      <c r="C149" s="4">
        <v>1</v>
      </c>
      <c r="D149" s="4">
        <v>2</v>
      </c>
      <c r="E149" s="4" t="s">
        <v>12</v>
      </c>
      <c r="F149" s="4">
        <v>0.56899999999999995</v>
      </c>
      <c r="G149" s="4">
        <v>38.677999999999997</v>
      </c>
      <c r="H149" s="4">
        <f t="shared" si="4"/>
        <v>67.975395430579965</v>
      </c>
      <c r="I149" s="6">
        <v>2.8900268721797073E-3</v>
      </c>
      <c r="J149" s="4">
        <f t="shared" si="5"/>
        <v>1.117804593621667E-3</v>
      </c>
    </row>
    <row r="150" spans="1:10">
      <c r="A150" s="3" t="s">
        <v>18</v>
      </c>
      <c r="B150" s="3" t="s">
        <v>16</v>
      </c>
      <c r="C150" s="4">
        <v>1</v>
      </c>
      <c r="D150" s="4">
        <v>2</v>
      </c>
      <c r="E150" s="4" t="s">
        <v>13</v>
      </c>
      <c r="F150" s="4">
        <v>0.124</v>
      </c>
      <c r="G150" s="4">
        <v>6.8719999999999999</v>
      </c>
      <c r="H150" s="4">
        <f t="shared" si="4"/>
        <v>55.41935483870968</v>
      </c>
      <c r="I150" s="6">
        <v>1.0647467423820305E-3</v>
      </c>
      <c r="J150" s="4">
        <f t="shared" si="5"/>
        <v>7.3169396136493146E-5</v>
      </c>
    </row>
    <row r="151" spans="1:10">
      <c r="A151" s="3" t="s">
        <v>18</v>
      </c>
      <c r="B151" s="3" t="s">
        <v>16</v>
      </c>
      <c r="C151" s="4">
        <v>1</v>
      </c>
      <c r="D151" s="4">
        <v>2</v>
      </c>
      <c r="E151" s="4" t="s">
        <v>14</v>
      </c>
      <c r="F151" s="4">
        <v>0.02</v>
      </c>
      <c r="G151" s="4">
        <v>0.17499999999999999</v>
      </c>
      <c r="H151" s="4">
        <f t="shared" si="4"/>
        <v>8.75</v>
      </c>
      <c r="I151" s="6">
        <v>0.99604522638543813</v>
      </c>
      <c r="J151" s="4">
        <f t="shared" si="5"/>
        <v>1.7430791461745165E-3</v>
      </c>
    </row>
    <row r="152" spans="1:10">
      <c r="A152" s="3" t="s">
        <v>18</v>
      </c>
      <c r="B152" s="3" t="s">
        <v>16</v>
      </c>
      <c r="C152" s="4">
        <v>2</v>
      </c>
      <c r="D152" s="4">
        <v>1</v>
      </c>
      <c r="E152" s="4" t="s">
        <v>12</v>
      </c>
      <c r="F152" s="4">
        <v>0.747</v>
      </c>
      <c r="G152" s="4">
        <v>30.891999999999999</v>
      </c>
      <c r="H152" s="4">
        <f t="shared" si="4"/>
        <v>41.354752342704153</v>
      </c>
      <c r="I152" s="6">
        <v>5.3290106884149722E-2</v>
      </c>
      <c r="J152" s="4">
        <f t="shared" si="5"/>
        <v>1.6462379818651531E-2</v>
      </c>
    </row>
    <row r="153" spans="1:10">
      <c r="A153" s="3" t="s">
        <v>18</v>
      </c>
      <c r="B153" s="3" t="s">
        <v>16</v>
      </c>
      <c r="C153" s="4">
        <v>2</v>
      </c>
      <c r="D153" s="4">
        <v>1</v>
      </c>
      <c r="E153" s="4" t="s">
        <v>13</v>
      </c>
      <c r="F153" s="4">
        <v>0.93899999999999995</v>
      </c>
      <c r="G153" s="4">
        <v>44.968000000000004</v>
      </c>
      <c r="H153" s="4">
        <f t="shared" si="4"/>
        <v>47.889243876464327</v>
      </c>
      <c r="I153" s="6">
        <v>2.8418013271870723E-2</v>
      </c>
      <c r="J153" s="4">
        <f t="shared" si="5"/>
        <v>1.2779012208094827E-2</v>
      </c>
    </row>
    <row r="154" spans="1:10">
      <c r="A154" s="3" t="s">
        <v>18</v>
      </c>
      <c r="B154" s="3" t="s">
        <v>16</v>
      </c>
      <c r="C154" s="4">
        <v>2</v>
      </c>
      <c r="D154" s="4">
        <v>1</v>
      </c>
      <c r="E154" s="4" t="s">
        <v>14</v>
      </c>
      <c r="F154" s="4">
        <v>9.2999999999999999E-2</v>
      </c>
      <c r="G154" s="4">
        <v>1.861</v>
      </c>
      <c r="H154" s="4">
        <f t="shared" si="4"/>
        <v>20.010752688172044</v>
      </c>
      <c r="I154" s="6">
        <v>0.91829187984397953</v>
      </c>
      <c r="J154" s="4">
        <f t="shared" si="5"/>
        <v>1.7089411883896462E-2</v>
      </c>
    </row>
    <row r="155" spans="1:10">
      <c r="A155" s="3" t="s">
        <v>18</v>
      </c>
      <c r="B155" s="3" t="s">
        <v>16</v>
      </c>
      <c r="C155" s="4">
        <v>2</v>
      </c>
      <c r="D155" s="4">
        <v>2</v>
      </c>
      <c r="E155" s="4" t="s">
        <v>12</v>
      </c>
      <c r="F155" s="4">
        <v>0.67400000000000004</v>
      </c>
      <c r="G155" s="4">
        <v>40.350999999999999</v>
      </c>
      <c r="H155" s="4">
        <f t="shared" si="4"/>
        <v>59.867952522255187</v>
      </c>
      <c r="I155" s="6">
        <v>1.7073675496688467E-3</v>
      </c>
      <c r="J155" s="4">
        <f t="shared" si="5"/>
        <v>6.8893987996687634E-4</v>
      </c>
    </row>
    <row r="156" spans="1:10">
      <c r="A156" s="3" t="s">
        <v>18</v>
      </c>
      <c r="B156" s="3" t="s">
        <v>16</v>
      </c>
      <c r="C156" s="4">
        <v>2</v>
      </c>
      <c r="D156" s="4">
        <v>2</v>
      </c>
      <c r="E156" s="4" t="s">
        <v>13</v>
      </c>
      <c r="F156" s="4">
        <v>9.0999999999999998E-2</v>
      </c>
      <c r="G156" s="4">
        <v>5.2919999999999998</v>
      </c>
      <c r="H156" s="4">
        <f t="shared" si="4"/>
        <v>58.153846153846153</v>
      </c>
      <c r="I156" s="6">
        <v>3.1043046357617066E-4</v>
      </c>
      <c r="J156" s="4">
        <f t="shared" si="5"/>
        <v>1.642798013245095E-5</v>
      </c>
    </row>
    <row r="157" spans="1:10">
      <c r="A157" s="3" t="s">
        <v>18</v>
      </c>
      <c r="B157" s="3" t="s">
        <v>16</v>
      </c>
      <c r="C157" s="4">
        <v>2</v>
      </c>
      <c r="D157" s="4">
        <v>2</v>
      </c>
      <c r="E157" s="4" t="s">
        <v>14</v>
      </c>
      <c r="F157" s="4">
        <v>1.6E-2</v>
      </c>
      <c r="G157" s="4">
        <v>0.13800000000000001</v>
      </c>
      <c r="H157" s="4">
        <f t="shared" si="4"/>
        <v>8.625</v>
      </c>
      <c r="I157" s="6">
        <v>0.99798220198675491</v>
      </c>
      <c r="J157" s="4">
        <f t="shared" si="5"/>
        <v>1.377215438741722E-3</v>
      </c>
    </row>
    <row r="158" spans="1:10">
      <c r="A158" s="3" t="s">
        <v>18</v>
      </c>
      <c r="B158" s="3" t="s">
        <v>16</v>
      </c>
      <c r="C158" s="4">
        <v>3</v>
      </c>
      <c r="D158" s="4">
        <v>1</v>
      </c>
      <c r="E158" s="4" t="s">
        <v>12</v>
      </c>
      <c r="F158" s="4">
        <v>0.75</v>
      </c>
      <c r="G158" s="4">
        <v>32.831000000000003</v>
      </c>
      <c r="H158" s="4">
        <f t="shared" si="4"/>
        <v>43.774666666666668</v>
      </c>
      <c r="I158" s="6">
        <v>9.121432568550647E-2</v>
      </c>
      <c r="J158" s="4">
        <f t="shared" si="5"/>
        <v>2.9946575265808632E-2</v>
      </c>
    </row>
    <row r="159" spans="1:10">
      <c r="A159" s="3" t="s">
        <v>18</v>
      </c>
      <c r="B159" s="3" t="s">
        <v>16</v>
      </c>
      <c r="C159" s="4">
        <v>3</v>
      </c>
      <c r="D159" s="4">
        <v>1</v>
      </c>
      <c r="E159" s="4" t="s">
        <v>13</v>
      </c>
      <c r="F159" s="4">
        <v>1.0029999999999999</v>
      </c>
      <c r="G159" s="4">
        <v>44.883000000000003</v>
      </c>
      <c r="H159" s="4">
        <f t="shared" si="4"/>
        <v>44.748753738783655</v>
      </c>
      <c r="I159" s="6">
        <v>4.2376761459022236E-2</v>
      </c>
      <c r="J159" s="4">
        <f t="shared" si="5"/>
        <v>1.9019961845652949E-2</v>
      </c>
    </row>
    <row r="160" spans="1:10">
      <c r="A160" s="3" t="s">
        <v>18</v>
      </c>
      <c r="B160" s="3" t="s">
        <v>16</v>
      </c>
      <c r="C160" s="4">
        <v>3</v>
      </c>
      <c r="D160" s="4">
        <v>1</v>
      </c>
      <c r="E160" s="4" t="s">
        <v>14</v>
      </c>
      <c r="F160" s="4">
        <v>0.111</v>
      </c>
      <c r="G160" s="4">
        <v>2.1850000000000001</v>
      </c>
      <c r="H160" s="4">
        <f t="shared" si="4"/>
        <v>19.684684684684687</v>
      </c>
      <c r="I160" s="6">
        <v>0.86640891285547128</v>
      </c>
      <c r="J160" s="4">
        <f t="shared" si="5"/>
        <v>1.8931034745892049E-2</v>
      </c>
    </row>
    <row r="161" spans="1:10">
      <c r="A161" s="3" t="s">
        <v>18</v>
      </c>
      <c r="B161" s="3" t="s">
        <v>16</v>
      </c>
      <c r="C161" s="4">
        <v>3</v>
      </c>
      <c r="D161" s="4">
        <v>2</v>
      </c>
      <c r="E161" s="4" t="s">
        <v>12</v>
      </c>
      <c r="F161" s="4">
        <v>0.54300000000000004</v>
      </c>
      <c r="G161" s="4">
        <v>37.988</v>
      </c>
      <c r="H161" s="4">
        <f t="shared" si="4"/>
        <v>69.95948434622467</v>
      </c>
      <c r="I161" s="6">
        <v>4.8937995055748718E-3</v>
      </c>
      <c r="J161" s="4">
        <f t="shared" si="5"/>
        <v>1.8590565561777822E-3</v>
      </c>
    </row>
    <row r="162" spans="1:10">
      <c r="A162" s="3" t="s">
        <v>18</v>
      </c>
      <c r="B162" s="3" t="s">
        <v>16</v>
      </c>
      <c r="C162" s="4">
        <v>3</v>
      </c>
      <c r="D162" s="4">
        <v>2</v>
      </c>
      <c r="E162" s="4" t="s">
        <v>13</v>
      </c>
      <c r="F162" s="4">
        <v>0.66600000000000004</v>
      </c>
      <c r="G162" s="4">
        <v>41.942999999999998</v>
      </c>
      <c r="H162" s="4">
        <f t="shared" si="4"/>
        <v>62.977477477477471</v>
      </c>
      <c r="I162" s="6">
        <v>9.0812774330259244E-4</v>
      </c>
      <c r="J162" s="4">
        <f t="shared" si="5"/>
        <v>3.8089601937340634E-4</v>
      </c>
    </row>
    <row r="163" spans="1:10">
      <c r="A163" s="3" t="s">
        <v>18</v>
      </c>
      <c r="B163" s="3" t="s">
        <v>16</v>
      </c>
      <c r="C163" s="4">
        <v>3</v>
      </c>
      <c r="D163" s="4">
        <v>2</v>
      </c>
      <c r="E163" s="4" t="s">
        <v>14</v>
      </c>
      <c r="F163" s="4">
        <v>2.3E-2</v>
      </c>
      <c r="G163" s="4">
        <v>0.223</v>
      </c>
      <c r="H163" s="4">
        <f t="shared" si="4"/>
        <v>9.695652173913043</v>
      </c>
      <c r="I163" s="6">
        <v>0.9941980727511226</v>
      </c>
      <c r="J163" s="4">
        <f t="shared" si="5"/>
        <v>2.2170617022350034E-3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4"/>
  <sheetViews>
    <sheetView tabSelected="1" workbookViewId="0">
      <selection activeCell="B2" sqref="B2"/>
    </sheetView>
  </sheetViews>
  <sheetFormatPr baseColWidth="10" defaultColWidth="8.83203125" defaultRowHeight="14" x14ac:dyDescent="0"/>
  <cols>
    <col min="2" max="2" width="10.6640625" bestFit="1" customWidth="1"/>
    <col min="3" max="4" width="10.6640625" customWidth="1"/>
    <col min="5" max="5" width="18.5" bestFit="1" customWidth="1"/>
    <col min="6" max="6" width="10.33203125" bestFit="1" customWidth="1"/>
    <col min="7" max="7" width="6.83203125" bestFit="1" customWidth="1"/>
    <col min="8" max="8" width="4" style="4" bestFit="1" customWidth="1"/>
    <col min="9" max="9" width="15.5" bestFit="1" customWidth="1"/>
    <col min="10" max="10" width="6.6640625" bestFit="1" customWidth="1"/>
    <col min="11" max="11" width="3.5" bestFit="1" customWidth="1"/>
    <col min="12" max="13" width="7.83203125" bestFit="1" customWidth="1"/>
    <col min="14" max="14" width="11.33203125" bestFit="1" customWidth="1"/>
    <col min="15" max="15" width="15" bestFit="1" customWidth="1"/>
    <col min="16" max="16" width="13.33203125" bestFit="1" customWidth="1"/>
    <col min="17" max="17" width="15.5" bestFit="1" customWidth="1"/>
    <col min="18" max="18" width="9" bestFit="1" customWidth="1"/>
    <col min="19" max="19" width="10" bestFit="1" customWidth="1"/>
    <col min="20" max="20" width="9" bestFit="1" customWidth="1"/>
    <col min="21" max="21" width="10.33203125" bestFit="1" customWidth="1"/>
    <col min="22" max="22" width="15.83203125" bestFit="1" customWidth="1"/>
    <col min="23" max="23" width="18.33203125" bestFit="1" customWidth="1"/>
    <col min="24" max="24" width="4.5" bestFit="1" customWidth="1"/>
    <col min="25" max="25" width="5.83203125" bestFit="1" customWidth="1"/>
    <col min="26" max="26" width="7.5" bestFit="1" customWidth="1"/>
    <col min="27" max="27" width="11" bestFit="1" customWidth="1"/>
    <col min="28" max="28" width="14.5" bestFit="1" customWidth="1"/>
    <col min="29" max="29" width="6" bestFit="1" customWidth="1"/>
    <col min="30" max="30" width="6.6640625" bestFit="1" customWidth="1"/>
    <col min="31" max="31" width="5" bestFit="1" customWidth="1"/>
    <col min="32" max="32" width="11" bestFit="1" customWidth="1"/>
    <col min="33" max="33" width="10.5" bestFit="1" customWidth="1"/>
    <col min="34" max="35" width="10" bestFit="1" customWidth="1"/>
    <col min="36" max="36" width="9.6640625" bestFit="1" customWidth="1"/>
    <col min="37" max="37" width="11.1640625" bestFit="1" customWidth="1"/>
    <col min="38" max="38" width="8.5" bestFit="1" customWidth="1"/>
    <col min="39" max="39" width="9.6640625" bestFit="1" customWidth="1"/>
    <col min="40" max="40" width="9.83203125" bestFit="1" customWidth="1"/>
    <col min="41" max="41" width="11" bestFit="1" customWidth="1"/>
    <col min="42" max="42" width="9" bestFit="1" customWidth="1"/>
    <col min="43" max="43" width="8" style="4" bestFit="1" customWidth="1"/>
    <col min="44" max="44" width="14.33203125" style="4" bestFit="1" customWidth="1"/>
    <col min="45" max="45" width="19.83203125" style="4" bestFit="1" customWidth="1"/>
    <col min="46" max="46" width="10.83203125" style="4" bestFit="1" customWidth="1"/>
    <col min="47" max="47" width="9" style="4" bestFit="1" customWidth="1"/>
    <col min="48" max="48" width="10.1640625" style="4" bestFit="1" customWidth="1"/>
    <col min="49" max="49" width="14.1640625" style="4" bestFit="1" customWidth="1"/>
    <col min="50" max="50" width="11.5" style="4" bestFit="1" customWidth="1"/>
    <col min="51" max="51" width="13.33203125" style="4" bestFit="1" customWidth="1"/>
    <col min="52" max="52" width="19.33203125" style="4" bestFit="1" customWidth="1"/>
    <col min="53" max="53" width="25.33203125" style="4" bestFit="1" customWidth="1"/>
    <col min="54" max="54" width="10.1640625" style="4" bestFit="1" customWidth="1"/>
    <col min="55" max="55" width="7" style="4" bestFit="1" customWidth="1"/>
    <col min="56" max="56" width="10.83203125" style="4" bestFit="1" customWidth="1"/>
    <col min="57" max="57" width="8.5" style="4" bestFit="1" customWidth="1"/>
    <col min="58" max="58" width="20" style="4" bestFit="1" customWidth="1"/>
    <col min="59" max="59" width="9.33203125" style="4" bestFit="1" customWidth="1"/>
    <col min="60" max="60" width="8.83203125" style="4" bestFit="1" customWidth="1"/>
    <col min="61" max="61" width="10.1640625" style="4" bestFit="1" customWidth="1"/>
    <col min="62" max="62" width="11" style="4" bestFit="1" customWidth="1"/>
    <col min="63" max="63" width="19.5" style="4" bestFit="1" customWidth="1"/>
    <col min="64" max="64" width="9" style="4" bestFit="1" customWidth="1"/>
    <col min="65" max="79" width="12" bestFit="1" customWidth="1"/>
  </cols>
  <sheetData>
    <row r="1" spans="1:79">
      <c r="A1" t="s">
        <v>287</v>
      </c>
      <c r="B1" t="s">
        <v>292</v>
      </c>
      <c r="C1" t="s">
        <v>285</v>
      </c>
      <c r="D1" t="s">
        <v>286</v>
      </c>
      <c r="E1" t="s">
        <v>89</v>
      </c>
      <c r="F1" t="s">
        <v>105</v>
      </c>
      <c r="G1" t="s">
        <v>106</v>
      </c>
      <c r="H1" s="4" t="s">
        <v>107</v>
      </c>
      <c r="I1" t="s">
        <v>19</v>
      </c>
      <c r="J1" t="s">
        <v>1</v>
      </c>
      <c r="K1" t="s">
        <v>2</v>
      </c>
      <c r="L1" t="s">
        <v>108</v>
      </c>
      <c r="M1" t="s">
        <v>20</v>
      </c>
      <c r="N1" t="s">
        <v>25</v>
      </c>
      <c r="O1" t="s">
        <v>26</v>
      </c>
      <c r="P1" t="s">
        <v>27</v>
      </c>
      <c r="Q1" t="s">
        <v>109</v>
      </c>
      <c r="R1" t="s">
        <v>110</v>
      </c>
      <c r="S1" t="s">
        <v>111</v>
      </c>
      <c r="T1" t="s">
        <v>112</v>
      </c>
      <c r="U1" t="s">
        <v>29</v>
      </c>
      <c r="V1" t="s">
        <v>30</v>
      </c>
      <c r="W1" t="s">
        <v>113</v>
      </c>
      <c r="X1" t="s">
        <v>22</v>
      </c>
      <c r="Y1" t="s">
        <v>23</v>
      </c>
      <c r="Z1" t="s">
        <v>24</v>
      </c>
      <c r="AA1" t="s">
        <v>28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s="4" t="s">
        <v>129</v>
      </c>
      <c r="AR1" s="4" t="s">
        <v>130</v>
      </c>
      <c r="AS1" s="4" t="s">
        <v>131</v>
      </c>
      <c r="AT1" s="4" t="s">
        <v>132</v>
      </c>
      <c r="AU1" s="4" t="s">
        <v>133</v>
      </c>
      <c r="AV1" s="4" t="s">
        <v>134</v>
      </c>
      <c r="AW1" s="4" t="s">
        <v>135</v>
      </c>
      <c r="AX1" s="4" t="s">
        <v>136</v>
      </c>
      <c r="AY1" s="4" t="s">
        <v>137</v>
      </c>
      <c r="AZ1" s="4" t="s">
        <v>138</v>
      </c>
      <c r="BA1" s="4" t="s">
        <v>139</v>
      </c>
      <c r="BB1" s="4" t="s">
        <v>140</v>
      </c>
      <c r="BC1" s="4" t="s">
        <v>141</v>
      </c>
      <c r="BD1" s="4" t="s">
        <v>142</v>
      </c>
      <c r="BE1" s="4" t="s">
        <v>143</v>
      </c>
      <c r="BF1" s="4" t="s">
        <v>144</v>
      </c>
      <c r="BG1" s="4" t="s">
        <v>145</v>
      </c>
      <c r="BH1" s="4" t="s">
        <v>146</v>
      </c>
      <c r="BI1" s="4" t="s">
        <v>147</v>
      </c>
      <c r="BJ1" s="4" t="s">
        <v>148</v>
      </c>
      <c r="BK1" s="4" t="s">
        <v>149</v>
      </c>
      <c r="BL1" s="4" t="s">
        <v>150</v>
      </c>
      <c r="BM1" t="s">
        <v>151</v>
      </c>
      <c r="BN1" t="s">
        <v>152</v>
      </c>
      <c r="BO1" t="s">
        <v>153</v>
      </c>
      <c r="BP1" t="s">
        <v>154</v>
      </c>
      <c r="BQ1" t="s">
        <v>155</v>
      </c>
      <c r="BR1" t="s">
        <v>156</v>
      </c>
      <c r="BS1" t="s">
        <v>157</v>
      </c>
      <c r="BT1" t="s">
        <v>158</v>
      </c>
      <c r="BU1" t="s">
        <v>159</v>
      </c>
      <c r="BV1" t="s">
        <v>160</v>
      </c>
      <c r="BW1" t="s">
        <v>161</v>
      </c>
      <c r="BX1" t="s">
        <v>162</v>
      </c>
      <c r="BY1" t="s">
        <v>163</v>
      </c>
      <c r="BZ1" t="s">
        <v>164</v>
      </c>
      <c r="CA1" t="s">
        <v>165</v>
      </c>
    </row>
    <row r="2" spans="1:79">
      <c r="A2" t="str">
        <f>LEFT(B2,6)&amp;D2</f>
        <v>ANpp_11</v>
      </c>
      <c r="B2" t="str">
        <f>IF(I2="Andesite","AN",IF(I2="Basalt","BS","GR"))&amp;LOWER(J2)&amp;"_"&amp;K2&amp;"_"&amp;N2&amp;"-"&amp;O2</f>
        <v>ANpp_1_0-6</v>
      </c>
      <c r="C2" t="str">
        <f>LEFT(B2,6)</f>
        <v>ANpp_1</v>
      </c>
      <c r="D2">
        <f>IF(C2=C1,D1+1,1)</f>
        <v>1</v>
      </c>
      <c r="E2" t="s">
        <v>166</v>
      </c>
      <c r="F2">
        <v>1430</v>
      </c>
      <c r="G2">
        <v>1</v>
      </c>
      <c r="H2" s="4">
        <v>84</v>
      </c>
      <c r="I2" t="s">
        <v>34</v>
      </c>
      <c r="J2" t="s">
        <v>16</v>
      </c>
      <c r="K2">
        <v>1</v>
      </c>
      <c r="L2" t="s">
        <v>167</v>
      </c>
      <c r="M2">
        <v>1</v>
      </c>
      <c r="N2">
        <v>0</v>
      </c>
      <c r="O2">
        <v>6</v>
      </c>
      <c r="P2">
        <v>6</v>
      </c>
      <c r="Q2">
        <f>N2+P2/2</f>
        <v>3</v>
      </c>
      <c r="R2" t="s">
        <v>168</v>
      </c>
      <c r="S2" t="s">
        <v>169</v>
      </c>
      <c r="T2">
        <v>12</v>
      </c>
      <c r="U2">
        <v>0</v>
      </c>
      <c r="V2">
        <v>1</v>
      </c>
      <c r="W2">
        <v>7.5</v>
      </c>
      <c r="X2" t="s">
        <v>36</v>
      </c>
      <c r="Y2">
        <v>3.4</v>
      </c>
      <c r="Z2">
        <v>1.9</v>
      </c>
      <c r="AA2">
        <v>1.1399999999999999</v>
      </c>
      <c r="AB2">
        <v>1.3970588235294119</v>
      </c>
      <c r="AC2">
        <v>10.92</v>
      </c>
      <c r="AD2">
        <v>119.1</v>
      </c>
      <c r="AE2">
        <v>29.5</v>
      </c>
      <c r="AF2">
        <v>382.25</v>
      </c>
      <c r="AG2">
        <v>243.48</v>
      </c>
      <c r="AH2">
        <v>37.44</v>
      </c>
      <c r="AI2">
        <v>4.28</v>
      </c>
      <c r="AJ2">
        <v>15.16</v>
      </c>
      <c r="AK2">
        <v>17.3</v>
      </c>
      <c r="AL2">
        <v>0.11</v>
      </c>
      <c r="AM2" s="11">
        <v>5.9344041194032648</v>
      </c>
      <c r="AN2">
        <v>6.2</v>
      </c>
      <c r="AO2">
        <v>5.5</v>
      </c>
      <c r="AP2">
        <v>5.12</v>
      </c>
      <c r="AQ2" s="12">
        <v>7.1938000000000004</v>
      </c>
      <c r="AR2" s="12">
        <v>9.6205999999999996</v>
      </c>
      <c r="AS2" s="12">
        <v>9.6205999999999996</v>
      </c>
      <c r="AT2" s="12">
        <v>7.4626000000000001</v>
      </c>
      <c r="AU2" s="12">
        <v>36.3249</v>
      </c>
      <c r="AV2" s="12">
        <v>13.994400000000001</v>
      </c>
      <c r="AW2" s="12">
        <v>14.981299999999999</v>
      </c>
      <c r="AX2" s="12">
        <v>0</v>
      </c>
      <c r="AY2" s="12">
        <f t="shared" ref="AY2:AY10" si="0">SUM(AV2:AX2)</f>
        <v>28.9757</v>
      </c>
      <c r="AZ2" s="12">
        <f t="shared" ref="AZ2:AZ10" si="1">AW2/AY2</f>
        <v>0.51702978702844105</v>
      </c>
      <c r="BA2" s="12">
        <v>2.2387000000000001</v>
      </c>
      <c r="BB2" s="12"/>
      <c r="BC2" s="12"/>
      <c r="BD2" s="12">
        <f t="shared" ref="BD2:BD10" si="2">SUM(BB2:BC2)</f>
        <v>0</v>
      </c>
      <c r="BE2" s="12">
        <v>4.3141999999999996</v>
      </c>
      <c r="BF2" s="12">
        <v>3.8418999999999999</v>
      </c>
      <c r="BG2" s="12">
        <v>3.8418999999999999</v>
      </c>
      <c r="BH2" s="12"/>
      <c r="BI2" s="12"/>
      <c r="BJ2" s="12"/>
      <c r="BK2" s="12">
        <v>25.874999999999996</v>
      </c>
      <c r="BL2" s="12">
        <v>99.972399999999993</v>
      </c>
      <c r="BM2" s="7">
        <v>9.0333333333333335E-2</v>
      </c>
      <c r="BN2" s="7">
        <v>0.17253333333333332</v>
      </c>
      <c r="BO2" s="7">
        <v>10.026000000000002</v>
      </c>
      <c r="BP2" s="7">
        <v>14.726666666666667</v>
      </c>
      <c r="BQ2" s="7">
        <v>9.1573333333333326E-2</v>
      </c>
      <c r="BR2" s="7">
        <v>4.8133333333333335E-3</v>
      </c>
      <c r="BS2" s="7">
        <v>0.5366333333333333</v>
      </c>
      <c r="BT2" s="7">
        <v>0.57653333333333334</v>
      </c>
      <c r="BU2" s="7">
        <v>0.17673333333333333</v>
      </c>
      <c r="BV2" s="7">
        <v>8.5020000000000007</v>
      </c>
      <c r="BW2" s="7">
        <v>0.6364333333333333</v>
      </c>
      <c r="BX2" s="7">
        <v>6.8666666666666671</v>
      </c>
      <c r="BY2" s="7">
        <v>10.233333333333334</v>
      </c>
      <c r="BZ2" s="7">
        <v>170.83333333333334</v>
      </c>
      <c r="CA2" s="7">
        <v>4.5</v>
      </c>
    </row>
    <row r="3" spans="1:79">
      <c r="A3" t="str">
        <f t="shared" ref="A3:A44" si="3">LEFT(B3,6)&amp;D3</f>
        <v>ANpp_12</v>
      </c>
      <c r="B3" t="str">
        <f t="shared" ref="B3:B44" si="4">IF(I3="Andesite","AN",IF(I3="Basalt","BS","GR"))&amp;LOWER(J3)&amp;"_"&amp;K3&amp;"_"&amp;N3&amp;"-"&amp;O3</f>
        <v>ANpp_1_6-18</v>
      </c>
      <c r="C3" t="str">
        <f t="shared" ref="C3:C44" si="5">LEFT(B3,6)</f>
        <v>ANpp_1</v>
      </c>
      <c r="D3">
        <f t="shared" ref="D3:D44" si="6">IF(C3=C2,D2+1,1)</f>
        <v>2</v>
      </c>
      <c r="E3" t="s">
        <v>170</v>
      </c>
      <c r="F3">
        <v>1421</v>
      </c>
      <c r="G3">
        <v>2</v>
      </c>
      <c r="H3" s="4">
        <v>85</v>
      </c>
      <c r="I3" t="s">
        <v>34</v>
      </c>
      <c r="J3" t="s">
        <v>16</v>
      </c>
      <c r="K3">
        <v>1</v>
      </c>
      <c r="L3" t="s">
        <v>171</v>
      </c>
      <c r="M3">
        <v>2</v>
      </c>
      <c r="N3">
        <v>6</v>
      </c>
      <c r="O3">
        <v>18</v>
      </c>
      <c r="P3">
        <v>12</v>
      </c>
      <c r="Q3">
        <f t="shared" ref="Q3:Q44" si="7">N3+P3/2</f>
        <v>12</v>
      </c>
      <c r="R3" t="s">
        <v>168</v>
      </c>
      <c r="S3" t="s">
        <v>172</v>
      </c>
      <c r="T3">
        <v>12</v>
      </c>
      <c r="U3">
        <v>0</v>
      </c>
      <c r="V3">
        <v>1</v>
      </c>
      <c r="W3">
        <v>7.5</v>
      </c>
      <c r="X3" t="s">
        <v>36</v>
      </c>
      <c r="Y3">
        <v>3.5</v>
      </c>
      <c r="Z3">
        <v>2.5</v>
      </c>
      <c r="AA3">
        <v>1.1399999999999999</v>
      </c>
      <c r="AB3">
        <v>1.7857142857142858</v>
      </c>
      <c r="AC3">
        <v>2.93</v>
      </c>
      <c r="AD3">
        <v>-21.4</v>
      </c>
      <c r="AE3">
        <v>22.5</v>
      </c>
      <c r="AF3">
        <v>336.63</v>
      </c>
      <c r="AG3">
        <v>308.08999999999997</v>
      </c>
      <c r="AH3">
        <v>44.07</v>
      </c>
      <c r="AI3">
        <v>4.5999999999999996</v>
      </c>
      <c r="AJ3">
        <v>16.7</v>
      </c>
      <c r="AK3">
        <v>19</v>
      </c>
      <c r="AL3">
        <v>0.1</v>
      </c>
      <c r="AM3" s="11">
        <v>4.423189845142657</v>
      </c>
      <c r="AN3">
        <v>6.4</v>
      </c>
      <c r="AO3">
        <v>5.4</v>
      </c>
      <c r="AP3">
        <v>5.09</v>
      </c>
      <c r="AQ3" s="12">
        <v>5.5915215843202875</v>
      </c>
      <c r="AR3" s="12">
        <v>7.3372019704906766</v>
      </c>
      <c r="AS3" s="12">
        <v>4.2327670302557809</v>
      </c>
      <c r="AT3" s="12">
        <v>0</v>
      </c>
      <c r="AU3" s="12">
        <v>29.146185044331112</v>
      </c>
      <c r="AV3" s="12">
        <v>0</v>
      </c>
      <c r="AW3" s="12">
        <v>36.119424215318517</v>
      </c>
      <c r="AX3" s="12">
        <v>13.291059779777758</v>
      </c>
      <c r="AY3" s="12">
        <f t="shared" si="0"/>
        <v>49.410483995096271</v>
      </c>
      <c r="AZ3" s="12">
        <f t="shared" si="1"/>
        <v>0.73100729430019706</v>
      </c>
      <c r="BA3" s="12">
        <v>0.4196284911978671</v>
      </c>
      <c r="BB3" s="12"/>
      <c r="BC3" s="12"/>
      <c r="BD3" s="12">
        <f t="shared" si="2"/>
        <v>0</v>
      </c>
      <c r="BE3" s="12">
        <v>3.0365383354834741</v>
      </c>
      <c r="BF3" s="12">
        <v>5.0584405790803002</v>
      </c>
      <c r="BG3" s="12">
        <v>5.0584405790803002</v>
      </c>
      <c r="BH3" s="12"/>
      <c r="BI3" s="12"/>
      <c r="BJ3" s="12"/>
      <c r="BK3" s="12">
        <v>40.125</v>
      </c>
      <c r="BL3" s="12">
        <v>99.999999999999986</v>
      </c>
      <c r="BM3" s="7">
        <v>8.5166666666666668E-2</v>
      </c>
      <c r="BN3" s="7">
        <v>0.12666666666666668</v>
      </c>
      <c r="BO3" s="7">
        <v>9.7326666666666668</v>
      </c>
      <c r="BP3" s="7">
        <v>16.493333333333332</v>
      </c>
      <c r="BQ3" s="7">
        <v>6.536666666666667E-2</v>
      </c>
      <c r="BR3" s="7">
        <v>2.2633333333333329E-3</v>
      </c>
      <c r="BS3" s="7">
        <v>0.56966666666666665</v>
      </c>
      <c r="BT3" s="7">
        <v>0.1889666666666667</v>
      </c>
      <c r="BU3" s="7">
        <v>8.9293333333333336E-2</v>
      </c>
      <c r="BV3" s="7">
        <v>7.8150000000000004</v>
      </c>
      <c r="BW3" s="7">
        <v>0.62376666666666669</v>
      </c>
      <c r="BX3" s="7">
        <v>1.9666666666666668</v>
      </c>
      <c r="BY3" s="7">
        <v>9.6333333333333329</v>
      </c>
      <c r="BZ3" s="7">
        <v>101.83333333333333</v>
      </c>
      <c r="CA3" s="7">
        <v>1.25</v>
      </c>
    </row>
    <row r="4" spans="1:79">
      <c r="A4" t="str">
        <f t="shared" si="3"/>
        <v>ANpp_13</v>
      </c>
      <c r="B4" t="str">
        <f t="shared" si="4"/>
        <v>ANpp_1_18-45</v>
      </c>
      <c r="C4" t="str">
        <f t="shared" si="5"/>
        <v>ANpp_1</v>
      </c>
      <c r="D4">
        <f t="shared" si="6"/>
        <v>3</v>
      </c>
      <c r="E4" t="s">
        <v>173</v>
      </c>
      <c r="F4">
        <v>1422</v>
      </c>
      <c r="G4">
        <v>3</v>
      </c>
      <c r="H4" s="4">
        <v>86</v>
      </c>
      <c r="I4" t="s">
        <v>34</v>
      </c>
      <c r="J4" t="s">
        <v>16</v>
      </c>
      <c r="K4">
        <v>1</v>
      </c>
      <c r="L4" t="s">
        <v>174</v>
      </c>
      <c r="M4">
        <v>3</v>
      </c>
      <c r="N4">
        <v>18</v>
      </c>
      <c r="O4">
        <v>45</v>
      </c>
      <c r="P4">
        <v>27</v>
      </c>
      <c r="Q4">
        <f t="shared" si="7"/>
        <v>31.5</v>
      </c>
      <c r="R4" t="s">
        <v>175</v>
      </c>
      <c r="S4" t="s">
        <v>172</v>
      </c>
      <c r="T4">
        <v>12</v>
      </c>
      <c r="U4">
        <v>0</v>
      </c>
      <c r="V4">
        <v>1</v>
      </c>
      <c r="W4">
        <v>6.5</v>
      </c>
      <c r="X4" t="s">
        <v>36</v>
      </c>
      <c r="Y4">
        <v>3.5</v>
      </c>
      <c r="Z4">
        <v>2.7</v>
      </c>
      <c r="AA4">
        <v>1.21</v>
      </c>
      <c r="AB4">
        <v>2.7</v>
      </c>
      <c r="AC4">
        <v>1.96</v>
      </c>
      <c r="AD4">
        <v>-46.5</v>
      </c>
      <c r="AE4">
        <v>21.8</v>
      </c>
      <c r="AF4">
        <v>423.19</v>
      </c>
      <c r="AG4">
        <v>354.39</v>
      </c>
      <c r="AH4">
        <v>47.91</v>
      </c>
      <c r="AI4">
        <v>4.5199999999999996</v>
      </c>
      <c r="AJ4">
        <v>14.59</v>
      </c>
      <c r="AK4">
        <v>16.850000000000001</v>
      </c>
      <c r="AL4">
        <v>0.09</v>
      </c>
      <c r="AM4" s="11">
        <v>3.4977671601107314</v>
      </c>
      <c r="AN4">
        <v>6.3</v>
      </c>
      <c r="AO4">
        <v>5.2</v>
      </c>
      <c r="AP4">
        <v>4.8899999999999997</v>
      </c>
      <c r="AQ4" s="12">
        <v>6.4423000000000004</v>
      </c>
      <c r="AR4" s="12">
        <v>5.8376999999999999</v>
      </c>
      <c r="AS4" s="12">
        <v>4.2149999999999999</v>
      </c>
      <c r="AT4" s="12">
        <v>0.53669999999999995</v>
      </c>
      <c r="AU4" s="12">
        <v>32.626199999999997</v>
      </c>
      <c r="AV4" s="12">
        <v>0</v>
      </c>
      <c r="AW4" s="13">
        <v>32.443100000000001</v>
      </c>
      <c r="AX4" s="12">
        <v>13.3408</v>
      </c>
      <c r="AY4" s="12">
        <f t="shared" si="0"/>
        <v>45.783900000000003</v>
      </c>
      <c r="AZ4" s="12">
        <f t="shared" si="1"/>
        <v>0.7086137266593715</v>
      </c>
      <c r="BA4" s="12">
        <v>0.4914</v>
      </c>
      <c r="BB4" s="12"/>
      <c r="BC4" s="12"/>
      <c r="BD4" s="12">
        <f t="shared" si="2"/>
        <v>0</v>
      </c>
      <c r="BE4" s="12">
        <v>3.4988999999999999</v>
      </c>
      <c r="BF4" s="12">
        <v>4.7830000000000004</v>
      </c>
      <c r="BG4" s="12">
        <v>4.7830000000000004</v>
      </c>
      <c r="BH4" s="12"/>
      <c r="BI4" s="12"/>
      <c r="BJ4" s="12"/>
      <c r="BK4" s="12">
        <v>39.924906132665825</v>
      </c>
      <c r="BL4" s="12">
        <v>100.0001</v>
      </c>
      <c r="BM4" s="7">
        <v>9.870000000000001E-2</v>
      </c>
      <c r="BN4" s="7">
        <v>0.18263333333333334</v>
      </c>
      <c r="BO4" s="7">
        <v>11.810000000000002</v>
      </c>
      <c r="BP4" s="7">
        <v>16.200000000000003</v>
      </c>
      <c r="BQ4" s="7">
        <v>6.8180000000000004E-2</v>
      </c>
      <c r="BR4" s="7">
        <v>2.3700000000000001E-3</v>
      </c>
      <c r="BS4" s="7">
        <v>0.55096666666666672</v>
      </c>
      <c r="BT4" s="7">
        <v>0.22799999999999998</v>
      </c>
      <c r="BU4" s="7">
        <v>0.10676666666666668</v>
      </c>
      <c r="BV4" s="7">
        <v>9.5660000000000007</v>
      </c>
      <c r="BW4" s="7">
        <v>0.70686666666666664</v>
      </c>
      <c r="BX4" s="7">
        <v>4.3666666666666663</v>
      </c>
      <c r="BY4" s="7">
        <v>15.333333333333334</v>
      </c>
      <c r="BZ4" s="7">
        <v>205.26666666666665</v>
      </c>
      <c r="CA4" s="7">
        <v>6.833333333333333</v>
      </c>
    </row>
    <row r="5" spans="1:79">
      <c r="A5" t="str">
        <f t="shared" si="3"/>
        <v>ANpp_14</v>
      </c>
      <c r="B5" t="str">
        <f t="shared" si="4"/>
        <v>ANpp_1_45-70</v>
      </c>
      <c r="C5" t="str">
        <f t="shared" si="5"/>
        <v>ANpp_1</v>
      </c>
      <c r="D5">
        <f t="shared" si="6"/>
        <v>4</v>
      </c>
      <c r="E5" t="s">
        <v>176</v>
      </c>
      <c r="F5">
        <v>1426</v>
      </c>
      <c r="G5">
        <v>4</v>
      </c>
      <c r="H5" s="4">
        <v>87</v>
      </c>
      <c r="I5" t="s">
        <v>34</v>
      </c>
      <c r="J5" t="s">
        <v>16</v>
      </c>
      <c r="K5">
        <v>1</v>
      </c>
      <c r="L5" t="s">
        <v>177</v>
      </c>
      <c r="M5">
        <v>4</v>
      </c>
      <c r="N5">
        <v>45</v>
      </c>
      <c r="O5">
        <v>70</v>
      </c>
      <c r="P5">
        <v>25</v>
      </c>
      <c r="Q5">
        <f t="shared" si="7"/>
        <v>57.5</v>
      </c>
      <c r="R5" t="s">
        <v>175</v>
      </c>
      <c r="S5" t="s">
        <v>178</v>
      </c>
      <c r="T5">
        <v>12</v>
      </c>
      <c r="U5">
        <v>0</v>
      </c>
      <c r="V5">
        <v>1</v>
      </c>
      <c r="W5">
        <v>6</v>
      </c>
      <c r="X5" t="s">
        <v>36</v>
      </c>
      <c r="Y5">
        <v>3.7</v>
      </c>
      <c r="Z5">
        <v>3.1</v>
      </c>
      <c r="AA5">
        <v>1.31</v>
      </c>
      <c r="AB5">
        <v>3.3513513513513513</v>
      </c>
      <c r="AC5">
        <v>1.04</v>
      </c>
      <c r="AD5">
        <v>-200</v>
      </c>
      <c r="AE5">
        <v>20.8</v>
      </c>
      <c r="AF5">
        <v>345.95</v>
      </c>
      <c r="AG5">
        <v>402.41</v>
      </c>
      <c r="AH5">
        <v>53.28</v>
      </c>
      <c r="AI5">
        <v>4.4800000000000004</v>
      </c>
      <c r="AJ5">
        <v>6.29</v>
      </c>
      <c r="AK5">
        <v>8.52</v>
      </c>
      <c r="AL5">
        <v>0.08</v>
      </c>
      <c r="AM5" s="11">
        <v>1.5170164494215055</v>
      </c>
      <c r="AN5">
        <v>6.1</v>
      </c>
      <c r="AO5">
        <v>4.9000000000000004</v>
      </c>
      <c r="AP5">
        <v>4.72</v>
      </c>
      <c r="AQ5" s="12">
        <v>7.7173999999999996</v>
      </c>
      <c r="AR5" s="12">
        <v>1.0951</v>
      </c>
      <c r="AS5" s="12">
        <v>0</v>
      </c>
      <c r="AT5" s="12">
        <v>0</v>
      </c>
      <c r="AU5" s="12">
        <v>35.175899999999999</v>
      </c>
      <c r="AV5" s="12">
        <v>0</v>
      </c>
      <c r="AW5" s="13">
        <f>42.4801-AX5</f>
        <v>29.164170110111122</v>
      </c>
      <c r="AX5" s="13">
        <f>AVERAGE(AX3:AX4)</f>
        <v>13.315929889888878</v>
      </c>
      <c r="AY5" s="12">
        <f t="shared" si="0"/>
        <v>42.4801</v>
      </c>
      <c r="AZ5" s="12">
        <f t="shared" si="1"/>
        <v>0.68653722825772823</v>
      </c>
      <c r="BA5" s="12">
        <v>2.9588000000000001</v>
      </c>
      <c r="BB5" s="12"/>
      <c r="BC5" s="12"/>
      <c r="BD5" s="12">
        <f t="shared" si="2"/>
        <v>0</v>
      </c>
      <c r="BE5" s="12">
        <v>4.6711</v>
      </c>
      <c r="BF5" s="12">
        <v>5.9016000000000002</v>
      </c>
      <c r="BG5" s="12">
        <v>5.1694968670602037</v>
      </c>
      <c r="BH5" s="12"/>
      <c r="BI5" s="12">
        <v>0.73208976620194466</v>
      </c>
      <c r="BJ5" s="12"/>
      <c r="BK5" s="12">
        <v>47.684605757196493</v>
      </c>
      <c r="BL5" s="12">
        <v>100</v>
      </c>
      <c r="BM5" s="7">
        <v>0.10853333333333333</v>
      </c>
      <c r="BN5" s="7">
        <v>0.3508</v>
      </c>
      <c r="BO5" s="7">
        <v>16.25</v>
      </c>
      <c r="BP5" s="7">
        <v>16.720000000000002</v>
      </c>
      <c r="BQ5" s="7">
        <v>7.8390000000000001E-2</v>
      </c>
      <c r="BR5" s="7">
        <v>3.5899999999999999E-3</v>
      </c>
      <c r="BS5" s="7">
        <v>0.55290000000000006</v>
      </c>
      <c r="BT5" s="7">
        <v>0.40933333333333333</v>
      </c>
      <c r="BU5" s="7">
        <v>0.12896666666666667</v>
      </c>
      <c r="BV5" s="7">
        <v>9.5780000000000012</v>
      </c>
      <c r="BW5" s="7">
        <v>0.96913333333333329</v>
      </c>
      <c r="BX5" s="7">
        <v>6.4333333333333336</v>
      </c>
      <c r="BY5" s="7">
        <v>21.733333333333334</v>
      </c>
      <c r="BZ5" s="7">
        <v>347.5</v>
      </c>
      <c r="CA5" s="7">
        <v>15.566666666666668</v>
      </c>
    </row>
    <row r="6" spans="1:79">
      <c r="A6" t="str">
        <f t="shared" si="3"/>
        <v>ANpp_15</v>
      </c>
      <c r="B6" t="str">
        <f t="shared" si="4"/>
        <v>ANpp_1_70-96</v>
      </c>
      <c r="C6" t="str">
        <f t="shared" si="5"/>
        <v>ANpp_1</v>
      </c>
      <c r="D6">
        <f t="shared" si="6"/>
        <v>5</v>
      </c>
      <c r="E6" t="s">
        <v>179</v>
      </c>
      <c r="F6">
        <v>1423</v>
      </c>
      <c r="G6">
        <v>5</v>
      </c>
      <c r="H6" s="4">
        <v>88</v>
      </c>
      <c r="I6" t="s">
        <v>34</v>
      </c>
      <c r="J6" t="s">
        <v>16</v>
      </c>
      <c r="K6">
        <v>1</v>
      </c>
      <c r="L6" t="s">
        <v>180</v>
      </c>
      <c r="M6">
        <v>5</v>
      </c>
      <c r="N6">
        <v>70</v>
      </c>
      <c r="O6">
        <v>96</v>
      </c>
      <c r="P6">
        <v>26</v>
      </c>
      <c r="Q6">
        <f t="shared" si="7"/>
        <v>83</v>
      </c>
      <c r="R6" t="s">
        <v>175</v>
      </c>
      <c r="S6" t="s">
        <v>178</v>
      </c>
      <c r="T6">
        <v>12</v>
      </c>
      <c r="U6">
        <v>0</v>
      </c>
      <c r="V6">
        <v>1</v>
      </c>
      <c r="W6">
        <v>5.9</v>
      </c>
      <c r="X6" t="s">
        <v>36</v>
      </c>
      <c r="Y6">
        <v>3.7</v>
      </c>
      <c r="Z6">
        <v>3.2</v>
      </c>
      <c r="AA6">
        <v>1.43</v>
      </c>
      <c r="AB6">
        <v>3.5459459459459457</v>
      </c>
      <c r="AC6">
        <v>1.04</v>
      </c>
      <c r="AD6">
        <v>-160.9</v>
      </c>
      <c r="AE6">
        <v>26</v>
      </c>
      <c r="AF6">
        <v>325.89</v>
      </c>
      <c r="AG6">
        <v>429.31</v>
      </c>
      <c r="AH6">
        <v>49.03</v>
      </c>
      <c r="AI6">
        <v>4.58</v>
      </c>
      <c r="AJ6">
        <v>4.57</v>
      </c>
      <c r="AK6">
        <v>6.86</v>
      </c>
      <c r="AL6">
        <v>0.09</v>
      </c>
      <c r="AM6" s="11">
        <v>1.1151998978228372</v>
      </c>
      <c r="AN6">
        <v>5.9</v>
      </c>
      <c r="AO6">
        <v>4.7</v>
      </c>
      <c r="AP6">
        <v>4.53</v>
      </c>
      <c r="AQ6" s="12">
        <v>5.8681000000000001</v>
      </c>
      <c r="AR6" s="12">
        <v>9.9426923998869867</v>
      </c>
      <c r="AS6" s="12">
        <v>4.2611999999999997</v>
      </c>
      <c r="AT6" s="12">
        <v>0</v>
      </c>
      <c r="AU6" s="12">
        <v>34.412399999999998</v>
      </c>
      <c r="AV6" s="12">
        <v>0</v>
      </c>
      <c r="AW6" s="12">
        <v>25.753399999999999</v>
      </c>
      <c r="AX6" s="12">
        <v>12.852</v>
      </c>
      <c r="AY6" s="12">
        <f t="shared" si="0"/>
        <v>38.605400000000003</v>
      </c>
      <c r="AZ6" s="12">
        <f t="shared" si="1"/>
        <v>0.66709320457759791</v>
      </c>
      <c r="BA6" s="12">
        <v>0.55320000000000003</v>
      </c>
      <c r="BB6" s="12"/>
      <c r="BC6" s="12"/>
      <c r="BD6" s="12">
        <f t="shared" si="2"/>
        <v>0</v>
      </c>
      <c r="BE6" s="12">
        <v>3.9672999999999998</v>
      </c>
      <c r="BF6" s="12">
        <v>6.6509</v>
      </c>
      <c r="BG6" s="12">
        <v>4.2035428759691085</v>
      </c>
      <c r="BH6" s="12">
        <v>2.4473870557009341</v>
      </c>
      <c r="BI6" s="12"/>
      <c r="BJ6" s="12"/>
      <c r="BK6" s="12">
        <v>33.458177278401998</v>
      </c>
      <c r="BL6" s="12">
        <v>99.999992399886992</v>
      </c>
      <c r="BM6" s="7">
        <v>0.10866666666666668</v>
      </c>
      <c r="BN6" s="7">
        <v>0.17016666666666669</v>
      </c>
      <c r="BO6" s="7">
        <v>11.63</v>
      </c>
      <c r="BP6" s="7">
        <v>17.059999999999999</v>
      </c>
      <c r="BQ6" s="7">
        <v>5.2579999999999995E-2</v>
      </c>
      <c r="BR6" s="7">
        <v>2.0966666666666664E-3</v>
      </c>
      <c r="BS6" s="7">
        <v>0.54559999999999997</v>
      </c>
      <c r="BT6" s="7">
        <v>0.14799999999999999</v>
      </c>
      <c r="BU6" s="7">
        <v>7.961E-2</v>
      </c>
      <c r="BV6" s="7">
        <v>9.347666666666667</v>
      </c>
      <c r="BW6" s="7">
        <v>0.67806666666666671</v>
      </c>
      <c r="BX6" s="7">
        <v>2.9666666666666663</v>
      </c>
      <c r="BY6" s="7">
        <v>13</v>
      </c>
      <c r="BZ6" s="7">
        <v>173.93333333333331</v>
      </c>
      <c r="CA6" s="7">
        <v>5.666666666666667</v>
      </c>
    </row>
    <row r="7" spans="1:79">
      <c r="A7" t="str">
        <f t="shared" si="3"/>
        <v>ANrf_11</v>
      </c>
      <c r="B7" t="str">
        <f t="shared" si="4"/>
        <v>ANrf_1_0-4</v>
      </c>
      <c r="C7" t="str">
        <f t="shared" si="5"/>
        <v>ANrf_1</v>
      </c>
      <c r="D7">
        <f t="shared" si="6"/>
        <v>1</v>
      </c>
      <c r="E7" t="s">
        <v>181</v>
      </c>
      <c r="F7">
        <v>1504</v>
      </c>
      <c r="G7">
        <v>6</v>
      </c>
      <c r="H7" s="4">
        <v>6</v>
      </c>
      <c r="I7" t="s">
        <v>34</v>
      </c>
      <c r="J7" t="s">
        <v>11</v>
      </c>
      <c r="K7">
        <v>1</v>
      </c>
      <c r="L7" t="s">
        <v>182</v>
      </c>
      <c r="M7">
        <v>1</v>
      </c>
      <c r="N7">
        <v>0</v>
      </c>
      <c r="O7">
        <v>4</v>
      </c>
      <c r="P7">
        <v>4</v>
      </c>
      <c r="Q7">
        <f t="shared" si="7"/>
        <v>2</v>
      </c>
      <c r="R7" t="s">
        <v>168</v>
      </c>
      <c r="S7" t="s">
        <v>169</v>
      </c>
      <c r="T7">
        <v>6.3</v>
      </c>
      <c r="U7">
        <v>0</v>
      </c>
      <c r="V7">
        <v>1</v>
      </c>
      <c r="W7">
        <v>9.3000000000000007</v>
      </c>
      <c r="X7" t="s">
        <v>36</v>
      </c>
      <c r="Y7">
        <v>3.6</v>
      </c>
      <c r="Z7">
        <v>1.7</v>
      </c>
      <c r="AA7">
        <v>0.86</v>
      </c>
      <c r="AB7">
        <v>0.33055555555555521</v>
      </c>
      <c r="AC7">
        <v>9.44</v>
      </c>
      <c r="AD7">
        <v>76.3</v>
      </c>
      <c r="AE7">
        <v>31.5</v>
      </c>
      <c r="AF7">
        <v>645.20000000000005</v>
      </c>
      <c r="AG7">
        <v>53.98</v>
      </c>
      <c r="AH7">
        <v>8.73</v>
      </c>
      <c r="AI7">
        <v>5.32</v>
      </c>
      <c r="AJ7">
        <v>27.01</v>
      </c>
      <c r="AK7">
        <v>29.67</v>
      </c>
      <c r="AL7">
        <v>0.61</v>
      </c>
      <c r="AM7" s="11">
        <v>8.3404484108216455</v>
      </c>
      <c r="AN7">
        <v>6</v>
      </c>
      <c r="AO7">
        <v>5.3</v>
      </c>
      <c r="AP7">
        <v>4.9000000000000004</v>
      </c>
      <c r="AQ7" s="4">
        <v>1.3569</v>
      </c>
      <c r="AR7" s="4">
        <v>53.042299999999997</v>
      </c>
      <c r="AS7" s="4">
        <v>49.9056</v>
      </c>
      <c r="AT7" s="4">
        <v>6.7121000000000004</v>
      </c>
      <c r="AU7" s="4">
        <v>0</v>
      </c>
      <c r="AV7" s="4">
        <v>20.0778</v>
      </c>
      <c r="AW7" s="4">
        <v>0</v>
      </c>
      <c r="AX7" s="4">
        <v>11.2727</v>
      </c>
      <c r="AY7" s="12">
        <f t="shared" si="0"/>
        <v>31.3505</v>
      </c>
      <c r="AZ7" s="12">
        <f t="shared" si="1"/>
        <v>0</v>
      </c>
      <c r="BA7" s="4">
        <v>3.3854000000000002</v>
      </c>
      <c r="BD7" s="12">
        <f t="shared" si="2"/>
        <v>0</v>
      </c>
      <c r="BE7" s="4">
        <v>0</v>
      </c>
      <c r="BF7" s="4">
        <v>1.2416</v>
      </c>
      <c r="BH7" s="4">
        <v>1.2416</v>
      </c>
      <c r="BJ7" s="4">
        <v>2.9001999999999999</v>
      </c>
      <c r="BK7" s="4">
        <v>20.625</v>
      </c>
      <c r="BL7" s="4">
        <v>99.989000000000004</v>
      </c>
      <c r="BM7" s="7">
        <v>1.5786666666666667</v>
      </c>
      <c r="BN7" s="7">
        <v>0.69496666666666673</v>
      </c>
      <c r="BO7" s="7">
        <v>8.2846666666666664</v>
      </c>
      <c r="BP7" s="7">
        <v>15.58</v>
      </c>
      <c r="BQ7" s="7">
        <v>0.12973333333333334</v>
      </c>
      <c r="BR7" s="7">
        <v>1.1586666666666667E-2</v>
      </c>
      <c r="BS7" s="7">
        <v>1.1499999999999997</v>
      </c>
      <c r="BT7" s="7">
        <v>2.823</v>
      </c>
      <c r="BU7" s="7">
        <v>0.14099999999999999</v>
      </c>
      <c r="BV7" s="7">
        <v>5.1769999999999996</v>
      </c>
      <c r="BW7" s="7">
        <v>0.39353333333333335</v>
      </c>
      <c r="BX7" s="7">
        <v>3.4000000000000004</v>
      </c>
      <c r="BY7" s="7">
        <v>13.366666666666667</v>
      </c>
      <c r="BZ7" s="7">
        <v>159.26666666666668</v>
      </c>
      <c r="CA7" s="7">
        <v>7.8</v>
      </c>
    </row>
    <row r="8" spans="1:79">
      <c r="A8" t="str">
        <f t="shared" si="3"/>
        <v>ANrf_12</v>
      </c>
      <c r="B8" t="str">
        <f t="shared" si="4"/>
        <v>ANrf_1_4-9</v>
      </c>
      <c r="C8" t="str">
        <f t="shared" si="5"/>
        <v>ANrf_1</v>
      </c>
      <c r="D8">
        <f t="shared" si="6"/>
        <v>2</v>
      </c>
      <c r="E8" t="s">
        <v>183</v>
      </c>
      <c r="F8">
        <v>1508</v>
      </c>
      <c r="G8">
        <v>7</v>
      </c>
      <c r="H8" s="4">
        <v>7</v>
      </c>
      <c r="I8" t="s">
        <v>34</v>
      </c>
      <c r="J8" t="s">
        <v>11</v>
      </c>
      <c r="K8">
        <v>1</v>
      </c>
      <c r="L8" t="s">
        <v>184</v>
      </c>
      <c r="M8">
        <v>2</v>
      </c>
      <c r="N8">
        <v>4</v>
      </c>
      <c r="O8">
        <v>9</v>
      </c>
      <c r="P8">
        <v>5</v>
      </c>
      <c r="Q8">
        <f t="shared" si="7"/>
        <v>6.5</v>
      </c>
      <c r="R8" t="s">
        <v>168</v>
      </c>
      <c r="S8" t="s">
        <v>169</v>
      </c>
      <c r="T8">
        <v>6.3</v>
      </c>
      <c r="U8">
        <v>0</v>
      </c>
      <c r="V8">
        <v>1</v>
      </c>
      <c r="W8">
        <v>9.4</v>
      </c>
      <c r="X8" t="s">
        <v>36</v>
      </c>
      <c r="Y8">
        <v>3.9</v>
      </c>
      <c r="Z8">
        <v>2</v>
      </c>
      <c r="AA8">
        <v>0.86</v>
      </c>
      <c r="AB8">
        <v>0.30769230769230754</v>
      </c>
      <c r="AC8">
        <v>5.14</v>
      </c>
      <c r="AD8">
        <v>76.400000000000006</v>
      </c>
      <c r="AE8">
        <v>32.1</v>
      </c>
      <c r="AF8">
        <v>601.26</v>
      </c>
      <c r="AG8">
        <v>71.959999999999994</v>
      </c>
      <c r="AH8">
        <v>11.24</v>
      </c>
      <c r="AI8">
        <v>5.87</v>
      </c>
      <c r="AJ8">
        <v>34.090000000000003</v>
      </c>
      <c r="AK8">
        <v>37.020000000000003</v>
      </c>
      <c r="AL8">
        <v>0.52</v>
      </c>
      <c r="AM8" s="11">
        <v>6.6876145272393943</v>
      </c>
      <c r="AN8">
        <v>6</v>
      </c>
      <c r="AO8">
        <v>5.3</v>
      </c>
      <c r="AP8">
        <v>5.1100000000000003</v>
      </c>
      <c r="AQ8" s="4">
        <v>1.3704000000000001</v>
      </c>
      <c r="AR8" s="4">
        <v>54.0535</v>
      </c>
      <c r="AS8" s="4">
        <v>46.734200000000001</v>
      </c>
      <c r="AT8" s="4">
        <v>7.0631000000000004</v>
      </c>
      <c r="AU8" s="4">
        <v>0.88939999999999997</v>
      </c>
      <c r="AV8" s="4">
        <v>21.874199999999998</v>
      </c>
      <c r="AW8" s="4">
        <v>0</v>
      </c>
      <c r="AX8" s="4">
        <v>0</v>
      </c>
      <c r="AY8" s="12">
        <f t="shared" si="0"/>
        <v>21.874199999999998</v>
      </c>
      <c r="AZ8" s="12">
        <f t="shared" si="1"/>
        <v>0</v>
      </c>
      <c r="BA8" s="4">
        <v>14.7326</v>
      </c>
      <c r="BD8" s="12">
        <f t="shared" si="2"/>
        <v>0</v>
      </c>
      <c r="BE8" s="4">
        <v>0</v>
      </c>
      <c r="BF8" s="4">
        <v>0</v>
      </c>
      <c r="BK8" s="4">
        <v>26.966292134831459</v>
      </c>
      <c r="BL8" s="4">
        <v>99.983200000000011</v>
      </c>
      <c r="BM8">
        <v>1.8796666666666664</v>
      </c>
      <c r="BN8">
        <v>0.94159999999999988</v>
      </c>
      <c r="BO8">
        <v>9.7856666666666658</v>
      </c>
      <c r="BP8">
        <v>18.043333333333337</v>
      </c>
      <c r="BQ8">
        <v>0.11853333333333334</v>
      </c>
      <c r="BR8">
        <v>1.2593333333333333E-2</v>
      </c>
      <c r="BS8">
        <v>1.2386666666666668</v>
      </c>
      <c r="BT8">
        <v>3.6666666666666665</v>
      </c>
      <c r="BU8">
        <v>0.10236666666666666</v>
      </c>
      <c r="BV8">
        <v>5.4153333333333329</v>
      </c>
      <c r="BW8">
        <v>0.42733333333333334</v>
      </c>
      <c r="BX8">
        <v>2.4333333333333336</v>
      </c>
      <c r="BY8">
        <v>14.066666666666665</v>
      </c>
      <c r="BZ8">
        <v>192.73333333333332</v>
      </c>
      <c r="CA8">
        <v>8.2333333333333343</v>
      </c>
    </row>
    <row r="9" spans="1:79">
      <c r="A9" t="str">
        <f t="shared" si="3"/>
        <v>ANrf_13</v>
      </c>
      <c r="B9" t="str">
        <f t="shared" si="4"/>
        <v>ANrf_1_9-22</v>
      </c>
      <c r="C9" t="str">
        <f t="shared" si="5"/>
        <v>ANrf_1</v>
      </c>
      <c r="D9">
        <f t="shared" si="6"/>
        <v>3</v>
      </c>
      <c r="E9" t="s">
        <v>185</v>
      </c>
      <c r="F9">
        <v>1502</v>
      </c>
      <c r="G9">
        <v>8</v>
      </c>
      <c r="H9" s="4">
        <v>8</v>
      </c>
      <c r="I9" t="s">
        <v>34</v>
      </c>
      <c r="J9" t="s">
        <v>11</v>
      </c>
      <c r="K9">
        <v>1</v>
      </c>
      <c r="L9" t="s">
        <v>186</v>
      </c>
      <c r="M9">
        <v>2</v>
      </c>
      <c r="N9">
        <v>9</v>
      </c>
      <c r="O9">
        <v>22</v>
      </c>
      <c r="P9">
        <v>13</v>
      </c>
      <c r="Q9">
        <f t="shared" si="7"/>
        <v>15.5</v>
      </c>
      <c r="R9" t="s">
        <v>168</v>
      </c>
      <c r="S9" t="s">
        <v>172</v>
      </c>
      <c r="T9">
        <v>6.3</v>
      </c>
      <c r="U9">
        <v>0</v>
      </c>
      <c r="V9">
        <v>1</v>
      </c>
      <c r="W9">
        <v>9.3000000000000007</v>
      </c>
      <c r="X9" t="s">
        <v>36</v>
      </c>
      <c r="Y9">
        <v>3.8</v>
      </c>
      <c r="Z9">
        <v>2</v>
      </c>
      <c r="AA9">
        <v>0.86</v>
      </c>
      <c r="AB9">
        <v>0.36842105263157859</v>
      </c>
      <c r="AC9">
        <v>4.51</v>
      </c>
      <c r="AD9">
        <v>-36.9</v>
      </c>
      <c r="AE9">
        <v>25.1</v>
      </c>
      <c r="AF9">
        <v>605.07000000000005</v>
      </c>
      <c r="AG9">
        <v>53.1</v>
      </c>
      <c r="AH9">
        <v>11.59</v>
      </c>
      <c r="AI9">
        <v>5.95</v>
      </c>
      <c r="AJ9">
        <v>34.44</v>
      </c>
      <c r="AK9">
        <v>37.42</v>
      </c>
      <c r="AL9">
        <v>0.51</v>
      </c>
      <c r="AM9" s="11">
        <v>5.4185064148532058</v>
      </c>
      <c r="AN9">
        <v>5.8</v>
      </c>
      <c r="AO9">
        <v>5.2</v>
      </c>
      <c r="AP9">
        <v>5.0999999999999996</v>
      </c>
      <c r="AQ9" s="4">
        <v>0</v>
      </c>
      <c r="AR9" s="4">
        <v>58.130600000000001</v>
      </c>
      <c r="AS9" s="4">
        <v>51.299900000000001</v>
      </c>
      <c r="AT9" s="4">
        <v>7.4423000000000004</v>
      </c>
      <c r="AU9" s="4">
        <v>2.6549</v>
      </c>
      <c r="AV9" s="4">
        <v>6.6738</v>
      </c>
      <c r="AW9" s="4">
        <v>0</v>
      </c>
      <c r="AX9" s="4">
        <v>9.9330999999999996</v>
      </c>
      <c r="AY9" s="12">
        <f t="shared" si="0"/>
        <v>16.6069</v>
      </c>
      <c r="AZ9" s="12">
        <f t="shared" si="1"/>
        <v>0</v>
      </c>
      <c r="BA9" s="4">
        <v>12.530099999999999</v>
      </c>
      <c r="BD9" s="12">
        <f t="shared" si="2"/>
        <v>0</v>
      </c>
      <c r="BE9" s="4">
        <v>1.0866</v>
      </c>
      <c r="BF9" s="4">
        <v>0</v>
      </c>
      <c r="BK9" s="4">
        <v>29.33832709113608</v>
      </c>
      <c r="BL9" s="4">
        <v>99.999800000000008</v>
      </c>
      <c r="BM9">
        <v>1.861666666666667</v>
      </c>
      <c r="BN9">
        <v>0.79820000000000002</v>
      </c>
      <c r="BO9">
        <v>9.9320000000000004</v>
      </c>
      <c r="BP9">
        <v>18.22666666666667</v>
      </c>
      <c r="BQ9">
        <v>0.11520000000000001</v>
      </c>
      <c r="BR9">
        <v>9.7166666666666669E-3</v>
      </c>
      <c r="BS9">
        <v>1.2096666666666669</v>
      </c>
      <c r="BT9">
        <v>3.0389999999999997</v>
      </c>
      <c r="BU9">
        <v>0.10923333333333334</v>
      </c>
      <c r="BV9">
        <v>5.4720000000000004</v>
      </c>
      <c r="BW9">
        <v>0.42656666666666671</v>
      </c>
      <c r="BX9">
        <v>2.1</v>
      </c>
      <c r="BY9">
        <v>14.133333333333333</v>
      </c>
      <c r="BZ9">
        <v>157.26666666666665</v>
      </c>
      <c r="CA9">
        <v>7.4000000000000012</v>
      </c>
    </row>
    <row r="10" spans="1:79">
      <c r="A10" t="str">
        <f t="shared" si="3"/>
        <v>ANrf_14</v>
      </c>
      <c r="B10" t="str">
        <f t="shared" si="4"/>
        <v>ANrf_1_22-43</v>
      </c>
      <c r="C10" t="str">
        <f t="shared" si="5"/>
        <v>ANrf_1</v>
      </c>
      <c r="D10">
        <f t="shared" si="6"/>
        <v>4</v>
      </c>
      <c r="E10" t="s">
        <v>187</v>
      </c>
      <c r="F10">
        <v>1510</v>
      </c>
      <c r="G10">
        <v>9</v>
      </c>
      <c r="H10" s="4">
        <v>9</v>
      </c>
      <c r="I10" t="s">
        <v>34</v>
      </c>
      <c r="J10" t="s">
        <v>11</v>
      </c>
      <c r="K10">
        <v>1</v>
      </c>
      <c r="L10" t="s">
        <v>174</v>
      </c>
      <c r="M10">
        <v>3</v>
      </c>
      <c r="N10">
        <v>22</v>
      </c>
      <c r="O10">
        <v>43</v>
      </c>
      <c r="P10">
        <v>21</v>
      </c>
      <c r="Q10">
        <f t="shared" si="7"/>
        <v>32.5</v>
      </c>
      <c r="R10" t="s">
        <v>175</v>
      </c>
      <c r="S10" t="s">
        <v>172</v>
      </c>
      <c r="T10">
        <v>6.3</v>
      </c>
      <c r="U10">
        <v>0</v>
      </c>
      <c r="V10">
        <v>1</v>
      </c>
      <c r="W10">
        <v>9.3000000000000007</v>
      </c>
      <c r="X10" t="s">
        <v>36</v>
      </c>
      <c r="Y10">
        <v>4</v>
      </c>
      <c r="Z10">
        <v>2.1</v>
      </c>
      <c r="AA10">
        <v>0.76</v>
      </c>
      <c r="AB10">
        <v>0.36749999999999966</v>
      </c>
      <c r="AC10">
        <v>3.88</v>
      </c>
      <c r="AD10">
        <v>-50.4</v>
      </c>
      <c r="AE10">
        <v>25.9</v>
      </c>
      <c r="AF10">
        <v>625.48</v>
      </c>
      <c r="AG10">
        <v>51.2</v>
      </c>
      <c r="AH10">
        <v>11.4</v>
      </c>
      <c r="AI10">
        <v>5.95</v>
      </c>
      <c r="AJ10">
        <v>33.31</v>
      </c>
      <c r="AK10">
        <v>36.29</v>
      </c>
      <c r="AL10">
        <v>0.52</v>
      </c>
      <c r="AM10" s="11">
        <v>5.0584249782555339</v>
      </c>
      <c r="AN10">
        <v>5.7</v>
      </c>
      <c r="AO10">
        <v>5.0999999999999996</v>
      </c>
      <c r="AP10">
        <v>5</v>
      </c>
      <c r="AQ10" s="4">
        <v>0</v>
      </c>
      <c r="AR10" s="4">
        <v>51.064100000000003</v>
      </c>
      <c r="AS10" s="4">
        <v>38.679200000000002</v>
      </c>
      <c r="AT10" s="4">
        <v>7.1318999999999999</v>
      </c>
      <c r="AU10" s="4">
        <v>0</v>
      </c>
      <c r="AV10" s="4">
        <v>23.745100000000001</v>
      </c>
      <c r="AW10" s="4">
        <v>0</v>
      </c>
      <c r="AX10" s="4">
        <v>0</v>
      </c>
      <c r="AY10" s="12">
        <f t="shared" si="0"/>
        <v>23.745100000000001</v>
      </c>
      <c r="AZ10" s="12">
        <f t="shared" si="1"/>
        <v>0</v>
      </c>
      <c r="BA10" s="4">
        <v>0</v>
      </c>
      <c r="BB10" s="4">
        <v>18.041</v>
      </c>
      <c r="BD10" s="12">
        <f t="shared" si="2"/>
        <v>18.041</v>
      </c>
      <c r="BE10" s="4">
        <v>0</v>
      </c>
      <c r="BF10" s="4">
        <v>0</v>
      </c>
      <c r="BK10" s="4">
        <v>24.780976220275345</v>
      </c>
      <c r="BL10" s="4">
        <v>99.982100000000003</v>
      </c>
      <c r="BM10">
        <v>1.9853333333333334</v>
      </c>
      <c r="BN10">
        <v>0.89873333333333338</v>
      </c>
      <c r="BO10">
        <v>10.196666666666667</v>
      </c>
      <c r="BP10">
        <v>18.986666666666665</v>
      </c>
      <c r="BQ10">
        <v>0.10506666666666666</v>
      </c>
      <c r="BR10">
        <v>1.0019999999999999E-2</v>
      </c>
      <c r="BS10">
        <v>1.2133333333333332</v>
      </c>
      <c r="BT10">
        <v>3.2296666666666667</v>
      </c>
      <c r="BU10">
        <v>0.10496666666666667</v>
      </c>
      <c r="BV10">
        <v>5.5503333333333336</v>
      </c>
      <c r="BW10">
        <v>0.43919999999999998</v>
      </c>
      <c r="BX10">
        <v>1.7333333333333334</v>
      </c>
      <c r="BY10">
        <v>14.299999999999999</v>
      </c>
      <c r="BZ10">
        <v>162.1</v>
      </c>
      <c r="CA10">
        <v>8.4666666666666668</v>
      </c>
    </row>
    <row r="11" spans="1:79">
      <c r="A11" t="str">
        <f t="shared" si="3"/>
        <v>ANrf_15</v>
      </c>
      <c r="B11" t="str">
        <f t="shared" si="4"/>
        <v>ANrf_1_43-67</v>
      </c>
      <c r="C11" t="str">
        <f t="shared" si="5"/>
        <v>ANrf_1</v>
      </c>
      <c r="D11">
        <f t="shared" si="6"/>
        <v>5</v>
      </c>
      <c r="E11" t="s">
        <v>188</v>
      </c>
      <c r="G11">
        <v>10</v>
      </c>
      <c r="H11" s="4">
        <v>10</v>
      </c>
      <c r="I11" t="s">
        <v>34</v>
      </c>
      <c r="J11" t="s">
        <v>11</v>
      </c>
      <c r="K11">
        <v>1</v>
      </c>
      <c r="L11" t="s">
        <v>189</v>
      </c>
      <c r="M11">
        <v>4</v>
      </c>
      <c r="N11">
        <v>43</v>
      </c>
      <c r="O11">
        <v>67</v>
      </c>
      <c r="P11">
        <v>24</v>
      </c>
      <c r="Q11">
        <f t="shared" si="7"/>
        <v>55</v>
      </c>
      <c r="R11" t="s">
        <v>175</v>
      </c>
      <c r="S11" t="s">
        <v>178</v>
      </c>
      <c r="T11">
        <v>6.3</v>
      </c>
      <c r="U11">
        <v>0.35</v>
      </c>
      <c r="V11">
        <v>0.65</v>
      </c>
      <c r="W11">
        <v>9.4</v>
      </c>
      <c r="X11" t="s">
        <v>36</v>
      </c>
      <c r="Y11">
        <v>4.4000000000000004</v>
      </c>
      <c r="Z11">
        <v>2.5</v>
      </c>
      <c r="AA11">
        <v>0.74</v>
      </c>
      <c r="AB11">
        <v>0.34090909090909066</v>
      </c>
      <c r="AC11">
        <v>3.08</v>
      </c>
      <c r="AD11">
        <v>-68.2</v>
      </c>
      <c r="AE11">
        <v>28</v>
      </c>
      <c r="AF11">
        <v>627.82000000000005</v>
      </c>
      <c r="AG11">
        <v>90.41</v>
      </c>
      <c r="AH11">
        <v>10.31</v>
      </c>
      <c r="AI11">
        <v>5.53</v>
      </c>
      <c r="AJ11">
        <v>28.47</v>
      </c>
      <c r="AK11">
        <v>31.24</v>
      </c>
      <c r="AL11">
        <v>0.54</v>
      </c>
      <c r="AM11" s="11">
        <v>4.8017528588228799</v>
      </c>
      <c r="AN11">
        <v>5.7</v>
      </c>
      <c r="AO11">
        <v>4.9000000000000004</v>
      </c>
      <c r="AP11">
        <v>4.79</v>
      </c>
      <c r="AY11" s="12"/>
      <c r="AZ11" s="12"/>
      <c r="BD11" s="12"/>
    </row>
    <row r="12" spans="1:79">
      <c r="A12" t="str">
        <f t="shared" si="3"/>
        <v>ANrf_16</v>
      </c>
      <c r="B12" t="str">
        <f t="shared" si="4"/>
        <v>ANrf_1_67-80</v>
      </c>
      <c r="C12" t="str">
        <f t="shared" si="5"/>
        <v>ANrf_1</v>
      </c>
      <c r="D12">
        <f t="shared" si="6"/>
        <v>6</v>
      </c>
      <c r="E12" t="s">
        <v>190</v>
      </c>
      <c r="G12">
        <v>11</v>
      </c>
      <c r="H12" s="4">
        <v>11</v>
      </c>
      <c r="I12" t="s">
        <v>34</v>
      </c>
      <c r="J12" t="s">
        <v>11</v>
      </c>
      <c r="K12">
        <v>1</v>
      </c>
      <c r="L12" t="s">
        <v>191</v>
      </c>
      <c r="M12">
        <v>5</v>
      </c>
      <c r="N12">
        <v>67</v>
      </c>
      <c r="O12">
        <v>80</v>
      </c>
      <c r="P12">
        <v>13</v>
      </c>
      <c r="Q12">
        <f t="shared" si="7"/>
        <v>73.5</v>
      </c>
      <c r="R12" t="s">
        <v>175</v>
      </c>
      <c r="S12" t="s">
        <v>178</v>
      </c>
      <c r="T12">
        <v>6.3</v>
      </c>
      <c r="U12">
        <v>0.25</v>
      </c>
      <c r="V12">
        <v>0.75</v>
      </c>
      <c r="W12">
        <v>9.3000000000000007</v>
      </c>
      <c r="X12" t="s">
        <v>36</v>
      </c>
      <c r="Y12">
        <v>5</v>
      </c>
      <c r="Z12">
        <v>3</v>
      </c>
      <c r="AA12">
        <v>0.76</v>
      </c>
      <c r="AB12">
        <v>0.4199999999999996</v>
      </c>
      <c r="AC12">
        <v>1.79</v>
      </c>
      <c r="AD12">
        <v>-97.1</v>
      </c>
      <c r="AE12">
        <v>25.6</v>
      </c>
      <c r="AF12">
        <v>627.82000000000005</v>
      </c>
      <c r="AG12">
        <v>90.41</v>
      </c>
      <c r="AH12">
        <v>10.31</v>
      </c>
      <c r="AI12">
        <v>5.53</v>
      </c>
      <c r="AJ12">
        <v>28.47</v>
      </c>
      <c r="AK12">
        <v>31.24</v>
      </c>
      <c r="AL12">
        <v>0.54</v>
      </c>
      <c r="AM12" s="11">
        <v>4.8017528588228799</v>
      </c>
      <c r="AN12">
        <v>5.7</v>
      </c>
      <c r="AO12">
        <v>4.9000000000000004</v>
      </c>
      <c r="AP12">
        <v>4.79</v>
      </c>
      <c r="AY12" s="12"/>
      <c r="AZ12" s="12"/>
      <c r="BD12" s="12"/>
    </row>
    <row r="13" spans="1:79">
      <c r="A13" t="str">
        <f t="shared" si="3"/>
        <v>ANrf_17</v>
      </c>
      <c r="B13" t="str">
        <f t="shared" si="4"/>
        <v>ANrf_1_-</v>
      </c>
      <c r="C13" t="str">
        <f t="shared" si="5"/>
        <v>ANrf_1</v>
      </c>
      <c r="D13">
        <f t="shared" si="6"/>
        <v>7</v>
      </c>
      <c r="G13">
        <v>12</v>
      </c>
      <c r="H13" s="4">
        <v>12</v>
      </c>
      <c r="I13" t="s">
        <v>34</v>
      </c>
      <c r="J13" t="s">
        <v>11</v>
      </c>
      <c r="K13">
        <v>1</v>
      </c>
      <c r="L13" t="s">
        <v>192</v>
      </c>
      <c r="AY13" s="12"/>
      <c r="AZ13" s="12"/>
      <c r="BD13" s="12"/>
    </row>
    <row r="14" spans="1:79">
      <c r="A14" t="str">
        <f t="shared" si="3"/>
        <v>ANwf_11</v>
      </c>
      <c r="B14" t="str">
        <f t="shared" si="4"/>
        <v>ANwf_1_0-10</v>
      </c>
      <c r="C14" t="str">
        <f t="shared" si="5"/>
        <v>ANwf_1</v>
      </c>
      <c r="D14">
        <f t="shared" si="6"/>
        <v>1</v>
      </c>
      <c r="E14" t="s">
        <v>193</v>
      </c>
      <c r="F14">
        <v>1460</v>
      </c>
      <c r="G14">
        <v>13</v>
      </c>
      <c r="H14" s="4">
        <v>1</v>
      </c>
      <c r="I14" t="s">
        <v>34</v>
      </c>
      <c r="J14" t="s">
        <v>15</v>
      </c>
      <c r="K14">
        <v>1</v>
      </c>
      <c r="L14" t="s">
        <v>167</v>
      </c>
      <c r="M14">
        <v>1</v>
      </c>
      <c r="N14">
        <v>0</v>
      </c>
      <c r="O14">
        <v>10</v>
      </c>
      <c r="P14">
        <v>10</v>
      </c>
      <c r="Q14">
        <f t="shared" si="7"/>
        <v>5</v>
      </c>
      <c r="R14" t="s">
        <v>168</v>
      </c>
      <c r="S14" t="s">
        <v>169</v>
      </c>
      <c r="T14">
        <v>8.9</v>
      </c>
      <c r="U14">
        <v>0</v>
      </c>
      <c r="V14">
        <v>1</v>
      </c>
      <c r="W14">
        <v>8.9</v>
      </c>
      <c r="X14" t="s">
        <v>36</v>
      </c>
      <c r="Y14">
        <v>3.8</v>
      </c>
      <c r="Z14">
        <v>2.1</v>
      </c>
      <c r="AA14">
        <v>0.63</v>
      </c>
      <c r="AB14">
        <v>0.60789473684210504</v>
      </c>
      <c r="AC14">
        <v>7.69</v>
      </c>
      <c r="AD14">
        <v>8.5</v>
      </c>
      <c r="AE14">
        <v>24.8</v>
      </c>
      <c r="AF14">
        <v>619.04</v>
      </c>
      <c r="AG14">
        <v>40.68</v>
      </c>
      <c r="AH14">
        <v>13.01</v>
      </c>
      <c r="AI14">
        <v>6.46</v>
      </c>
      <c r="AJ14">
        <v>31.19</v>
      </c>
      <c r="AK14">
        <v>34.42</v>
      </c>
      <c r="AL14">
        <v>0.5</v>
      </c>
      <c r="AM14" s="11">
        <v>10.459827908523669</v>
      </c>
      <c r="AN14">
        <v>6.3</v>
      </c>
      <c r="AO14">
        <v>5.5</v>
      </c>
      <c r="AP14">
        <v>5.0999999999999996</v>
      </c>
      <c r="AQ14" s="12">
        <v>2.5905</v>
      </c>
      <c r="AR14" s="12">
        <v>28.3187</v>
      </c>
      <c r="AS14" s="12">
        <v>20.4941</v>
      </c>
      <c r="AT14" s="12">
        <v>5.4473000000000003</v>
      </c>
      <c r="AU14" s="12">
        <v>5.7042999999999999</v>
      </c>
      <c r="AV14" s="12">
        <v>11.934200000000001</v>
      </c>
      <c r="AW14" s="12">
        <v>36.235700000000001</v>
      </c>
      <c r="AX14" s="12">
        <v>0</v>
      </c>
      <c r="AY14" s="12">
        <f t="shared" ref="AY14:AY19" si="8">SUM(AV14:AX14)</f>
        <v>48.169899999999998</v>
      </c>
      <c r="AZ14" s="12">
        <f t="shared" ref="AZ14:AZ19" si="9">AW14/AY14</f>
        <v>0.75224777298686529</v>
      </c>
      <c r="BA14" s="12">
        <v>6.6359000000000004</v>
      </c>
      <c r="BB14" s="12"/>
      <c r="BC14" s="12"/>
      <c r="BD14" s="12">
        <f t="shared" ref="BD14:BD19" si="10">SUM(BB14:BC14)</f>
        <v>0</v>
      </c>
      <c r="BE14" s="12">
        <v>0</v>
      </c>
      <c r="BF14" s="12">
        <v>3.1333000000000002</v>
      </c>
      <c r="BG14" s="12">
        <v>3.1333000000000002</v>
      </c>
      <c r="BH14" s="12"/>
      <c r="BI14" s="12"/>
      <c r="BJ14" s="12"/>
      <c r="BK14" s="12">
        <v>54.818523153942422</v>
      </c>
      <c r="BL14" s="12">
        <v>99.999900000000025</v>
      </c>
      <c r="BM14" s="7">
        <v>0.75929999999999997</v>
      </c>
      <c r="BN14" s="7">
        <v>0.31763333333333338</v>
      </c>
      <c r="BO14" s="7">
        <v>9.7270000000000003</v>
      </c>
      <c r="BP14" s="7">
        <v>15.336666666666666</v>
      </c>
      <c r="BQ14" s="7">
        <v>9.1830000000000009E-2</v>
      </c>
      <c r="BR14" s="7">
        <v>6.9699999999999996E-3</v>
      </c>
      <c r="BS14" s="7">
        <v>0.8362666666666666</v>
      </c>
      <c r="BT14" s="7">
        <v>1.0739999999999998</v>
      </c>
      <c r="BU14" s="7">
        <v>0.11853333333333334</v>
      </c>
      <c r="BV14" s="7">
        <v>7.3599999999999994</v>
      </c>
      <c r="BW14" s="7">
        <v>0.46916666666666668</v>
      </c>
      <c r="BX14" s="7">
        <v>3</v>
      </c>
      <c r="BY14" s="7">
        <v>20.333333333333332</v>
      </c>
      <c r="BZ14" s="7">
        <v>144.03333333333333</v>
      </c>
      <c r="CA14" s="7">
        <v>3.6666666666666665</v>
      </c>
    </row>
    <row r="15" spans="1:79">
      <c r="A15" t="str">
        <f t="shared" si="3"/>
        <v>ANwf_12</v>
      </c>
      <c r="B15" t="str">
        <f t="shared" si="4"/>
        <v>ANwf_1_10-21</v>
      </c>
      <c r="C15" t="str">
        <f t="shared" si="5"/>
        <v>ANwf_1</v>
      </c>
      <c r="D15">
        <f t="shared" si="6"/>
        <v>2</v>
      </c>
      <c r="E15" t="s">
        <v>194</v>
      </c>
      <c r="F15">
        <v>1466</v>
      </c>
      <c r="G15">
        <v>14</v>
      </c>
      <c r="H15" s="4">
        <v>2</v>
      </c>
      <c r="I15" t="s">
        <v>34</v>
      </c>
      <c r="J15" t="s">
        <v>15</v>
      </c>
      <c r="K15">
        <v>1</v>
      </c>
      <c r="L15" t="s">
        <v>195</v>
      </c>
      <c r="M15">
        <v>2</v>
      </c>
      <c r="N15">
        <v>10</v>
      </c>
      <c r="O15">
        <v>21</v>
      </c>
      <c r="P15">
        <v>11</v>
      </c>
      <c r="Q15">
        <f t="shared" si="7"/>
        <v>15.5</v>
      </c>
      <c r="R15" t="s">
        <v>168</v>
      </c>
      <c r="S15" t="s">
        <v>172</v>
      </c>
      <c r="T15">
        <v>8.9</v>
      </c>
      <c r="U15">
        <v>0</v>
      </c>
      <c r="V15">
        <v>1</v>
      </c>
      <c r="W15">
        <v>8.6</v>
      </c>
      <c r="X15" t="s">
        <v>36</v>
      </c>
      <c r="Y15">
        <v>3.8</v>
      </c>
      <c r="Z15">
        <v>2.2999999999999998</v>
      </c>
      <c r="AA15">
        <v>0.61</v>
      </c>
      <c r="AB15">
        <v>0.84736842105263177</v>
      </c>
      <c r="AC15">
        <v>4.46</v>
      </c>
      <c r="AD15">
        <v>-49.7</v>
      </c>
      <c r="AE15">
        <v>22.3</v>
      </c>
      <c r="AF15">
        <v>584.34</v>
      </c>
      <c r="AG15">
        <v>61.89</v>
      </c>
      <c r="AH15">
        <v>15.33</v>
      </c>
      <c r="AI15">
        <v>6.86</v>
      </c>
      <c r="AJ15">
        <v>36.950000000000003</v>
      </c>
      <c r="AK15">
        <v>40.380000000000003</v>
      </c>
      <c r="AL15">
        <v>0.45</v>
      </c>
      <c r="AM15" s="11">
        <v>8.8433890974284566</v>
      </c>
      <c r="AN15">
        <v>6.2</v>
      </c>
      <c r="AO15">
        <v>5.3</v>
      </c>
      <c r="AP15">
        <v>5.0599999999999996</v>
      </c>
      <c r="AQ15" s="12">
        <v>1.7181999999999999</v>
      </c>
      <c r="AR15" s="12">
        <v>42.620399999999997</v>
      </c>
      <c r="AS15" s="12">
        <v>20.501799999999999</v>
      </c>
      <c r="AT15" s="12">
        <v>4.6166999999999998</v>
      </c>
      <c r="AU15" s="12">
        <v>3.1732</v>
      </c>
      <c r="AV15" s="12">
        <v>20.272300000000001</v>
      </c>
      <c r="AW15" s="12">
        <v>24.471399999999999</v>
      </c>
      <c r="AX15" s="12">
        <v>0</v>
      </c>
      <c r="AY15" s="12">
        <f t="shared" si="8"/>
        <v>44.743700000000004</v>
      </c>
      <c r="AZ15" s="12">
        <f t="shared" si="9"/>
        <v>0.54692392448545823</v>
      </c>
      <c r="BA15" s="12">
        <v>2.1347</v>
      </c>
      <c r="BB15" s="12"/>
      <c r="BC15" s="12"/>
      <c r="BD15" s="12">
        <f t="shared" si="10"/>
        <v>0</v>
      </c>
      <c r="BE15" s="12">
        <v>1.0405</v>
      </c>
      <c r="BF15" s="4">
        <v>0</v>
      </c>
      <c r="BJ15" s="12"/>
      <c r="BK15" s="12">
        <v>55.124999999999993</v>
      </c>
      <c r="BL15" s="12">
        <v>100.0474</v>
      </c>
      <c r="BM15">
        <v>0.85533333333333328</v>
      </c>
      <c r="BN15">
        <v>0.40829999999999994</v>
      </c>
      <c r="BO15">
        <v>12.36</v>
      </c>
      <c r="BP15">
        <v>14.236666666666665</v>
      </c>
      <c r="BQ15">
        <v>9.4660000000000008E-2</v>
      </c>
      <c r="BR15">
        <v>6.7066666666666663E-3</v>
      </c>
      <c r="BS15">
        <v>0.82819999999999994</v>
      </c>
      <c r="BT15">
        <v>1.3256666666666668</v>
      </c>
      <c r="BU15">
        <v>0.11720000000000001</v>
      </c>
      <c r="BV15">
        <v>7.5693333333333328</v>
      </c>
      <c r="BW15">
        <v>0.61493333333333344</v>
      </c>
      <c r="BX15">
        <v>3.1666666666666665</v>
      </c>
      <c r="BY15">
        <v>36.766666666666666</v>
      </c>
      <c r="BZ15">
        <v>189.4</v>
      </c>
      <c r="CA15">
        <v>9.0333333333333332</v>
      </c>
    </row>
    <row r="16" spans="1:79">
      <c r="A16" t="str">
        <f t="shared" si="3"/>
        <v>ANwf_13</v>
      </c>
      <c r="B16" t="str">
        <f t="shared" si="4"/>
        <v>ANwf_1_21-52</v>
      </c>
      <c r="C16" t="str">
        <f t="shared" si="5"/>
        <v>ANwf_1</v>
      </c>
      <c r="D16">
        <f t="shared" si="6"/>
        <v>3</v>
      </c>
      <c r="E16" t="s">
        <v>196</v>
      </c>
      <c r="F16">
        <v>1465</v>
      </c>
      <c r="G16">
        <v>15</v>
      </c>
      <c r="H16" s="4">
        <v>3</v>
      </c>
      <c r="I16" t="s">
        <v>34</v>
      </c>
      <c r="J16" t="s">
        <v>15</v>
      </c>
      <c r="K16">
        <v>1</v>
      </c>
      <c r="L16" t="s">
        <v>174</v>
      </c>
      <c r="M16">
        <v>3</v>
      </c>
      <c r="N16">
        <v>21</v>
      </c>
      <c r="O16">
        <v>52</v>
      </c>
      <c r="P16">
        <v>31</v>
      </c>
      <c r="Q16">
        <f t="shared" si="7"/>
        <v>36.5</v>
      </c>
      <c r="R16" t="s">
        <v>175</v>
      </c>
      <c r="S16" t="s">
        <v>178</v>
      </c>
      <c r="T16">
        <v>8.9</v>
      </c>
      <c r="U16">
        <v>0.05</v>
      </c>
      <c r="V16">
        <v>0.95</v>
      </c>
      <c r="W16">
        <v>8.6999999999999993</v>
      </c>
      <c r="X16" t="s">
        <v>36</v>
      </c>
      <c r="Y16">
        <v>3.6</v>
      </c>
      <c r="Z16">
        <v>2</v>
      </c>
      <c r="AA16">
        <v>0.57999999999999996</v>
      </c>
      <c r="AB16">
        <v>0.72222222222222265</v>
      </c>
      <c r="AC16">
        <v>6.19</v>
      </c>
      <c r="AD16">
        <v>-95.6</v>
      </c>
      <c r="AE16">
        <v>21.3</v>
      </c>
      <c r="AF16">
        <v>656.02</v>
      </c>
      <c r="AG16">
        <v>62.4</v>
      </c>
      <c r="AH16">
        <v>16.03</v>
      </c>
      <c r="AI16">
        <v>6.92</v>
      </c>
      <c r="AJ16">
        <v>38.58</v>
      </c>
      <c r="AK16">
        <v>42.04</v>
      </c>
      <c r="AL16">
        <v>0.43</v>
      </c>
      <c r="AM16" s="11">
        <v>5.8516076166636894</v>
      </c>
      <c r="AN16">
        <v>6</v>
      </c>
      <c r="AO16">
        <v>5.0999999999999996</v>
      </c>
      <c r="AP16">
        <v>4.99</v>
      </c>
      <c r="AQ16" s="12">
        <v>1.6641999999999999</v>
      </c>
      <c r="AR16" s="12">
        <v>31.366800000000001</v>
      </c>
      <c r="AS16" s="12">
        <v>22.146699999999999</v>
      </c>
      <c r="AT16" s="12">
        <v>7.4402999999999997</v>
      </c>
      <c r="AU16" s="12">
        <v>6.4074</v>
      </c>
      <c r="AV16" s="12">
        <v>17.4391</v>
      </c>
      <c r="AW16" s="12">
        <v>35.670999999999999</v>
      </c>
      <c r="AX16" s="12">
        <v>0</v>
      </c>
      <c r="AY16" s="12">
        <f t="shared" si="8"/>
        <v>53.110100000000003</v>
      </c>
      <c r="AZ16" s="12">
        <f t="shared" si="9"/>
        <v>0.67164249361232609</v>
      </c>
      <c r="BA16" s="4">
        <v>0</v>
      </c>
      <c r="BB16" s="12"/>
      <c r="BC16" s="12"/>
      <c r="BD16" s="12">
        <f t="shared" si="10"/>
        <v>0</v>
      </c>
      <c r="BE16" s="12">
        <v>0</v>
      </c>
      <c r="BF16" s="4">
        <v>0</v>
      </c>
      <c r="BJ16" s="12"/>
      <c r="BK16" s="12">
        <v>45.193508114856435</v>
      </c>
      <c r="BL16" s="12">
        <v>99.988799999999998</v>
      </c>
      <c r="BM16" s="7">
        <v>0.75196666666666667</v>
      </c>
      <c r="BN16" s="7">
        <v>0.32886666666666664</v>
      </c>
      <c r="BO16" s="7">
        <v>10.693333333333333</v>
      </c>
      <c r="BP16" s="7">
        <v>15.219999999999999</v>
      </c>
      <c r="BQ16" s="7">
        <v>9.6090000000000009E-2</v>
      </c>
      <c r="BR16" s="7">
        <v>6.2366666666666673E-3</v>
      </c>
      <c r="BS16" s="7">
        <v>0.86350000000000005</v>
      </c>
      <c r="BT16" s="7">
        <v>1.0223333333333333</v>
      </c>
      <c r="BU16" s="7">
        <v>0.12613333333333332</v>
      </c>
      <c r="BV16" s="7">
        <v>7.3903333333333334</v>
      </c>
      <c r="BW16" s="7">
        <v>0.51506666666666667</v>
      </c>
      <c r="BX16" s="7">
        <v>2.9666666666666663</v>
      </c>
      <c r="BY16" s="7">
        <v>26.533333333333331</v>
      </c>
      <c r="BZ16" s="7">
        <v>156.13333333333333</v>
      </c>
      <c r="CA16" s="7">
        <v>4.0666666666666664</v>
      </c>
    </row>
    <row r="17" spans="1:79">
      <c r="A17" t="str">
        <f t="shared" si="3"/>
        <v>ANwf_14</v>
      </c>
      <c r="B17" t="str">
        <f t="shared" si="4"/>
        <v>ANwf_1_52-78</v>
      </c>
      <c r="C17" t="str">
        <f t="shared" si="5"/>
        <v>ANwf_1</v>
      </c>
      <c r="D17">
        <f t="shared" si="6"/>
        <v>4</v>
      </c>
      <c r="E17" t="s">
        <v>197</v>
      </c>
      <c r="F17">
        <v>1459</v>
      </c>
      <c r="G17">
        <v>16</v>
      </c>
      <c r="H17" s="4">
        <v>4</v>
      </c>
      <c r="I17" t="s">
        <v>34</v>
      </c>
      <c r="J17" t="s">
        <v>15</v>
      </c>
      <c r="K17">
        <v>1</v>
      </c>
      <c r="L17" t="s">
        <v>177</v>
      </c>
      <c r="M17">
        <v>3</v>
      </c>
      <c r="N17">
        <v>52</v>
      </c>
      <c r="O17">
        <v>78</v>
      </c>
      <c r="P17">
        <v>26</v>
      </c>
      <c r="Q17">
        <f t="shared" si="7"/>
        <v>65</v>
      </c>
      <c r="R17" t="s">
        <v>175</v>
      </c>
      <c r="S17" t="s">
        <v>178</v>
      </c>
      <c r="T17">
        <v>8.9</v>
      </c>
      <c r="U17">
        <v>0.05</v>
      </c>
      <c r="V17">
        <v>0.95</v>
      </c>
      <c r="W17">
        <v>8.9</v>
      </c>
      <c r="X17" t="s">
        <v>36</v>
      </c>
      <c r="Y17">
        <v>4.2</v>
      </c>
      <c r="Z17">
        <v>2.7</v>
      </c>
      <c r="AA17">
        <v>0.8</v>
      </c>
      <c r="AB17">
        <v>0.70714285714285696</v>
      </c>
      <c r="AC17">
        <v>2.95</v>
      </c>
      <c r="AD17">
        <v>-220.5</v>
      </c>
      <c r="AE17">
        <v>24.6</v>
      </c>
      <c r="AF17">
        <v>693.73</v>
      </c>
      <c r="AG17">
        <v>63.41</v>
      </c>
      <c r="AH17">
        <v>13.98</v>
      </c>
      <c r="AI17">
        <v>6.21</v>
      </c>
      <c r="AJ17">
        <v>34.28</v>
      </c>
      <c r="AK17">
        <v>37.39</v>
      </c>
      <c r="AL17">
        <v>0.44</v>
      </c>
      <c r="AM17" s="11">
        <v>4.6197324136965774</v>
      </c>
      <c r="AN17">
        <v>5.9</v>
      </c>
      <c r="AO17">
        <v>5</v>
      </c>
      <c r="AP17">
        <v>4.87</v>
      </c>
      <c r="AQ17" s="12">
        <v>1.5025999999999999</v>
      </c>
      <c r="AR17" s="12">
        <v>27.647400000000001</v>
      </c>
      <c r="AS17" s="12">
        <v>27.647400000000001</v>
      </c>
      <c r="AT17" s="12">
        <v>6.8753000000000002</v>
      </c>
      <c r="AU17" s="12">
        <v>13.041700000000001</v>
      </c>
      <c r="AV17" s="12">
        <v>11.1736</v>
      </c>
      <c r="AW17" s="12">
        <v>37.136000000000003</v>
      </c>
      <c r="AX17" s="12">
        <v>2.6091000000000002</v>
      </c>
      <c r="AY17" s="12">
        <f t="shared" si="8"/>
        <v>50.918700000000001</v>
      </c>
      <c r="AZ17" s="12">
        <f t="shared" si="9"/>
        <v>0.72931948380457479</v>
      </c>
      <c r="BA17" s="4">
        <v>0</v>
      </c>
      <c r="BB17" s="12"/>
      <c r="BC17" s="12"/>
      <c r="BD17" s="12">
        <f t="shared" si="10"/>
        <v>0</v>
      </c>
      <c r="BE17" s="12">
        <v>0</v>
      </c>
      <c r="BF17" s="4">
        <v>0</v>
      </c>
      <c r="BJ17" s="12"/>
      <c r="BK17" s="12">
        <v>44.943820224719104</v>
      </c>
      <c r="BL17" s="12">
        <v>99.985699999999994</v>
      </c>
      <c r="BM17" s="7">
        <v>0.75793333333333335</v>
      </c>
      <c r="BN17" s="7">
        <v>0.4274</v>
      </c>
      <c r="BO17" s="7">
        <v>12.163333333333334</v>
      </c>
      <c r="BP17" s="7">
        <v>17.313333333333333</v>
      </c>
      <c r="BQ17" s="7">
        <v>7.8616666666666668E-2</v>
      </c>
      <c r="BR17" s="7">
        <v>5.2666666666666669E-3</v>
      </c>
      <c r="BS17" s="7">
        <v>0.78589999999999993</v>
      </c>
      <c r="BT17" s="7">
        <v>1.0816666666666668</v>
      </c>
      <c r="BU17" s="7">
        <v>9.7796666666666685E-2</v>
      </c>
      <c r="BV17" s="7">
        <v>8.0713333333333335</v>
      </c>
      <c r="BW17" s="7">
        <v>0.57466666666666655</v>
      </c>
      <c r="BX17" s="7">
        <v>2.8333333333333335</v>
      </c>
      <c r="BY17" s="7">
        <v>30.066666666666666</v>
      </c>
      <c r="BZ17" s="7">
        <v>205.43333333333331</v>
      </c>
      <c r="CA17" s="7">
        <v>6.3</v>
      </c>
    </row>
    <row r="18" spans="1:79">
      <c r="A18" t="str">
        <f t="shared" si="3"/>
        <v>ANwf_15</v>
      </c>
      <c r="B18" t="str">
        <f t="shared" si="4"/>
        <v>ANwf_1_78-85</v>
      </c>
      <c r="C18" t="str">
        <f t="shared" si="5"/>
        <v>ANwf_1</v>
      </c>
      <c r="D18">
        <f t="shared" si="6"/>
        <v>5</v>
      </c>
      <c r="E18" t="s">
        <v>198</v>
      </c>
      <c r="F18">
        <v>1461</v>
      </c>
      <c r="G18">
        <v>17</v>
      </c>
      <c r="H18" s="4">
        <v>5</v>
      </c>
      <c r="I18" t="s">
        <v>34</v>
      </c>
      <c r="J18" t="s">
        <v>15</v>
      </c>
      <c r="K18">
        <v>1</v>
      </c>
      <c r="L18" t="s">
        <v>199</v>
      </c>
      <c r="M18">
        <v>4</v>
      </c>
      <c r="N18">
        <v>78</v>
      </c>
      <c r="O18">
        <v>85</v>
      </c>
      <c r="P18">
        <v>7</v>
      </c>
      <c r="Q18">
        <f t="shared" si="7"/>
        <v>81.5</v>
      </c>
      <c r="R18" t="s">
        <v>175</v>
      </c>
      <c r="S18" t="s">
        <v>178</v>
      </c>
      <c r="T18">
        <v>8.9</v>
      </c>
      <c r="U18">
        <v>0.05</v>
      </c>
      <c r="V18">
        <v>0.95</v>
      </c>
      <c r="W18">
        <v>9</v>
      </c>
      <c r="X18" t="s">
        <v>36</v>
      </c>
      <c r="Y18">
        <v>4.3</v>
      </c>
      <c r="Z18">
        <v>2.7</v>
      </c>
      <c r="AA18">
        <v>0.8</v>
      </c>
      <c r="AB18">
        <v>0.62790697674418616</v>
      </c>
      <c r="AC18">
        <v>2.69</v>
      </c>
      <c r="AE18">
        <v>22.4</v>
      </c>
      <c r="AF18">
        <v>693.73</v>
      </c>
      <c r="AG18">
        <v>63.41</v>
      </c>
      <c r="AH18">
        <v>13.98</v>
      </c>
      <c r="AI18">
        <v>6.21</v>
      </c>
      <c r="AJ18">
        <v>34.28</v>
      </c>
      <c r="AK18">
        <v>37.39</v>
      </c>
      <c r="AL18">
        <v>0.44</v>
      </c>
      <c r="AM18" s="11">
        <v>4.6197324136965774</v>
      </c>
      <c r="AN18">
        <v>5.9</v>
      </c>
      <c r="AO18">
        <v>5</v>
      </c>
      <c r="AP18">
        <v>4.87</v>
      </c>
      <c r="AQ18" s="12">
        <v>1.8563000000000001</v>
      </c>
      <c r="AR18" s="12">
        <v>17.304600000000001</v>
      </c>
      <c r="AS18" s="12">
        <v>15.013</v>
      </c>
      <c r="AT18" s="12">
        <v>3.827</v>
      </c>
      <c r="AU18" s="12">
        <v>14.720599999999999</v>
      </c>
      <c r="AV18" s="12">
        <v>28.270399999999999</v>
      </c>
      <c r="AW18" s="12">
        <v>33.3825</v>
      </c>
      <c r="AX18" s="12">
        <v>0</v>
      </c>
      <c r="AY18" s="12">
        <f t="shared" si="8"/>
        <v>61.652900000000002</v>
      </c>
      <c r="AZ18" s="12">
        <f t="shared" si="9"/>
        <v>0.54145871483742047</v>
      </c>
      <c r="BA18" s="4">
        <v>0</v>
      </c>
      <c r="BB18" s="12"/>
      <c r="BC18" s="12"/>
      <c r="BD18" s="12">
        <f t="shared" si="10"/>
        <v>0</v>
      </c>
      <c r="BE18" s="12">
        <v>0.63859999999999995</v>
      </c>
      <c r="BF18" s="4">
        <v>0</v>
      </c>
      <c r="BJ18" s="12"/>
      <c r="BK18" s="12">
        <v>37.75</v>
      </c>
      <c r="BL18" s="12">
        <v>100</v>
      </c>
      <c r="BM18" s="7">
        <v>0.70400000000000007</v>
      </c>
      <c r="BN18" s="7">
        <v>0.58873333333333333</v>
      </c>
      <c r="BO18" s="7">
        <v>13.94</v>
      </c>
      <c r="BP18" s="7">
        <v>17.486666666666665</v>
      </c>
      <c r="BQ18" s="7">
        <v>8.617000000000001E-2</v>
      </c>
      <c r="BR18" s="7">
        <v>7.4233333333333339E-3</v>
      </c>
      <c r="BS18" s="7">
        <v>0.78270000000000006</v>
      </c>
      <c r="BT18" s="7">
        <v>1.3100000000000003</v>
      </c>
      <c r="BU18" s="7">
        <v>0.11823333333333334</v>
      </c>
      <c r="BV18" s="7">
        <v>8.0839999999999996</v>
      </c>
      <c r="BW18" s="7">
        <v>0.68509999999999993</v>
      </c>
      <c r="BX18" s="7">
        <v>3.0333333333333332</v>
      </c>
      <c r="BY18" s="7">
        <v>32.466666666666669</v>
      </c>
      <c r="BZ18" s="7">
        <v>224.73333333333335</v>
      </c>
      <c r="CA18" s="7">
        <v>8.3666666666666671</v>
      </c>
    </row>
    <row r="19" spans="1:79" ht="15">
      <c r="A19" t="str">
        <f t="shared" si="3"/>
        <v>BSpp_11</v>
      </c>
      <c r="B19" t="str">
        <f t="shared" si="4"/>
        <v>BSpp_1_0-10</v>
      </c>
      <c r="C19" t="str">
        <f t="shared" si="5"/>
        <v>BSpp_1</v>
      </c>
      <c r="D19">
        <f t="shared" si="6"/>
        <v>1</v>
      </c>
      <c r="E19" t="s">
        <v>200</v>
      </c>
      <c r="F19">
        <v>1427</v>
      </c>
      <c r="G19">
        <v>18</v>
      </c>
      <c r="H19" s="4">
        <v>17</v>
      </c>
      <c r="I19" t="s">
        <v>37</v>
      </c>
      <c r="J19" t="s">
        <v>16</v>
      </c>
      <c r="K19">
        <v>1</v>
      </c>
      <c r="L19" t="s">
        <v>182</v>
      </c>
      <c r="M19">
        <v>1</v>
      </c>
      <c r="N19">
        <v>0</v>
      </c>
      <c r="O19">
        <v>10</v>
      </c>
      <c r="P19">
        <v>10</v>
      </c>
      <c r="Q19">
        <f t="shared" si="7"/>
        <v>5</v>
      </c>
      <c r="R19" t="s">
        <v>168</v>
      </c>
      <c r="S19" t="s">
        <v>169</v>
      </c>
      <c r="T19">
        <v>13.3</v>
      </c>
      <c r="U19">
        <v>0.1</v>
      </c>
      <c r="V19">
        <v>0.9</v>
      </c>
      <c r="W19">
        <v>6.9</v>
      </c>
      <c r="X19" t="s">
        <v>36</v>
      </c>
      <c r="Y19">
        <v>3.5</v>
      </c>
      <c r="Z19">
        <v>2.7</v>
      </c>
      <c r="AA19">
        <v>0.62</v>
      </c>
      <c r="AB19">
        <v>2.391428571428571</v>
      </c>
      <c r="AC19">
        <v>7.45</v>
      </c>
      <c r="AD19">
        <v>73</v>
      </c>
      <c r="AE19">
        <v>27.6</v>
      </c>
      <c r="AF19">
        <v>367.32</v>
      </c>
      <c r="AG19">
        <v>267.87</v>
      </c>
      <c r="AH19">
        <v>46.32</v>
      </c>
      <c r="AI19">
        <v>2.58</v>
      </c>
      <c r="AJ19">
        <v>8.43</v>
      </c>
      <c r="AK19">
        <v>9.7100000000000009</v>
      </c>
      <c r="AL19">
        <v>0.06</v>
      </c>
      <c r="AM19" s="14">
        <v>4.5428103603235579</v>
      </c>
      <c r="AN19">
        <v>6.2</v>
      </c>
      <c r="AO19">
        <v>5.38</v>
      </c>
      <c r="AP19">
        <v>5.05</v>
      </c>
      <c r="AQ19" s="12">
        <v>3.3662000000000001</v>
      </c>
      <c r="AR19" s="12">
        <v>13.162599999999999</v>
      </c>
      <c r="AS19" s="12">
        <v>12.4702</v>
      </c>
      <c r="AT19" s="12">
        <v>0</v>
      </c>
      <c r="AU19" s="12">
        <v>26.1905</v>
      </c>
      <c r="AV19" s="12">
        <v>4.8185000000000002</v>
      </c>
      <c r="AW19" s="12">
        <v>45.468400000000003</v>
      </c>
      <c r="AX19" s="12">
        <v>0</v>
      </c>
      <c r="AY19" s="12">
        <f t="shared" si="8"/>
        <v>50.286900000000003</v>
      </c>
      <c r="AZ19" s="12">
        <f t="shared" si="9"/>
        <v>0.90417981621456089</v>
      </c>
      <c r="BA19" s="12">
        <v>1.1805000000000001</v>
      </c>
      <c r="BB19" s="12"/>
      <c r="BC19" s="12"/>
      <c r="BD19" s="12">
        <f t="shared" si="10"/>
        <v>0</v>
      </c>
      <c r="BE19" s="4">
        <v>0</v>
      </c>
      <c r="BF19" s="12">
        <v>5.8132999999999999</v>
      </c>
      <c r="BG19" s="12">
        <v>5.8132999999999999</v>
      </c>
      <c r="BH19" s="12"/>
      <c r="BI19" s="12"/>
      <c r="BJ19" s="12"/>
      <c r="BK19" s="12">
        <v>43.67959949937422</v>
      </c>
      <c r="BL19" s="12">
        <v>100</v>
      </c>
      <c r="BM19" s="7">
        <v>0.10496666666666667</v>
      </c>
      <c r="BN19" s="7">
        <v>0.18606666666666669</v>
      </c>
      <c r="BO19" s="7">
        <v>12.530000000000001</v>
      </c>
      <c r="BP19" s="7">
        <v>15.35</v>
      </c>
      <c r="BQ19" s="7">
        <v>5.3556666666666662E-2</v>
      </c>
      <c r="BR19" s="7">
        <v>6.5133333333333328E-3</v>
      </c>
      <c r="BS19" s="7">
        <v>0.29183333333333333</v>
      </c>
      <c r="BT19" s="7">
        <v>0.93663333333333332</v>
      </c>
      <c r="BU19" s="7">
        <v>0.27289999999999998</v>
      </c>
      <c r="BV19" s="7">
        <v>11.536666666666667</v>
      </c>
      <c r="BW19" s="7">
        <v>0.89029999999999998</v>
      </c>
      <c r="BX19" s="7">
        <v>2.8000000000000003</v>
      </c>
      <c r="BY19" s="7">
        <v>19.466666666666665</v>
      </c>
      <c r="BZ19" s="7">
        <v>166.26666666666665</v>
      </c>
      <c r="CA19" s="7">
        <v>3.1666666666666665</v>
      </c>
    </row>
    <row r="20" spans="1:79" ht="15">
      <c r="A20" t="str">
        <f t="shared" si="3"/>
        <v>BSpp_12</v>
      </c>
      <c r="B20" t="str">
        <f t="shared" si="4"/>
        <v>BSpp_1_10-31</v>
      </c>
      <c r="C20" t="str">
        <f t="shared" si="5"/>
        <v>BSpp_1</v>
      </c>
      <c r="D20">
        <f t="shared" si="6"/>
        <v>2</v>
      </c>
      <c r="E20" t="s">
        <v>201</v>
      </c>
      <c r="F20">
        <v>1429</v>
      </c>
      <c r="G20">
        <v>19</v>
      </c>
      <c r="H20" s="4">
        <v>18</v>
      </c>
      <c r="I20" t="s">
        <v>37</v>
      </c>
      <c r="J20" t="s">
        <v>16</v>
      </c>
      <c r="K20">
        <v>1</v>
      </c>
      <c r="L20" t="s">
        <v>171</v>
      </c>
      <c r="M20">
        <v>2</v>
      </c>
      <c r="N20">
        <v>10</v>
      </c>
      <c r="O20">
        <v>31</v>
      </c>
      <c r="P20">
        <v>21</v>
      </c>
      <c r="Q20">
        <f t="shared" si="7"/>
        <v>20.5</v>
      </c>
      <c r="R20" t="s">
        <v>175</v>
      </c>
      <c r="S20" t="s">
        <v>172</v>
      </c>
      <c r="T20">
        <v>13.3</v>
      </c>
      <c r="U20">
        <v>0.1</v>
      </c>
      <c r="V20">
        <v>0.9</v>
      </c>
      <c r="W20">
        <v>6</v>
      </c>
      <c r="X20" t="s">
        <v>36</v>
      </c>
      <c r="Y20">
        <v>3.4</v>
      </c>
      <c r="Z20">
        <v>2.9</v>
      </c>
      <c r="AA20">
        <v>0.79</v>
      </c>
      <c r="AB20">
        <v>3.4117647058823528</v>
      </c>
      <c r="AC20">
        <v>3.59</v>
      </c>
      <c r="AD20">
        <v>38.4</v>
      </c>
      <c r="AE20">
        <v>23.9</v>
      </c>
      <c r="AF20">
        <v>352.89</v>
      </c>
      <c r="AG20">
        <v>270.45</v>
      </c>
      <c r="AH20">
        <v>49.94</v>
      </c>
      <c r="AI20">
        <v>2.15</v>
      </c>
      <c r="AJ20">
        <v>8.5</v>
      </c>
      <c r="AK20">
        <v>9.57</v>
      </c>
      <c r="AL20">
        <v>0.04</v>
      </c>
      <c r="AM20" s="14">
        <v>4.5380440225726337</v>
      </c>
      <c r="AN20">
        <v>5.88</v>
      </c>
      <c r="AO20">
        <v>5.01</v>
      </c>
      <c r="AP20">
        <v>4.5199999999999996</v>
      </c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J20" s="12"/>
      <c r="BK20" s="12"/>
      <c r="BL20" s="12"/>
      <c r="BM20" s="7">
        <v>6.6400000000000001E-2</v>
      </c>
      <c r="BN20" s="7">
        <v>0.15740000000000001</v>
      </c>
      <c r="BO20" s="7">
        <v>14.426666666666668</v>
      </c>
      <c r="BP20" s="7">
        <v>15.51</v>
      </c>
      <c r="BQ20" s="7">
        <v>5.3646666666666669E-2</v>
      </c>
      <c r="BR20" s="7">
        <v>4.4133333333333333E-3</v>
      </c>
      <c r="BS20" s="7">
        <v>0.24723333333333333</v>
      </c>
      <c r="BT20" s="7">
        <v>0.54096666666666671</v>
      </c>
      <c r="BU20" s="7">
        <v>0.26540000000000002</v>
      </c>
      <c r="BV20" s="7">
        <v>11.916666666666666</v>
      </c>
      <c r="BW20" s="7">
        <v>0.9557000000000001</v>
      </c>
      <c r="BX20" s="7">
        <v>3.1333333333333333</v>
      </c>
      <c r="BY20" s="7">
        <v>16.866666666666667</v>
      </c>
      <c r="BZ20" s="7">
        <v>171.70000000000002</v>
      </c>
      <c r="CA20" s="7">
        <v>5.166666666666667</v>
      </c>
    </row>
    <row r="21" spans="1:79" ht="15">
      <c r="A21" t="str">
        <f t="shared" si="3"/>
        <v>BSpp_13</v>
      </c>
      <c r="B21" t="str">
        <f t="shared" si="4"/>
        <v>BSpp_1_31-56</v>
      </c>
      <c r="C21" t="str">
        <f t="shared" si="5"/>
        <v>BSpp_1</v>
      </c>
      <c r="D21">
        <f t="shared" si="6"/>
        <v>3</v>
      </c>
      <c r="E21" t="s">
        <v>202</v>
      </c>
      <c r="F21">
        <v>1428</v>
      </c>
      <c r="G21">
        <v>20</v>
      </c>
      <c r="H21" s="4">
        <v>19</v>
      </c>
      <c r="I21" t="s">
        <v>37</v>
      </c>
      <c r="J21" t="s">
        <v>16</v>
      </c>
      <c r="K21">
        <v>1</v>
      </c>
      <c r="L21" t="s">
        <v>203</v>
      </c>
      <c r="M21">
        <v>3</v>
      </c>
      <c r="N21">
        <v>31</v>
      </c>
      <c r="O21">
        <v>56</v>
      </c>
      <c r="P21">
        <v>25</v>
      </c>
      <c r="Q21">
        <f t="shared" si="7"/>
        <v>43.5</v>
      </c>
      <c r="R21" t="s">
        <v>175</v>
      </c>
      <c r="S21" t="s">
        <v>178</v>
      </c>
      <c r="T21">
        <v>13.3</v>
      </c>
      <c r="U21">
        <v>0.1</v>
      </c>
      <c r="V21">
        <v>0.9</v>
      </c>
      <c r="W21">
        <v>4.9000000000000004</v>
      </c>
      <c r="X21" t="s">
        <v>36</v>
      </c>
      <c r="Y21">
        <v>3.5</v>
      </c>
      <c r="Z21">
        <v>3.5</v>
      </c>
      <c r="AA21">
        <v>0.94</v>
      </c>
      <c r="AB21">
        <v>5.0999999999999996</v>
      </c>
      <c r="AC21">
        <v>0.9</v>
      </c>
      <c r="AD21">
        <v>-89.7</v>
      </c>
      <c r="AE21">
        <v>22.5</v>
      </c>
      <c r="AF21">
        <v>263.33999999999997</v>
      </c>
      <c r="AG21">
        <v>387.08</v>
      </c>
      <c r="AH21">
        <v>57.41</v>
      </c>
      <c r="AI21">
        <v>1.87</v>
      </c>
      <c r="AJ21">
        <v>4.74</v>
      </c>
      <c r="AK21">
        <v>5.67</v>
      </c>
      <c r="AL21">
        <v>0.03</v>
      </c>
      <c r="AM21" s="14">
        <v>2.2164059321540468</v>
      </c>
      <c r="AN21">
        <v>5.83</v>
      </c>
      <c r="AO21">
        <v>4.72</v>
      </c>
      <c r="AP21">
        <v>4.34</v>
      </c>
      <c r="AQ21" s="12">
        <v>0</v>
      </c>
      <c r="AR21" s="12">
        <v>7.9432</v>
      </c>
      <c r="AS21" s="12">
        <v>7.9432</v>
      </c>
      <c r="AT21" s="12">
        <v>0</v>
      </c>
      <c r="AU21" s="12">
        <v>45.845700000000001</v>
      </c>
      <c r="AV21" s="12">
        <v>27.1357</v>
      </c>
      <c r="AW21" s="4">
        <v>0</v>
      </c>
      <c r="AX21" s="4">
        <v>0</v>
      </c>
      <c r="AY21" s="12">
        <f t="shared" ref="AY21:AY44" si="11">SUM(AV21:AX21)</f>
        <v>27.1357</v>
      </c>
      <c r="AZ21" s="12">
        <f t="shared" ref="AZ21:AZ44" si="12">AW21/AY21</f>
        <v>0</v>
      </c>
      <c r="BA21" s="12">
        <v>0.89080000000000004</v>
      </c>
      <c r="BB21" s="12">
        <v>8.6358999999999995</v>
      </c>
      <c r="BC21" s="12"/>
      <c r="BD21" s="12">
        <f t="shared" ref="BD21:BD44" si="13">SUM(BB21:BC21)</f>
        <v>8.6358999999999995</v>
      </c>
      <c r="BE21" s="4">
        <v>0</v>
      </c>
      <c r="BF21" s="12">
        <v>9.5031999999999996</v>
      </c>
      <c r="BG21" s="12">
        <v>6.4917643118887662</v>
      </c>
      <c r="BH21" s="12">
        <v>3.0113506816052231</v>
      </c>
      <c r="BI21" s="12"/>
      <c r="BJ21" s="12"/>
      <c r="BK21" s="12">
        <v>31.460674157303369</v>
      </c>
      <c r="BL21" s="12">
        <v>99.954499999999996</v>
      </c>
      <c r="BM21" s="7">
        <v>0.06</v>
      </c>
      <c r="BN21" s="7">
        <v>9.8100000000000007E-2</v>
      </c>
      <c r="BO21" s="7">
        <v>14.403333333333334</v>
      </c>
      <c r="BP21" s="7">
        <v>17.12</v>
      </c>
      <c r="BQ21" s="7">
        <v>3.5486666666666666E-2</v>
      </c>
      <c r="BR21" s="7">
        <v>3.1366666666666665E-3</v>
      </c>
      <c r="BS21" s="7">
        <v>0.15196666666666669</v>
      </c>
      <c r="BT21" s="7">
        <v>0.22276666666666667</v>
      </c>
      <c r="BU21" s="7">
        <v>9.8073333333333332E-2</v>
      </c>
      <c r="BV21" s="7">
        <v>11.976666666666667</v>
      </c>
      <c r="BW21" s="7">
        <v>0.9032</v>
      </c>
      <c r="BX21" s="7">
        <v>2</v>
      </c>
      <c r="BY21" s="7">
        <v>11.433333333333332</v>
      </c>
      <c r="BZ21" s="7">
        <v>184.63333333333333</v>
      </c>
      <c r="CA21" s="7">
        <v>5</v>
      </c>
    </row>
    <row r="22" spans="1:79" ht="15">
      <c r="A22" t="str">
        <f t="shared" si="3"/>
        <v>BSpp_14</v>
      </c>
      <c r="B22" t="str">
        <f t="shared" si="4"/>
        <v>BSpp_1_56-83</v>
      </c>
      <c r="C22" t="str">
        <f t="shared" si="5"/>
        <v>BSpp_1</v>
      </c>
      <c r="D22">
        <f t="shared" si="6"/>
        <v>4</v>
      </c>
      <c r="E22" t="s">
        <v>204</v>
      </c>
      <c r="F22">
        <v>1425</v>
      </c>
      <c r="G22">
        <v>21</v>
      </c>
      <c r="H22" s="4">
        <v>20</v>
      </c>
      <c r="I22" t="s">
        <v>37</v>
      </c>
      <c r="J22" t="s">
        <v>16</v>
      </c>
      <c r="K22">
        <v>1</v>
      </c>
      <c r="L22" t="s">
        <v>205</v>
      </c>
      <c r="M22">
        <v>4</v>
      </c>
      <c r="N22">
        <v>56</v>
      </c>
      <c r="O22">
        <v>83</v>
      </c>
      <c r="P22">
        <v>27</v>
      </c>
      <c r="Q22">
        <f t="shared" si="7"/>
        <v>69.5</v>
      </c>
      <c r="R22" t="s">
        <v>175</v>
      </c>
      <c r="S22" t="s">
        <v>178</v>
      </c>
      <c r="T22">
        <v>13.3</v>
      </c>
      <c r="U22">
        <v>0.1</v>
      </c>
      <c r="V22">
        <v>0.9</v>
      </c>
      <c r="W22">
        <v>5.6</v>
      </c>
      <c r="X22" t="s">
        <v>36</v>
      </c>
      <c r="Y22">
        <v>3.7</v>
      </c>
      <c r="Z22">
        <v>3.9</v>
      </c>
      <c r="AA22">
        <v>0.68</v>
      </c>
      <c r="AB22">
        <v>4.6378378378378375</v>
      </c>
      <c r="AC22">
        <v>0.97</v>
      </c>
      <c r="AD22">
        <v>-78.3</v>
      </c>
      <c r="AE22">
        <v>24.3</v>
      </c>
      <c r="AF22">
        <v>118.41</v>
      </c>
      <c r="AG22">
        <v>607.55999999999995</v>
      </c>
      <c r="AH22">
        <v>56.87</v>
      </c>
      <c r="AI22">
        <v>1.82</v>
      </c>
      <c r="AJ22">
        <v>3.72</v>
      </c>
      <c r="AK22">
        <v>4.63</v>
      </c>
      <c r="AL22">
        <v>0.03</v>
      </c>
      <c r="AM22" s="14">
        <v>1.3212636794552142</v>
      </c>
      <c r="AN22">
        <v>5.93</v>
      </c>
      <c r="AO22">
        <v>4.7699999999999996</v>
      </c>
      <c r="AP22">
        <v>4.5199999999999996</v>
      </c>
      <c r="AQ22" s="12">
        <v>0</v>
      </c>
      <c r="AR22" s="12">
        <v>9.2484000000000002</v>
      </c>
      <c r="AS22" s="12">
        <v>9.2484000000000002</v>
      </c>
      <c r="AT22" s="12">
        <v>9.0573999999999995</v>
      </c>
      <c r="AU22" s="12">
        <v>51.631</v>
      </c>
      <c r="AV22" s="12">
        <v>0</v>
      </c>
      <c r="AW22" s="12">
        <v>15.277100000000001</v>
      </c>
      <c r="AX22" s="4">
        <v>0</v>
      </c>
      <c r="AY22" s="12">
        <f t="shared" si="11"/>
        <v>15.277100000000001</v>
      </c>
      <c r="AZ22" s="12">
        <f t="shared" si="12"/>
        <v>1</v>
      </c>
      <c r="BA22" s="12">
        <v>1.0258</v>
      </c>
      <c r="BB22" s="12">
        <v>5.2428999999999997</v>
      </c>
      <c r="BC22" s="12"/>
      <c r="BD22" s="12">
        <f t="shared" si="13"/>
        <v>5.2428999999999997</v>
      </c>
      <c r="BE22" s="12">
        <v>6.0587999999999997</v>
      </c>
      <c r="BF22" s="12">
        <v>2.4584999999999999</v>
      </c>
      <c r="BG22" s="12">
        <v>2.4584999999999999</v>
      </c>
      <c r="BH22" s="12"/>
      <c r="BI22" s="12"/>
      <c r="BJ22" s="12"/>
      <c r="BK22" s="12">
        <v>19.875</v>
      </c>
      <c r="BL22" s="12">
        <v>99.999900000000025</v>
      </c>
      <c r="BM22" s="7">
        <v>0.06</v>
      </c>
      <c r="BN22" s="7">
        <v>6.643333333333333E-2</v>
      </c>
      <c r="BO22" s="7">
        <v>13.923333333333332</v>
      </c>
      <c r="BP22" s="7">
        <v>16.906666666666666</v>
      </c>
      <c r="BQ22" s="7">
        <v>3.2526666666666669E-2</v>
      </c>
      <c r="BR22" s="7">
        <v>2.7366666666666668E-3</v>
      </c>
      <c r="BS22" s="7">
        <v>0.13326666666666667</v>
      </c>
      <c r="BT22" s="7">
        <v>0.13466666666666666</v>
      </c>
      <c r="BU22" s="7">
        <v>2.5110000000000004E-2</v>
      </c>
      <c r="BV22" s="7">
        <v>11.846666666666666</v>
      </c>
      <c r="BW22" s="7">
        <v>0.79923333333333335</v>
      </c>
      <c r="BX22" s="7">
        <v>1.8</v>
      </c>
      <c r="BY22" s="7">
        <v>8.7999999999999989</v>
      </c>
      <c r="BZ22" s="7">
        <v>178.03333333333333</v>
      </c>
      <c r="CA22" s="7">
        <v>4.3</v>
      </c>
    </row>
    <row r="23" spans="1:79" ht="15">
      <c r="A23" t="str">
        <f t="shared" si="3"/>
        <v>BSrf_11</v>
      </c>
      <c r="B23" t="str">
        <f t="shared" si="4"/>
        <v>BSrf_1_0-9</v>
      </c>
      <c r="C23" t="str">
        <f t="shared" si="5"/>
        <v>BSrf_1</v>
      </c>
      <c r="D23">
        <f t="shared" si="6"/>
        <v>1</v>
      </c>
      <c r="E23" t="s">
        <v>206</v>
      </c>
      <c r="F23">
        <v>1507</v>
      </c>
      <c r="G23">
        <v>22</v>
      </c>
      <c r="H23" s="4">
        <v>13</v>
      </c>
      <c r="I23" t="s">
        <v>37</v>
      </c>
      <c r="J23" t="s">
        <v>11</v>
      </c>
      <c r="K23">
        <v>1</v>
      </c>
      <c r="L23" t="s">
        <v>167</v>
      </c>
      <c r="M23">
        <v>1</v>
      </c>
      <c r="N23">
        <v>0</v>
      </c>
      <c r="O23">
        <v>9</v>
      </c>
      <c r="P23">
        <v>9</v>
      </c>
      <c r="Q23">
        <f t="shared" si="7"/>
        <v>4.5</v>
      </c>
      <c r="R23" t="s">
        <v>168</v>
      </c>
      <c r="S23" t="s">
        <v>169</v>
      </c>
      <c r="T23">
        <v>6</v>
      </c>
      <c r="U23">
        <v>0.09</v>
      </c>
      <c r="V23">
        <v>0.91</v>
      </c>
      <c r="W23">
        <v>9.4</v>
      </c>
      <c r="X23" t="s">
        <v>36</v>
      </c>
      <c r="Y23">
        <v>3.5</v>
      </c>
      <c r="Z23">
        <v>1.4</v>
      </c>
      <c r="AA23">
        <v>0.78</v>
      </c>
      <c r="AB23">
        <v>0.23999999999999982</v>
      </c>
      <c r="AC23">
        <v>9.01</v>
      </c>
      <c r="AD23">
        <v>7.8</v>
      </c>
      <c r="AE23">
        <v>9.8000000000000007</v>
      </c>
      <c r="AF23">
        <v>947.15</v>
      </c>
      <c r="AG23">
        <v>33.090000000000003</v>
      </c>
      <c r="AH23">
        <v>6.45</v>
      </c>
      <c r="AI23">
        <v>2.78</v>
      </c>
      <c r="AJ23">
        <v>4.7300000000000004</v>
      </c>
      <c r="AK23">
        <v>6.12</v>
      </c>
      <c r="AL23">
        <v>0.56000000000000005</v>
      </c>
      <c r="AM23" s="14">
        <v>2.1219057452270973</v>
      </c>
      <c r="AN23">
        <v>6.33</v>
      </c>
      <c r="AO23">
        <v>5.13</v>
      </c>
      <c r="AP23">
        <v>4.83</v>
      </c>
      <c r="AQ23" s="12">
        <v>0</v>
      </c>
      <c r="AR23" s="4">
        <v>54.606200000000001</v>
      </c>
      <c r="AS23" s="4">
        <v>44.982599999999998</v>
      </c>
      <c r="AT23" s="4">
        <v>4.0621999999999998</v>
      </c>
      <c r="AU23" s="4">
        <v>0</v>
      </c>
      <c r="AV23" s="4">
        <v>33.337200000000003</v>
      </c>
      <c r="AW23" s="4">
        <v>0</v>
      </c>
      <c r="AX23" s="4">
        <v>0</v>
      </c>
      <c r="AY23" s="12">
        <f t="shared" si="11"/>
        <v>33.337200000000003</v>
      </c>
      <c r="AZ23" s="12">
        <f t="shared" si="12"/>
        <v>0</v>
      </c>
      <c r="BA23" s="4">
        <v>7.9943999999999997</v>
      </c>
      <c r="BD23" s="12">
        <f t="shared" si="13"/>
        <v>0</v>
      </c>
      <c r="BE23" s="4">
        <v>0</v>
      </c>
      <c r="BF23" s="4">
        <v>0</v>
      </c>
      <c r="BK23" s="4">
        <v>31.664580725907381</v>
      </c>
      <c r="BL23" s="4">
        <v>100</v>
      </c>
      <c r="BM23">
        <v>2.2183333333333333</v>
      </c>
      <c r="BN23">
        <v>1.1476666666666666</v>
      </c>
      <c r="BO23">
        <v>7.6026666666666669</v>
      </c>
      <c r="BP23">
        <v>22.376666666666665</v>
      </c>
      <c r="BQ23">
        <v>6.9353333333333336E-2</v>
      </c>
      <c r="BR23">
        <v>1.772E-2</v>
      </c>
      <c r="BS23">
        <v>1.3636666666666668</v>
      </c>
      <c r="BT23">
        <v>3.7583333333333333</v>
      </c>
      <c r="BU23">
        <v>0.10586666666666666</v>
      </c>
      <c r="BV23">
        <v>3.484</v>
      </c>
      <c r="BW23">
        <v>0.32733333333333331</v>
      </c>
      <c r="BX23">
        <v>4.6333333333333329</v>
      </c>
      <c r="BY23">
        <v>15.866666666666667</v>
      </c>
      <c r="BZ23">
        <v>170.9666666666667</v>
      </c>
      <c r="CA23">
        <v>11.266666666666667</v>
      </c>
    </row>
    <row r="24" spans="1:79" ht="15">
      <c r="A24" t="str">
        <f t="shared" si="3"/>
        <v>BSrf_12</v>
      </c>
      <c r="B24" t="str">
        <f t="shared" si="4"/>
        <v>BSrf_1_9-23</v>
      </c>
      <c r="C24" t="str">
        <f t="shared" si="5"/>
        <v>BSrf_1</v>
      </c>
      <c r="D24">
        <f t="shared" si="6"/>
        <v>2</v>
      </c>
      <c r="E24" t="s">
        <v>207</v>
      </c>
      <c r="F24">
        <v>1503</v>
      </c>
      <c r="G24">
        <v>23</v>
      </c>
      <c r="H24" s="4">
        <v>14</v>
      </c>
      <c r="I24" t="s">
        <v>37</v>
      </c>
      <c r="J24" t="s">
        <v>11</v>
      </c>
      <c r="K24">
        <v>1</v>
      </c>
      <c r="L24" t="s">
        <v>208</v>
      </c>
      <c r="M24">
        <v>2</v>
      </c>
      <c r="N24">
        <v>9</v>
      </c>
      <c r="O24">
        <v>23</v>
      </c>
      <c r="P24">
        <v>14</v>
      </c>
      <c r="Q24">
        <f t="shared" si="7"/>
        <v>16</v>
      </c>
      <c r="R24" t="s">
        <v>168</v>
      </c>
      <c r="S24" t="s">
        <v>172</v>
      </c>
      <c r="T24">
        <v>6</v>
      </c>
      <c r="U24">
        <v>0.22</v>
      </c>
      <c r="V24">
        <v>0.78</v>
      </c>
      <c r="W24">
        <v>9.3000000000000007</v>
      </c>
      <c r="X24" t="s">
        <v>36</v>
      </c>
      <c r="Y24">
        <v>4.4000000000000004</v>
      </c>
      <c r="Z24">
        <v>2.6</v>
      </c>
      <c r="AA24">
        <v>0.78</v>
      </c>
      <c r="AB24">
        <v>0.41363636363636319</v>
      </c>
      <c r="AC24">
        <v>1.24</v>
      </c>
      <c r="AD24">
        <v>-26.7</v>
      </c>
      <c r="AE24">
        <v>20.7</v>
      </c>
      <c r="AF24">
        <v>785.42</v>
      </c>
      <c r="AG24">
        <v>61.08</v>
      </c>
      <c r="AH24">
        <v>9.0299999999999994</v>
      </c>
      <c r="AI24">
        <v>3.26</v>
      </c>
      <c r="AJ24">
        <v>12.2</v>
      </c>
      <c r="AK24">
        <v>13.83</v>
      </c>
      <c r="AL24">
        <v>0.36</v>
      </c>
      <c r="AM24" s="14">
        <v>2.6710789216711093</v>
      </c>
      <c r="AN24">
        <v>5.92</v>
      </c>
      <c r="AO24">
        <v>4.9000000000000004</v>
      </c>
      <c r="AP24">
        <v>4.9000000000000004</v>
      </c>
      <c r="AQ24" s="12">
        <v>0</v>
      </c>
      <c r="AR24" s="4">
        <v>47.295099999999998</v>
      </c>
      <c r="AS24" s="4">
        <v>44.6357</v>
      </c>
      <c r="AT24" s="4">
        <v>5.1387</v>
      </c>
      <c r="AU24" s="4">
        <v>6.0864000000000003</v>
      </c>
      <c r="AV24" s="4">
        <v>25.3765</v>
      </c>
      <c r="AW24" s="4">
        <v>0</v>
      </c>
      <c r="AX24" s="4">
        <v>0</v>
      </c>
      <c r="AY24" s="12">
        <f t="shared" si="11"/>
        <v>25.3765</v>
      </c>
      <c r="AZ24" s="12">
        <f t="shared" si="12"/>
        <v>0</v>
      </c>
      <c r="BA24" s="4">
        <v>13.072100000000001</v>
      </c>
      <c r="BD24" s="12">
        <f t="shared" si="13"/>
        <v>0</v>
      </c>
      <c r="BE24" s="4">
        <v>1.4480999999999999</v>
      </c>
      <c r="BF24" s="4">
        <v>0</v>
      </c>
      <c r="BJ24" s="4">
        <v>1.6324000000000001</v>
      </c>
      <c r="BK24" s="4">
        <v>36.875</v>
      </c>
      <c r="BL24" s="4">
        <v>100.0493</v>
      </c>
      <c r="BM24">
        <v>1.6440000000000001</v>
      </c>
      <c r="BN24">
        <v>0.81059999999999999</v>
      </c>
      <c r="BO24">
        <v>9.6850000000000005</v>
      </c>
      <c r="BP24">
        <v>18.956666666666663</v>
      </c>
      <c r="BQ24">
        <v>5.8480000000000004E-2</v>
      </c>
      <c r="BR24">
        <v>8.0466666666666672E-3</v>
      </c>
      <c r="BS24">
        <v>0.85619999999999996</v>
      </c>
      <c r="BT24">
        <v>2.4676666666666667</v>
      </c>
      <c r="BU24">
        <v>7.7513333333333337E-2</v>
      </c>
      <c r="BV24">
        <v>5.2153333333333327</v>
      </c>
      <c r="BW24">
        <v>0.4456</v>
      </c>
      <c r="BX24">
        <v>2.7000000000000006</v>
      </c>
      <c r="BY24">
        <v>15.433333333333332</v>
      </c>
      <c r="BZ24">
        <v>166.86666666666667</v>
      </c>
      <c r="CA24">
        <v>7.5</v>
      </c>
    </row>
    <row r="25" spans="1:79" ht="15">
      <c r="A25" t="str">
        <f t="shared" si="3"/>
        <v>BSrf_13</v>
      </c>
      <c r="B25" t="str">
        <f t="shared" si="4"/>
        <v>BSrf_1_23-63</v>
      </c>
      <c r="C25" t="str">
        <f t="shared" si="5"/>
        <v>BSrf_1</v>
      </c>
      <c r="D25">
        <f t="shared" si="6"/>
        <v>3</v>
      </c>
      <c r="E25" t="s">
        <v>209</v>
      </c>
      <c r="F25">
        <v>1509</v>
      </c>
      <c r="G25">
        <v>24</v>
      </c>
      <c r="H25" s="4">
        <v>15</v>
      </c>
      <c r="I25" t="s">
        <v>37</v>
      </c>
      <c r="J25" t="s">
        <v>11</v>
      </c>
      <c r="K25">
        <v>1</v>
      </c>
      <c r="L25" t="s">
        <v>210</v>
      </c>
      <c r="M25">
        <v>3</v>
      </c>
      <c r="N25">
        <v>23</v>
      </c>
      <c r="O25">
        <v>63</v>
      </c>
      <c r="P25">
        <v>40</v>
      </c>
      <c r="Q25">
        <f t="shared" si="7"/>
        <v>43</v>
      </c>
      <c r="R25" t="s">
        <v>175</v>
      </c>
      <c r="S25" t="s">
        <v>178</v>
      </c>
      <c r="T25">
        <v>6</v>
      </c>
      <c r="U25">
        <v>0.35</v>
      </c>
      <c r="V25">
        <v>0.65</v>
      </c>
      <c r="W25">
        <v>9.1999999999999993</v>
      </c>
      <c r="X25" t="s">
        <v>36</v>
      </c>
      <c r="Y25">
        <v>4.5</v>
      </c>
      <c r="Z25">
        <v>3</v>
      </c>
      <c r="AA25">
        <v>0.87</v>
      </c>
      <c r="AB25">
        <v>0.53333333333333377</v>
      </c>
      <c r="AC25">
        <v>1.21</v>
      </c>
      <c r="AD25">
        <v>-85.3</v>
      </c>
      <c r="AE25">
        <v>20.2</v>
      </c>
      <c r="AF25">
        <v>607.51</v>
      </c>
      <c r="AG25">
        <v>61.41</v>
      </c>
      <c r="AH25">
        <v>9.57</v>
      </c>
      <c r="AI25">
        <v>3.47</v>
      </c>
      <c r="AJ25">
        <v>14.75</v>
      </c>
      <c r="AK25">
        <v>16.489999999999998</v>
      </c>
      <c r="AL25">
        <v>0.36</v>
      </c>
      <c r="AM25" s="14">
        <v>2.7535345743618365</v>
      </c>
      <c r="AN25">
        <v>6.04</v>
      </c>
      <c r="AO25">
        <v>5.04</v>
      </c>
      <c r="AP25">
        <v>4.84</v>
      </c>
      <c r="AQ25" s="12">
        <v>0</v>
      </c>
      <c r="AR25" s="4">
        <v>41.103900000000003</v>
      </c>
      <c r="AS25" s="4">
        <v>38.471899999999998</v>
      </c>
      <c r="AT25" s="4">
        <v>4.6589</v>
      </c>
      <c r="AU25" s="4">
        <v>12.2271</v>
      </c>
      <c r="AV25" s="4">
        <v>27.701499999999999</v>
      </c>
      <c r="AW25" s="4">
        <v>0</v>
      </c>
      <c r="AX25" s="4">
        <v>0</v>
      </c>
      <c r="AY25" s="12">
        <f t="shared" si="11"/>
        <v>27.701499999999999</v>
      </c>
      <c r="AZ25" s="12">
        <f t="shared" si="12"/>
        <v>0</v>
      </c>
      <c r="BA25" s="4">
        <v>11.6289</v>
      </c>
      <c r="BD25" s="12">
        <f t="shared" si="13"/>
        <v>0</v>
      </c>
      <c r="BE25" s="4">
        <v>0</v>
      </c>
      <c r="BF25" s="4">
        <v>0</v>
      </c>
      <c r="BJ25" s="4">
        <v>2.6798000000000002</v>
      </c>
      <c r="BK25" s="4">
        <v>39.450686641697878</v>
      </c>
      <c r="BL25" s="4">
        <v>100.0001</v>
      </c>
      <c r="BM25">
        <v>1.3533333333333335</v>
      </c>
      <c r="BN25">
        <v>0.69846666666666668</v>
      </c>
      <c r="BO25">
        <v>10.956666666666665</v>
      </c>
      <c r="BP25">
        <v>17.069999999999997</v>
      </c>
      <c r="BQ25">
        <v>6.055E-2</v>
      </c>
      <c r="BR25">
        <v>4.9900000000000005E-3</v>
      </c>
      <c r="BS25">
        <v>0.57253333333333334</v>
      </c>
      <c r="BT25">
        <v>2.3699999999999997</v>
      </c>
      <c r="BU25">
        <v>8.0023333333333321E-2</v>
      </c>
      <c r="BV25">
        <v>6.125</v>
      </c>
      <c r="BW25">
        <v>0.52366666666666661</v>
      </c>
      <c r="BX25">
        <v>0.8666666666666667</v>
      </c>
      <c r="BY25">
        <v>18.533333333333335</v>
      </c>
      <c r="BZ25">
        <v>181.76666666666665</v>
      </c>
      <c r="CA25">
        <v>8.6666666666666661</v>
      </c>
    </row>
    <row r="26" spans="1:79" ht="15">
      <c r="A26" t="str">
        <f t="shared" si="3"/>
        <v>BSrf_14</v>
      </c>
      <c r="B26" t="str">
        <f t="shared" si="4"/>
        <v>BSrf_1_63-98</v>
      </c>
      <c r="C26" t="str">
        <f t="shared" si="5"/>
        <v>BSrf_1</v>
      </c>
      <c r="D26">
        <f t="shared" si="6"/>
        <v>4</v>
      </c>
      <c r="E26" t="s">
        <v>211</v>
      </c>
      <c r="F26">
        <v>1506</v>
      </c>
      <c r="G26">
        <v>25</v>
      </c>
      <c r="H26" s="4">
        <v>16</v>
      </c>
      <c r="I26" t="s">
        <v>37</v>
      </c>
      <c r="J26" t="s">
        <v>11</v>
      </c>
      <c r="K26">
        <v>1</v>
      </c>
      <c r="L26" t="s">
        <v>189</v>
      </c>
      <c r="M26">
        <v>4</v>
      </c>
      <c r="N26">
        <v>63</v>
      </c>
      <c r="O26">
        <v>98</v>
      </c>
      <c r="P26">
        <v>35</v>
      </c>
      <c r="Q26">
        <f t="shared" si="7"/>
        <v>80.5</v>
      </c>
      <c r="R26" t="s">
        <v>175</v>
      </c>
      <c r="S26" t="s">
        <v>178</v>
      </c>
      <c r="T26">
        <v>6</v>
      </c>
      <c r="U26">
        <v>0.04</v>
      </c>
      <c r="V26">
        <v>0.96</v>
      </c>
      <c r="W26">
        <v>9.8000000000000007</v>
      </c>
      <c r="X26" t="s">
        <v>36</v>
      </c>
      <c r="Y26">
        <v>4.9000000000000004</v>
      </c>
      <c r="Z26">
        <v>2.9</v>
      </c>
      <c r="AA26">
        <v>0.61</v>
      </c>
      <c r="AB26">
        <v>0.11836734693877508</v>
      </c>
      <c r="AC26">
        <v>0.72</v>
      </c>
      <c r="AD26">
        <v>-70.7</v>
      </c>
      <c r="AE26">
        <v>18</v>
      </c>
      <c r="AF26">
        <v>769.15</v>
      </c>
      <c r="AG26">
        <v>57.12</v>
      </c>
      <c r="AH26">
        <v>9.2100000000000009</v>
      </c>
      <c r="AI26">
        <v>3.36</v>
      </c>
      <c r="AJ26">
        <v>14.63</v>
      </c>
      <c r="AK26">
        <v>16.3</v>
      </c>
      <c r="AL26">
        <v>0.36</v>
      </c>
      <c r="AM26" s="14">
        <v>2.5403173237449979</v>
      </c>
      <c r="AN26">
        <v>6.21</v>
      </c>
      <c r="AO26">
        <v>5.1100000000000003</v>
      </c>
      <c r="AP26">
        <v>4.8099999999999996</v>
      </c>
      <c r="AQ26" s="12">
        <v>0</v>
      </c>
      <c r="AR26" s="4">
        <v>45.398800000000001</v>
      </c>
      <c r="AS26" s="4">
        <v>45.398800000000001</v>
      </c>
      <c r="AT26" s="4">
        <v>3.8408000000000002</v>
      </c>
      <c r="AU26" s="4">
        <v>7.5156999999999998</v>
      </c>
      <c r="AV26" s="4">
        <v>15.1454</v>
      </c>
      <c r="AW26" s="4">
        <v>0</v>
      </c>
      <c r="AX26" s="4">
        <v>24.048100000000002</v>
      </c>
      <c r="AY26" s="12">
        <f t="shared" si="11"/>
        <v>39.1935</v>
      </c>
      <c r="AZ26" s="12">
        <f t="shared" si="12"/>
        <v>0</v>
      </c>
      <c r="BA26" s="4">
        <v>0</v>
      </c>
      <c r="BD26" s="12">
        <f t="shared" si="13"/>
        <v>0</v>
      </c>
      <c r="BE26" s="4">
        <v>0</v>
      </c>
      <c r="BF26" s="4">
        <v>0</v>
      </c>
      <c r="BJ26" s="4">
        <v>4.0514000000000001</v>
      </c>
      <c r="BK26" s="4">
        <v>26.923076923076923</v>
      </c>
      <c r="BL26" s="4">
        <v>100.00020000000001</v>
      </c>
      <c r="BM26">
        <v>1.5056666666666667</v>
      </c>
      <c r="BN26">
        <v>0.99373333333333325</v>
      </c>
      <c r="BO26">
        <v>12.736666666666666</v>
      </c>
      <c r="BP26">
        <v>18.856666666666669</v>
      </c>
      <c r="BQ26">
        <v>4.2530000000000005E-2</v>
      </c>
      <c r="BR26">
        <v>7.0133333333333332E-3</v>
      </c>
      <c r="BS26">
        <v>0.53383333333333338</v>
      </c>
      <c r="BT26">
        <v>4.1523333333333339</v>
      </c>
      <c r="BU26">
        <v>9.5046666666666668E-2</v>
      </c>
      <c r="BV26">
        <v>5.8543333333333338</v>
      </c>
      <c r="BW26">
        <v>0.57550000000000001</v>
      </c>
      <c r="BX26">
        <v>0.7</v>
      </c>
      <c r="BY26">
        <v>28.533333333333331</v>
      </c>
      <c r="BZ26">
        <v>226.36666666666667</v>
      </c>
      <c r="CA26">
        <v>10.5</v>
      </c>
    </row>
    <row r="27" spans="1:79" ht="15">
      <c r="A27" t="str">
        <f t="shared" si="3"/>
        <v>BSwf_11</v>
      </c>
      <c r="B27" t="str">
        <f t="shared" si="4"/>
        <v>BSwf_1_0-8</v>
      </c>
      <c r="C27" t="str">
        <f t="shared" si="5"/>
        <v>BSwf_1</v>
      </c>
      <c r="D27">
        <f t="shared" si="6"/>
        <v>1</v>
      </c>
      <c r="E27" t="s">
        <v>212</v>
      </c>
      <c r="F27">
        <v>1462</v>
      </c>
      <c r="G27">
        <v>26</v>
      </c>
      <c r="H27" s="4">
        <v>72</v>
      </c>
      <c r="I27" t="s">
        <v>37</v>
      </c>
      <c r="J27" t="s">
        <v>15</v>
      </c>
      <c r="K27">
        <v>1</v>
      </c>
      <c r="L27" t="s">
        <v>167</v>
      </c>
      <c r="M27">
        <v>1</v>
      </c>
      <c r="N27">
        <v>0</v>
      </c>
      <c r="O27">
        <v>8</v>
      </c>
      <c r="P27">
        <v>8</v>
      </c>
      <c r="Q27">
        <f t="shared" si="7"/>
        <v>4</v>
      </c>
      <c r="R27" t="s">
        <v>168</v>
      </c>
      <c r="S27" t="s">
        <v>169</v>
      </c>
      <c r="T27">
        <v>9.8000000000000007</v>
      </c>
      <c r="U27">
        <v>0.05</v>
      </c>
      <c r="V27">
        <v>0.95</v>
      </c>
      <c r="W27">
        <v>8.4</v>
      </c>
      <c r="X27" t="s">
        <v>36</v>
      </c>
      <c r="Y27">
        <v>3.8</v>
      </c>
      <c r="Z27">
        <v>2.2999999999999998</v>
      </c>
      <c r="AA27">
        <v>0.89</v>
      </c>
      <c r="AB27">
        <v>0.96842105263157874</v>
      </c>
      <c r="AC27">
        <v>4.71</v>
      </c>
      <c r="AD27">
        <v>83.4</v>
      </c>
      <c r="AE27">
        <v>24.8</v>
      </c>
      <c r="AF27">
        <v>648.77</v>
      </c>
      <c r="AG27">
        <v>62.95</v>
      </c>
      <c r="AH27">
        <v>6.97</v>
      </c>
      <c r="AI27">
        <v>2.66</v>
      </c>
      <c r="AJ27">
        <v>17.93</v>
      </c>
      <c r="AK27">
        <v>19.260000000000002</v>
      </c>
      <c r="AL27">
        <v>0.38</v>
      </c>
      <c r="AM27" s="14">
        <v>7.5796491425880825</v>
      </c>
      <c r="AN27">
        <v>6.52</v>
      </c>
      <c r="AO27">
        <v>5.6</v>
      </c>
      <c r="AP27">
        <v>5.44</v>
      </c>
      <c r="AQ27" s="12">
        <v>3.2869000000000002</v>
      </c>
      <c r="AR27" s="12">
        <v>39.0745</v>
      </c>
      <c r="AS27" s="12">
        <v>31.781700000000001</v>
      </c>
      <c r="AT27" s="12">
        <v>6.5907</v>
      </c>
      <c r="AU27" s="12">
        <v>2.4487000000000001</v>
      </c>
      <c r="AV27" s="12">
        <v>12.129799999999999</v>
      </c>
      <c r="AW27" s="4">
        <v>0</v>
      </c>
      <c r="AX27" s="12">
        <v>33.629199999999997</v>
      </c>
      <c r="AY27" s="12">
        <f t="shared" si="11"/>
        <v>45.759</v>
      </c>
      <c r="AZ27" s="12">
        <f t="shared" si="12"/>
        <v>0</v>
      </c>
      <c r="BA27" s="4">
        <v>0</v>
      </c>
      <c r="BB27" s="12"/>
      <c r="BC27" s="12"/>
      <c r="BD27" s="12">
        <f t="shared" si="13"/>
        <v>0</v>
      </c>
      <c r="BE27" s="4">
        <v>0</v>
      </c>
      <c r="BF27" s="12">
        <v>2.8231000000000002</v>
      </c>
      <c r="BG27" s="12">
        <v>2.8231000000000002</v>
      </c>
      <c r="BH27" s="12"/>
      <c r="BI27" s="12"/>
      <c r="BJ27" s="12"/>
      <c r="BK27" s="12">
        <v>44.000000000000007</v>
      </c>
      <c r="BL27" s="12">
        <v>99.982900000000001</v>
      </c>
      <c r="BM27" s="7">
        <v>1.28</v>
      </c>
      <c r="BN27" s="7">
        <v>0.48863333333333331</v>
      </c>
      <c r="BO27" s="7">
        <v>7.8109999999999999</v>
      </c>
      <c r="BP27" s="7">
        <v>18.816666666666666</v>
      </c>
      <c r="BQ27" s="7">
        <v>4.4990000000000002E-2</v>
      </c>
      <c r="BR27" s="7">
        <v>9.0233333333333329E-3</v>
      </c>
      <c r="BS27" s="7">
        <v>1.0513333333333332</v>
      </c>
      <c r="BT27" s="7">
        <v>1.4633333333333336</v>
      </c>
      <c r="BU27" s="7">
        <v>5.9783333333333334E-2</v>
      </c>
      <c r="BV27" s="7">
        <v>4.7833333333333323</v>
      </c>
      <c r="BW27" s="7">
        <v>0.38833333333333336</v>
      </c>
      <c r="BX27" s="7">
        <v>3.1333333333333333</v>
      </c>
      <c r="BY27" s="7">
        <v>13.533333333333331</v>
      </c>
      <c r="BZ27" s="7">
        <v>153.70000000000002</v>
      </c>
      <c r="CA27" s="7">
        <v>3.6666666666666665</v>
      </c>
    </row>
    <row r="28" spans="1:79" ht="15">
      <c r="A28" t="str">
        <f t="shared" si="3"/>
        <v>BSwf_12</v>
      </c>
      <c r="B28" t="str">
        <f t="shared" si="4"/>
        <v>BSwf_1_8-38</v>
      </c>
      <c r="C28" t="str">
        <f t="shared" si="5"/>
        <v>BSwf_1</v>
      </c>
      <c r="D28">
        <f t="shared" si="6"/>
        <v>2</v>
      </c>
      <c r="E28" t="s">
        <v>213</v>
      </c>
      <c r="F28">
        <v>1464</v>
      </c>
      <c r="G28">
        <v>27</v>
      </c>
      <c r="H28" s="4">
        <v>73</v>
      </c>
      <c r="I28" t="s">
        <v>37</v>
      </c>
      <c r="J28" t="s">
        <v>15</v>
      </c>
      <c r="K28">
        <v>1</v>
      </c>
      <c r="L28" t="s">
        <v>174</v>
      </c>
      <c r="M28">
        <v>2</v>
      </c>
      <c r="N28">
        <v>8</v>
      </c>
      <c r="O28">
        <v>38</v>
      </c>
      <c r="P28">
        <v>30</v>
      </c>
      <c r="Q28">
        <f t="shared" si="7"/>
        <v>23</v>
      </c>
      <c r="R28" t="s">
        <v>175</v>
      </c>
      <c r="S28" t="s">
        <v>172</v>
      </c>
      <c r="T28">
        <v>9.8000000000000007</v>
      </c>
      <c r="U28">
        <v>0.12</v>
      </c>
      <c r="V28">
        <v>0.88</v>
      </c>
      <c r="W28">
        <v>8.3000000000000007</v>
      </c>
      <c r="X28" t="s">
        <v>36</v>
      </c>
      <c r="Y28">
        <v>4.2</v>
      </c>
      <c r="Z28">
        <v>2.7</v>
      </c>
      <c r="AA28">
        <v>0.89</v>
      </c>
      <c r="AB28">
        <v>1.0928571428571423</v>
      </c>
      <c r="AC28">
        <v>2.19</v>
      </c>
      <c r="AD28">
        <v>45.5</v>
      </c>
      <c r="AE28">
        <v>24.3</v>
      </c>
      <c r="AF28">
        <v>830.03</v>
      </c>
      <c r="AG28">
        <v>109</v>
      </c>
      <c r="AH28">
        <v>11.79</v>
      </c>
      <c r="AI28">
        <v>2.17</v>
      </c>
      <c r="AJ28">
        <v>22.11</v>
      </c>
      <c r="AK28">
        <v>23.19</v>
      </c>
      <c r="AL28">
        <v>0.18</v>
      </c>
      <c r="AM28" s="14">
        <v>2.8098763382009957</v>
      </c>
      <c r="AN28">
        <v>6.44</v>
      </c>
      <c r="AO28">
        <v>5.64</v>
      </c>
      <c r="AP28">
        <v>5.77</v>
      </c>
      <c r="AQ28" s="12">
        <v>2.5714000000000001</v>
      </c>
      <c r="AR28" s="12">
        <v>38.894500000000001</v>
      </c>
      <c r="AS28" s="12">
        <v>35.233199999999997</v>
      </c>
      <c r="AT28" s="12">
        <v>6.9981999999999998</v>
      </c>
      <c r="AU28" s="12">
        <v>7.7858999999999998</v>
      </c>
      <c r="AV28" s="12">
        <v>27.584099999999999</v>
      </c>
      <c r="AW28" s="4">
        <v>0</v>
      </c>
      <c r="AX28" s="12">
        <v>16.2073</v>
      </c>
      <c r="AY28" s="12">
        <f t="shared" si="11"/>
        <v>43.791399999999996</v>
      </c>
      <c r="AZ28" s="12">
        <f t="shared" si="12"/>
        <v>0</v>
      </c>
      <c r="BA28" s="4">
        <v>0</v>
      </c>
      <c r="BB28" s="12"/>
      <c r="BC28" s="12"/>
      <c r="BD28" s="12">
        <f t="shared" si="13"/>
        <v>0</v>
      </c>
      <c r="BE28" s="4">
        <v>0</v>
      </c>
      <c r="BF28" s="4">
        <v>0</v>
      </c>
      <c r="BJ28" s="12"/>
      <c r="BK28" s="12">
        <v>55.236907730673309</v>
      </c>
      <c r="BL28" s="12">
        <v>100.0414</v>
      </c>
      <c r="BM28" s="7">
        <v>1.4633333333333336</v>
      </c>
      <c r="BN28" s="7">
        <v>0.8696666666666667</v>
      </c>
      <c r="BO28" s="7">
        <v>10.65</v>
      </c>
      <c r="BP28" s="7">
        <v>19.943333333333332</v>
      </c>
      <c r="BQ28" s="7">
        <v>5.1240000000000001E-2</v>
      </c>
      <c r="BR28" s="7">
        <v>1.3220000000000001E-2</v>
      </c>
      <c r="BS28" s="7">
        <v>1.089</v>
      </c>
      <c r="BT28" s="7">
        <v>2.222</v>
      </c>
      <c r="BU28" s="7">
        <v>7.0129999999999998E-2</v>
      </c>
      <c r="BV28" s="7">
        <v>5.0459999999999994</v>
      </c>
      <c r="BW28" s="7">
        <v>0.48859999999999998</v>
      </c>
      <c r="BX28" s="7">
        <v>5.3666666666666671</v>
      </c>
      <c r="BY28" s="7">
        <v>21.666666666666668</v>
      </c>
      <c r="BZ28" s="7">
        <v>237.23333333333335</v>
      </c>
      <c r="CA28" s="7">
        <v>8.7000000000000011</v>
      </c>
    </row>
    <row r="29" spans="1:79" ht="15">
      <c r="A29" t="str">
        <f t="shared" si="3"/>
        <v>BSwf_13</v>
      </c>
      <c r="B29" t="str">
        <f t="shared" si="4"/>
        <v>BSwf_1_38-56</v>
      </c>
      <c r="C29" t="str">
        <f t="shared" si="5"/>
        <v>BSwf_1</v>
      </c>
      <c r="D29">
        <f t="shared" si="6"/>
        <v>3</v>
      </c>
      <c r="E29" t="s">
        <v>214</v>
      </c>
      <c r="F29">
        <v>1479</v>
      </c>
      <c r="G29">
        <v>28</v>
      </c>
      <c r="H29" s="4">
        <v>74</v>
      </c>
      <c r="I29" t="s">
        <v>37</v>
      </c>
      <c r="J29" t="s">
        <v>15</v>
      </c>
      <c r="K29">
        <v>1</v>
      </c>
      <c r="L29" t="s">
        <v>177</v>
      </c>
      <c r="M29">
        <v>3</v>
      </c>
      <c r="N29">
        <v>38</v>
      </c>
      <c r="O29">
        <v>56</v>
      </c>
      <c r="P29">
        <v>18</v>
      </c>
      <c r="Q29">
        <f t="shared" si="7"/>
        <v>47</v>
      </c>
      <c r="R29" t="s">
        <v>175</v>
      </c>
      <c r="S29" t="s">
        <v>178</v>
      </c>
      <c r="T29">
        <v>9.8000000000000007</v>
      </c>
      <c r="U29">
        <v>0.31</v>
      </c>
      <c r="V29">
        <v>0.69</v>
      </c>
      <c r="W29">
        <v>8.4</v>
      </c>
      <c r="X29" t="s">
        <v>36</v>
      </c>
      <c r="Y29">
        <v>4.5</v>
      </c>
      <c r="Z29">
        <v>3.2</v>
      </c>
      <c r="AA29">
        <v>0.89</v>
      </c>
      <c r="AB29">
        <v>1.1377777777777776</v>
      </c>
      <c r="AC29">
        <v>1.39</v>
      </c>
      <c r="AD29">
        <v>-73.8</v>
      </c>
      <c r="AE29">
        <v>19.899999999999999</v>
      </c>
      <c r="AF29">
        <v>851.1</v>
      </c>
      <c r="AG29">
        <v>60.23</v>
      </c>
      <c r="AH29">
        <v>12.26</v>
      </c>
      <c r="AI29">
        <v>2.2999999999999998</v>
      </c>
      <c r="AJ29">
        <v>24.02</v>
      </c>
      <c r="AK29">
        <v>25.16</v>
      </c>
      <c r="AL29">
        <v>0.19</v>
      </c>
      <c r="AM29" s="14">
        <v>2.406419051837954</v>
      </c>
      <c r="AN29">
        <v>5.8</v>
      </c>
      <c r="AO29">
        <v>5.63</v>
      </c>
      <c r="AP29">
        <v>5.79</v>
      </c>
      <c r="AQ29" s="4">
        <v>2.2930000000000001</v>
      </c>
      <c r="AR29" s="4">
        <v>41.604700000000001</v>
      </c>
      <c r="AS29" s="4">
        <v>26.168299999999999</v>
      </c>
      <c r="AT29" s="4">
        <v>8.4588000000000001</v>
      </c>
      <c r="AU29" s="4">
        <v>6.3657000000000004</v>
      </c>
      <c r="AV29" s="4">
        <v>18.336600000000001</v>
      </c>
      <c r="AW29" s="4">
        <v>0</v>
      </c>
      <c r="AX29" s="4">
        <v>13.7309</v>
      </c>
      <c r="AY29" s="12">
        <f t="shared" si="11"/>
        <v>32.067500000000003</v>
      </c>
      <c r="AZ29" s="12">
        <f t="shared" si="12"/>
        <v>0</v>
      </c>
      <c r="BA29" s="4">
        <v>7.0587999999999997</v>
      </c>
      <c r="BD29" s="12">
        <f t="shared" si="13"/>
        <v>0</v>
      </c>
      <c r="BE29" s="4">
        <v>2.1274999999999999</v>
      </c>
      <c r="BF29" s="4">
        <v>0</v>
      </c>
      <c r="BK29" s="4">
        <v>44.680851063829785</v>
      </c>
      <c r="BL29" s="4">
        <v>99.976000000000013</v>
      </c>
      <c r="BM29">
        <v>1.5646666666666667</v>
      </c>
      <c r="BN29">
        <v>1.2073333333333334</v>
      </c>
      <c r="BO29">
        <v>11.903333333333334</v>
      </c>
      <c r="BP29">
        <v>18.226666666666667</v>
      </c>
      <c r="BQ29">
        <v>4.8473333333333334E-2</v>
      </c>
      <c r="BR29">
        <v>1.4126666666666668E-2</v>
      </c>
      <c r="BS29">
        <v>0.95046666666666668</v>
      </c>
      <c r="BT29">
        <v>2.9339999999999997</v>
      </c>
      <c r="BU29">
        <v>7.1730000000000002E-2</v>
      </c>
      <c r="BV29">
        <v>5.3526666666666669</v>
      </c>
      <c r="BW29">
        <v>0.5769333333333333</v>
      </c>
      <c r="BX29">
        <v>5.4666666666666659</v>
      </c>
      <c r="BY29">
        <v>27.5</v>
      </c>
      <c r="BZ29">
        <v>303.39999999999998</v>
      </c>
      <c r="CA29">
        <v>16.033333333333335</v>
      </c>
    </row>
    <row r="30" spans="1:79" ht="15">
      <c r="A30" t="str">
        <f t="shared" si="3"/>
        <v>BSwf_14</v>
      </c>
      <c r="B30" t="str">
        <f t="shared" si="4"/>
        <v>BSwf_1_56-90</v>
      </c>
      <c r="C30" t="str">
        <f t="shared" si="5"/>
        <v>BSwf_1</v>
      </c>
      <c r="D30">
        <f t="shared" si="6"/>
        <v>4</v>
      </c>
      <c r="E30" t="s">
        <v>215</v>
      </c>
      <c r="F30">
        <v>1463</v>
      </c>
      <c r="G30">
        <v>29</v>
      </c>
      <c r="H30" s="4">
        <v>75</v>
      </c>
      <c r="I30" t="s">
        <v>37</v>
      </c>
      <c r="J30" t="s">
        <v>15</v>
      </c>
      <c r="K30">
        <v>1</v>
      </c>
      <c r="L30" t="s">
        <v>180</v>
      </c>
      <c r="M30">
        <v>4</v>
      </c>
      <c r="N30">
        <v>56</v>
      </c>
      <c r="O30">
        <v>90</v>
      </c>
      <c r="P30">
        <v>34</v>
      </c>
      <c r="Q30">
        <f t="shared" si="7"/>
        <v>73</v>
      </c>
      <c r="R30" t="s">
        <v>175</v>
      </c>
      <c r="S30" t="s">
        <v>178</v>
      </c>
      <c r="T30">
        <v>9.8000000000000007</v>
      </c>
      <c r="U30">
        <v>0.25</v>
      </c>
      <c r="V30">
        <v>0.75</v>
      </c>
      <c r="W30">
        <v>9.1</v>
      </c>
      <c r="X30" t="s">
        <v>36</v>
      </c>
      <c r="Y30">
        <v>4.7</v>
      </c>
      <c r="Z30">
        <v>3.3</v>
      </c>
      <c r="AA30">
        <v>0.89</v>
      </c>
      <c r="AB30">
        <v>0.63191489361702147</v>
      </c>
      <c r="AC30">
        <v>0.9</v>
      </c>
      <c r="AD30">
        <v>-115.1</v>
      </c>
      <c r="AE30">
        <v>18</v>
      </c>
      <c r="AF30">
        <v>888.31</v>
      </c>
      <c r="AG30">
        <v>72</v>
      </c>
      <c r="AH30">
        <v>17.37</v>
      </c>
      <c r="AI30">
        <v>3.49</v>
      </c>
      <c r="AJ30">
        <v>29.21</v>
      </c>
      <c r="AK30">
        <v>30.95</v>
      </c>
      <c r="AL30">
        <v>0.2</v>
      </c>
      <c r="AM30" s="14">
        <v>1.9090482437657388</v>
      </c>
      <c r="AN30">
        <v>6.52</v>
      </c>
      <c r="AO30">
        <v>5.66</v>
      </c>
      <c r="AP30">
        <v>5.76</v>
      </c>
      <c r="AQ30" s="12">
        <v>0</v>
      </c>
      <c r="AR30" s="12">
        <v>44.709499999999998</v>
      </c>
      <c r="AS30" s="12">
        <v>40.685099999999998</v>
      </c>
      <c r="AT30" s="12">
        <v>10.650700000000001</v>
      </c>
      <c r="AU30" s="12">
        <v>0</v>
      </c>
      <c r="AV30" s="12">
        <v>23.666699999999999</v>
      </c>
      <c r="AW30" s="4">
        <v>0</v>
      </c>
      <c r="AX30" s="4">
        <v>0</v>
      </c>
      <c r="AY30" s="12">
        <f t="shared" si="11"/>
        <v>23.666699999999999</v>
      </c>
      <c r="AZ30" s="12">
        <f t="shared" si="12"/>
        <v>0</v>
      </c>
      <c r="BA30" s="12">
        <v>17.4481</v>
      </c>
      <c r="BB30" s="12"/>
      <c r="BC30" s="12"/>
      <c r="BD30" s="12">
        <f t="shared" si="13"/>
        <v>0</v>
      </c>
      <c r="BE30" s="12">
        <v>3.5354000000000001</v>
      </c>
      <c r="BF30" s="4">
        <v>0</v>
      </c>
      <c r="BJ30" s="12"/>
      <c r="BK30" s="12">
        <v>40.574282147315863</v>
      </c>
      <c r="BL30" s="12">
        <v>100.01039999999999</v>
      </c>
      <c r="BM30" s="7">
        <v>1.2953333333333334</v>
      </c>
      <c r="BN30" s="7">
        <v>1.0473333333333334</v>
      </c>
      <c r="BO30" s="7">
        <v>11.896666666666667</v>
      </c>
      <c r="BP30" s="7">
        <v>19.096666666666668</v>
      </c>
      <c r="BQ30" s="7">
        <v>4.4690000000000001E-2</v>
      </c>
      <c r="BR30" s="7">
        <v>1.358E-2</v>
      </c>
      <c r="BS30" s="7">
        <v>0.93573333333333331</v>
      </c>
      <c r="BT30" s="7">
        <v>2.5009999999999999</v>
      </c>
      <c r="BU30" s="7">
        <v>6.8823333333333334E-2</v>
      </c>
      <c r="BV30" s="7">
        <v>5.4516666666666653</v>
      </c>
      <c r="BW30" s="7">
        <v>0.54933333333333334</v>
      </c>
      <c r="BX30" s="7">
        <v>5.6333333333333329</v>
      </c>
      <c r="BY30" s="7">
        <v>24.033333333333331</v>
      </c>
      <c r="BZ30" s="7">
        <v>297.40000000000003</v>
      </c>
      <c r="CA30" s="7">
        <v>10.933333333333332</v>
      </c>
    </row>
    <row r="31" spans="1:79" ht="15">
      <c r="A31" t="str">
        <f t="shared" si="3"/>
        <v>GRpp_11</v>
      </c>
      <c r="B31" t="str">
        <f t="shared" si="4"/>
        <v>GRpp_1_0-10</v>
      </c>
      <c r="C31" t="str">
        <f t="shared" si="5"/>
        <v>GRpp_1</v>
      </c>
      <c r="D31">
        <f t="shared" si="6"/>
        <v>1</v>
      </c>
      <c r="E31" t="s">
        <v>216</v>
      </c>
      <c r="F31">
        <v>1420</v>
      </c>
      <c r="G31">
        <v>30</v>
      </c>
      <c r="H31" s="4">
        <v>113</v>
      </c>
      <c r="I31" t="s">
        <v>38</v>
      </c>
      <c r="J31" t="s">
        <v>16</v>
      </c>
      <c r="K31">
        <v>1</v>
      </c>
      <c r="L31" t="s">
        <v>182</v>
      </c>
      <c r="M31">
        <v>1</v>
      </c>
      <c r="N31">
        <v>0</v>
      </c>
      <c r="O31">
        <v>10</v>
      </c>
      <c r="P31">
        <v>10</v>
      </c>
      <c r="Q31">
        <f t="shared" si="7"/>
        <v>5</v>
      </c>
      <c r="R31" t="s">
        <v>168</v>
      </c>
      <c r="S31" t="s">
        <v>169</v>
      </c>
      <c r="T31">
        <v>10.8</v>
      </c>
      <c r="U31">
        <v>0</v>
      </c>
      <c r="V31">
        <v>1</v>
      </c>
      <c r="W31">
        <v>9.3000000000000007</v>
      </c>
      <c r="X31" t="s">
        <v>36</v>
      </c>
      <c r="Y31">
        <v>3.7</v>
      </c>
      <c r="Z31">
        <v>1.5</v>
      </c>
      <c r="AA31">
        <v>1.05</v>
      </c>
      <c r="AB31">
        <v>0.28378378378378349</v>
      </c>
      <c r="AC31">
        <v>4.76</v>
      </c>
      <c r="AD31">
        <v>75.2</v>
      </c>
      <c r="AE31">
        <v>31.7</v>
      </c>
      <c r="AF31">
        <v>600</v>
      </c>
      <c r="AG31">
        <v>150</v>
      </c>
      <c r="AH31">
        <v>7.6</v>
      </c>
      <c r="AI31">
        <v>1</v>
      </c>
      <c r="AJ31">
        <v>1.1000000000000001</v>
      </c>
      <c r="AK31">
        <v>1.6</v>
      </c>
      <c r="AL31">
        <v>0.13</v>
      </c>
      <c r="AM31" s="15">
        <v>1.1000000000000001</v>
      </c>
      <c r="AN31">
        <v>5.6</v>
      </c>
      <c r="AQ31" s="12">
        <v>39.812100000000001</v>
      </c>
      <c r="AR31" s="12">
        <v>26.022500000000001</v>
      </c>
      <c r="AS31" s="12">
        <v>6.4748000000000001</v>
      </c>
      <c r="AT31" s="12">
        <v>1.3620000000000001</v>
      </c>
      <c r="AU31" s="12">
        <v>17.488</v>
      </c>
      <c r="AV31" s="4">
        <v>0</v>
      </c>
      <c r="AW31" s="12">
        <v>9.7899999999999991</v>
      </c>
      <c r="AX31" s="4">
        <v>0</v>
      </c>
      <c r="AY31" s="12">
        <f t="shared" si="11"/>
        <v>9.7899999999999991</v>
      </c>
      <c r="AZ31" s="12">
        <f t="shared" si="12"/>
        <v>1</v>
      </c>
      <c r="BA31" s="4">
        <v>0</v>
      </c>
      <c r="BB31" s="12"/>
      <c r="BC31" s="12">
        <v>4.5538999999999996</v>
      </c>
      <c r="BD31" s="12">
        <f t="shared" si="13"/>
        <v>4.5538999999999996</v>
      </c>
      <c r="BE31" s="12">
        <v>1.0077</v>
      </c>
      <c r="BF31" s="4">
        <v>0</v>
      </c>
      <c r="BJ31" s="12"/>
      <c r="BK31" s="12">
        <v>9.9</v>
      </c>
      <c r="BL31" s="12">
        <v>100.03619999999998</v>
      </c>
      <c r="BM31" s="7">
        <v>0.36266666666666669</v>
      </c>
      <c r="BN31" s="7">
        <v>0.22529999999999997</v>
      </c>
      <c r="BO31" s="7">
        <v>6.3823333333333325</v>
      </c>
      <c r="BP31" s="7">
        <v>14.32</v>
      </c>
      <c r="BQ31" s="7">
        <v>4.3953333333333337E-2</v>
      </c>
      <c r="BR31" s="7">
        <v>4.3299999999999996E-3</v>
      </c>
      <c r="BS31" s="7">
        <v>2.6666666666666665</v>
      </c>
      <c r="BT31" s="7">
        <v>0.24033333333333332</v>
      </c>
      <c r="BU31" s="7">
        <v>6.2183333333333334E-2</v>
      </c>
      <c r="BV31" s="7">
        <v>2.1750000000000003</v>
      </c>
      <c r="BW31" s="7">
        <v>0.18240000000000001</v>
      </c>
      <c r="BX31" s="7">
        <v>2.3666666666666667</v>
      </c>
      <c r="BY31" s="7">
        <v>3.6666666666666665</v>
      </c>
      <c r="BZ31" s="7">
        <v>120.63333333333333</v>
      </c>
      <c r="CA31" s="7">
        <v>5.166666666666667</v>
      </c>
    </row>
    <row r="32" spans="1:79" ht="15">
      <c r="A32" t="str">
        <f t="shared" si="3"/>
        <v>GRpp_12</v>
      </c>
      <c r="B32" t="str">
        <f t="shared" si="4"/>
        <v>GRpp_1_10-37</v>
      </c>
      <c r="C32" t="str">
        <f t="shared" si="5"/>
        <v>GRpp_1</v>
      </c>
      <c r="D32">
        <f t="shared" si="6"/>
        <v>2</v>
      </c>
      <c r="E32" t="s">
        <v>217</v>
      </c>
      <c r="F32">
        <v>1431</v>
      </c>
      <c r="G32">
        <v>31</v>
      </c>
      <c r="H32" s="4">
        <v>114</v>
      </c>
      <c r="I32" t="s">
        <v>38</v>
      </c>
      <c r="J32" t="s">
        <v>16</v>
      </c>
      <c r="K32">
        <v>1</v>
      </c>
      <c r="L32" t="s">
        <v>184</v>
      </c>
      <c r="M32">
        <v>2</v>
      </c>
      <c r="N32">
        <v>10</v>
      </c>
      <c r="O32">
        <v>37</v>
      </c>
      <c r="P32">
        <v>27</v>
      </c>
      <c r="Q32">
        <f t="shared" si="7"/>
        <v>23.5</v>
      </c>
      <c r="R32" t="s">
        <v>175</v>
      </c>
      <c r="S32" t="s">
        <v>172</v>
      </c>
      <c r="T32">
        <v>10.8</v>
      </c>
      <c r="U32">
        <v>0</v>
      </c>
      <c r="V32">
        <v>1</v>
      </c>
      <c r="W32">
        <v>9.5</v>
      </c>
      <c r="X32" t="s">
        <v>36</v>
      </c>
      <c r="Y32">
        <v>4.2</v>
      </c>
      <c r="Z32">
        <v>2</v>
      </c>
      <c r="AA32">
        <v>1.04</v>
      </c>
      <c r="AB32">
        <v>0.23809523809523808</v>
      </c>
      <c r="AC32">
        <v>1.66</v>
      </c>
      <c r="AD32">
        <v>10.7</v>
      </c>
      <c r="AE32">
        <v>33.200000000000003</v>
      </c>
      <c r="AF32">
        <v>620</v>
      </c>
      <c r="AG32">
        <v>160</v>
      </c>
      <c r="AH32">
        <v>9.3000000000000007</v>
      </c>
      <c r="AI32">
        <v>0.8</v>
      </c>
      <c r="AJ32">
        <v>0.9</v>
      </c>
      <c r="AK32">
        <v>1.3</v>
      </c>
      <c r="AL32">
        <v>0.09</v>
      </c>
      <c r="AM32" s="15">
        <v>0.7</v>
      </c>
      <c r="AN32">
        <v>5.8</v>
      </c>
      <c r="AQ32" s="12">
        <v>45.977699999999999</v>
      </c>
      <c r="AR32" s="12">
        <v>20.296199999999999</v>
      </c>
      <c r="AS32" s="12">
        <v>6.7361000000000004</v>
      </c>
      <c r="AT32" s="12">
        <v>0</v>
      </c>
      <c r="AU32" s="12">
        <v>16.123799999999999</v>
      </c>
      <c r="AV32" s="4">
        <v>0</v>
      </c>
      <c r="AW32" s="12">
        <v>3.3266</v>
      </c>
      <c r="AX32" s="12">
        <v>0.27089999999999997</v>
      </c>
      <c r="AY32" s="12">
        <f t="shared" si="11"/>
        <v>3.5975000000000001</v>
      </c>
      <c r="AZ32" s="12">
        <f t="shared" si="12"/>
        <v>0.92469770674079221</v>
      </c>
      <c r="BA32" s="12">
        <v>5.6988000000000003</v>
      </c>
      <c r="BB32" s="12"/>
      <c r="BC32" s="12">
        <v>8.2765000000000004</v>
      </c>
      <c r="BD32" s="12">
        <f t="shared" si="13"/>
        <v>8.2765000000000004</v>
      </c>
      <c r="BE32" s="4">
        <v>0</v>
      </c>
      <c r="BF32" s="4">
        <v>0</v>
      </c>
      <c r="BJ32" s="12"/>
      <c r="BK32" s="12">
        <v>9.75</v>
      </c>
      <c r="BL32" s="12">
        <v>99.970500000000001</v>
      </c>
      <c r="BM32" s="7">
        <v>0.43533333333333335</v>
      </c>
      <c r="BN32" s="7">
        <v>0.29899999999999999</v>
      </c>
      <c r="BO32" s="7">
        <v>7.7943333333333333</v>
      </c>
      <c r="BP32" s="7">
        <v>24.453333333333333</v>
      </c>
      <c r="BQ32" s="7">
        <v>3.6106666666666669E-2</v>
      </c>
      <c r="BR32" s="7">
        <v>4.156666666666667E-3</v>
      </c>
      <c r="BS32" s="7">
        <v>2.8653333333333335</v>
      </c>
      <c r="BT32" s="7">
        <v>0.23350000000000001</v>
      </c>
      <c r="BU32" s="7">
        <v>5.6723333333333327E-2</v>
      </c>
      <c r="BV32" s="7">
        <v>2.452666666666667</v>
      </c>
      <c r="BW32" s="7">
        <v>0.22623333333333331</v>
      </c>
      <c r="BX32" s="7">
        <v>2.9333333333333336</v>
      </c>
      <c r="BY32" s="7">
        <v>6.9333333333333336</v>
      </c>
      <c r="BZ32" s="7">
        <v>150.76666666666668</v>
      </c>
      <c r="CA32" s="7">
        <v>6.5666666666666673</v>
      </c>
    </row>
    <row r="33" spans="1:79" ht="15">
      <c r="A33" t="str">
        <f t="shared" si="3"/>
        <v>GRpp_13</v>
      </c>
      <c r="B33" t="str">
        <f t="shared" si="4"/>
        <v>GRpp_1_37-84</v>
      </c>
      <c r="C33" t="str">
        <f t="shared" si="5"/>
        <v>GRpp_1</v>
      </c>
      <c r="D33">
        <f t="shared" si="6"/>
        <v>3</v>
      </c>
      <c r="E33" t="s">
        <v>218</v>
      </c>
      <c r="F33">
        <v>1419</v>
      </c>
      <c r="G33">
        <v>32</v>
      </c>
      <c r="H33" s="4">
        <v>115</v>
      </c>
      <c r="I33" t="s">
        <v>38</v>
      </c>
      <c r="J33" t="s">
        <v>16</v>
      </c>
      <c r="K33">
        <v>1</v>
      </c>
      <c r="L33" t="s">
        <v>219</v>
      </c>
      <c r="M33">
        <v>3</v>
      </c>
      <c r="N33">
        <v>37</v>
      </c>
      <c r="O33">
        <v>84</v>
      </c>
      <c r="P33">
        <v>47</v>
      </c>
      <c r="Q33">
        <f t="shared" si="7"/>
        <v>60.5</v>
      </c>
      <c r="R33" t="s">
        <v>175</v>
      </c>
      <c r="S33" t="s">
        <v>178</v>
      </c>
      <c r="T33">
        <v>10.8</v>
      </c>
      <c r="U33">
        <v>0</v>
      </c>
      <c r="V33">
        <v>1</v>
      </c>
      <c r="W33">
        <v>9.3000000000000007</v>
      </c>
      <c r="X33" t="s">
        <v>36</v>
      </c>
      <c r="Y33">
        <v>4.9000000000000004</v>
      </c>
      <c r="Z33">
        <v>2.9</v>
      </c>
      <c r="AA33">
        <v>1.18</v>
      </c>
      <c r="AB33">
        <v>0.41428571428571387</v>
      </c>
      <c r="AC33">
        <v>2.57</v>
      </c>
      <c r="AD33">
        <v>-2.2999999999999998</v>
      </c>
      <c r="AE33">
        <v>8</v>
      </c>
      <c r="AF33">
        <v>640</v>
      </c>
      <c r="AG33">
        <v>270</v>
      </c>
      <c r="AH33">
        <v>14.4</v>
      </c>
      <c r="AI33">
        <v>0.8</v>
      </c>
      <c r="AJ33">
        <v>0.9</v>
      </c>
      <c r="AK33">
        <v>1.3</v>
      </c>
      <c r="AL33">
        <v>0.06</v>
      </c>
      <c r="AM33" s="15">
        <v>0.3</v>
      </c>
      <c r="AN33">
        <v>5.0999999999999996</v>
      </c>
      <c r="AQ33" s="12">
        <v>48.625799999999998</v>
      </c>
      <c r="AR33" s="12">
        <v>24.628699999999998</v>
      </c>
      <c r="AS33" s="12">
        <v>4.0768000000000004</v>
      </c>
      <c r="AT33" s="12">
        <v>0.95940000000000003</v>
      </c>
      <c r="AU33" s="12">
        <v>17.527000000000001</v>
      </c>
      <c r="AV33" s="4">
        <v>0</v>
      </c>
      <c r="AW33" s="4">
        <v>0</v>
      </c>
      <c r="AX33" s="4">
        <v>0</v>
      </c>
      <c r="AY33" s="12">
        <f t="shared" si="11"/>
        <v>0</v>
      </c>
      <c r="AZ33" s="12" t="e">
        <f t="shared" si="12"/>
        <v>#DIV/0!</v>
      </c>
      <c r="BA33" s="12">
        <v>2.2294</v>
      </c>
      <c r="BB33" s="12">
        <v>4.1973000000000003</v>
      </c>
      <c r="BC33" s="12"/>
      <c r="BD33" s="12">
        <f t="shared" si="13"/>
        <v>4.1973000000000003</v>
      </c>
      <c r="BE33" s="12">
        <v>1.3459000000000001</v>
      </c>
      <c r="BF33" s="12">
        <v>0.48359999999999997</v>
      </c>
      <c r="BG33" s="12">
        <v>0.48359999999999997</v>
      </c>
      <c r="BH33" s="12"/>
      <c r="BI33" s="12"/>
      <c r="BJ33" s="12"/>
      <c r="BK33" s="12">
        <v>0</v>
      </c>
      <c r="BL33" s="12">
        <v>99.997099999999989</v>
      </c>
      <c r="BM33" s="7">
        <v>0.36166666666666664</v>
      </c>
      <c r="BN33" s="7">
        <v>0.22289999999999999</v>
      </c>
      <c r="BO33" s="7">
        <v>6.7993333333333332</v>
      </c>
      <c r="BP33" s="7">
        <v>26.263333333333335</v>
      </c>
      <c r="BQ33" s="7">
        <v>1.477E-2</v>
      </c>
      <c r="BR33" s="7">
        <v>2.9466666666666664E-3</v>
      </c>
      <c r="BS33" s="7">
        <v>2.7156666666666669</v>
      </c>
      <c r="BT33" s="7">
        <v>0.13143333333333332</v>
      </c>
      <c r="BU33" s="7">
        <v>3.410333333333334E-2</v>
      </c>
      <c r="BV33" s="7">
        <v>2.2403333333333335</v>
      </c>
      <c r="BW33" s="7">
        <v>0.18633333333333332</v>
      </c>
      <c r="BX33" s="7">
        <v>2.7333333333333329</v>
      </c>
      <c r="BY33" s="7">
        <v>3.9333333333333336</v>
      </c>
      <c r="BZ33" s="7">
        <v>108.23333333333333</v>
      </c>
      <c r="CA33" s="7">
        <v>4.8</v>
      </c>
    </row>
    <row r="34" spans="1:79" ht="15">
      <c r="A34" t="str">
        <f t="shared" si="3"/>
        <v>GRpp_14</v>
      </c>
      <c r="B34" t="str">
        <f t="shared" si="4"/>
        <v>GRpp_1_84-94</v>
      </c>
      <c r="C34" t="str">
        <f t="shared" si="5"/>
        <v>GRpp_1</v>
      </c>
      <c r="D34">
        <f t="shared" si="6"/>
        <v>4</v>
      </c>
      <c r="E34" t="s">
        <v>220</v>
      </c>
      <c r="F34">
        <v>1424</v>
      </c>
      <c r="G34">
        <v>33</v>
      </c>
      <c r="H34" s="4">
        <v>116</v>
      </c>
      <c r="I34" t="s">
        <v>38</v>
      </c>
      <c r="J34" t="s">
        <v>16</v>
      </c>
      <c r="K34">
        <v>1</v>
      </c>
      <c r="L34" t="s">
        <v>195</v>
      </c>
      <c r="M34">
        <v>4</v>
      </c>
      <c r="N34">
        <v>84</v>
      </c>
      <c r="O34">
        <v>94</v>
      </c>
      <c r="P34">
        <v>10</v>
      </c>
      <c r="Q34">
        <f t="shared" si="7"/>
        <v>89</v>
      </c>
      <c r="R34" t="s">
        <v>175</v>
      </c>
      <c r="S34" t="s">
        <v>178</v>
      </c>
      <c r="T34">
        <v>10.8</v>
      </c>
      <c r="U34">
        <v>0</v>
      </c>
      <c r="V34">
        <v>1</v>
      </c>
      <c r="W34">
        <v>6.5</v>
      </c>
      <c r="X34" t="s">
        <v>36</v>
      </c>
      <c r="Y34">
        <v>4.3</v>
      </c>
      <c r="Z34">
        <v>3.6</v>
      </c>
      <c r="AA34">
        <v>1.32</v>
      </c>
      <c r="AB34">
        <v>2.9302325581395348</v>
      </c>
      <c r="AC34">
        <v>0.16</v>
      </c>
      <c r="AD34">
        <v>-164.2</v>
      </c>
      <c r="AE34">
        <v>16</v>
      </c>
      <c r="AF34">
        <v>670</v>
      </c>
      <c r="AG34">
        <v>170</v>
      </c>
      <c r="AH34">
        <v>10.3</v>
      </c>
      <c r="AI34">
        <v>0.9</v>
      </c>
      <c r="AJ34">
        <v>0.8</v>
      </c>
      <c r="AK34">
        <v>1.25</v>
      </c>
      <c r="AL34">
        <v>0.09</v>
      </c>
      <c r="AM34" s="15">
        <v>0.2</v>
      </c>
      <c r="AN34">
        <v>5</v>
      </c>
      <c r="AQ34" s="12">
        <v>37.312899999999999</v>
      </c>
      <c r="AR34" s="12">
        <v>23.9392</v>
      </c>
      <c r="AS34" s="12">
        <v>11.5588</v>
      </c>
      <c r="AT34" s="12">
        <v>0.96179999999999999</v>
      </c>
      <c r="AU34" s="12">
        <v>27.084599999999998</v>
      </c>
      <c r="AV34" s="4">
        <v>0</v>
      </c>
      <c r="AW34" s="12">
        <v>3.1166</v>
      </c>
      <c r="AX34" s="4">
        <v>0</v>
      </c>
      <c r="AY34" s="12">
        <f t="shared" si="11"/>
        <v>3.1166</v>
      </c>
      <c r="AZ34" s="12">
        <f t="shared" si="12"/>
        <v>1</v>
      </c>
      <c r="BA34" s="12">
        <v>3.8504</v>
      </c>
      <c r="BB34" s="12"/>
      <c r="BC34" s="12">
        <v>1.4517</v>
      </c>
      <c r="BD34" s="12">
        <f t="shared" si="13"/>
        <v>1.4517</v>
      </c>
      <c r="BE34" s="12">
        <v>2.3161999999999998</v>
      </c>
      <c r="BF34" s="4">
        <v>0</v>
      </c>
      <c r="BJ34" s="12"/>
      <c r="BK34" s="12">
        <v>5.4999999999999991</v>
      </c>
      <c r="BL34" s="12">
        <v>100.03339999999999</v>
      </c>
      <c r="BM34" s="7">
        <v>0.10060000000000001</v>
      </c>
      <c r="BN34" s="7">
        <v>0.41643333333333327</v>
      </c>
      <c r="BO34" s="7">
        <v>10.466666666666667</v>
      </c>
      <c r="BP34" s="7">
        <v>19.636666666666667</v>
      </c>
      <c r="BQ34" s="7">
        <v>1.7006666666666666E-2</v>
      </c>
      <c r="BR34" s="7">
        <v>4.7000000000000002E-3</v>
      </c>
      <c r="BS34" s="7">
        <v>1.5383333333333331</v>
      </c>
      <c r="BT34" s="7">
        <v>0.15510000000000002</v>
      </c>
      <c r="BU34" s="7">
        <v>2.7373333333333333E-2</v>
      </c>
      <c r="BV34" s="7">
        <v>4.0726666666666667</v>
      </c>
      <c r="BW34" s="7">
        <v>0.45916666666666667</v>
      </c>
      <c r="BX34" s="7">
        <v>3.8666666666666667</v>
      </c>
      <c r="BY34" s="7">
        <v>9.6333333333333329</v>
      </c>
      <c r="BZ34" s="7">
        <v>212.06666666666669</v>
      </c>
      <c r="CA34" s="7">
        <v>11.9</v>
      </c>
    </row>
    <row r="35" spans="1:79" ht="15">
      <c r="A35" t="str">
        <f t="shared" si="3"/>
        <v>GRrf_11</v>
      </c>
      <c r="B35" t="str">
        <f t="shared" si="4"/>
        <v>GRrf_1_0-13</v>
      </c>
      <c r="C35" t="str">
        <f t="shared" si="5"/>
        <v>GRrf_1</v>
      </c>
      <c r="D35">
        <f t="shared" si="6"/>
        <v>1</v>
      </c>
      <c r="E35" t="s">
        <v>221</v>
      </c>
      <c r="F35">
        <v>1514</v>
      </c>
      <c r="G35">
        <v>34</v>
      </c>
      <c r="H35" s="4">
        <v>59</v>
      </c>
      <c r="I35" t="s">
        <v>38</v>
      </c>
      <c r="J35" t="s">
        <v>11</v>
      </c>
      <c r="K35">
        <v>1</v>
      </c>
      <c r="L35" t="s">
        <v>167</v>
      </c>
      <c r="M35">
        <v>1</v>
      </c>
      <c r="N35">
        <v>0</v>
      </c>
      <c r="O35">
        <v>13</v>
      </c>
      <c r="P35">
        <v>13</v>
      </c>
      <c r="Q35">
        <f t="shared" si="7"/>
        <v>6.5</v>
      </c>
      <c r="R35" t="s">
        <v>168</v>
      </c>
      <c r="S35" t="s">
        <v>169</v>
      </c>
      <c r="T35">
        <v>5.9</v>
      </c>
      <c r="U35">
        <v>0</v>
      </c>
      <c r="V35">
        <v>1</v>
      </c>
      <c r="W35">
        <v>9.3000000000000007</v>
      </c>
      <c r="X35" t="s">
        <v>36</v>
      </c>
      <c r="Y35">
        <v>3.8</v>
      </c>
      <c r="Z35">
        <v>1.7</v>
      </c>
      <c r="AA35">
        <v>0.81</v>
      </c>
      <c r="AB35">
        <v>0.3131578947368418</v>
      </c>
      <c r="AC35">
        <v>3.06</v>
      </c>
      <c r="AD35">
        <v>35.700000000000003</v>
      </c>
      <c r="AE35">
        <v>34</v>
      </c>
      <c r="AF35">
        <v>810</v>
      </c>
      <c r="AG35">
        <v>40</v>
      </c>
      <c r="AH35">
        <v>2.5</v>
      </c>
      <c r="AI35">
        <v>2</v>
      </c>
      <c r="AJ35">
        <v>2.7</v>
      </c>
      <c r="AK35">
        <v>3.7</v>
      </c>
      <c r="AL35">
        <v>0.8</v>
      </c>
      <c r="AM35" s="15">
        <v>2.7</v>
      </c>
      <c r="AN35">
        <v>5.4</v>
      </c>
      <c r="AQ35" s="4">
        <v>39.782499999999999</v>
      </c>
      <c r="AR35" s="4">
        <v>42.046700000000001</v>
      </c>
      <c r="AS35" s="4">
        <v>12.679</v>
      </c>
      <c r="AT35" s="4">
        <v>0</v>
      </c>
      <c r="AU35" s="4">
        <v>3.8690000000000002</v>
      </c>
      <c r="AV35" s="4">
        <v>0</v>
      </c>
      <c r="AW35" s="4">
        <v>0</v>
      </c>
      <c r="AX35" s="4">
        <v>0</v>
      </c>
      <c r="AY35" s="12">
        <f t="shared" si="11"/>
        <v>0</v>
      </c>
      <c r="AZ35" s="12" t="e">
        <f t="shared" si="12"/>
        <v>#DIV/0!</v>
      </c>
      <c r="BA35" s="4">
        <v>0</v>
      </c>
      <c r="BB35" s="4">
        <v>12.86</v>
      </c>
      <c r="BD35" s="12">
        <f t="shared" si="13"/>
        <v>12.86</v>
      </c>
      <c r="BE35" s="4">
        <v>1.4257</v>
      </c>
      <c r="BF35" s="4">
        <v>0</v>
      </c>
      <c r="BK35" s="4">
        <v>5.632040050062578</v>
      </c>
      <c r="BL35" s="4">
        <v>99.983900000000006</v>
      </c>
      <c r="BM35">
        <v>1.2456666666666667</v>
      </c>
      <c r="BN35">
        <v>0.11593333333333333</v>
      </c>
      <c r="BO35">
        <v>6.6119999999999992</v>
      </c>
      <c r="BP35">
        <v>24.583333333333332</v>
      </c>
      <c r="BQ35">
        <v>4.6516666666666658E-2</v>
      </c>
      <c r="BR35">
        <v>5.4333333333333343E-3</v>
      </c>
      <c r="BS35">
        <v>3.5370000000000004</v>
      </c>
      <c r="BT35">
        <v>0.50219999999999987</v>
      </c>
      <c r="BU35">
        <v>0.10066666666666667</v>
      </c>
      <c r="BV35">
        <v>1.3573333333333333</v>
      </c>
      <c r="BW35">
        <v>0.12390000000000001</v>
      </c>
      <c r="BX35">
        <v>6.3666666666666671</v>
      </c>
      <c r="BY35">
        <v>10.5</v>
      </c>
      <c r="BZ35">
        <v>163.26666666666668</v>
      </c>
      <c r="CA35">
        <v>11.799999999999999</v>
      </c>
    </row>
    <row r="36" spans="1:79" ht="15">
      <c r="A36" t="str">
        <f t="shared" si="3"/>
        <v>GRrf_12</v>
      </c>
      <c r="B36" t="str">
        <f t="shared" si="4"/>
        <v>GRrf_1_13-34</v>
      </c>
      <c r="C36" t="str">
        <f t="shared" si="5"/>
        <v>GRrf_1</v>
      </c>
      <c r="D36">
        <f t="shared" si="6"/>
        <v>2</v>
      </c>
      <c r="E36" t="s">
        <v>222</v>
      </c>
      <c r="F36">
        <v>1515</v>
      </c>
      <c r="G36">
        <v>35</v>
      </c>
      <c r="H36" s="4">
        <v>60</v>
      </c>
      <c r="I36" t="s">
        <v>38</v>
      </c>
      <c r="J36" t="s">
        <v>11</v>
      </c>
      <c r="K36">
        <v>1</v>
      </c>
      <c r="L36" t="s">
        <v>223</v>
      </c>
      <c r="M36">
        <v>2</v>
      </c>
      <c r="N36">
        <v>13</v>
      </c>
      <c r="O36">
        <v>34</v>
      </c>
      <c r="P36">
        <v>21</v>
      </c>
      <c r="Q36">
        <f t="shared" si="7"/>
        <v>23.5</v>
      </c>
      <c r="R36" t="s">
        <v>175</v>
      </c>
      <c r="S36" t="s">
        <v>172</v>
      </c>
      <c r="T36">
        <v>5.9</v>
      </c>
      <c r="U36">
        <v>0</v>
      </c>
      <c r="V36">
        <v>1</v>
      </c>
      <c r="W36">
        <v>9.6</v>
      </c>
      <c r="X36" t="s">
        <v>36</v>
      </c>
      <c r="Y36">
        <v>4.7</v>
      </c>
      <c r="Z36">
        <v>2.5</v>
      </c>
      <c r="AA36">
        <v>0.86</v>
      </c>
      <c r="AB36">
        <v>0.21276595744680868</v>
      </c>
      <c r="AC36">
        <v>0.78</v>
      </c>
      <c r="AD36">
        <v>20.6</v>
      </c>
      <c r="AE36">
        <v>26</v>
      </c>
      <c r="AF36">
        <v>810</v>
      </c>
      <c r="AG36">
        <v>40</v>
      </c>
      <c r="AH36">
        <v>2.9</v>
      </c>
      <c r="AI36">
        <v>1.8</v>
      </c>
      <c r="AJ36">
        <v>2.7</v>
      </c>
      <c r="AK36">
        <v>3.6</v>
      </c>
      <c r="AL36">
        <v>0.62</v>
      </c>
      <c r="AM36" s="15">
        <v>2.7</v>
      </c>
      <c r="AN36">
        <v>5.5</v>
      </c>
      <c r="AQ36" s="4">
        <v>39.175899999999999</v>
      </c>
      <c r="AR36" s="4">
        <v>40.311399999999999</v>
      </c>
      <c r="AS36" s="4">
        <v>15.4651</v>
      </c>
      <c r="AT36" s="4">
        <v>1.7616000000000001</v>
      </c>
      <c r="AU36" s="4">
        <v>3.1621999999999999</v>
      </c>
      <c r="AV36" s="4">
        <v>0</v>
      </c>
      <c r="AW36" s="4">
        <v>0</v>
      </c>
      <c r="AX36" s="4">
        <v>0</v>
      </c>
      <c r="AY36" s="12">
        <f t="shared" si="11"/>
        <v>0</v>
      </c>
      <c r="AZ36" s="12" t="e">
        <f t="shared" si="12"/>
        <v>#DIV/0!</v>
      </c>
      <c r="BA36" s="4">
        <v>4.8312999999999997</v>
      </c>
      <c r="BB36" s="4">
        <v>9.0472000000000001</v>
      </c>
      <c r="BD36" s="12">
        <f t="shared" si="13"/>
        <v>9.0472000000000001</v>
      </c>
      <c r="BE36" s="4">
        <v>1.7103999999999999</v>
      </c>
      <c r="BF36" s="4">
        <v>0</v>
      </c>
      <c r="BK36" s="4">
        <v>16.625</v>
      </c>
      <c r="BL36" s="4">
        <v>100</v>
      </c>
      <c r="BM36">
        <v>1.4313333333333331</v>
      </c>
      <c r="BN36">
        <v>0.12603333333333333</v>
      </c>
      <c r="BO36">
        <v>6.774</v>
      </c>
      <c r="BP36">
        <v>25.95</v>
      </c>
      <c r="BQ36">
        <v>2.0916666666666667E-2</v>
      </c>
      <c r="BR36">
        <v>4.503333333333334E-3</v>
      </c>
      <c r="BS36">
        <v>3.5046666666666666</v>
      </c>
      <c r="BT36">
        <v>0.4407666666666667</v>
      </c>
      <c r="BU36">
        <v>2.6870000000000002E-2</v>
      </c>
      <c r="BV36">
        <v>1.4473333333333336</v>
      </c>
      <c r="BW36">
        <v>0.13903333333333334</v>
      </c>
      <c r="BX36">
        <v>4.5333333333333323</v>
      </c>
      <c r="BY36">
        <v>11.799999999999999</v>
      </c>
      <c r="BZ36">
        <v>174.4</v>
      </c>
      <c r="CA36">
        <v>13.9</v>
      </c>
    </row>
    <row r="37" spans="1:79" ht="15">
      <c r="A37" t="str">
        <f t="shared" si="3"/>
        <v>GRrf_13</v>
      </c>
      <c r="B37" t="str">
        <f t="shared" si="4"/>
        <v>GRrf_1_34-62</v>
      </c>
      <c r="C37" t="str">
        <f t="shared" si="5"/>
        <v>GRrf_1</v>
      </c>
      <c r="D37">
        <f t="shared" si="6"/>
        <v>3</v>
      </c>
      <c r="E37" t="s">
        <v>224</v>
      </c>
      <c r="F37">
        <v>1513</v>
      </c>
      <c r="G37">
        <v>36</v>
      </c>
      <c r="H37" s="4">
        <v>61</v>
      </c>
      <c r="I37" t="s">
        <v>38</v>
      </c>
      <c r="J37" t="s">
        <v>11</v>
      </c>
      <c r="K37">
        <v>1</v>
      </c>
      <c r="L37" t="s">
        <v>225</v>
      </c>
      <c r="M37">
        <v>3</v>
      </c>
      <c r="N37">
        <v>34</v>
      </c>
      <c r="O37">
        <v>62</v>
      </c>
      <c r="P37">
        <v>28</v>
      </c>
      <c r="Q37">
        <f t="shared" si="7"/>
        <v>48</v>
      </c>
      <c r="R37" t="s">
        <v>175</v>
      </c>
      <c r="S37" t="s">
        <v>178</v>
      </c>
      <c r="T37">
        <v>5.9</v>
      </c>
      <c r="U37">
        <v>0.03</v>
      </c>
      <c r="V37">
        <v>0.97</v>
      </c>
      <c r="W37">
        <v>9.8000000000000007</v>
      </c>
      <c r="X37" t="s">
        <v>36</v>
      </c>
      <c r="Y37">
        <v>4.5999999999999996</v>
      </c>
      <c r="Z37">
        <v>2.4</v>
      </c>
      <c r="AA37">
        <v>1.18</v>
      </c>
      <c r="AB37">
        <v>0.10434782608695616</v>
      </c>
      <c r="AC37">
        <v>0.71</v>
      </c>
      <c r="AD37">
        <v>-85.4</v>
      </c>
      <c r="AE37">
        <v>35.5</v>
      </c>
      <c r="AF37">
        <v>810</v>
      </c>
      <c r="AG37">
        <v>40</v>
      </c>
      <c r="AH37">
        <v>2.9</v>
      </c>
      <c r="AI37">
        <v>2.1</v>
      </c>
      <c r="AJ37">
        <v>2.6</v>
      </c>
      <c r="AK37">
        <v>3.65</v>
      </c>
      <c r="AL37">
        <v>0.72</v>
      </c>
      <c r="AM37" s="15">
        <v>2.6</v>
      </c>
      <c r="AN37">
        <v>5.2</v>
      </c>
      <c r="AQ37" s="4">
        <v>45.4041</v>
      </c>
      <c r="AR37" s="4">
        <v>41.728000000000002</v>
      </c>
      <c r="AS37" s="4">
        <v>12.5334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12">
        <f t="shared" si="11"/>
        <v>0</v>
      </c>
      <c r="AZ37" s="12" t="e">
        <f t="shared" si="12"/>
        <v>#DIV/0!</v>
      </c>
      <c r="BA37" s="4">
        <v>6.2432999999999996</v>
      </c>
      <c r="BB37" s="4">
        <v>4.1481000000000003</v>
      </c>
      <c r="BD37" s="12">
        <f t="shared" si="13"/>
        <v>4.1481000000000003</v>
      </c>
      <c r="BE37" s="4">
        <v>2.4765999999999999</v>
      </c>
      <c r="BF37" s="4">
        <v>0</v>
      </c>
      <c r="BK37" s="4">
        <v>3.9999999999999996</v>
      </c>
      <c r="BL37" s="4">
        <v>100.00010000000002</v>
      </c>
      <c r="BM37">
        <v>1.3129999999999999</v>
      </c>
      <c r="BN37">
        <v>0.12506666666666669</v>
      </c>
      <c r="BO37">
        <v>6.7696666666666667</v>
      </c>
      <c r="BP37">
        <v>26.419999999999998</v>
      </c>
      <c r="BQ37">
        <v>1.839E-2</v>
      </c>
      <c r="BR37">
        <v>3.953333333333333E-3</v>
      </c>
      <c r="BS37">
        <v>3.3889999999999998</v>
      </c>
      <c r="BT37">
        <v>0.44693333333333335</v>
      </c>
      <c r="BU37">
        <v>2.2086666666666668E-2</v>
      </c>
      <c r="BV37">
        <v>1.4079999999999997</v>
      </c>
      <c r="BW37">
        <v>0.13270000000000001</v>
      </c>
      <c r="BX37">
        <v>4.8</v>
      </c>
      <c r="BY37">
        <v>17.966666666666665</v>
      </c>
      <c r="BZ37">
        <v>200.76666666666665</v>
      </c>
      <c r="CA37">
        <v>14.566666666666668</v>
      </c>
    </row>
    <row r="38" spans="1:79" ht="15">
      <c r="A38" t="str">
        <f t="shared" si="3"/>
        <v>GRrf_14</v>
      </c>
      <c r="B38" t="str">
        <f t="shared" si="4"/>
        <v>GRrf_1_62-77</v>
      </c>
      <c r="C38" t="str">
        <f t="shared" si="5"/>
        <v>GRrf_1</v>
      </c>
      <c r="D38">
        <f t="shared" si="6"/>
        <v>4</v>
      </c>
      <c r="E38" t="s">
        <v>226</v>
      </c>
      <c r="F38">
        <v>1512</v>
      </c>
      <c r="G38">
        <v>37</v>
      </c>
      <c r="H38" s="4">
        <v>62</v>
      </c>
      <c r="I38" t="s">
        <v>38</v>
      </c>
      <c r="J38" t="s">
        <v>11</v>
      </c>
      <c r="K38">
        <v>1</v>
      </c>
      <c r="L38" t="s">
        <v>227</v>
      </c>
      <c r="M38">
        <v>4</v>
      </c>
      <c r="N38">
        <v>62</v>
      </c>
      <c r="O38">
        <v>77</v>
      </c>
      <c r="P38">
        <v>15</v>
      </c>
      <c r="Q38">
        <f t="shared" si="7"/>
        <v>69.5</v>
      </c>
      <c r="R38" t="s">
        <v>175</v>
      </c>
      <c r="S38" t="s">
        <v>178</v>
      </c>
      <c r="T38">
        <v>5.9</v>
      </c>
      <c r="U38">
        <v>0</v>
      </c>
      <c r="V38">
        <v>1</v>
      </c>
      <c r="W38">
        <v>10</v>
      </c>
      <c r="X38" t="s">
        <v>39</v>
      </c>
      <c r="Y38">
        <v>4.9000000000000004</v>
      </c>
      <c r="Z38">
        <v>2.5</v>
      </c>
      <c r="AA38">
        <v>1.21</v>
      </c>
      <c r="AB38">
        <v>0</v>
      </c>
      <c r="AC38">
        <v>0.38</v>
      </c>
      <c r="AD38">
        <v>-103</v>
      </c>
      <c r="AE38">
        <v>38</v>
      </c>
      <c r="AF38">
        <v>840</v>
      </c>
      <c r="AG38">
        <v>30</v>
      </c>
      <c r="AH38">
        <v>2.2999999999999998</v>
      </c>
      <c r="AI38">
        <v>1.4</v>
      </c>
      <c r="AJ38">
        <v>1.8</v>
      </c>
      <c r="AK38">
        <v>2.5</v>
      </c>
      <c r="AL38">
        <v>0.61</v>
      </c>
      <c r="AM38" s="15">
        <v>1.8</v>
      </c>
      <c r="AN38">
        <v>5.0999999999999996</v>
      </c>
      <c r="AQ38" s="4">
        <v>40.814700000000002</v>
      </c>
      <c r="AR38" s="4">
        <v>45.308199999999999</v>
      </c>
      <c r="AS38" s="4">
        <v>15.7712</v>
      </c>
      <c r="AT38" s="4">
        <v>0</v>
      </c>
      <c r="AU38" s="4">
        <v>0</v>
      </c>
      <c r="AV38" s="4">
        <v>4.8329000000000004</v>
      </c>
      <c r="AW38" s="4">
        <v>0</v>
      </c>
      <c r="AX38" s="4">
        <v>0</v>
      </c>
      <c r="AY38" s="12">
        <f t="shared" si="11"/>
        <v>4.8329000000000004</v>
      </c>
      <c r="AZ38" s="12">
        <f t="shared" si="12"/>
        <v>0</v>
      </c>
      <c r="BA38" s="4">
        <v>1.8787</v>
      </c>
      <c r="BB38" s="4">
        <v>3.5053999999999998</v>
      </c>
      <c r="BD38" s="12">
        <f t="shared" si="13"/>
        <v>3.5053999999999998</v>
      </c>
      <c r="BE38" s="4">
        <v>3.6600999999999999</v>
      </c>
      <c r="BF38" s="4">
        <v>0</v>
      </c>
      <c r="BK38" s="4">
        <v>1.5873015873015877</v>
      </c>
      <c r="BL38" s="4">
        <v>99.999999999999986</v>
      </c>
      <c r="BM38">
        <v>1.2966666666666666</v>
      </c>
      <c r="BN38">
        <v>0.13289999999999999</v>
      </c>
      <c r="BO38">
        <v>7.1610000000000005</v>
      </c>
      <c r="BP38">
        <v>26.01</v>
      </c>
      <c r="BQ38">
        <v>1.5123333333333331E-2</v>
      </c>
      <c r="BR38">
        <v>3.3033333333333335E-3</v>
      </c>
      <c r="BS38">
        <v>3.6120000000000001</v>
      </c>
      <c r="BT38">
        <v>0.41310000000000002</v>
      </c>
      <c r="BU38">
        <v>2.3563333333333335E-2</v>
      </c>
      <c r="BV38">
        <v>1.5353333333333332</v>
      </c>
      <c r="BW38">
        <v>0.14493333333333333</v>
      </c>
      <c r="BX38">
        <v>3.6666666666666665</v>
      </c>
      <c r="BY38">
        <v>10.566666666666668</v>
      </c>
      <c r="BZ38">
        <v>177.23333333333335</v>
      </c>
      <c r="CA38">
        <v>11.799999999999999</v>
      </c>
    </row>
    <row r="39" spans="1:79" ht="15">
      <c r="A39" t="str">
        <f t="shared" si="3"/>
        <v>GRrf_15</v>
      </c>
      <c r="B39" t="str">
        <f t="shared" si="4"/>
        <v>GRrf_1_77-98</v>
      </c>
      <c r="C39" t="str">
        <f t="shared" si="5"/>
        <v>GRrf_1</v>
      </c>
      <c r="D39">
        <f t="shared" si="6"/>
        <v>5</v>
      </c>
      <c r="E39" t="s">
        <v>228</v>
      </c>
      <c r="F39">
        <v>1511</v>
      </c>
      <c r="G39">
        <v>38</v>
      </c>
      <c r="H39" s="4">
        <v>63</v>
      </c>
      <c r="I39" t="s">
        <v>38</v>
      </c>
      <c r="J39" t="s">
        <v>11</v>
      </c>
      <c r="K39">
        <v>1</v>
      </c>
      <c r="L39" t="s">
        <v>229</v>
      </c>
      <c r="M39">
        <v>4</v>
      </c>
      <c r="N39">
        <v>77</v>
      </c>
      <c r="O39">
        <v>98</v>
      </c>
      <c r="P39">
        <v>26</v>
      </c>
      <c r="Q39">
        <f t="shared" si="7"/>
        <v>90</v>
      </c>
      <c r="R39" t="s">
        <v>175</v>
      </c>
      <c r="S39" t="s">
        <v>178</v>
      </c>
      <c r="T39">
        <v>5.9</v>
      </c>
      <c r="U39">
        <v>0</v>
      </c>
      <c r="V39">
        <v>1</v>
      </c>
      <c r="W39">
        <v>10</v>
      </c>
      <c r="X39" t="s">
        <v>39</v>
      </c>
      <c r="Y39">
        <v>5.2</v>
      </c>
      <c r="Z39">
        <v>2.7</v>
      </c>
      <c r="AA39">
        <v>1.22</v>
      </c>
      <c r="AB39">
        <v>0</v>
      </c>
      <c r="AC39">
        <v>0.44</v>
      </c>
      <c r="AD39">
        <v>-119.6</v>
      </c>
      <c r="AE39">
        <v>22</v>
      </c>
      <c r="AF39">
        <v>830</v>
      </c>
      <c r="AG39">
        <v>40</v>
      </c>
      <c r="AH39">
        <v>2.2999999999999998</v>
      </c>
      <c r="AI39">
        <v>1.4</v>
      </c>
      <c r="AJ39">
        <v>1.7</v>
      </c>
      <c r="AK39">
        <v>2.4</v>
      </c>
      <c r="AL39">
        <v>0.61</v>
      </c>
      <c r="AM39" s="15">
        <v>1.7</v>
      </c>
      <c r="AN39">
        <v>5.0999999999999996</v>
      </c>
      <c r="AQ39" s="4">
        <v>40.822099999999999</v>
      </c>
      <c r="AR39" s="4">
        <v>42.246699999999997</v>
      </c>
      <c r="AS39" s="4">
        <v>13.015000000000001</v>
      </c>
      <c r="AT39" s="4">
        <v>0</v>
      </c>
      <c r="AU39" s="4">
        <v>0</v>
      </c>
      <c r="AV39" s="4">
        <v>8.0625</v>
      </c>
      <c r="AW39" s="4">
        <v>0</v>
      </c>
      <c r="AX39" s="4">
        <v>0</v>
      </c>
      <c r="AY39" s="12">
        <f t="shared" si="11"/>
        <v>8.0625</v>
      </c>
      <c r="AZ39" s="12">
        <f t="shared" si="12"/>
        <v>0</v>
      </c>
      <c r="BA39" s="4">
        <v>5.4078999999999997</v>
      </c>
      <c r="BD39" s="12">
        <f t="shared" si="13"/>
        <v>0</v>
      </c>
      <c r="BE39" s="4">
        <v>3.4982000000000002</v>
      </c>
      <c r="BF39" s="4">
        <v>0</v>
      </c>
      <c r="BK39" s="4">
        <v>0.12515644555694619</v>
      </c>
      <c r="BL39" s="4">
        <v>100.03739999999999</v>
      </c>
      <c r="BM39">
        <v>1.0753333333333333</v>
      </c>
      <c r="BN39">
        <v>0.13196666666666668</v>
      </c>
      <c r="BO39">
        <v>7.5296666666666665</v>
      </c>
      <c r="BP39">
        <v>25.696666666666669</v>
      </c>
      <c r="BQ39">
        <v>1.4929999999999999E-2</v>
      </c>
      <c r="BR39">
        <v>3.5200000000000001E-3</v>
      </c>
      <c r="BS39">
        <v>3.59</v>
      </c>
      <c r="BT39">
        <v>0.33856666666666668</v>
      </c>
      <c r="BU39">
        <v>2.4963333333333334E-2</v>
      </c>
      <c r="BV39">
        <v>1.5289999999999999</v>
      </c>
      <c r="BW39">
        <v>0.14896666666666666</v>
      </c>
      <c r="BX39">
        <v>4.5333333333333323</v>
      </c>
      <c r="BY39">
        <v>9.2999999999999989</v>
      </c>
      <c r="BZ39">
        <v>150.29999999999998</v>
      </c>
      <c r="CA39">
        <v>13.066666666666668</v>
      </c>
    </row>
    <row r="40" spans="1:79" ht="15">
      <c r="A40" t="str">
        <f t="shared" si="3"/>
        <v>GRwf_11</v>
      </c>
      <c r="B40" t="str">
        <f t="shared" si="4"/>
        <v>GRwf_1_0-9</v>
      </c>
      <c r="C40" t="str">
        <f t="shared" si="5"/>
        <v>GRwf_1</v>
      </c>
      <c r="D40">
        <f t="shared" si="6"/>
        <v>1</v>
      </c>
      <c r="E40" t="s">
        <v>230</v>
      </c>
      <c r="F40">
        <v>1471</v>
      </c>
      <c r="G40">
        <v>39</v>
      </c>
      <c r="H40" s="4">
        <v>98</v>
      </c>
      <c r="I40" t="s">
        <v>38</v>
      </c>
      <c r="J40" t="s">
        <v>15</v>
      </c>
      <c r="K40">
        <v>1</v>
      </c>
      <c r="L40" t="s">
        <v>231</v>
      </c>
      <c r="M40">
        <v>1</v>
      </c>
      <c r="N40">
        <v>0</v>
      </c>
      <c r="O40">
        <v>9</v>
      </c>
      <c r="P40">
        <v>9</v>
      </c>
      <c r="Q40">
        <f t="shared" si="7"/>
        <v>4.5</v>
      </c>
      <c r="R40" t="s">
        <v>168</v>
      </c>
      <c r="S40" t="s">
        <v>169</v>
      </c>
      <c r="T40">
        <v>8.6999999999999993</v>
      </c>
      <c r="U40">
        <v>0</v>
      </c>
      <c r="V40">
        <v>1</v>
      </c>
      <c r="W40">
        <v>9.3000000000000007</v>
      </c>
      <c r="X40" t="s">
        <v>36</v>
      </c>
      <c r="Y40">
        <v>3.5</v>
      </c>
      <c r="Z40">
        <v>1.6</v>
      </c>
      <c r="AA40">
        <v>0.59</v>
      </c>
      <c r="AB40">
        <v>0.31999999999999973</v>
      </c>
      <c r="AC40">
        <v>5.79</v>
      </c>
      <c r="AD40">
        <v>78</v>
      </c>
      <c r="AE40">
        <v>26.3</v>
      </c>
      <c r="AF40">
        <v>795</v>
      </c>
      <c r="AG40">
        <v>45</v>
      </c>
      <c r="AH40">
        <v>4.3</v>
      </c>
      <c r="AI40">
        <v>2.75</v>
      </c>
      <c r="AJ40">
        <v>6.35</v>
      </c>
      <c r="AK40">
        <v>7.73</v>
      </c>
      <c r="AL40">
        <v>0.64</v>
      </c>
      <c r="AM40" s="15">
        <v>2.7</v>
      </c>
      <c r="AN40">
        <v>6</v>
      </c>
      <c r="AQ40" s="12">
        <v>27.012</v>
      </c>
      <c r="AR40" s="12">
        <v>41.7986</v>
      </c>
      <c r="AS40" s="12">
        <v>27.504000000000001</v>
      </c>
      <c r="AT40" s="12">
        <v>13.4253</v>
      </c>
      <c r="AU40" s="12">
        <v>0</v>
      </c>
      <c r="AV40" s="12">
        <v>5.2103999999999999</v>
      </c>
      <c r="AW40" s="4">
        <v>0</v>
      </c>
      <c r="AX40" s="4">
        <v>0</v>
      </c>
      <c r="AY40" s="12">
        <f t="shared" si="11"/>
        <v>5.2103999999999999</v>
      </c>
      <c r="AZ40" s="12">
        <f t="shared" si="12"/>
        <v>0</v>
      </c>
      <c r="BA40" s="12">
        <v>3.7414000000000001</v>
      </c>
      <c r="BB40" s="12"/>
      <c r="BC40" s="12">
        <v>7.9085999999999999</v>
      </c>
      <c r="BD40" s="12">
        <f t="shared" si="13"/>
        <v>7.9085999999999999</v>
      </c>
      <c r="BE40" s="12">
        <v>0.94969999999999999</v>
      </c>
      <c r="BF40" s="4">
        <v>0</v>
      </c>
      <c r="BJ40" s="12"/>
      <c r="BK40" s="12">
        <v>5.118601747815231</v>
      </c>
      <c r="BL40" s="12">
        <v>100.04599999999999</v>
      </c>
      <c r="BM40">
        <v>1.1163333333333334</v>
      </c>
      <c r="BN40">
        <v>1.0526666666666664</v>
      </c>
      <c r="BO40">
        <v>6.8210000000000006</v>
      </c>
      <c r="BP40">
        <v>17.433333333333334</v>
      </c>
      <c r="BQ40">
        <v>0.11726666666666667</v>
      </c>
      <c r="BR40">
        <v>1.34E-2</v>
      </c>
      <c r="BS40">
        <v>1.5933333333333335</v>
      </c>
      <c r="BT40">
        <v>2.5269999999999997</v>
      </c>
      <c r="BU40">
        <v>0.22146666666666667</v>
      </c>
      <c r="BV40">
        <v>5.1076666666666668</v>
      </c>
      <c r="BW40">
        <v>0.48736666666666667</v>
      </c>
      <c r="BX40">
        <v>3.1333333333333333</v>
      </c>
      <c r="BY40">
        <v>19.8</v>
      </c>
      <c r="BZ40">
        <v>131.16666666666666</v>
      </c>
      <c r="CA40">
        <v>11.366666666666667</v>
      </c>
    </row>
    <row r="41" spans="1:79" ht="15">
      <c r="A41" t="str">
        <f t="shared" si="3"/>
        <v>GRwf_12</v>
      </c>
      <c r="B41" t="str">
        <f t="shared" si="4"/>
        <v>GRwf_1_9-26</v>
      </c>
      <c r="C41" t="str">
        <f t="shared" si="5"/>
        <v>GRwf_1</v>
      </c>
      <c r="D41">
        <f t="shared" si="6"/>
        <v>2</v>
      </c>
      <c r="E41" t="s">
        <v>232</v>
      </c>
      <c r="F41">
        <v>1469</v>
      </c>
      <c r="G41">
        <v>40</v>
      </c>
      <c r="H41" s="4">
        <v>99</v>
      </c>
      <c r="I41" t="s">
        <v>38</v>
      </c>
      <c r="J41" t="s">
        <v>15</v>
      </c>
      <c r="K41">
        <v>1</v>
      </c>
      <c r="L41" t="s">
        <v>184</v>
      </c>
      <c r="M41">
        <v>2</v>
      </c>
      <c r="N41">
        <v>9</v>
      </c>
      <c r="O41">
        <v>26</v>
      </c>
      <c r="P41">
        <v>17</v>
      </c>
      <c r="Q41">
        <f t="shared" si="7"/>
        <v>17.5</v>
      </c>
      <c r="R41" t="s">
        <v>168</v>
      </c>
      <c r="S41" t="s">
        <v>172</v>
      </c>
      <c r="T41">
        <v>8.6999999999999993</v>
      </c>
      <c r="U41">
        <v>0</v>
      </c>
      <c r="V41">
        <v>1</v>
      </c>
      <c r="W41">
        <v>9.6999999999999993</v>
      </c>
      <c r="X41" t="s">
        <v>36</v>
      </c>
      <c r="Y41">
        <v>3.8</v>
      </c>
      <c r="Z41">
        <v>1.7</v>
      </c>
      <c r="AA41">
        <v>0.59</v>
      </c>
      <c r="AB41">
        <v>0.13421052631578981</v>
      </c>
      <c r="AC41">
        <v>1.47</v>
      </c>
      <c r="AD41">
        <v>9.8000000000000007</v>
      </c>
      <c r="AE41">
        <v>21</v>
      </c>
      <c r="AF41">
        <v>830</v>
      </c>
      <c r="AG41">
        <v>60</v>
      </c>
      <c r="AH41">
        <v>4.3</v>
      </c>
      <c r="AI41">
        <v>2.6</v>
      </c>
      <c r="AJ41">
        <v>4.4000000000000004</v>
      </c>
      <c r="AK41">
        <v>5.7</v>
      </c>
      <c r="AL41">
        <v>0.6</v>
      </c>
      <c r="AM41" s="15">
        <v>1.9</v>
      </c>
      <c r="AN41">
        <v>6.1</v>
      </c>
      <c r="AQ41" s="12">
        <v>23.363499999999998</v>
      </c>
      <c r="AR41" s="12">
        <v>39.8703</v>
      </c>
      <c r="AS41" s="12">
        <v>26.503499999999999</v>
      </c>
      <c r="AT41" s="12">
        <v>14.6267</v>
      </c>
      <c r="AU41" s="12">
        <v>3.2351000000000001</v>
      </c>
      <c r="AV41" s="12">
        <v>6.3902000000000001</v>
      </c>
      <c r="AW41" s="4">
        <v>0</v>
      </c>
      <c r="AX41" s="4">
        <v>0</v>
      </c>
      <c r="AY41" s="12">
        <f t="shared" si="11"/>
        <v>6.3902000000000001</v>
      </c>
      <c r="AZ41" s="12">
        <f t="shared" si="12"/>
        <v>0</v>
      </c>
      <c r="BA41" s="12">
        <v>4.7591999999999999</v>
      </c>
      <c r="BB41" s="12"/>
      <c r="BC41" s="12">
        <v>6.2159000000000004</v>
      </c>
      <c r="BD41" s="12">
        <f t="shared" si="13"/>
        <v>6.2159000000000004</v>
      </c>
      <c r="BE41" s="12">
        <v>1.4981</v>
      </c>
      <c r="BF41" s="4">
        <v>0</v>
      </c>
      <c r="BJ41" s="12"/>
      <c r="BK41" s="12">
        <v>7.3657927590511862</v>
      </c>
      <c r="BL41" s="12">
        <v>99.959000000000003</v>
      </c>
      <c r="BM41">
        <v>1.1733333333333333</v>
      </c>
      <c r="BN41">
        <v>1.5069999999999999</v>
      </c>
      <c r="BO41">
        <v>8.1940000000000008</v>
      </c>
      <c r="BP41">
        <v>19.806666666666668</v>
      </c>
      <c r="BQ41">
        <v>0.15236666666666668</v>
      </c>
      <c r="BR41">
        <v>1.4566666666666665E-2</v>
      </c>
      <c r="BS41">
        <v>1.6733333333333331</v>
      </c>
      <c r="BT41">
        <v>2.7606666666666668</v>
      </c>
      <c r="BU41">
        <v>0.10476666666666667</v>
      </c>
      <c r="BV41">
        <v>5.2843333333333335</v>
      </c>
      <c r="BW41">
        <v>0.5652666666666667</v>
      </c>
      <c r="BX41">
        <v>3.6333333333333333</v>
      </c>
      <c r="BY41">
        <v>23.166666666666668</v>
      </c>
      <c r="BZ41">
        <v>183.5333333333333</v>
      </c>
      <c r="CA41">
        <v>15.466666666666669</v>
      </c>
    </row>
    <row r="42" spans="1:79" ht="15">
      <c r="A42" t="str">
        <f t="shared" si="3"/>
        <v>GRwf_13</v>
      </c>
      <c r="B42" t="str">
        <f t="shared" si="4"/>
        <v>GRwf_1_26-77</v>
      </c>
      <c r="C42" t="str">
        <f t="shared" si="5"/>
        <v>GRwf_1</v>
      </c>
      <c r="D42">
        <f t="shared" si="6"/>
        <v>3</v>
      </c>
      <c r="E42" t="s">
        <v>233</v>
      </c>
      <c r="F42">
        <v>1468</v>
      </c>
      <c r="G42">
        <v>41</v>
      </c>
      <c r="H42" s="4">
        <v>100</v>
      </c>
      <c r="I42" t="s">
        <v>38</v>
      </c>
      <c r="J42" t="s">
        <v>15</v>
      </c>
      <c r="K42">
        <v>1</v>
      </c>
      <c r="L42" t="s">
        <v>174</v>
      </c>
      <c r="M42">
        <v>3</v>
      </c>
      <c r="N42">
        <v>26</v>
      </c>
      <c r="O42">
        <v>77</v>
      </c>
      <c r="P42">
        <v>51</v>
      </c>
      <c r="Q42">
        <f t="shared" si="7"/>
        <v>51.5</v>
      </c>
      <c r="R42" t="s">
        <v>175</v>
      </c>
      <c r="S42" t="s">
        <v>172</v>
      </c>
      <c r="T42">
        <v>8.6999999999999993</v>
      </c>
      <c r="U42">
        <v>0</v>
      </c>
      <c r="V42">
        <v>1</v>
      </c>
      <c r="W42">
        <v>10</v>
      </c>
      <c r="X42" t="s">
        <v>36</v>
      </c>
      <c r="Y42">
        <v>4.0999999999999996</v>
      </c>
      <c r="Z42">
        <v>1.9</v>
      </c>
      <c r="AA42">
        <v>1.02</v>
      </c>
      <c r="AB42">
        <v>0</v>
      </c>
      <c r="AC42">
        <v>0.91</v>
      </c>
      <c r="AD42">
        <v>-50.4</v>
      </c>
      <c r="AE42">
        <v>22.8</v>
      </c>
      <c r="AF42">
        <v>800</v>
      </c>
      <c r="AG42">
        <v>80</v>
      </c>
      <c r="AH42">
        <v>4.5999999999999996</v>
      </c>
      <c r="AI42">
        <v>2.6</v>
      </c>
      <c r="AJ42">
        <v>5.3</v>
      </c>
      <c r="AK42">
        <v>6.6</v>
      </c>
      <c r="AL42">
        <v>0.56999999999999995</v>
      </c>
      <c r="AM42" s="15">
        <v>1.5</v>
      </c>
      <c r="AN42">
        <v>5.9</v>
      </c>
      <c r="AQ42" s="12">
        <v>21.6539</v>
      </c>
      <c r="AR42" s="12">
        <v>37.075899999999997</v>
      </c>
      <c r="AS42" s="12">
        <v>26.3278</v>
      </c>
      <c r="AT42" s="12">
        <v>13.483499999999999</v>
      </c>
      <c r="AU42" s="12">
        <v>3.1255000000000002</v>
      </c>
      <c r="AV42" s="12">
        <v>12.4368</v>
      </c>
      <c r="AW42" s="4">
        <v>0</v>
      </c>
      <c r="AX42" s="4">
        <v>0</v>
      </c>
      <c r="AY42" s="12">
        <f t="shared" si="11"/>
        <v>12.4368</v>
      </c>
      <c r="AZ42" s="12">
        <f t="shared" si="12"/>
        <v>0</v>
      </c>
      <c r="BA42" s="12">
        <v>4.5293000000000001</v>
      </c>
      <c r="BB42" s="12"/>
      <c r="BC42" s="12">
        <v>6.5278</v>
      </c>
      <c r="BD42" s="12">
        <f t="shared" si="13"/>
        <v>6.5278</v>
      </c>
      <c r="BE42" s="12">
        <v>1.1231</v>
      </c>
      <c r="BF42" s="4">
        <v>0</v>
      </c>
      <c r="BJ42" s="12"/>
      <c r="BK42" s="12">
        <v>6.1250000000000009</v>
      </c>
      <c r="BL42" s="12">
        <v>99.955800000000011</v>
      </c>
      <c r="BM42">
        <v>1.1666666666666667</v>
      </c>
      <c r="BN42">
        <v>1.1906666666666668</v>
      </c>
      <c r="BO42">
        <v>7.5726666666666667</v>
      </c>
      <c r="BP42">
        <v>18.926666666666666</v>
      </c>
      <c r="BQ42">
        <v>9.0296666666666678E-2</v>
      </c>
      <c r="BR42">
        <v>1.0533333333333334E-2</v>
      </c>
      <c r="BS42">
        <v>1.577</v>
      </c>
      <c r="BT42">
        <v>2.1106666666666669</v>
      </c>
      <c r="BU42">
        <v>7.9750000000000001E-2</v>
      </c>
      <c r="BV42">
        <v>5.3933333333333335</v>
      </c>
      <c r="BW42">
        <v>0.51413333333333333</v>
      </c>
      <c r="BX42">
        <v>2.9</v>
      </c>
      <c r="BY42">
        <v>20.533333333333331</v>
      </c>
      <c r="BZ42">
        <v>132.6</v>
      </c>
      <c r="CA42">
        <v>11.233333333333334</v>
      </c>
    </row>
    <row r="43" spans="1:79" ht="15">
      <c r="A43" t="str">
        <f t="shared" si="3"/>
        <v>GRwf_14</v>
      </c>
      <c r="B43" t="str">
        <f t="shared" si="4"/>
        <v>GRwf_1_77-94</v>
      </c>
      <c r="C43" t="str">
        <f t="shared" si="5"/>
        <v>GRwf_1</v>
      </c>
      <c r="D43">
        <f t="shared" si="6"/>
        <v>4</v>
      </c>
      <c r="E43" t="s">
        <v>234</v>
      </c>
      <c r="F43">
        <v>1467</v>
      </c>
      <c r="G43">
        <v>42</v>
      </c>
      <c r="H43" s="4">
        <v>101</v>
      </c>
      <c r="I43" t="s">
        <v>38</v>
      </c>
      <c r="J43" t="s">
        <v>15</v>
      </c>
      <c r="K43">
        <v>1</v>
      </c>
      <c r="L43" t="s">
        <v>199</v>
      </c>
      <c r="M43">
        <v>4</v>
      </c>
      <c r="N43">
        <v>77</v>
      </c>
      <c r="O43">
        <v>94</v>
      </c>
      <c r="P43">
        <v>17</v>
      </c>
      <c r="Q43">
        <f t="shared" si="7"/>
        <v>85.5</v>
      </c>
      <c r="R43" t="s">
        <v>175</v>
      </c>
      <c r="S43" t="s">
        <v>178</v>
      </c>
      <c r="T43">
        <v>8.6999999999999993</v>
      </c>
      <c r="U43">
        <v>0.05</v>
      </c>
      <c r="V43">
        <v>0.95</v>
      </c>
      <c r="W43">
        <v>10</v>
      </c>
      <c r="X43" t="s">
        <v>39</v>
      </c>
      <c r="Y43">
        <v>4.5</v>
      </c>
      <c r="Z43">
        <v>1.9</v>
      </c>
      <c r="AA43">
        <v>1.1200000000000001</v>
      </c>
      <c r="AB43">
        <v>0</v>
      </c>
      <c r="AC43">
        <v>0.41</v>
      </c>
      <c r="AD43">
        <v>-123.4</v>
      </c>
      <c r="AE43">
        <v>20.5</v>
      </c>
      <c r="AF43">
        <v>800</v>
      </c>
      <c r="AG43">
        <v>80</v>
      </c>
      <c r="AH43">
        <v>4.3</v>
      </c>
      <c r="AI43">
        <v>2.6</v>
      </c>
      <c r="AJ43">
        <v>3.9</v>
      </c>
      <c r="AK43">
        <v>5.2</v>
      </c>
      <c r="AL43">
        <v>0.6</v>
      </c>
      <c r="AM43" s="15">
        <v>1.3</v>
      </c>
      <c r="AN43">
        <v>5.8</v>
      </c>
      <c r="AQ43" s="12">
        <v>22.623000000000001</v>
      </c>
      <c r="AR43" s="12">
        <v>32.617600000000003</v>
      </c>
      <c r="AS43" s="12">
        <v>23.212</v>
      </c>
      <c r="AT43" s="12">
        <v>13.2997</v>
      </c>
      <c r="AU43" s="12">
        <v>3.6204999999999998</v>
      </c>
      <c r="AV43" s="12">
        <v>15.1145</v>
      </c>
      <c r="AW43" s="4">
        <v>0</v>
      </c>
      <c r="AX43" s="4">
        <v>0</v>
      </c>
      <c r="AY43" s="12">
        <f t="shared" si="11"/>
        <v>15.1145</v>
      </c>
      <c r="AZ43" s="12">
        <f t="shared" si="12"/>
        <v>0</v>
      </c>
      <c r="BA43" s="12">
        <v>3.4018999999999999</v>
      </c>
      <c r="BB43" s="12"/>
      <c r="BC43" s="12">
        <v>6.7838000000000003</v>
      </c>
      <c r="BD43" s="12">
        <f t="shared" si="13"/>
        <v>6.7838000000000003</v>
      </c>
      <c r="BE43" s="12">
        <v>2.5758999999999999</v>
      </c>
      <c r="BF43" s="4">
        <v>0</v>
      </c>
      <c r="BJ43" s="12"/>
      <c r="BK43" s="12">
        <v>12.640801001251564</v>
      </c>
      <c r="BL43" s="12">
        <v>100.03689999999999</v>
      </c>
      <c r="BM43">
        <v>1.1093333333333335</v>
      </c>
      <c r="BN43">
        <v>1.7233333333333334</v>
      </c>
      <c r="BO43">
        <v>9.1143333333333327</v>
      </c>
      <c r="BP43">
        <v>19.52</v>
      </c>
      <c r="BQ43">
        <v>6.5066666666666675E-2</v>
      </c>
      <c r="BR43">
        <v>1.4506666666666666E-2</v>
      </c>
      <c r="BS43">
        <v>1.6696666666666664</v>
      </c>
      <c r="BT43">
        <v>2.8526666666666665</v>
      </c>
      <c r="BU43">
        <v>8.6910000000000001E-2</v>
      </c>
      <c r="BV43">
        <v>5.5586666666666673</v>
      </c>
      <c r="BW43">
        <v>0.61183333333333334</v>
      </c>
      <c r="BX43">
        <v>2.3666666666666667</v>
      </c>
      <c r="BY43">
        <v>22.066666666666666</v>
      </c>
      <c r="BZ43">
        <v>177.70000000000002</v>
      </c>
      <c r="CA43">
        <v>15.1</v>
      </c>
    </row>
    <row r="44" spans="1:79" ht="15">
      <c r="A44" t="str">
        <f t="shared" si="3"/>
        <v>GRwf_15</v>
      </c>
      <c r="B44" t="str">
        <f t="shared" si="4"/>
        <v>GRwf_1_94-114</v>
      </c>
      <c r="C44" t="str">
        <f t="shared" si="5"/>
        <v>GRwf_1</v>
      </c>
      <c r="D44">
        <f t="shared" si="6"/>
        <v>5</v>
      </c>
      <c r="E44" t="s">
        <v>235</v>
      </c>
      <c r="F44">
        <v>1470</v>
      </c>
      <c r="G44">
        <v>43</v>
      </c>
      <c r="H44" s="4">
        <v>102</v>
      </c>
      <c r="I44" t="s">
        <v>38</v>
      </c>
      <c r="J44" t="s">
        <v>15</v>
      </c>
      <c r="K44">
        <v>1</v>
      </c>
      <c r="L44" t="s">
        <v>236</v>
      </c>
      <c r="M44">
        <v>5</v>
      </c>
      <c r="N44">
        <v>94</v>
      </c>
      <c r="O44">
        <v>114</v>
      </c>
      <c r="P44">
        <v>20</v>
      </c>
      <c r="Q44">
        <f t="shared" si="7"/>
        <v>104</v>
      </c>
      <c r="R44" t="s">
        <v>175</v>
      </c>
      <c r="S44" t="s">
        <v>178</v>
      </c>
      <c r="T44">
        <v>8.6999999999999993</v>
      </c>
      <c r="U44">
        <v>0</v>
      </c>
      <c r="V44">
        <v>1</v>
      </c>
      <c r="W44">
        <v>10</v>
      </c>
      <c r="X44" t="s">
        <v>39</v>
      </c>
      <c r="Y44">
        <v>4.5999999999999996</v>
      </c>
      <c r="Z44">
        <v>1.9</v>
      </c>
      <c r="AA44">
        <v>1.1200000000000001</v>
      </c>
      <c r="AB44">
        <v>0</v>
      </c>
      <c r="AC44">
        <v>0.39</v>
      </c>
      <c r="AD44">
        <v>-121.6</v>
      </c>
      <c r="AE44">
        <v>19.5</v>
      </c>
      <c r="AF44">
        <v>830</v>
      </c>
      <c r="AG44">
        <v>60</v>
      </c>
      <c r="AH44">
        <v>3.6</v>
      </c>
      <c r="AI44">
        <v>1.8</v>
      </c>
      <c r="AJ44">
        <v>0.5</v>
      </c>
      <c r="AK44">
        <v>1.4</v>
      </c>
      <c r="AL44">
        <v>0.5</v>
      </c>
      <c r="AM44" s="15">
        <v>0.1</v>
      </c>
      <c r="AN44">
        <v>5.8</v>
      </c>
      <c r="AQ44" s="12">
        <v>27.826899999999998</v>
      </c>
      <c r="AR44" s="12">
        <v>33.5687</v>
      </c>
      <c r="AS44" s="12">
        <v>24.199100000000001</v>
      </c>
      <c r="AT44" s="12">
        <v>14.675700000000001</v>
      </c>
      <c r="AU44" s="12">
        <v>3.1360999999999999</v>
      </c>
      <c r="AV44" s="12">
        <v>6.4797000000000002</v>
      </c>
      <c r="AW44" s="4">
        <v>0</v>
      </c>
      <c r="AX44" s="4">
        <v>0</v>
      </c>
      <c r="AY44" s="12">
        <f t="shared" si="11"/>
        <v>6.4797000000000002</v>
      </c>
      <c r="AZ44" s="12">
        <f t="shared" si="12"/>
        <v>0</v>
      </c>
      <c r="BA44" s="12">
        <v>4.3136999999999999</v>
      </c>
      <c r="BB44" s="12"/>
      <c r="BC44" s="12">
        <v>7.8106999999999998</v>
      </c>
      <c r="BD44" s="12">
        <f t="shared" si="13"/>
        <v>7.8106999999999998</v>
      </c>
      <c r="BE44" s="12">
        <v>2.1964000000000001</v>
      </c>
      <c r="BF44" s="4">
        <v>0</v>
      </c>
      <c r="BJ44" s="12"/>
      <c r="BK44" s="12">
        <v>8.8639200998751573</v>
      </c>
      <c r="BL44" s="12">
        <v>100.00789999999999</v>
      </c>
      <c r="BM44">
        <v>1.1456666666666668</v>
      </c>
      <c r="BN44">
        <v>1.4263333333333332</v>
      </c>
      <c r="BO44">
        <v>8.6319999999999997</v>
      </c>
      <c r="BP44">
        <v>18.883333333333333</v>
      </c>
      <c r="BQ44">
        <v>5.6896666666666672E-2</v>
      </c>
      <c r="BR44">
        <v>1.2166666666666666E-2</v>
      </c>
      <c r="BS44">
        <v>1.5916666666666668</v>
      </c>
      <c r="BT44">
        <v>2.5056666666666669</v>
      </c>
      <c r="BU44">
        <v>8.483333333333333E-2</v>
      </c>
      <c r="BV44">
        <v>5.4766666666666666</v>
      </c>
      <c r="BW44">
        <v>0.55049999999999999</v>
      </c>
      <c r="BX44">
        <v>1.9666666666666666</v>
      </c>
      <c r="BY44">
        <v>22.600000000000005</v>
      </c>
      <c r="BZ44">
        <v>216.86666666666667</v>
      </c>
      <c r="CA44">
        <v>11.666666666666666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2001_bulk_data</vt:lpstr>
      <vt:lpstr>2009_bulk_data</vt:lpstr>
      <vt:lpstr>2009_fraction_data</vt:lpstr>
      <vt:lpstr>Data_Summary_2018_paper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Rasmussen</dc:creator>
  <cp:lastModifiedBy>Jeff Beem-Miller</cp:lastModifiedBy>
  <dcterms:created xsi:type="dcterms:W3CDTF">2020-02-25T17:51:57Z</dcterms:created>
  <dcterms:modified xsi:type="dcterms:W3CDTF">2021-04-27T08:03:43Z</dcterms:modified>
</cp:coreProperties>
</file>