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8061896_newcastle_ac_uk/Documents/PhD/Models/ME optimisation model/Case study/Data/"/>
    </mc:Choice>
  </mc:AlternateContent>
  <xr:revisionPtr revIDLastSave="729" documentId="8_{C704130C-AFD9-4E6F-A450-A3B4D7FA986B}" xr6:coauthVersionLast="47" xr6:coauthVersionMax="47" xr10:uidLastSave="{324AAD7B-6448-46B3-B180-B4922A8ECB8A}"/>
  <bookViews>
    <workbookView xWindow="-120" yWindow="-120" windowWidth="29040" windowHeight="15720" activeTab="3" xr2:uid="{C82BDC45-F48D-48C0-8CFF-CB27729BCD38}"/>
  </bookViews>
  <sheets>
    <sheet name="Cover" sheetId="3" r:id="rId1"/>
    <sheet name="values" sheetId="1" r:id="rId2"/>
    <sheet name="ref" sheetId="4" r:id="rId3"/>
    <sheet name="calc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2" l="1"/>
  <c r="D27" i="2"/>
  <c r="D26" i="2"/>
  <c r="F27" i="2"/>
  <c r="G27" i="2"/>
  <c r="H27" i="2"/>
  <c r="I27" i="2"/>
  <c r="J27" i="2"/>
  <c r="K27" i="2"/>
  <c r="L27" i="2"/>
  <c r="L3" i="2"/>
  <c r="L22" i="2"/>
  <c r="D25" i="2"/>
  <c r="K26" i="2"/>
  <c r="J26" i="2"/>
  <c r="I26" i="2"/>
  <c r="H26" i="2"/>
  <c r="G26" i="2"/>
  <c r="F26" i="2"/>
  <c r="C26" i="2"/>
  <c r="B26" i="2"/>
  <c r="L16" i="2"/>
  <c r="B27" i="2"/>
  <c r="C27" i="2"/>
  <c r="F2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tc={9EAB202A-2755-4DEB-B40E-CED5C6F90093}</author>
    <author>tc={5A81CD60-4265-40D0-9D50-40D0CFD05DE9}</author>
  </authors>
  <commentList>
    <comment ref="L3" authorId="0" shapeId="0" xr:uid="{9EAB202A-2755-4DEB-B40E-CED5C6F90093}">
      <text>
        <t>[Threaded comment]
Your version of Excel allows you to read this threaded comment; however, any edits to it will get removed if the file is opened in a newer version of Excel. Learn more: https://go.microsoft.com/fwlink/?linkid=870924
Comment:
    Mn dioxide GWP - Mn concentrate*total concentrate</t>
      </text>
    </comment>
    <comment ref="L16" authorId="1" shapeId="0" xr:uid="{5A81CD60-4265-40D0-9D50-40D0CFD05DE9}">
      <text>
        <t>[Threaded comment]
Your version of Excel allows you to read this threaded comment; however, any edits to it will get removed if the file is opened in a newer version of Excel. Learn more: https://go.microsoft.com/fwlink/?linkid=870924
Comment:
    0.99834 (Mn dioxide primary)*1.1313 (Mn oxide)*1.713 (concentrate)</t>
      </text>
    </comment>
  </commentList>
</comments>
</file>

<file path=xl/sharedStrings.xml><?xml version="1.0" encoding="utf-8"?>
<sst xmlns="http://schemas.openxmlformats.org/spreadsheetml/2006/main" count="146" uniqueCount="105">
  <si>
    <t>low</t>
  </si>
  <si>
    <t>high</t>
  </si>
  <si>
    <t>anode active material (natural graphite)</t>
  </si>
  <si>
    <t>cutoff</t>
  </si>
  <si>
    <t>anode active material (synthetic graphite)</t>
  </si>
  <si>
    <t>c (synthetic)</t>
  </si>
  <si>
    <t>c (natural)</t>
  </si>
  <si>
    <t>min</t>
  </si>
  <si>
    <t>max</t>
  </si>
  <si>
    <t>nickel sulfate production</t>
  </si>
  <si>
    <t>Values cut-off ecoinvent inventories (GWP/kg)</t>
  </si>
  <si>
    <t>New values</t>
  </si>
  <si>
    <t>Ni metal</t>
  </si>
  <si>
    <t>market for lithium carbonate</t>
  </si>
  <si>
    <t>Global transport</t>
  </si>
  <si>
    <t>Content ecoinvent process</t>
  </si>
  <si>
    <t>market for copper, cathode</t>
  </si>
  <si>
    <t>market for aluminium, wrought alloy</t>
  </si>
  <si>
    <t>market for manganese sulfate</t>
  </si>
  <si>
    <t>ODYM Parameter File</t>
  </si>
  <si>
    <t># Fields highlighted in grey are mandatory. Fields highlighted in blue are linked to other tables and databases. Order of fields and field naming is fixed, do not change!</t>
  </si>
  <si>
    <t>Format_Version</t>
  </si>
  <si>
    <t>v2</t>
  </si>
  <si>
    <t># Specify the version number of the formatting used for this file</t>
  </si>
  <si>
    <t>Dataset_Name</t>
  </si>
  <si>
    <t># Name of dataset, short and descriptive</t>
  </si>
  <si>
    <t>Dataset_Description</t>
  </si>
  <si>
    <t># Description of dataset</t>
  </si>
  <si>
    <t>Dataset_Unit</t>
  </si>
  <si>
    <t># Unit of dataset, cf. UNITS sheet in classification master file, GLOBAL, LIST, or TABLE</t>
  </si>
  <si>
    <t>Dataset_Uncertainty</t>
  </si>
  <si>
    <t>Global</t>
  </si>
  <si>
    <t>none</t>
  </si>
  <si>
    <t># Uncertainty in form of stats_array string (http://stats-arrays.readthedocs.io/en/latest/), GLOBAL, LIST, or TABLE</t>
  </si>
  <si>
    <t>Dataset_Comment</t>
  </si>
  <si>
    <t># Comment, GLOBAL, LIST, or TABLE</t>
  </si>
  <si>
    <t>Dataset_System_Location</t>
  </si>
  <si>
    <t># Points to processes and flows in a general system definition, optional</t>
  </si>
  <si>
    <t>Dataset_ID</t>
  </si>
  <si>
    <t>4_PE_modules_base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</si>
  <si>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</si>
  <si>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</si>
  <si>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</si>
  <si>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</si>
  <si>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</si>
  <si>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</si>
  <si>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</si>
  <si>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</si>
  <si>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Joris Baars</t>
  </si>
  <si>
    <t># Name of researcher responsible for last modification</t>
  </si>
  <si>
    <t>Dataset_Version</t>
  </si>
  <si>
    <t># Version number of dataset</t>
  </si>
  <si>
    <t>Dataset_Classification_version_number</t>
  </si>
  <si>
    <t>model_classification</t>
  </si>
  <si>
    <t># Version number of classifications used for this dataset</t>
  </si>
  <si>
    <t>[Empty on purpose]</t>
  </si>
  <si>
    <t>Dataset_RecordType</t>
  </si>
  <si>
    <t>TABLE</t>
  </si>
  <si>
    <t>No_Rows</t>
  </si>
  <si>
    <t>No_Cols</t>
  </si>
  <si>
    <t># Two types are supported: list and table</t>
  </si>
  <si>
    <t>Aspect classification</t>
  </si>
  <si>
    <t>Row Aspects_Meaning</t>
  </si>
  <si>
    <t>Col Aspects classification</t>
  </si>
  <si>
    <t>Col Aspects_Meaning</t>
  </si>
  <si>
    <t>DATA</t>
  </si>
  <si>
    <t>DATA_Info</t>
  </si>
  <si>
    <t>Process</t>
  </si>
  <si>
    <t>All processes</t>
  </si>
  <si>
    <t>values</t>
  </si>
  <si>
    <t xml:space="preserve"> 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</si>
  <si>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</si>
  <si>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</si>
  <si>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</si>
  <si>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# DATA_Info: Describe each data layer</t>
  </si>
  <si>
    <t>GWP</t>
  </si>
  <si>
    <t xml:space="preserve">Low, used and high prices </t>
  </si>
  <si>
    <t>Sensitivity_analysis</t>
  </si>
  <si>
    <t>Low and high GWP for key minerals</t>
  </si>
  <si>
    <t>anode active material (natural graphite) import</t>
  </si>
  <si>
    <t>anode active material (synthetic graphite) import</t>
  </si>
  <si>
    <t>market for nickel sulfate</t>
  </si>
  <si>
    <t>anode active material (SiO) import</t>
  </si>
  <si>
    <t>process</t>
  </si>
  <si>
    <t>ref</t>
  </si>
  <si>
    <t>Manjong et al., 2021</t>
  </si>
  <si>
    <t>ecoinvent silicon, solar grade</t>
  </si>
  <si>
    <t>market for cobalt hydroxide</t>
  </si>
  <si>
    <t>Cobalt sulfate production</t>
  </si>
  <si>
    <t>Pell &amp; Tijsseling, 2020</t>
  </si>
  <si>
    <t>Min/Max values literature (GWP)</t>
  </si>
  <si>
    <t xml:space="preserve"> Manjong et al 2021</t>
  </si>
  <si>
    <t>source</t>
  </si>
  <si>
    <t>ecoinvent silicon solar grade</t>
  </si>
  <si>
    <t>cobalt sulfate production (low)</t>
  </si>
  <si>
    <t>market for cobalt hydroxide (low)</t>
  </si>
  <si>
    <t>Dai et al., 2018</t>
  </si>
  <si>
    <t>Dai et al., 2018/Greet 2021</t>
  </si>
  <si>
    <t>market for manganese dioxide</t>
  </si>
  <si>
    <t>mn concentrate</t>
  </si>
  <si>
    <t>Mn concentrate (kg)</t>
  </si>
  <si>
    <t>Manjong et al 2021 (min); Engels et al., 2022 (max)</t>
  </si>
  <si>
    <t>Used value (GWP/kg)</t>
  </si>
  <si>
    <t>Ni</t>
  </si>
  <si>
    <t xml:space="preserve"> Manjong et al 2021 (low)  Surovtseva et al 2022 (high)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</si>
</sst>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65" formatCode="0.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1" fillId="2" borderId="0" xfId="0" applyFont="1" applyFill="1"/>
    <xf numFmtId="0" fontId="0" fillId="0" borderId="0" xfId="0" quotePrefix="1"/>
    <xf numFmtId="0" fontId="3" fillId="0" borderId="0" xfId="0" applyFont="1"/>
    <xf numFmtId="0" fontId="4" fillId="0" borderId="0" xfId="0" applyFont="1" applyAlignment="1">
      <alignment wrapText="1"/>
    </xf>
    <xf numFmtId="0" fontId="0" fillId="3" borderId="0" xfId="0" applyFill="1"/>
    <xf numFmtId="14" fontId="0" fillId="0" borderId="0" xfId="0" quotePrefix="1" applyNumberFormat="1"/>
    <xf numFmtId="0" fontId="2" fillId="3" borderId="0" xfId="0" applyFont="1" applyFill="1"/>
    <xf numFmtId="0" fontId="5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BEA511D-BB5E-4899-ABBA-DEDA55E586D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ris Baars (PGR)" id="{4D4198BC-857E-44EA-9289-41480EF87C18}" userId="Joris Baars (PGR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3" dT="2022-01-14T19:11:35.84" personId="{4D4198BC-857E-44EA-9289-41480EF87C18}" id="{9EAB202A-2755-4DEB-B40E-CED5C6F90093}">
    <text>Mn dioxide GWP - Mn concentrate*total concentrate</text>
  </threadedComment>
  <threadedComment ref="L16" dT="2022-01-14T18:43:34.57" personId="{4D4198BC-857E-44EA-9289-41480EF87C18}" id="{5A81CD60-4265-40D0-9D50-40D0CFD05DE9}">
    <text>0.99834 (Mn dioxide primary)*1.1313 (Mn oxide)*1.713 (concentrate)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0653-00C3-487E-A942-AADD507150C6}">
  <dimension ref="A1:H26"/>
  <sheetViews>
    <sheetView workbookViewId="0">
      <selection activeCell="C4" sqref="C4"/>
    </sheetView>
  </sheetViews>
  <sheetFormatPr defaultRowHeight="15" x14ac:dyDescent="0.25"/>
  <cols>
    <col min="1" max="1" width="25.7109375" bestFit="1" customWidth="1"/>
    <col min="2" max="2" width="47" bestFit="1" customWidth="1"/>
    <col min="4" max="4" width="20.28515625" bestFit="1" customWidth="1"/>
  </cols>
  <sheetData>
    <row r="1" spans="1:8" x14ac:dyDescent="0.25">
      <c r="A1" s="5" t="s">
        <v>19</v>
      </c>
      <c r="H1" s="6" t="s">
        <v>20</v>
      </c>
    </row>
    <row r="2" spans="1:8" x14ac:dyDescent="0.25">
      <c r="A2" s="7" t="s">
        <v>21</v>
      </c>
      <c r="B2" s="8" t="s">
        <v>22</v>
      </c>
      <c r="C2" s="8"/>
      <c r="D2" s="8"/>
      <c r="H2" s="9" t="s">
        <v>23</v>
      </c>
    </row>
    <row r="3" spans="1:8" x14ac:dyDescent="0.25">
      <c r="A3" s="7" t="s">
        <v>24</v>
      </c>
      <c r="H3" s="9" t="s">
        <v>25</v>
      </c>
    </row>
    <row r="4" spans="1:8" x14ac:dyDescent="0.25">
      <c r="A4" s="7" t="s">
        <v>26</v>
      </c>
      <c r="B4" t="s">
        <v>78</v>
      </c>
      <c r="H4" t="s">
        <v>27</v>
      </c>
    </row>
    <row r="5" spans="1:8" x14ac:dyDescent="0.25">
      <c r="A5" s="7" t="s">
        <v>28</v>
      </c>
      <c r="B5" s="8"/>
      <c r="C5" s="8"/>
      <c r="D5" s="8"/>
      <c r="H5" t="s">
        <v>29</v>
      </c>
    </row>
    <row r="6" spans="1:8" x14ac:dyDescent="0.25">
      <c r="A6" s="7" t="s">
        <v>30</v>
      </c>
      <c r="B6" s="8" t="s">
        <v>31</v>
      </c>
      <c r="C6" s="8"/>
      <c r="D6" s="8"/>
      <c r="E6" t="s">
        <v>32</v>
      </c>
      <c r="H6" t="s">
        <v>33</v>
      </c>
    </row>
    <row r="7" spans="1:8" x14ac:dyDescent="0.25">
      <c r="A7" s="7" t="s">
        <v>34</v>
      </c>
      <c r="B7" s="8" t="s">
        <v>32</v>
      </c>
      <c r="C7" s="8"/>
      <c r="D7" s="8"/>
      <c r="H7" t="s">
        <v>35</v>
      </c>
    </row>
    <row r="8" spans="1:8" x14ac:dyDescent="0.25">
      <c r="A8" s="2" t="s">
        <v>36</v>
      </c>
      <c r="B8" t="s">
        <v>32</v>
      </c>
      <c r="H8" t="s">
        <v>37</v>
      </c>
    </row>
    <row r="9" spans="1:8" x14ac:dyDescent="0.25">
      <c r="A9" s="2" t="s">
        <v>38</v>
      </c>
      <c r="B9" s="10" t="s">
        <v>39</v>
      </c>
      <c r="C9" s="11"/>
      <c r="D9" s="11"/>
      <c r="H9" t="s">
        <v>40</v>
      </c>
    </row>
    <row r="10" spans="1:8" x14ac:dyDescent="0.25">
      <c r="A10" s="7" t="s">
        <v>41</v>
      </c>
      <c r="H10" t="s">
        <v>42</v>
      </c>
    </row>
    <row r="11" spans="1:8" x14ac:dyDescent="0.25">
      <c r="A11" s="2" t="s">
        <v>43</v>
      </c>
      <c r="B11" s="12">
        <v>44255</v>
      </c>
      <c r="C11" s="12"/>
      <c r="D11" s="12"/>
      <c r="H11" t="s">
        <v>44</v>
      </c>
    </row>
    <row r="12" spans="1:8" x14ac:dyDescent="0.25">
      <c r="A12" s="7" t="s">
        <v>45</v>
      </c>
      <c r="B12" s="12">
        <v>44574</v>
      </c>
      <c r="C12" s="12"/>
      <c r="D12" s="12"/>
      <c r="H12" t="s">
        <v>46</v>
      </c>
    </row>
    <row r="13" spans="1:8" x14ac:dyDescent="0.25">
      <c r="A13" s="7" t="s">
        <v>47</v>
      </c>
      <c r="B13" t="s">
        <v>48</v>
      </c>
      <c r="H13" t="s">
        <v>49</v>
      </c>
    </row>
    <row r="14" spans="1:8" x14ac:dyDescent="0.25">
      <c r="A14" s="7" t="s">
        <v>50</v>
      </c>
      <c r="B14" s="13" t="s">
        <v>22</v>
      </c>
      <c r="C14" s="13"/>
      <c r="D14" s="13"/>
      <c r="H14" t="s">
        <v>51</v>
      </c>
    </row>
    <row r="15" spans="1:8" x14ac:dyDescent="0.25">
      <c r="A15" s="7" t="s">
        <v>52</v>
      </c>
      <c r="B15" t="s">
        <v>53</v>
      </c>
      <c r="H15" t="s">
        <v>54</v>
      </c>
    </row>
    <row r="16" spans="1:8" x14ac:dyDescent="0.25">
      <c r="A16" s="2" t="s">
        <v>55</v>
      </c>
    </row>
    <row r="17" spans="1:8" x14ac:dyDescent="0.25">
      <c r="A17" s="2" t="s">
        <v>55</v>
      </c>
    </row>
    <row r="18" spans="1:8" x14ac:dyDescent="0.25">
      <c r="A18" s="2" t="s">
        <v>55</v>
      </c>
    </row>
    <row r="19" spans="1:8" x14ac:dyDescent="0.25">
      <c r="A19" s="2" t="s">
        <v>55</v>
      </c>
    </row>
    <row r="20" spans="1:8" x14ac:dyDescent="0.25">
      <c r="A20" s="2" t="s">
        <v>55</v>
      </c>
    </row>
    <row r="21" spans="1:8" x14ac:dyDescent="0.25">
      <c r="A21" s="7" t="s">
        <v>56</v>
      </c>
      <c r="B21" s="5" t="s">
        <v>57</v>
      </c>
      <c r="C21" s="5" t="s">
        <v>58</v>
      </c>
      <c r="D21" s="11">
        <v>2</v>
      </c>
      <c r="E21" s="14" t="s">
        <v>59</v>
      </c>
      <c r="F21" s="15">
        <f>COUNTA(values!1:1)</f>
        <v>11</v>
      </c>
      <c r="H21" t="s">
        <v>60</v>
      </c>
    </row>
    <row r="22" spans="1:8" x14ac:dyDescent="0.25">
      <c r="A22" s="7" t="s">
        <v>61</v>
      </c>
      <c r="B22" s="7" t="s">
        <v>62</v>
      </c>
      <c r="C22" s="7" t="s">
        <v>63</v>
      </c>
      <c r="D22" s="7" t="s">
        <v>64</v>
      </c>
      <c r="E22" s="7" t="s">
        <v>65</v>
      </c>
      <c r="F22" s="7" t="s">
        <v>66</v>
      </c>
    </row>
    <row r="23" spans="1:8" x14ac:dyDescent="0.25">
      <c r="A23" s="11" t="s">
        <v>77</v>
      </c>
      <c r="B23" t="s">
        <v>76</v>
      </c>
      <c r="C23" s="13" t="s">
        <v>67</v>
      </c>
      <c r="D23" t="s">
        <v>68</v>
      </c>
      <c r="E23" s="11" t="s">
        <v>69</v>
      </c>
      <c r="F23" t="s">
        <v>75</v>
      </c>
      <c r="G23" s="8" t="s">
        <v>70</v>
      </c>
      <c r="H23" t="s">
        <v>71</v>
      </c>
    </row>
    <row r="24" spans="1:8" x14ac:dyDescent="0.25">
      <c r="A24" s="11"/>
      <c r="E24" s="13"/>
      <c r="G24" s="8" t="s">
        <v>70</v>
      </c>
      <c r="H24" s="6" t="s">
        <v>72</v>
      </c>
    </row>
    <row r="25" spans="1:8" x14ac:dyDescent="0.25">
      <c r="A25" s="2"/>
      <c r="G25" s="8" t="s">
        <v>70</v>
      </c>
      <c r="H25" s="6" t="s">
        <v>73</v>
      </c>
    </row>
    <row r="26" spans="1:8" x14ac:dyDescent="0.25">
      <c r="A26" s="2"/>
      <c r="G26" s="8" t="s">
        <v>70</v>
      </c>
      <c r="H26" t="s">
        <v>74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49AED-EFEF-4AD1-8B8F-F3767D8FC3E0}">
  <dimension ref="A1:L14"/>
  <sheetViews>
    <sheetView workbookViewId="0">
      <selection activeCell="C3" sqref="C3"/>
    </sheetView>
  </sheetViews>
  <sheetFormatPr defaultRowHeight="15" x14ac:dyDescent="0.25"/>
  <cols>
    <col min="2" max="2" width="45.5703125" bestFit="1" customWidth="1"/>
    <col min="3" max="3" width="43.7109375" bestFit="1" customWidth="1"/>
    <col min="4" max="4" width="23.42578125" bestFit="1" customWidth="1"/>
    <col min="5" max="5" width="28" bestFit="1" customWidth="1"/>
    <col min="6" max="6" width="27" bestFit="1" customWidth="1"/>
    <col min="7" max="7" width="34.28515625" bestFit="1" customWidth="1"/>
    <col min="8" max="8" width="28.42578125" bestFit="1" customWidth="1"/>
    <col min="9" max="9" width="32.140625" bestFit="1" customWidth="1"/>
    <col min="10" max="10" width="26.140625" bestFit="1" customWidth="1"/>
    <col min="11" max="11" width="23.85546875" bestFit="1" customWidth="1"/>
  </cols>
  <sheetData>
    <row r="1" spans="1:12" x14ac:dyDescent="0.25">
      <c r="B1" t="s">
        <v>80</v>
      </c>
      <c r="C1" t="s">
        <v>79</v>
      </c>
      <c r="D1" t="s">
        <v>81</v>
      </c>
      <c r="E1" t="s">
        <v>18</v>
      </c>
      <c r="F1" t="s">
        <v>13</v>
      </c>
      <c r="G1" t="s">
        <v>16</v>
      </c>
      <c r="H1" t="s">
        <v>17</v>
      </c>
      <c r="I1" t="s">
        <v>82</v>
      </c>
      <c r="J1" t="s">
        <v>87</v>
      </c>
      <c r="K1" s="16" t="s">
        <v>88</v>
      </c>
      <c r="L1" t="s">
        <v>98</v>
      </c>
    </row>
    <row r="2" spans="1:12" x14ac:dyDescent="0.25">
      <c r="A2" t="s">
        <v>0</v>
      </c>
      <c r="B2">
        <v>1.8692229203588235</v>
      </c>
      <c r="C2">
        <v>0</v>
      </c>
      <c r="D2" s="4">
        <v>4.4543175847033751</v>
      </c>
      <c r="E2">
        <v>0</v>
      </c>
      <c r="F2">
        <v>2.08</v>
      </c>
      <c r="G2">
        <v>3.1132994554188969</v>
      </c>
      <c r="H2">
        <v>5.5453012203445695</v>
      </c>
      <c r="I2">
        <v>0</v>
      </c>
      <c r="J2">
        <v>2.5590000000000002</v>
      </c>
      <c r="K2">
        <v>1.58</v>
      </c>
      <c r="L2">
        <v>0</v>
      </c>
    </row>
    <row r="3" spans="1:12" x14ac:dyDescent="0.25">
      <c r="A3" t="s">
        <v>1</v>
      </c>
      <c r="B3">
        <v>20.6</v>
      </c>
      <c r="C3">
        <v>9.6159999999999997</v>
      </c>
      <c r="D3" s="4">
        <v>12.846357937995338</v>
      </c>
      <c r="E3">
        <v>1.6259065700267614</v>
      </c>
      <c r="F3">
        <v>8.9600000000000009</v>
      </c>
      <c r="G3">
        <v>13.337023746741703</v>
      </c>
      <c r="H3">
        <v>36.563653893280865</v>
      </c>
      <c r="I3">
        <v>48.5016901927833</v>
      </c>
      <c r="J3">
        <v>0</v>
      </c>
      <c r="K3">
        <v>0</v>
      </c>
      <c r="L3">
        <v>4.5381053420510282</v>
      </c>
    </row>
    <row r="14" spans="1:12" x14ac:dyDescent="0.25">
      <c r="B14" s="1"/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0E23-4BFA-439F-8DA9-92C082FF7416}">
  <dimension ref="A1:B11"/>
  <sheetViews>
    <sheetView workbookViewId="0">
      <selection activeCell="A13" sqref="A13"/>
    </sheetView>
  </sheetViews>
  <sheetFormatPr defaultRowHeight="15" x14ac:dyDescent="0.25"/>
  <cols>
    <col min="1" max="1" width="45.5703125" bestFit="1" customWidth="1"/>
    <col min="2" max="2" width="27.28515625" bestFit="1" customWidth="1"/>
  </cols>
  <sheetData>
    <row r="1" spans="1:2" x14ac:dyDescent="0.25">
      <c r="A1" t="s">
        <v>83</v>
      </c>
      <c r="B1" t="s">
        <v>84</v>
      </c>
    </row>
    <row r="2" spans="1:2" x14ac:dyDescent="0.25">
      <c r="A2" t="s">
        <v>80</v>
      </c>
      <c r="B2" t="s">
        <v>85</v>
      </c>
    </row>
    <row r="3" spans="1:2" x14ac:dyDescent="0.25">
      <c r="A3" t="s">
        <v>79</v>
      </c>
      <c r="B3" t="s">
        <v>85</v>
      </c>
    </row>
    <row r="4" spans="1:2" x14ac:dyDescent="0.25">
      <c r="A4" t="s">
        <v>81</v>
      </c>
      <c r="B4" t="s">
        <v>85</v>
      </c>
    </row>
    <row r="5" spans="1:2" x14ac:dyDescent="0.25">
      <c r="A5" t="s">
        <v>18</v>
      </c>
      <c r="B5" t="s">
        <v>85</v>
      </c>
    </row>
    <row r="6" spans="1:2" x14ac:dyDescent="0.25">
      <c r="A6" t="s">
        <v>13</v>
      </c>
      <c r="B6" t="s">
        <v>85</v>
      </c>
    </row>
    <row r="7" spans="1:2" x14ac:dyDescent="0.25">
      <c r="A7" t="s">
        <v>16</v>
      </c>
      <c r="B7" t="s">
        <v>85</v>
      </c>
    </row>
    <row r="8" spans="1:2" x14ac:dyDescent="0.25">
      <c r="A8" t="s">
        <v>17</v>
      </c>
      <c r="B8" t="s">
        <v>85</v>
      </c>
    </row>
    <row r="9" spans="1:2" x14ac:dyDescent="0.25">
      <c r="A9" t="s">
        <v>82</v>
      </c>
      <c r="B9" t="s">
        <v>86</v>
      </c>
    </row>
    <row r="10" spans="1:2" x14ac:dyDescent="0.25">
      <c r="A10" t="s">
        <v>94</v>
      </c>
      <c r="B10" t="s">
        <v>89</v>
      </c>
    </row>
    <row r="11" spans="1:2" x14ac:dyDescent="0.25">
      <c r="A11" t="s">
        <v>95</v>
      </c>
      <c r="B11" t="s">
        <v>96</v>
      </c>
    </row>
  </sheetData>
  <phoneticPr fontId="6" type="noConversion"/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5D26-881C-4BFC-A443-B579A3B98E4B}">
  <dimension ref="A1:L2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defaultRowHeight="15" x14ac:dyDescent="0.25"/>
  <cols>
    <col min="1" max="1" width="34.140625" bestFit="1" customWidth="1"/>
    <col min="2" max="2" width="39" bestFit="1" customWidth="1"/>
    <col min="3" max="3" width="46" bestFit="1" customWidth="1"/>
    <col min="4" max="4" width="23.42578125" bestFit="1" customWidth="1"/>
    <col min="5" max="5" width="28.42578125" bestFit="1" customWidth="1"/>
    <col min="6" max="6" width="27" bestFit="1" customWidth="1"/>
    <col min="7" max="7" width="25.5703125" bestFit="1" customWidth="1"/>
    <col min="8" max="8" width="34.28515625" bestFit="1" customWidth="1"/>
    <col min="9" max="9" width="32.140625" bestFit="1" customWidth="1"/>
    <col min="10" max="10" width="26.140625" bestFit="1" customWidth="1"/>
    <col min="11" max="11" width="23.85546875" bestFit="1" customWidth="1"/>
    <col min="12" max="12" width="28.5703125" bestFit="1" customWidth="1"/>
  </cols>
  <sheetData>
    <row r="1" spans="1:12" x14ac:dyDescent="0.25">
      <c r="A1" s="2" t="s">
        <v>10</v>
      </c>
    </row>
    <row r="2" spans="1:12" x14ac:dyDescent="0.25">
      <c r="B2" t="s">
        <v>4</v>
      </c>
      <c r="C2" t="s">
        <v>2</v>
      </c>
      <c r="D2" t="s">
        <v>9</v>
      </c>
      <c r="E2" t="s">
        <v>18</v>
      </c>
      <c r="F2" t="s">
        <v>13</v>
      </c>
      <c r="G2" t="s">
        <v>16</v>
      </c>
      <c r="H2" t="s">
        <v>17</v>
      </c>
      <c r="I2" s="3" t="s">
        <v>82</v>
      </c>
      <c r="J2" t="s">
        <v>87</v>
      </c>
      <c r="K2" s="16" t="s">
        <v>88</v>
      </c>
      <c r="L2" t="s">
        <v>98</v>
      </c>
    </row>
    <row r="3" spans="1:12" x14ac:dyDescent="0.25">
      <c r="A3" t="s">
        <v>3</v>
      </c>
      <c r="B3" s="3">
        <v>0</v>
      </c>
      <c r="C3" s="3">
        <v>0</v>
      </c>
      <c r="D3" s="3">
        <v>0.57769000000000004</v>
      </c>
      <c r="E3">
        <v>0.64735688410140602</v>
      </c>
      <c r="F3" s="3">
        <v>0</v>
      </c>
      <c r="G3" s="3">
        <v>0</v>
      </c>
      <c r="H3" s="3">
        <v>0</v>
      </c>
      <c r="I3">
        <v>0</v>
      </c>
      <c r="J3" s="3">
        <v>0</v>
      </c>
      <c r="K3" s="3">
        <v>0</v>
      </c>
      <c r="L3">
        <f>2.61315534823956-(L20*L16)</f>
        <v>2.4495818599792445</v>
      </c>
    </row>
    <row r="5" spans="1:12" x14ac:dyDescent="0.25">
      <c r="A5" s="2" t="s">
        <v>14</v>
      </c>
    </row>
    <row r="6" spans="1:12" x14ac:dyDescent="0.25">
      <c r="E6">
        <v>1.0795118998868851</v>
      </c>
    </row>
    <row r="7" spans="1:12" x14ac:dyDescent="0.25">
      <c r="A7" s="2" t="s">
        <v>90</v>
      </c>
    </row>
    <row r="8" spans="1:12" x14ac:dyDescent="0.25">
      <c r="B8" t="s">
        <v>5</v>
      </c>
      <c r="C8" t="s">
        <v>6</v>
      </c>
      <c r="D8" t="s">
        <v>12</v>
      </c>
      <c r="E8" t="s">
        <v>99</v>
      </c>
      <c r="L8" t="s">
        <v>99</v>
      </c>
    </row>
    <row r="9" spans="1:12" x14ac:dyDescent="0.25">
      <c r="A9" t="s">
        <v>7</v>
      </c>
      <c r="B9">
        <v>1.82</v>
      </c>
      <c r="C9">
        <v>2.34</v>
      </c>
      <c r="D9">
        <v>9.7100000000000009</v>
      </c>
      <c r="E9">
        <v>9.2865432363846034E-2</v>
      </c>
      <c r="F9">
        <v>2.08</v>
      </c>
      <c r="G9">
        <v>3.1132994554188969</v>
      </c>
      <c r="H9">
        <v>5.5453012203445695</v>
      </c>
      <c r="J9">
        <v>2.5590000000000002</v>
      </c>
      <c r="K9">
        <v>1.58</v>
      </c>
      <c r="L9">
        <v>9.2865432363846034E-2</v>
      </c>
    </row>
    <row r="10" spans="1:12" x14ac:dyDescent="0.25">
      <c r="A10" t="s">
        <v>8</v>
      </c>
      <c r="B10">
        <v>20.6</v>
      </c>
      <c r="C10">
        <v>9.6159999999999997</v>
      </c>
      <c r="D10">
        <v>30.73</v>
      </c>
      <c r="E10">
        <v>1.0795118998868851</v>
      </c>
      <c r="F10">
        <v>8.9600000000000009</v>
      </c>
      <c r="G10">
        <v>13.337023746741703</v>
      </c>
      <c r="H10">
        <v>36.563653893280865</v>
      </c>
      <c r="I10">
        <v>48.5016901927833</v>
      </c>
      <c r="L10">
        <v>1.0795118998868851</v>
      </c>
    </row>
    <row r="11" spans="1:12" x14ac:dyDescent="0.25">
      <c r="A11" t="s">
        <v>92</v>
      </c>
      <c r="B11" t="s">
        <v>104</v>
      </c>
      <c r="C11" t="s">
        <v>101</v>
      </c>
      <c r="D11" t="s">
        <v>91</v>
      </c>
      <c r="E11" t="s">
        <v>91</v>
      </c>
      <c r="F11" t="s">
        <v>91</v>
      </c>
      <c r="G11" t="s">
        <v>91</v>
      </c>
      <c r="H11" t="s">
        <v>91</v>
      </c>
      <c r="I11" t="s">
        <v>93</v>
      </c>
      <c r="J11" t="s">
        <v>97</v>
      </c>
      <c r="K11" t="s">
        <v>89</v>
      </c>
      <c r="L11" t="s">
        <v>91</v>
      </c>
    </row>
    <row r="12" spans="1:12" x14ac:dyDescent="0.25">
      <c r="B12">
        <v>4.9222920358823502E-2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5" spans="1:12" x14ac:dyDescent="0.25">
      <c r="A15" s="2" t="s">
        <v>15</v>
      </c>
    </row>
    <row r="16" spans="1:12" x14ac:dyDescent="0.25">
      <c r="B16">
        <v>1</v>
      </c>
      <c r="C16">
        <v>1</v>
      </c>
      <c r="D16" s="3">
        <v>0.39924073992825698</v>
      </c>
      <c r="E16">
        <v>0.90647420007865698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s="3">
        <f>(0.998336106489185*1.1313)*1.713</f>
        <v>1.9346924126455913</v>
      </c>
    </row>
    <row r="18" spans="1:12" x14ac:dyDescent="0.25">
      <c r="A18" s="2" t="s">
        <v>102</v>
      </c>
    </row>
    <row r="19" spans="1:12" x14ac:dyDescent="0.25">
      <c r="B19">
        <v>5.7371926249790404</v>
      </c>
      <c r="C19">
        <v>1.89</v>
      </c>
      <c r="E19">
        <v>3.2220737632979099E-2</v>
      </c>
      <c r="F19">
        <v>2.0766583510715</v>
      </c>
      <c r="G19">
        <v>6.49564549881209</v>
      </c>
      <c r="H19">
        <v>13.3254452140747</v>
      </c>
      <c r="I19">
        <v>10.549212184755801</v>
      </c>
      <c r="J19">
        <v>29.192345470272699</v>
      </c>
      <c r="K19">
        <v>4.7459346269533604</v>
      </c>
    </row>
    <row r="20" spans="1:12" x14ac:dyDescent="0.25">
      <c r="A20" t="s">
        <v>100</v>
      </c>
      <c r="L20">
        <v>8.45475421266772E-2</v>
      </c>
    </row>
    <row r="21" spans="1:12" x14ac:dyDescent="0.25">
      <c r="A21" t="s">
        <v>103</v>
      </c>
      <c r="D21">
        <v>13.571474792496399</v>
      </c>
    </row>
    <row r="22" spans="1:12" x14ac:dyDescent="0.25">
      <c r="L22">
        <f>L20*L16</f>
        <v>0.16357348826031587</v>
      </c>
    </row>
    <row r="25" spans="1:12" x14ac:dyDescent="0.25">
      <c r="A25" s="2" t="s">
        <v>11</v>
      </c>
      <c r="D25">
        <f>D21*D16</f>
        <v>5.4182856380739501</v>
      </c>
    </row>
    <row r="26" spans="1:12" x14ac:dyDescent="0.25">
      <c r="A26" t="s">
        <v>7</v>
      </c>
      <c r="B26" s="4">
        <f t="shared" ref="B26:K26" si="0">IF(B$3+(B9*B$16)+B12&lt;B19,B$3+(B9*B$16)+B12,B19*B16+B3)</f>
        <v>1.8692229203588235</v>
      </c>
      <c r="C26" s="4">
        <f t="shared" si="0"/>
        <v>1.89</v>
      </c>
      <c r="D26" s="4">
        <f>D9*D16+D3</f>
        <v>4.4543175847033751</v>
      </c>
      <c r="E26" s="4"/>
      <c r="F26" s="4">
        <f t="shared" si="0"/>
        <v>2.0766583510715</v>
      </c>
      <c r="G26" s="4">
        <f t="shared" si="0"/>
        <v>3.1132994554188969</v>
      </c>
      <c r="H26" s="4">
        <f t="shared" si="0"/>
        <v>5.5453012203445695</v>
      </c>
      <c r="I26" s="4">
        <f t="shared" si="0"/>
        <v>0</v>
      </c>
      <c r="J26" s="4">
        <f t="shared" si="0"/>
        <v>2.5590000000000002</v>
      </c>
      <c r="K26" s="4">
        <f t="shared" si="0"/>
        <v>1.58</v>
      </c>
    </row>
    <row r="27" spans="1:12" x14ac:dyDescent="0.25">
      <c r="A27" t="s">
        <v>8</v>
      </c>
      <c r="B27" s="4">
        <f t="shared" ref="B27:C27" si="1">IF(B$3+(B10*B$16)+B12&gt;B19,B$3+(B10*B$16)+B12,B19)</f>
        <v>20.649222920358824</v>
      </c>
      <c r="C27" s="4">
        <f t="shared" si="1"/>
        <v>9.6159999999999997</v>
      </c>
      <c r="D27" s="4">
        <f>D10*D16+D3</f>
        <v>12.846357937995338</v>
      </c>
      <c r="E27" s="4">
        <f>E10*E16+E3</f>
        <v>1.6259065700267614</v>
      </c>
      <c r="F27" s="4">
        <f t="shared" ref="F27:L27" si="2">IF(F$3+(F10*F$16)+F12&gt;F22,F$3+(F10*F$16)+F12,F22)</f>
        <v>8.9600000000000009</v>
      </c>
      <c r="G27" s="4">
        <f t="shared" si="2"/>
        <v>13.337023746741703</v>
      </c>
      <c r="H27" s="4">
        <f t="shared" si="2"/>
        <v>36.563653893280865</v>
      </c>
      <c r="I27" s="4">
        <f t="shared" si="2"/>
        <v>48.5016901927833</v>
      </c>
      <c r="J27" s="4">
        <f t="shared" si="2"/>
        <v>0</v>
      </c>
      <c r="K27" s="4">
        <f t="shared" si="2"/>
        <v>0</v>
      </c>
      <c r="L27" s="17">
        <f t="shared" si="2"/>
        <v>4.5381053420510282</v>
      </c>
    </row>
  </sheetData>
  <phoneticPr fontId="6" type="noConversion"/>
  <pageMargins left="0.7" right="0.7" top="0.75" bottom="0.75" header="0.3" footer="0.3"/>
  <pageSetup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values</vt:lpstr>
      <vt:lpstr>ref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 Baars</cp:lastModifiedBy>
  <dcterms:created xsi:type="dcterms:W3CDTF">2022-01-12T08:01:20Z</dcterms:created>
  <dcterms:modified xsi:type="dcterms:W3CDTF">2022-01-16T20:41:21Z</dcterms:modified>
</cp:coreProperties>
</file>