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C63" i="1"/>
  <c r="I62" i="1"/>
  <c r="C56" i="1"/>
  <c r="C53" i="1"/>
  <c r="C65" i="1" s="1"/>
  <c r="G52" i="1"/>
  <c r="E52" i="1"/>
  <c r="C51" i="1"/>
  <c r="C58" i="1" s="1"/>
  <c r="G50" i="1"/>
  <c r="G56" i="1" s="1"/>
  <c r="E50" i="1"/>
  <c r="E56" i="1" s="1"/>
  <c r="G28" i="1"/>
  <c r="G29" i="1"/>
  <c r="E28" i="1"/>
  <c r="E29" i="1"/>
  <c r="G27" i="1"/>
  <c r="E27" i="1"/>
  <c r="G40" i="1"/>
  <c r="G41" i="1" s="1"/>
  <c r="E40" i="1"/>
  <c r="E41" i="1" s="1"/>
  <c r="C40" i="1"/>
  <c r="I39" i="1"/>
  <c r="G33" i="1"/>
  <c r="G38" i="1" s="1"/>
  <c r="E33" i="1"/>
  <c r="E38" i="1" s="1"/>
  <c r="C33" i="1"/>
  <c r="C30" i="1"/>
  <c r="C42" i="1" s="1"/>
  <c r="E35" i="1"/>
  <c r="C28" i="1"/>
  <c r="C35" i="1" s="1"/>
  <c r="I20" i="1"/>
  <c r="I17" i="1"/>
  <c r="I18" i="1"/>
  <c r="I19" i="1"/>
  <c r="I21" i="1"/>
  <c r="I16" i="1"/>
  <c r="G18" i="1"/>
  <c r="G11" i="1"/>
  <c r="G16" i="1" s="1"/>
  <c r="G8" i="1"/>
  <c r="G6" i="1"/>
  <c r="G13" i="1" s="1"/>
  <c r="E18" i="1"/>
  <c r="E11" i="1"/>
  <c r="E19" i="1" s="1"/>
  <c r="E8" i="1"/>
  <c r="E20" i="1" s="1"/>
  <c r="E21" i="1" s="1"/>
  <c r="E6" i="1"/>
  <c r="E13" i="1" s="1"/>
  <c r="C6" i="1"/>
  <c r="C13" i="1" s="1"/>
  <c r="C8" i="1"/>
  <c r="C11" i="1"/>
  <c r="C16" i="1" s="1"/>
  <c r="C18" i="1"/>
  <c r="G53" i="1" l="1"/>
  <c r="G65" i="1" s="1"/>
  <c r="G66" i="1" s="1"/>
  <c r="G57" i="1" s="1"/>
  <c r="C64" i="1"/>
  <c r="E61" i="1"/>
  <c r="C66" i="1"/>
  <c r="G61" i="1"/>
  <c r="E64" i="1"/>
  <c r="G63" i="1"/>
  <c r="G64" i="1" s="1"/>
  <c r="E51" i="1"/>
  <c r="E58" i="1" s="1"/>
  <c r="C61" i="1"/>
  <c r="G51" i="1"/>
  <c r="G58" i="1" s="1"/>
  <c r="E53" i="1"/>
  <c r="G30" i="1"/>
  <c r="E30" i="1"/>
  <c r="E42" i="1" s="1"/>
  <c r="E43" i="1" s="1"/>
  <c r="E34" i="1" s="1"/>
  <c r="G35" i="1"/>
  <c r="C41" i="1"/>
  <c r="C43" i="1"/>
  <c r="I41" i="1"/>
  <c r="G42" i="1"/>
  <c r="G43" i="1" s="1"/>
  <c r="G34" i="1" s="1"/>
  <c r="C38" i="1"/>
  <c r="I38" i="1" s="1"/>
  <c r="I40" i="1"/>
  <c r="E16" i="1"/>
  <c r="G19" i="1"/>
  <c r="G20" i="1"/>
  <c r="G21" i="1" s="1"/>
  <c r="G12" i="1" s="1"/>
  <c r="E12" i="1"/>
  <c r="C20" i="1"/>
  <c r="C21" i="1" s="1"/>
  <c r="C12" i="1" s="1"/>
  <c r="C19" i="1"/>
  <c r="I61" i="1" l="1"/>
  <c r="I64" i="1"/>
  <c r="I63" i="1"/>
  <c r="C57" i="1"/>
  <c r="E65" i="1"/>
  <c r="I42" i="1"/>
  <c r="C34" i="1"/>
  <c r="I43" i="1"/>
  <c r="E66" i="1" l="1"/>
  <c r="I65" i="1"/>
  <c r="E57" i="1" l="1"/>
  <c r="I66" i="1"/>
</calcChain>
</file>

<file path=xl/comments1.xml><?xml version="1.0" encoding="utf-8"?>
<comments xmlns="http://schemas.openxmlformats.org/spreadsheetml/2006/main">
  <authors>
    <author>Jesse Banks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to 1% input ripple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at 3% load transient
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to 1% input ripple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at 3% load transient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to 1% input ripple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>Jesse Banks:</t>
        </r>
        <r>
          <rPr>
            <sz val="9"/>
            <color indexed="81"/>
            <rFont val="Tahoma"/>
            <family val="2"/>
          </rPr>
          <t xml:space="preserve">
Set at 3% load transient
</t>
        </r>
      </text>
    </comment>
  </commentList>
</comments>
</file>

<file path=xl/sharedStrings.xml><?xml version="1.0" encoding="utf-8"?>
<sst xmlns="http://schemas.openxmlformats.org/spreadsheetml/2006/main" count="238" uniqueCount="44">
  <si>
    <t>xrp6124 Calculator</t>
  </si>
  <si>
    <t>Vin</t>
  </si>
  <si>
    <t>Vout</t>
  </si>
  <si>
    <t>R1</t>
  </si>
  <si>
    <t>R2</t>
  </si>
  <si>
    <t>Vfb</t>
  </si>
  <si>
    <t>CFF</t>
  </si>
  <si>
    <t>fs</t>
  </si>
  <si>
    <t>Ton</t>
  </si>
  <si>
    <t>L</t>
  </si>
  <si>
    <t>Iout</t>
  </si>
  <si>
    <t>ΔIL</t>
  </si>
  <si>
    <t>Cout</t>
  </si>
  <si>
    <t>F</t>
  </si>
  <si>
    <t>H</t>
  </si>
  <si>
    <t>Ω</t>
  </si>
  <si>
    <t>Hz</t>
  </si>
  <si>
    <t>S</t>
  </si>
  <si>
    <t>V</t>
  </si>
  <si>
    <t>Vout Ripple</t>
  </si>
  <si>
    <t>Icin</t>
  </si>
  <si>
    <t>D</t>
  </si>
  <si>
    <t>%</t>
  </si>
  <si>
    <t>A</t>
  </si>
  <si>
    <t>Cin</t>
  </si>
  <si>
    <t>5V nom</t>
  </si>
  <si>
    <t xml:space="preserve"> high</t>
  </si>
  <si>
    <t xml:space="preserve"> low</t>
  </si>
  <si>
    <t>4.1V nom</t>
  </si>
  <si>
    <t>3.3V nom</t>
  </si>
  <si>
    <t>220pf</t>
  </si>
  <si>
    <t>5.4uH</t>
  </si>
  <si>
    <t>10uF</t>
  </si>
  <si>
    <t>3.3uF</t>
  </si>
  <si>
    <t>2kΩ</t>
  </si>
  <si>
    <t>10.5kΩ</t>
  </si>
  <si>
    <t>4.7uF</t>
  </si>
  <si>
    <t>8.25kΩ</t>
  </si>
  <si>
    <t>330pF</t>
  </si>
  <si>
    <t>2uF</t>
  </si>
  <si>
    <t>6.25kΩ</t>
  </si>
  <si>
    <t>560pf</t>
  </si>
  <si>
    <t>19uH</t>
  </si>
  <si>
    <t>2x10uF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</si>
</sst>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5" borderId="0" xfId="0" applyFill="1"/>
    <xf numFmtId="0" fontId="0" fillId="4" borderId="0" xfId="0" applyFill="1"/>
    <xf numFmtId="0" fontId="1" fillId="0" borderId="0" xfId="0" applyFont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6"/>
  <sheetViews>
    <sheetView tabSelected="1" topLeftCell="A46" workbookViewId="0">
      <selection activeCell="K65" sqref="K65"/>
    </sheetView>
  </sheetViews>
  <sheetFormatPr defaultRowHeight="15" x14ac:dyDescent="0.25"/>
  <cols>
    <col min="3" max="3" width="12" bestFit="1" customWidth="1"/>
  </cols>
  <sheetData>
    <row r="2" spans="2:11" x14ac:dyDescent="0.25">
      <c r="B2" t="s">
        <v>0</v>
      </c>
    </row>
    <row r="3" spans="2:11" x14ac:dyDescent="0.25">
      <c r="C3" t="s">
        <v>25</v>
      </c>
      <c r="E3" t="s">
        <v>26</v>
      </c>
      <c r="G3" t="s">
        <v>27</v>
      </c>
    </row>
    <row r="4" spans="2:11" x14ac:dyDescent="0.25">
      <c r="B4" t="s">
        <v>1</v>
      </c>
      <c r="C4" s="1">
        <v>12</v>
      </c>
      <c r="D4" t="s">
        <v>18</v>
      </c>
      <c r="E4" s="1">
        <v>14.5</v>
      </c>
      <c r="F4" t="s">
        <v>18</v>
      </c>
      <c r="G4" s="1">
        <v>9</v>
      </c>
      <c r="H4" t="s">
        <v>18</v>
      </c>
    </row>
    <row r="5" spans="2:11" x14ac:dyDescent="0.25">
      <c r="B5" t="s">
        <v>2</v>
      </c>
      <c r="C5" s="1">
        <v>5</v>
      </c>
      <c r="D5" t="s">
        <v>18</v>
      </c>
      <c r="E5" s="1">
        <v>5</v>
      </c>
      <c r="F5" t="s">
        <v>18</v>
      </c>
      <c r="G5" s="1">
        <v>5</v>
      </c>
      <c r="H5" t="s">
        <v>18</v>
      </c>
    </row>
    <row r="6" spans="2:11" x14ac:dyDescent="0.25">
      <c r="B6" t="s">
        <v>21</v>
      </c>
      <c r="C6" s="1">
        <f>C5/C4</f>
        <v>0.41666666666666669</v>
      </c>
      <c r="D6" t="s">
        <v>22</v>
      </c>
      <c r="E6" s="1">
        <f>E5/E4</f>
        <v>0.34482758620689657</v>
      </c>
      <c r="F6" t="s">
        <v>22</v>
      </c>
      <c r="G6" s="1">
        <f>G5/G4</f>
        <v>0.55555555555555558</v>
      </c>
      <c r="H6" t="s">
        <v>22</v>
      </c>
    </row>
    <row r="7" spans="2:11" x14ac:dyDescent="0.25">
      <c r="B7" t="s">
        <v>10</v>
      </c>
      <c r="C7" s="1">
        <v>1.25</v>
      </c>
      <c r="D7" t="s">
        <v>23</v>
      </c>
      <c r="E7" s="1">
        <v>1.25</v>
      </c>
      <c r="F7" t="s">
        <v>23</v>
      </c>
      <c r="G7" s="1">
        <v>1.25</v>
      </c>
      <c r="H7" t="s">
        <v>23</v>
      </c>
    </row>
    <row r="8" spans="2:11" x14ac:dyDescent="0.25">
      <c r="B8" s="6" t="s">
        <v>11</v>
      </c>
      <c r="C8" s="1">
        <f>C7*0.3</f>
        <v>0.375</v>
      </c>
      <c r="D8" t="s">
        <v>23</v>
      </c>
      <c r="E8" s="1">
        <f>E7*0.3</f>
        <v>0.375</v>
      </c>
      <c r="F8" t="s">
        <v>23</v>
      </c>
      <c r="G8" s="1">
        <f>G7*0.3</f>
        <v>0.375</v>
      </c>
      <c r="H8" t="s">
        <v>23</v>
      </c>
    </row>
    <row r="9" spans="2:11" x14ac:dyDescent="0.25">
      <c r="B9" t="s">
        <v>5</v>
      </c>
      <c r="C9" s="5">
        <v>0.8</v>
      </c>
      <c r="D9" t="s">
        <v>18</v>
      </c>
      <c r="E9" s="5">
        <v>0.8</v>
      </c>
      <c r="F9" t="s">
        <v>18</v>
      </c>
      <c r="G9" s="5">
        <v>0.8</v>
      </c>
      <c r="H9" t="s">
        <v>18</v>
      </c>
    </row>
    <row r="10" spans="2:11" x14ac:dyDescent="0.25">
      <c r="B10" t="s">
        <v>8</v>
      </c>
      <c r="C10" s="3">
        <v>4.9999999999999998E-7</v>
      </c>
      <c r="D10" t="s">
        <v>17</v>
      </c>
      <c r="E10" s="3">
        <v>4.9999999999999998E-7</v>
      </c>
      <c r="F10" t="s">
        <v>17</v>
      </c>
      <c r="G10" s="3">
        <v>4.9999999999999998E-7</v>
      </c>
      <c r="H10" t="s">
        <v>17</v>
      </c>
    </row>
    <row r="11" spans="2:11" x14ac:dyDescent="0.25">
      <c r="B11" t="s">
        <v>7</v>
      </c>
      <c r="C11" s="3">
        <f>C5/(C4*C10)</f>
        <v>833333.33333333326</v>
      </c>
      <c r="D11" t="s">
        <v>16</v>
      </c>
      <c r="E11" s="3">
        <f>E5/(E4*E10)</f>
        <v>689655.17241379304</v>
      </c>
      <c r="F11" t="s">
        <v>16</v>
      </c>
      <c r="G11" s="3">
        <f>G5/(G4*G10)</f>
        <v>1111111.111111111</v>
      </c>
      <c r="H11" t="s">
        <v>16</v>
      </c>
    </row>
    <row r="12" spans="2:11" x14ac:dyDescent="0.25">
      <c r="B12" t="s">
        <v>19</v>
      </c>
      <c r="C12" s="7">
        <f>C8/(8*C21*C11)</f>
        <v>7.8300000000000227E-3</v>
      </c>
      <c r="D12" t="s">
        <v>18</v>
      </c>
      <c r="E12" s="7">
        <f>E8/(8*E21*E11)</f>
        <v>6.9714473684210744E-3</v>
      </c>
      <c r="F12" t="s">
        <v>18</v>
      </c>
      <c r="G12" s="7">
        <f>G8/(8*G21*G11)</f>
        <v>1.0276875000000031E-2</v>
      </c>
      <c r="H12" t="s">
        <v>18</v>
      </c>
    </row>
    <row r="13" spans="2:11" x14ac:dyDescent="0.25">
      <c r="B13" t="s">
        <v>20</v>
      </c>
      <c r="C13" s="4">
        <f>C7*SQRT(C6*(1-C6))</f>
        <v>0.61625831073954329</v>
      </c>
      <c r="D13" t="s">
        <v>23</v>
      </c>
      <c r="E13" s="4">
        <f>E7*SQRT(E6*(1-E6))</f>
        <v>0.59414003241768198</v>
      </c>
      <c r="F13" t="s">
        <v>23</v>
      </c>
      <c r="G13" s="4">
        <f>G7*SQRT(G6*(1-G6))</f>
        <v>0.6211299937499416</v>
      </c>
      <c r="H13" t="s">
        <v>23</v>
      </c>
    </row>
    <row r="16" spans="2:11" x14ac:dyDescent="0.25">
      <c r="B16" t="s">
        <v>24</v>
      </c>
      <c r="C16" s="9">
        <f>(C7*C5*(C4-C5))/(C11*C4^2*C4*0.01)</f>
        <v>3.0381944444444447E-6</v>
      </c>
      <c r="D16" t="s">
        <v>13</v>
      </c>
      <c r="E16" s="9">
        <f>(E7*E5*(E4-E5))/(E11*E4^2*E4*0.01)</f>
        <v>2.8240190249702737E-6</v>
      </c>
      <c r="F16" t="s">
        <v>13</v>
      </c>
      <c r="G16" s="9">
        <f>(G7*G5*(G4-G5))/(G11*G4^2*G4*0.01)</f>
        <v>3.08641975308642E-6</v>
      </c>
      <c r="H16" t="s">
        <v>13</v>
      </c>
      <c r="I16" s="2">
        <f>MAX(C16,E16,G16)</f>
        <v>3.08641975308642E-6</v>
      </c>
      <c r="J16" t="s">
        <v>13</v>
      </c>
      <c r="K16" t="s">
        <v>33</v>
      </c>
    </row>
    <row r="17" spans="2:11" x14ac:dyDescent="0.25">
      <c r="B17" t="s">
        <v>4</v>
      </c>
      <c r="C17" s="8">
        <v>2000</v>
      </c>
      <c r="D17" s="6" t="s">
        <v>15</v>
      </c>
      <c r="E17" s="8">
        <v>2000</v>
      </c>
      <c r="F17" s="6" t="s">
        <v>15</v>
      </c>
      <c r="G17" s="8">
        <v>2000</v>
      </c>
      <c r="H17" s="6" t="s">
        <v>15</v>
      </c>
      <c r="I17" s="2">
        <f t="shared" ref="I17:I21" si="0">MAX(C17,E17,G17)</f>
        <v>2000</v>
      </c>
      <c r="J17" s="6" t="s">
        <v>15</v>
      </c>
      <c r="K17" s="6" t="s">
        <v>34</v>
      </c>
    </row>
    <row r="18" spans="2:11" x14ac:dyDescent="0.25">
      <c r="B18" t="s">
        <v>3</v>
      </c>
      <c r="C18" s="8">
        <f>((C5/C9)-1)*C17</f>
        <v>10500</v>
      </c>
      <c r="D18" s="6" t="s">
        <v>15</v>
      </c>
      <c r="E18" s="8">
        <f>((E5/E9)-1)*E17</f>
        <v>10500</v>
      </c>
      <c r="F18" s="6" t="s">
        <v>15</v>
      </c>
      <c r="G18" s="8">
        <f>((G5/G9)-1)*G17</f>
        <v>10500</v>
      </c>
      <c r="H18" s="6" t="s">
        <v>15</v>
      </c>
      <c r="I18" s="2">
        <f t="shared" si="0"/>
        <v>10500</v>
      </c>
      <c r="J18" s="6" t="s">
        <v>15</v>
      </c>
      <c r="K18" s="6" t="s">
        <v>35</v>
      </c>
    </row>
    <row r="19" spans="2:11" x14ac:dyDescent="0.25">
      <c r="B19" t="s">
        <v>6</v>
      </c>
      <c r="C19" s="8">
        <f>1/(2*PI()*C11*0.1*C18)</f>
        <v>1.8189136353359472E-10</v>
      </c>
      <c r="D19" t="s">
        <v>13</v>
      </c>
      <c r="E19" s="8">
        <f>1/(2*PI()*E11*0.1*E18)</f>
        <v>2.1978539760309358E-10</v>
      </c>
      <c r="F19" t="s">
        <v>13</v>
      </c>
      <c r="G19" s="8">
        <f>1/(2*PI()*G11*0.1*G18)</f>
        <v>1.3641852265019601E-10</v>
      </c>
      <c r="H19" t="s">
        <v>13</v>
      </c>
      <c r="I19" s="2">
        <f t="shared" si="0"/>
        <v>2.1978539760309358E-10</v>
      </c>
      <c r="J19" t="s">
        <v>13</v>
      </c>
      <c r="K19" s="6" t="s">
        <v>30</v>
      </c>
    </row>
    <row r="20" spans="2:11" x14ac:dyDescent="0.25">
      <c r="B20" t="s">
        <v>9</v>
      </c>
      <c r="C20" s="9">
        <f>(C4-C5)*(C5/(C8*C11*C4))</f>
        <v>9.3333333333333343E-6</v>
      </c>
      <c r="D20" t="s">
        <v>14</v>
      </c>
      <c r="E20" s="9">
        <f>(E4-E5)*(E5/(E8*E11*E4))</f>
        <v>1.2666666666666667E-5</v>
      </c>
      <c r="F20" t="s">
        <v>14</v>
      </c>
      <c r="G20" s="9">
        <f>(G4-G5)*(G5/(G8*G11*G4))</f>
        <v>5.3333333333333337E-6</v>
      </c>
      <c r="H20" t="s">
        <v>14</v>
      </c>
      <c r="I20" s="2">
        <f>MIN(C20,E20,G20)</f>
        <v>5.3333333333333337E-6</v>
      </c>
      <c r="J20" t="s">
        <v>14</v>
      </c>
      <c r="K20" s="6" t="s">
        <v>31</v>
      </c>
    </row>
    <row r="21" spans="2:11" x14ac:dyDescent="0.25">
      <c r="B21" t="s">
        <v>12</v>
      </c>
      <c r="C21" s="8">
        <f>C20*(C7^2-(C7/2)^2)/((C5*1.03)^2-C5^2)</f>
        <v>7.1839080459769917E-6</v>
      </c>
      <c r="D21" t="s">
        <v>13</v>
      </c>
      <c r="E21" s="8">
        <f>E20*(E7^2-(E7/2)^2)/((E5*1.03)^2-E5^2)</f>
        <v>9.7495894909687723E-6</v>
      </c>
      <c r="F21" t="s">
        <v>13</v>
      </c>
      <c r="G21" s="8">
        <f>G20*(G7^2-(G7/2)^2)/((G5*1.03)^2-G5^2)</f>
        <v>4.1050903119868518E-6</v>
      </c>
      <c r="H21" t="s">
        <v>13</v>
      </c>
      <c r="I21" s="2">
        <f t="shared" si="0"/>
        <v>9.7495894909687723E-6</v>
      </c>
      <c r="J21" t="s">
        <v>13</v>
      </c>
      <c r="K21" s="6" t="s">
        <v>32</v>
      </c>
    </row>
    <row r="25" spans="2:11" x14ac:dyDescent="0.25">
      <c r="C25" t="s">
        <v>28</v>
      </c>
      <c r="E25" t="s">
        <v>26</v>
      </c>
      <c r="G25" t="s">
        <v>27</v>
      </c>
    </row>
    <row r="26" spans="2:11" x14ac:dyDescent="0.25">
      <c r="B26" t="s">
        <v>1</v>
      </c>
      <c r="C26" s="1">
        <v>12</v>
      </c>
      <c r="D26" t="s">
        <v>18</v>
      </c>
      <c r="E26" s="1">
        <v>14.5</v>
      </c>
      <c r="F26" t="s">
        <v>18</v>
      </c>
      <c r="G26" s="1">
        <v>9</v>
      </c>
      <c r="H26" t="s">
        <v>18</v>
      </c>
    </row>
    <row r="27" spans="2:11" x14ac:dyDescent="0.25">
      <c r="B27" t="s">
        <v>2</v>
      </c>
      <c r="C27" s="1">
        <v>4.0999999999999996</v>
      </c>
      <c r="D27" t="s">
        <v>18</v>
      </c>
      <c r="E27" s="1">
        <f>C27</f>
        <v>4.0999999999999996</v>
      </c>
      <c r="F27" t="s">
        <v>18</v>
      </c>
      <c r="G27" s="1">
        <f>C27</f>
        <v>4.0999999999999996</v>
      </c>
      <c r="H27" t="s">
        <v>18</v>
      </c>
    </row>
    <row r="28" spans="2:11" x14ac:dyDescent="0.25">
      <c r="B28" t="s">
        <v>21</v>
      </c>
      <c r="C28" s="1">
        <f>C27/C26</f>
        <v>0.34166666666666662</v>
      </c>
      <c r="D28" t="s">
        <v>22</v>
      </c>
      <c r="E28" s="1">
        <f t="shared" ref="E28:E30" si="1">C28</f>
        <v>0.34166666666666662</v>
      </c>
      <c r="F28" t="s">
        <v>22</v>
      </c>
      <c r="G28" s="1">
        <f t="shared" ref="G28:G30" si="2">C28</f>
        <v>0.34166666666666662</v>
      </c>
      <c r="H28" t="s">
        <v>22</v>
      </c>
    </row>
    <row r="29" spans="2:11" x14ac:dyDescent="0.25">
      <c r="B29" t="s">
        <v>10</v>
      </c>
      <c r="C29" s="1">
        <v>1.5</v>
      </c>
      <c r="D29" t="s">
        <v>23</v>
      </c>
      <c r="E29" s="1">
        <f t="shared" si="1"/>
        <v>1.5</v>
      </c>
      <c r="F29" t="s">
        <v>23</v>
      </c>
      <c r="G29" s="1">
        <f t="shared" si="2"/>
        <v>1.5</v>
      </c>
      <c r="H29" t="s">
        <v>23</v>
      </c>
    </row>
    <row r="30" spans="2:11" x14ac:dyDescent="0.25">
      <c r="B30" s="6" t="s">
        <v>11</v>
      </c>
      <c r="C30" s="1">
        <f>C29*0.3</f>
        <v>0.44999999999999996</v>
      </c>
      <c r="D30" t="s">
        <v>23</v>
      </c>
      <c r="E30" s="1">
        <f t="shared" si="1"/>
        <v>0.44999999999999996</v>
      </c>
      <c r="F30" t="s">
        <v>23</v>
      </c>
      <c r="G30" s="1">
        <f t="shared" si="2"/>
        <v>0.44999999999999996</v>
      </c>
      <c r="H30" t="s">
        <v>23</v>
      </c>
    </row>
    <row r="31" spans="2:11" x14ac:dyDescent="0.25">
      <c r="B31" t="s">
        <v>5</v>
      </c>
      <c r="C31" s="5">
        <v>0.8</v>
      </c>
      <c r="D31" t="s">
        <v>18</v>
      </c>
      <c r="E31" s="5">
        <v>0.8</v>
      </c>
      <c r="F31" t="s">
        <v>18</v>
      </c>
      <c r="G31" s="5">
        <v>0.8</v>
      </c>
      <c r="H31" t="s">
        <v>18</v>
      </c>
    </row>
    <row r="32" spans="2:11" x14ac:dyDescent="0.25">
      <c r="B32" t="s">
        <v>8</v>
      </c>
      <c r="C32" s="3">
        <v>4.9999999999999998E-7</v>
      </c>
      <c r="D32" t="s">
        <v>17</v>
      </c>
      <c r="E32" s="3">
        <v>4.9999999999999998E-7</v>
      </c>
      <c r="F32" t="s">
        <v>17</v>
      </c>
      <c r="G32" s="3">
        <v>4.9999999999999998E-7</v>
      </c>
      <c r="H32" t="s">
        <v>17</v>
      </c>
    </row>
    <row r="33" spans="2:11" x14ac:dyDescent="0.25">
      <c r="B33" t="s">
        <v>7</v>
      </c>
      <c r="C33" s="3">
        <f>C27/(C26*C32)</f>
        <v>683333.33333333326</v>
      </c>
      <c r="D33" t="s">
        <v>16</v>
      </c>
      <c r="E33" s="3">
        <f>E27/(E26*E32)</f>
        <v>565517.24137931026</v>
      </c>
      <c r="F33" t="s">
        <v>16</v>
      </c>
      <c r="G33" s="3">
        <f>G27/(G26*G32)</f>
        <v>911111.11111111101</v>
      </c>
      <c r="H33" t="s">
        <v>16</v>
      </c>
    </row>
    <row r="34" spans="2:11" x14ac:dyDescent="0.25">
      <c r="B34" t="s">
        <v>19</v>
      </c>
      <c r="C34" s="7">
        <f>C30/(8*C43*C33)</f>
        <v>5.6891392405063251E-3</v>
      </c>
      <c r="D34" t="s">
        <v>18</v>
      </c>
      <c r="E34" s="7">
        <f>E30/(8*E43*E33)</f>
        <v>5.2218822115384575E-3</v>
      </c>
      <c r="F34" t="s">
        <v>18</v>
      </c>
      <c r="G34" s="7">
        <f>G30/(8*G43*G33)</f>
        <v>6.879214285714281E-3</v>
      </c>
      <c r="H34" t="s">
        <v>18</v>
      </c>
    </row>
    <row r="35" spans="2:11" x14ac:dyDescent="0.25">
      <c r="B35" t="s">
        <v>20</v>
      </c>
      <c r="C35" s="4">
        <f>C29*SQRT(C28*(1-C28))</f>
        <v>0.71140266375660977</v>
      </c>
      <c r="D35" t="s">
        <v>23</v>
      </c>
      <c r="E35" s="4">
        <f>E29*SQRT(E28*(1-E28))</f>
        <v>0.71140266375660977</v>
      </c>
      <c r="F35" t="s">
        <v>23</v>
      </c>
      <c r="G35" s="4">
        <f>G29*SQRT(G28*(1-G28))</f>
        <v>0.71140266375660977</v>
      </c>
      <c r="H35" t="s">
        <v>23</v>
      </c>
    </row>
    <row r="38" spans="2:11" x14ac:dyDescent="0.25">
      <c r="B38" t="s">
        <v>24</v>
      </c>
      <c r="C38" s="9">
        <f>(C29*C27*(C26-C27))/(C33*C26^2*C26*0.01)</f>
        <v>4.1145833333333337E-6</v>
      </c>
      <c r="D38" t="s">
        <v>13</v>
      </c>
      <c r="E38" s="9">
        <f>(E29*E27*(E26-E27))/(E33*E26^2*E26*0.01)</f>
        <v>3.7098692033293701E-6</v>
      </c>
      <c r="F38" t="s">
        <v>13</v>
      </c>
      <c r="G38" s="9">
        <f>(G29*G27*(G26-G27))/(G33*G26^2*G26*0.01)</f>
        <v>4.5370370370370377E-6</v>
      </c>
      <c r="H38" t="s">
        <v>13</v>
      </c>
      <c r="I38" s="2">
        <f>MAX(C38,E38,G38)</f>
        <v>4.5370370370370377E-6</v>
      </c>
      <c r="J38" t="s">
        <v>13</v>
      </c>
      <c r="K38" t="s">
        <v>36</v>
      </c>
    </row>
    <row r="39" spans="2:11" x14ac:dyDescent="0.25">
      <c r="B39" t="s">
        <v>4</v>
      </c>
      <c r="C39" s="8">
        <v>2000</v>
      </c>
      <c r="D39" s="6" t="s">
        <v>15</v>
      </c>
      <c r="E39" s="8">
        <v>2000</v>
      </c>
      <c r="F39" s="6" t="s">
        <v>15</v>
      </c>
      <c r="G39" s="8">
        <v>2000</v>
      </c>
      <c r="H39" s="6" t="s">
        <v>15</v>
      </c>
      <c r="I39" s="2">
        <f t="shared" ref="I39:I41" si="3">MAX(C39,E39,G39)</f>
        <v>2000</v>
      </c>
      <c r="J39" s="6" t="s">
        <v>15</v>
      </c>
      <c r="K39" s="6" t="s">
        <v>34</v>
      </c>
    </row>
    <row r="40" spans="2:11" x14ac:dyDescent="0.25">
      <c r="B40" t="s">
        <v>3</v>
      </c>
      <c r="C40" s="8">
        <f>((C27/C31)-1)*C39</f>
        <v>8249.9999999999982</v>
      </c>
      <c r="D40" s="6" t="s">
        <v>15</v>
      </c>
      <c r="E40" s="8">
        <f>((E27/E31)-1)*E39</f>
        <v>8249.9999999999982</v>
      </c>
      <c r="F40" s="6" t="s">
        <v>15</v>
      </c>
      <c r="G40" s="8">
        <f>((G27/G31)-1)*G39</f>
        <v>8249.9999999999982</v>
      </c>
      <c r="H40" s="6" t="s">
        <v>15</v>
      </c>
      <c r="I40" s="2">
        <f t="shared" si="3"/>
        <v>8249.9999999999982</v>
      </c>
      <c r="J40" s="6" t="s">
        <v>15</v>
      </c>
      <c r="K40" s="6" t="s">
        <v>37</v>
      </c>
    </row>
    <row r="41" spans="2:11" x14ac:dyDescent="0.25">
      <c r="B41" t="s">
        <v>6</v>
      </c>
      <c r="C41" s="8">
        <f>1/(2*PI()*C33*0.1*C40)</f>
        <v>2.823147549301914E-10</v>
      </c>
      <c r="D41" t="s">
        <v>13</v>
      </c>
      <c r="E41" s="8">
        <f>1/(2*PI()*E33*0.1*E40)</f>
        <v>3.4113032887398122E-10</v>
      </c>
      <c r="F41" t="s">
        <v>13</v>
      </c>
      <c r="G41" s="8">
        <f>1/(2*PI()*G33*0.1*G40)</f>
        <v>2.1173606619764354E-10</v>
      </c>
      <c r="H41" t="s">
        <v>13</v>
      </c>
      <c r="I41" s="2">
        <f t="shared" si="3"/>
        <v>3.4113032887398122E-10</v>
      </c>
      <c r="J41" t="s">
        <v>13</v>
      </c>
      <c r="K41" s="6" t="s">
        <v>38</v>
      </c>
    </row>
    <row r="42" spans="2:11" x14ac:dyDescent="0.25">
      <c r="B42" t="s">
        <v>9</v>
      </c>
      <c r="C42" s="9">
        <f>(C26-C27)*(C27/(C30*C33*C26))</f>
        <v>8.7777777777777798E-6</v>
      </c>
      <c r="D42" t="s">
        <v>14</v>
      </c>
      <c r="E42" s="9">
        <f>(E26-E27)*(E27/(E30*E33*E26))</f>
        <v>1.1555555555555558E-5</v>
      </c>
      <c r="F42" t="s">
        <v>14</v>
      </c>
      <c r="G42" s="9">
        <f>(G26-G27)*(G27/(G30*G33*G26))</f>
        <v>5.4444444444444456E-6</v>
      </c>
      <c r="H42" t="s">
        <v>14</v>
      </c>
      <c r="I42" s="2">
        <f>MIN(C42,E42,G42)</f>
        <v>5.4444444444444456E-6</v>
      </c>
      <c r="J42" t="s">
        <v>14</v>
      </c>
      <c r="K42" s="6" t="s">
        <v>31</v>
      </c>
    </row>
    <row r="43" spans="2:11" x14ac:dyDescent="0.25">
      <c r="B43" t="s">
        <v>12</v>
      </c>
      <c r="C43" s="8">
        <f>C42*(C29^2-(C29/2)^2)/((C27*1.03)^2-C27^2)</f>
        <v>1.4469161272172627E-5</v>
      </c>
      <c r="D43" t="s">
        <v>13</v>
      </c>
      <c r="E43" s="8">
        <f>E42*(E29^2-(E29/2)^2)/((E27*1.03)^2-E27^2)</f>
        <v>1.9048009776024724E-5</v>
      </c>
      <c r="F43" t="s">
        <v>13</v>
      </c>
      <c r="G43" s="8">
        <f>G42*(G29^2-(G29/2)^2)/((G27*1.03)^2-G27^2)</f>
        <v>8.9745430675501096E-6</v>
      </c>
      <c r="H43" t="s">
        <v>13</v>
      </c>
      <c r="I43" s="2">
        <f t="shared" ref="I43" si="4">MAX(C43,E43,G43)</f>
        <v>1.9048009776024724E-5</v>
      </c>
      <c r="J43" t="s">
        <v>13</v>
      </c>
      <c r="K43" s="6" t="s">
        <v>43</v>
      </c>
    </row>
    <row r="48" spans="2:11" x14ac:dyDescent="0.25">
      <c r="C48" t="s">
        <v>29</v>
      </c>
      <c r="E48" t="s">
        <v>26</v>
      </c>
      <c r="G48" t="s">
        <v>27</v>
      </c>
    </row>
    <row r="49" spans="2:11" x14ac:dyDescent="0.25">
      <c r="B49" t="s">
        <v>1</v>
      </c>
      <c r="C49" s="1">
        <v>12</v>
      </c>
      <c r="D49" t="s">
        <v>18</v>
      </c>
      <c r="E49" s="1">
        <v>14.5</v>
      </c>
      <c r="F49" t="s">
        <v>18</v>
      </c>
      <c r="G49" s="1">
        <v>9</v>
      </c>
      <c r="H49" t="s">
        <v>18</v>
      </c>
    </row>
    <row r="50" spans="2:11" x14ac:dyDescent="0.25">
      <c r="B50" t="s">
        <v>2</v>
      </c>
      <c r="C50" s="1">
        <v>3.3</v>
      </c>
      <c r="D50" t="s">
        <v>18</v>
      </c>
      <c r="E50" s="1">
        <f>C50</f>
        <v>3.3</v>
      </c>
      <c r="F50" t="s">
        <v>18</v>
      </c>
      <c r="G50" s="1">
        <f>C50</f>
        <v>3.3</v>
      </c>
      <c r="H50" t="s">
        <v>18</v>
      </c>
    </row>
    <row r="51" spans="2:11" x14ac:dyDescent="0.25">
      <c r="B51" t="s">
        <v>21</v>
      </c>
      <c r="C51" s="1">
        <f>C50/C49</f>
        <v>0.27499999999999997</v>
      </c>
      <c r="D51" t="s">
        <v>22</v>
      </c>
      <c r="E51" s="1">
        <f t="shared" ref="E51:E53" si="5">C51</f>
        <v>0.27499999999999997</v>
      </c>
      <c r="F51" t="s">
        <v>22</v>
      </c>
      <c r="G51" s="1">
        <f t="shared" ref="G51:G53" si="6">C51</f>
        <v>0.27499999999999997</v>
      </c>
      <c r="H51" t="s">
        <v>22</v>
      </c>
    </row>
    <row r="52" spans="2:11" x14ac:dyDescent="0.25">
      <c r="B52" t="s">
        <v>10</v>
      </c>
      <c r="C52" s="1">
        <v>1</v>
      </c>
      <c r="D52" t="s">
        <v>23</v>
      </c>
      <c r="E52" s="1">
        <f t="shared" si="5"/>
        <v>1</v>
      </c>
      <c r="F52" t="s">
        <v>23</v>
      </c>
      <c r="G52" s="1">
        <f t="shared" si="6"/>
        <v>1</v>
      </c>
      <c r="H52" t="s">
        <v>23</v>
      </c>
    </row>
    <row r="53" spans="2:11" x14ac:dyDescent="0.25">
      <c r="B53" s="6" t="s">
        <v>11</v>
      </c>
      <c r="C53" s="1">
        <f>C52*0.3</f>
        <v>0.3</v>
      </c>
      <c r="D53" t="s">
        <v>23</v>
      </c>
      <c r="E53" s="1">
        <f t="shared" si="5"/>
        <v>0.3</v>
      </c>
      <c r="F53" t="s">
        <v>23</v>
      </c>
      <c r="G53" s="1">
        <f t="shared" si="6"/>
        <v>0.3</v>
      </c>
      <c r="H53" t="s">
        <v>23</v>
      </c>
    </row>
    <row r="54" spans="2:11" x14ac:dyDescent="0.25">
      <c r="B54" t="s">
        <v>5</v>
      </c>
      <c r="C54" s="5">
        <v>0.8</v>
      </c>
      <c r="D54" t="s">
        <v>18</v>
      </c>
      <c r="E54" s="5">
        <v>0.8</v>
      </c>
      <c r="F54" t="s">
        <v>18</v>
      </c>
      <c r="G54" s="5">
        <v>0.8</v>
      </c>
      <c r="H54" t="s">
        <v>18</v>
      </c>
    </row>
    <row r="55" spans="2:11" x14ac:dyDescent="0.25">
      <c r="B55" t="s">
        <v>8</v>
      </c>
      <c r="C55" s="3">
        <v>4.9999999999999998E-7</v>
      </c>
      <c r="D55" t="s">
        <v>17</v>
      </c>
      <c r="E55" s="3">
        <v>4.9999999999999998E-7</v>
      </c>
      <c r="F55" t="s">
        <v>17</v>
      </c>
      <c r="G55" s="3">
        <v>4.9999999999999998E-7</v>
      </c>
      <c r="H55" t="s">
        <v>17</v>
      </c>
    </row>
    <row r="56" spans="2:11" x14ac:dyDescent="0.25">
      <c r="B56" t="s">
        <v>7</v>
      </c>
      <c r="C56" s="3">
        <f>C50/(C49*C55)</f>
        <v>550000</v>
      </c>
      <c r="D56" t="s">
        <v>16</v>
      </c>
      <c r="E56" s="3">
        <f>E50/(E49*E55)</f>
        <v>455172.41379310342</v>
      </c>
      <c r="F56" t="s">
        <v>16</v>
      </c>
      <c r="G56" s="3">
        <f>G50/(G49*G55)</f>
        <v>733333.33333333326</v>
      </c>
      <c r="H56" t="s">
        <v>16</v>
      </c>
    </row>
    <row r="57" spans="2:11" x14ac:dyDescent="0.25">
      <c r="B57" t="s">
        <v>19</v>
      </c>
      <c r="C57" s="7">
        <f>C53/(8*C66*C56)</f>
        <v>4.1580000000000054E-3</v>
      </c>
      <c r="D57" t="s">
        <v>18</v>
      </c>
      <c r="E57" s="7">
        <f>E53/(8*E66*E56)</f>
        <v>3.9027656250000048E-3</v>
      </c>
      <c r="F57" t="s">
        <v>18</v>
      </c>
      <c r="G57" s="7">
        <f>G53/(8*G66*G56)</f>
        <v>4.7598157894736893E-3</v>
      </c>
      <c r="H57" t="s">
        <v>18</v>
      </c>
    </row>
    <row r="58" spans="2:11" x14ac:dyDescent="0.25">
      <c r="B58" t="s">
        <v>20</v>
      </c>
      <c r="C58" s="4">
        <f>C52*SQRT(C51*(1-C51))</f>
        <v>0.44651427748729378</v>
      </c>
      <c r="D58" t="s">
        <v>23</v>
      </c>
      <c r="E58" s="4">
        <f>E52*SQRT(E51*(1-E51))</f>
        <v>0.44651427748729378</v>
      </c>
      <c r="F58" t="s">
        <v>23</v>
      </c>
      <c r="G58" s="4">
        <f>G52*SQRT(G51*(1-G51))</f>
        <v>0.44651427748729378</v>
      </c>
      <c r="H58" t="s">
        <v>23</v>
      </c>
    </row>
    <row r="61" spans="2:11" x14ac:dyDescent="0.25">
      <c r="B61" t="s">
        <v>24</v>
      </c>
      <c r="C61" s="9">
        <f>(C52*C50*(C49-C50))/(C56*C49^2*C49*0.01)</f>
        <v>3.0208333333333329E-6</v>
      </c>
      <c r="D61" t="s">
        <v>13</v>
      </c>
      <c r="E61" s="9">
        <f>(E52*E50*(E49-E50))/(E56*E49^2*E49*0.01)</f>
        <v>2.6634958382877523E-6</v>
      </c>
      <c r="F61" t="s">
        <v>13</v>
      </c>
      <c r="G61" s="9">
        <f>(G52*G50*(G49-G50))/(G56*G49^2*G49*0.01)</f>
        <v>3.5185185185185187E-6</v>
      </c>
      <c r="H61" t="s">
        <v>13</v>
      </c>
      <c r="I61" s="2">
        <f>MAX(C61,E61,G61)</f>
        <v>3.5185185185185187E-6</v>
      </c>
      <c r="J61" t="s">
        <v>13</v>
      </c>
      <c r="K61" t="s">
        <v>39</v>
      </c>
    </row>
    <row r="62" spans="2:11" x14ac:dyDescent="0.25">
      <c r="B62" t="s">
        <v>4</v>
      </c>
      <c r="C62" s="8">
        <v>2000</v>
      </c>
      <c r="D62" s="6" t="s">
        <v>15</v>
      </c>
      <c r="E62" s="8">
        <v>2000</v>
      </c>
      <c r="F62" s="6" t="s">
        <v>15</v>
      </c>
      <c r="G62" s="8">
        <v>2000</v>
      </c>
      <c r="H62" s="6" t="s">
        <v>15</v>
      </c>
      <c r="I62" s="2">
        <f t="shared" ref="I62:I64" si="7">MAX(C62,E62,G62)</f>
        <v>2000</v>
      </c>
      <c r="J62" s="6" t="s">
        <v>15</v>
      </c>
      <c r="K62" s="6" t="s">
        <v>34</v>
      </c>
    </row>
    <row r="63" spans="2:11" x14ac:dyDescent="0.25">
      <c r="B63" t="s">
        <v>3</v>
      </c>
      <c r="C63" s="8">
        <f>((C50/C54)-1)*C62</f>
        <v>6249.9999999999982</v>
      </c>
      <c r="D63" s="6" t="s">
        <v>15</v>
      </c>
      <c r="E63" s="8">
        <f>((E50/E54)-1)*E62</f>
        <v>6249.9999999999982</v>
      </c>
      <c r="F63" s="6" t="s">
        <v>15</v>
      </c>
      <c r="G63" s="8">
        <f>((G50/G54)-1)*G62</f>
        <v>6249.9999999999982</v>
      </c>
      <c r="H63" s="6" t="s">
        <v>15</v>
      </c>
      <c r="I63" s="2">
        <f t="shared" si="7"/>
        <v>6249.9999999999982</v>
      </c>
      <c r="J63" s="6" t="s">
        <v>15</v>
      </c>
      <c r="K63" s="6" t="s">
        <v>40</v>
      </c>
    </row>
    <row r="64" spans="2:11" x14ac:dyDescent="0.25">
      <c r="B64" t="s">
        <v>6</v>
      </c>
      <c r="C64" s="8">
        <f>1/(2*PI()*C56*0.1*C63)</f>
        <v>4.6299619808551382E-10</v>
      </c>
      <c r="D64" t="s">
        <v>13</v>
      </c>
      <c r="E64" s="8">
        <f>1/(2*PI()*E56*0.1*E63)</f>
        <v>5.594537393533293E-10</v>
      </c>
      <c r="F64" t="s">
        <v>13</v>
      </c>
      <c r="G64" s="8">
        <f>1/(2*PI()*G56*0.1*G63)</f>
        <v>3.4724714856413542E-10</v>
      </c>
      <c r="H64" t="s">
        <v>13</v>
      </c>
      <c r="I64" s="2">
        <f t="shared" si="7"/>
        <v>5.594537393533293E-10</v>
      </c>
      <c r="J64" t="s">
        <v>13</v>
      </c>
      <c r="K64" s="6" t="s">
        <v>41</v>
      </c>
    </row>
    <row r="65" spans="2:11" x14ac:dyDescent="0.25">
      <c r="B65" t="s">
        <v>9</v>
      </c>
      <c r="C65" s="9">
        <f>(C49-C50)*(C50/(C53*C56*C49))</f>
        <v>1.4499999999999998E-5</v>
      </c>
      <c r="D65" t="s">
        <v>14</v>
      </c>
      <c r="E65" s="9">
        <f>(E49-E50)*(E50/(E53*E56*E49))</f>
        <v>1.8666666666666669E-5</v>
      </c>
      <c r="F65" t="s">
        <v>14</v>
      </c>
      <c r="G65" s="9">
        <f>(G49-G50)*(G50/(G53*G56*G49))</f>
        <v>9.5000000000000022E-6</v>
      </c>
      <c r="H65" t="s">
        <v>14</v>
      </c>
      <c r="I65" s="2">
        <f>MIN(C65,E65,G65)</f>
        <v>9.5000000000000022E-6</v>
      </c>
      <c r="J65" t="s">
        <v>14</v>
      </c>
      <c r="K65" s="6" t="s">
        <v>42</v>
      </c>
    </row>
    <row r="66" spans="2:11" x14ac:dyDescent="0.25">
      <c r="B66" t="s">
        <v>12</v>
      </c>
      <c r="C66" s="8">
        <f>C65*(C52^2-(C52/2)^2)/((C50*1.03)^2-C50^2)</f>
        <v>1.639774367047092E-5</v>
      </c>
      <c r="D66" t="s">
        <v>13</v>
      </c>
      <c r="E66" s="8">
        <f>E65*(E52^2-(E52/2)^2)/((E50*1.03)^2-E50^2)</f>
        <v>2.1109738978077512E-5</v>
      </c>
      <c r="F66" t="s">
        <v>13</v>
      </c>
      <c r="G66" s="8">
        <f>G65*(G52^2-(G52/2)^2)/((G50*1.03)^2-G50^2)</f>
        <v>1.0743349301343021E-5</v>
      </c>
      <c r="H66" t="s">
        <v>13</v>
      </c>
      <c r="I66" s="2">
        <f t="shared" ref="I66" si="8">MAX(C66,E66,G66)</f>
        <v>2.1109738978077512E-5</v>
      </c>
      <c r="J66" t="s">
        <v>13</v>
      </c>
      <c r="K66" s="6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2015-09-16T19:42:04Z</dcterms:created>
  <dcterms:modified xsi:type="dcterms:W3CDTF">2015-09-23T17:18:39Z</dcterms:modified>
</cp:coreProperties>
</file>