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sonbarbagallo/Desktop/"/>
    </mc:Choice>
  </mc:AlternateContent>
  <xr:revisionPtr revIDLastSave="0" documentId="13_ncr:1_{A723C978-1B07-334E-BBA1-4FA5665034B9}" xr6:coauthVersionLast="47" xr6:coauthVersionMax="47" xr10:uidLastSave="{00000000-0000-0000-0000-000000000000}"/>
  <bookViews>
    <workbookView xWindow="1120" yWindow="500" windowWidth="28480" windowHeight="14880" xr2:uid="{00000000-000D-0000-FFFF-FFFF00000000}"/>
  </bookViews>
  <sheets>
    <sheet name="Crowdfunding" sheetId="1" r:id="rId1"/>
    <sheet name="Category Count" sheetId="3" r:id="rId2"/>
    <sheet name="Sub Category Count" sheetId="4" r:id="rId3"/>
    <sheet name="Years Count" sheetId="8" r:id="rId4"/>
    <sheet name="Crowdfunding Goal Analysis" sheetId="9" r:id="rId5"/>
    <sheet name="Statistical Analysis" sheetId="10" r:id="rId6"/>
  </sheets>
  <definedNames>
    <definedName name="_xlnm._FilterDatabase" localSheetId="0" hidden="1">Crowdfunding!$A$1:$U$1001</definedName>
    <definedName name="_xlnm._FilterDatabase" localSheetId="5" hidden="1">'Statistical Analysis'!$A$1:$I$566</definedName>
  </definedNames>
  <calcPr calcId="191029" concurrentCalc="0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0" l="1"/>
  <c r="H6" i="10"/>
  <c r="I6" i="10"/>
  <c r="I5" i="10"/>
  <c r="I4" i="10"/>
  <c r="I3" i="10"/>
  <c r="I2" i="10"/>
  <c r="H7" i="10"/>
  <c r="H5" i="10"/>
  <c r="H4" i="10"/>
  <c r="H3" i="10"/>
  <c r="H2" i="10"/>
  <c r="D3" i="9"/>
  <c r="B3" i="9"/>
  <c r="C3" i="9"/>
  <c r="E3" i="9"/>
  <c r="H3" i="9"/>
  <c r="D4" i="9"/>
  <c r="B4" i="9"/>
  <c r="C4" i="9"/>
  <c r="E4" i="9"/>
  <c r="H4" i="9"/>
  <c r="D5" i="9"/>
  <c r="B5" i="9"/>
  <c r="C5" i="9"/>
  <c r="E5" i="9"/>
  <c r="H5" i="9"/>
  <c r="D6" i="9"/>
  <c r="B6" i="9"/>
  <c r="C6" i="9"/>
  <c r="E6" i="9"/>
  <c r="H6" i="9"/>
  <c r="D7" i="9"/>
  <c r="B7" i="9"/>
  <c r="C7" i="9"/>
  <c r="E7" i="9"/>
  <c r="H7" i="9"/>
  <c r="D8" i="9"/>
  <c r="B8" i="9"/>
  <c r="C8" i="9"/>
  <c r="E8" i="9"/>
  <c r="H8" i="9"/>
  <c r="D9" i="9"/>
  <c r="B9" i="9"/>
  <c r="C9" i="9"/>
  <c r="E9" i="9"/>
  <c r="H9" i="9"/>
  <c r="D10" i="9"/>
  <c r="B10" i="9"/>
  <c r="C10" i="9"/>
  <c r="E10" i="9"/>
  <c r="H10" i="9"/>
  <c r="D11" i="9"/>
  <c r="B11" i="9"/>
  <c r="C11" i="9"/>
  <c r="E11" i="9"/>
  <c r="H11" i="9"/>
  <c r="D12" i="9"/>
  <c r="B12" i="9"/>
  <c r="C12" i="9"/>
  <c r="E12" i="9"/>
  <c r="H12" i="9"/>
  <c r="D13" i="9"/>
  <c r="B13" i="9"/>
  <c r="C13" i="9"/>
  <c r="E13" i="9"/>
  <c r="H13" i="9"/>
  <c r="D2" i="9"/>
  <c r="B2" i="9"/>
  <c r="C2" i="9"/>
  <c r="E2" i="9"/>
  <c r="H2" i="9"/>
  <c r="G3" i="9"/>
  <c r="G4" i="9"/>
  <c r="G5" i="9"/>
  <c r="G6" i="9"/>
  <c r="G7" i="9"/>
  <c r="G8" i="9"/>
  <c r="G9" i="9"/>
  <c r="G10" i="9"/>
  <c r="G11" i="9"/>
  <c r="G12" i="9"/>
  <c r="G13" i="9"/>
  <c r="G2" i="9"/>
  <c r="F3" i="9"/>
  <c r="F4" i="9"/>
  <c r="F5" i="9"/>
  <c r="F6" i="9"/>
  <c r="F7" i="9"/>
  <c r="F8" i="9"/>
  <c r="F9" i="9"/>
  <c r="F10" i="9"/>
  <c r="F11" i="9"/>
  <c r="F12" i="9"/>
  <c r="F13" i="9"/>
  <c r="F2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<sst xmlns="http://schemas.openxmlformats.org/spreadsheetml/2006/main" count="9062" uniqueCount="2115">
  <si>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</si>
  <si>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</si>
  <si>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</si>
  <si>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</si>
  <si>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</si>
  <si>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</si>
  <si>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</si>
  <si>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</si>
  <si>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</si>
  <si>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</si>
  <si>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</si>
  <si>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</si>
  <si>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</si>
  <si>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</si>
  <si>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</si>
  <si>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</si>
  <si>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</si>
  <si>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</si>
  <si>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</si>
  <si>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</si>
  <si>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</si>
  <si>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</si>
  <si>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</si>
  <si>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</si>
  <si>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</si>
  <si>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</si>
  <si>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</si>
  <si>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</si>
  <si>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</si>
  <si>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</si>
  <si>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</si>
  <si>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</si>
  <si>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</si>
  <si>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</si>
  <si>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</si>
  <si>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</si>
  <si>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</si>
  <si>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</si>
  <si>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</si>
  <si>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</si>
  <si>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</si>
  <si>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</si>
  <si>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</si>
  <si>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</si>
  <si>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</si>
  <si>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</si>
  <si>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</si>
  <si>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</si>
  <si>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</si>
  <si>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</si>
  <si>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</si>
  <si>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</si>
  <si>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</si>
  <si>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</si>
  <si>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</si>
  <si>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</si>
  <si>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</si>
  <si>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</si>
  <si>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</si>
  <si>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</si>
  <si>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</si>
  <si>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</si>
  <si>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</si>
  <si>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</si>
  <si>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</si>
  <si>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</si>
  <si>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</si>
  <si>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</si>
  <si>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</si>
  <si>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</si>
  <si>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</si>
  <si>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</si>
  <si>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</si>
  <si>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</si>
  <si>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</si>
  <si>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</si>
  <si>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</si>
  <si>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</si>
  <si>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</si>
  <si>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</si>
  <si>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</si>
  <si>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</si>
  <si>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</si>
  <si>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</si>
  <si>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</si>
  <si>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</si>
  <si>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</si>
  <si>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</si>
  <si>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</si>
  <si>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</si>
  <si>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</si>
  <si>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</si>
  <si>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</si>
  <si>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</si>
  <si>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</si>
  <si>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</si>
  <si>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</si>
  <si>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</si>
  <si>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</si>
  <si>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</si>
  <si>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</si>
  <si>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</si>
  <si>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</si>
  <si>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</si>
  <si>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</si>
  <si>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</si>
  <si>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</si>
  <si>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</si>
  <si>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</si>
  <si>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</si>
  <si>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</si>
  <si>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</si>
  <si>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</si>
  <si>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</si>
  <si>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</si>
  <si>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</si>
  <si>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</si>
  <si>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</si>
  <si>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</si>
  <si>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</si>
  <si>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</si>
  <si>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</si>
  <si>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</si>
  <si>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</si>
  <si>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</si>
  <si>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</si>
  <si>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</si>
  <si>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</si>
  <si>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</si>
  <si>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</si>
  <si>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</si>
  <si>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</si>
  <si>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</si>
  <si>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</si>
  <si>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</si>
  <si>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</si>
  <si>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</si>
  <si>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</si>
  <si>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</si>
  <si>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</si>
  <si>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</si>
  <si>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</si>
  <si>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</si>
  <si>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</si>
  <si>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</si>
  <si>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</si>
  <si>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</si>
  <si>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</si>
  <si>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</si>
  <si>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</si>
  <si>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</si>
  <si>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</si>
  <si>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</si>
  <si>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</si>
  <si>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</si>
  <si>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</si>
  <si>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</si>
  <si>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</si>
  <si>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</si>
  <si>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</si>
  <si>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</si>
  <si>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</si>
  <si>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</si>
  <si>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</si>
  <si>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</si>
  <si>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</si>
  <si>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</si>
  <si>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</si>
  <si>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</si>
  <si>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</si>
  <si>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</si>
  <si>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</si>
  <si>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</si>
  <si>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</si>
  <si>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</si>
  <si>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</si>
  <si>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</si>
  <si>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</si>
  <si>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</si>
  <si>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</si>
  <si>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</si>
  <si>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</si>
  <si>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</si>
  <si>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</si>
  <si>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</si>
  <si>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</si>
  <si>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</si>
  <si>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</si>
  <si>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</si>
  <si>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</si>
  <si>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</si>
  <si>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</si>
  <si>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</si>
  <si>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</si>
  <si>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</si>
  <si>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</si>
  <si>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</si>
  <si>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</si>
  <si>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</si>
  <si>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</si>
  <si>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</si>
  <si>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</si>
  <si>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</si>
  <si>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</si>
  <si>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</si>
  <si>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</si>
  <si>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</si>
  <si>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</si>
  <si>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</si>
  <si>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</si>
  <si>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</si>
  <si>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</si>
  <si>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</si>
  <si>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</si>
  <si>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</si>
  <si>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</si>
  <si>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</si>
  <si>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</si>
  <si>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</si>
  <si>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</si>
  <si>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</si>
  <si>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</si>
  <si>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</si>
  <si>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</si>
  <si>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</si>
  <si>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</si>
  <si>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</si>
  <si>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</si>
  <si>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</si>
  <si>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</si>
  <si>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</si>
  <si>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</si>
  <si>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</si>
  <si>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</si>
  <si>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</si>
  <si>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</si>
  <si>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</si>
  <si>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</si>
  <si>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</si>
  <si>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</si>
  <si>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</si>
  <si>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</si>
  <si>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</si>
  <si>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</si>
  <si>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</si>
  <si>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</si>
  <si>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</si>
  <si>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</si>
  <si>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</si>
  <si>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</si>
  <si>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</si>
  <si>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</si>
  <si>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</si>
  <si>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</si>
  <si>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</si>
  <si>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</si>
  <si>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</si>
  <si>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</si>
  <si>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</si>
  <si>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</si>
  <si>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</si>
  <si>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</si>
  <si>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</si>
  <si>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</si>
  <si>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</si>
  <si>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</si>
  <si>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</si>
  <si>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</si>
  <si>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</si>
  <si>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</si>
  <si>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</si>
  <si>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</si>
  <si>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</si>
  <si>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</si>
  <si>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</si>
  <si>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</si>
  <si>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</si>
  <si>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</si>
  <si>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</si>
  <si>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</si>
  <si>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</si>
  <si>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</si>
  <si>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</si>
  <si>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</si>
  <si>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</si>
  <si>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</si>
  <si>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</si>
  <si>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</si>
  <si>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</si>
  <si>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</si>
  <si>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</si>
  <si>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</si>
  <si>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</si>
  <si>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</si>
  <si>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</si>
  <si>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</si>
  <si>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</si>
  <si>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</si>
  <si>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</si>
  <si>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</si>
  <si>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</si>
  <si>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</si>
  <si>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</si>
  <si>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</si>
  <si>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</si>
  <si>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</si>
  <si>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</si>
  <si>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</si>
  <si>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</si>
  <si>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</si>
  <si>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</si>
  <si>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</si>
  <si>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</si>
  <si>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</si>
  <si>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</si>
  <si>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</si>
  <si>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</si>
  <si>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</si>
  <si>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</si>
  <si>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</si>
  <si>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</si>
  <si>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</si>
  <si>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</si>
  <si>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</si>
  <si>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</si>
  <si>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</si>
  <si>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</si>
  <si>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</si>
  <si>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</si>
  <si>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</si>
  <si>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</si>
  <si>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</si>
  <si>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</si>
  <si>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</si>
  <si>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</si>
  <si>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</si>
  <si>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</si>
  <si>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</si>
  <si>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</si>
  <si>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</si>
  <si>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</si>
  <si>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</si>
  <si>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</si>
  <si>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</si>
  <si>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</si>
  <si>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</si>
  <si>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</si>
  <si>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</si>
  <si>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</si>
  <si>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</si>
  <si>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</si>
  <si>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</si>
  <si>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</si>
  <si>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</si>
  <si>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</si>
  <si>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</si>
  <si>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</si>
  <si>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</si>
  <si>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</si>
  <si>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</si>
  <si>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</si>
  <si>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</si>
  <si>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</si>
  <si>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</si>
  <si>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</si>
  <si>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</si>
  <si>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</si>
  <si>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</si>
  <si>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</si>
  <si>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</si>
  <si>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</si>
  <si>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</si>
  <si>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</si>
  <si>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</si>
  <si>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</si>
  <si>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</si>
  <si>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</si>
  <si>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</si>
  <si>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</si>
  <si>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</si>
  <si>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</si>
  <si>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</si>
  <si>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</si>
  <si>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</si>
  <si>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</si>
  <si>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</si>
  <si>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</si>
  <si>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</si>
  <si>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</si>
  <si>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</si>
  <si>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</si>
  <si>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</si>
  <si>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</si>
  <si>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</si>
  <si>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</si>
  <si>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</si>
  <si>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</si>
  <si>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</si>
  <si>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</si>
  <si>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</si>
  <si>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</si>
  <si>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</si>
  <si>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</si>
  <si>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</si>
  <si>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</si>
  <si>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</si>
  <si>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</si>
  <si>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</si>
  <si>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</si>
  <si>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</si>
  <si>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</si>
  <si>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</si>
  <si>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</si>
  <si>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</si>
  <si>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</si>
  <si>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</si>
  <si>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</si>
  <si>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</si>
  <si>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</si>
  <si>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</si>
  <si>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</si>
  <si>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</si>
  <si>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</si>
  <si>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</si>
  <si>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</si>
  <si>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</si>
  <si>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</si>
  <si>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</si>
  <si>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</si>
  <si>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</si>
  <si>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</si>
  <si>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</si>
  <si>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</si>
  <si>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</si>
  <si>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</si>
  <si>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</si>
  <si>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</si>
  <si>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</si>
  <si>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</si>
  <si>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</si>
  <si>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</si>
  <si>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</si>
  <si>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</si>
  <si>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</si>
  <si>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</si>
  <si>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</si>
  <si>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</si>
  <si>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</si>
  <si>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</si>
  <si>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</si>
  <si>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</si>
  <si>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</si>
  <si>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</si>
  <si>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</si>
  <si>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</si>
  <si>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</si>
  <si>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</si>
  <si>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</si>
  <si>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</si>
  <si>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</si>
  <si>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</si>
  <si>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</si>
  <si>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</si>
  <si>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</si>
  <si>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</si>
  <si>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</si>
  <si>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</si>
  <si>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</si>
  <si>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</si>
  <si>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</si>
  <si>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</si>
  <si>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</si>
  <si>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</si>
  <si>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</si>
  <si>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</si>
  <si>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</si>
  <si>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</si>
  <si>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</si>
  <si>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</si>
  <si>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</si>
  <si>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</si>
  <si>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</si>
  <si>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</si>
  <si>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</si>
  <si>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</si>
  <si>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</si>
  <si>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</si>
  <si>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</si>
  <si>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</si>
  <si>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</si>
  <si>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</si>
  <si>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</si>
  <si>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</si>
  <si>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</si>
  <si>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</si>
  <si>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</si>
  <si>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</si>
  <si>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</si>
  <si>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</si>
  <si>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</si>
  <si>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</si>
  <si>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</si>
  <si>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</si>
  <si>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</si>
  <si>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</si>
  <si>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</si>
  <si>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</si>
  <si>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</si>
  <si>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</si>
  <si>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</si>
  <si>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</si>
  <si>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</si>
  <si>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</si>
  <si>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</si>
  <si>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</si>
  <si>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</si>
  <si>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</si>
  <si>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</si>
  <si>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</si>
  <si>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</si>
  <si>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</si>
  <si>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</si>
  <si>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</si>
  <si>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</si>
  <si>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</si>
  <si>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</si>
  <si>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</si>
  <si>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</si>
  <si>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</si>
  <si>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</si>
  <si>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</si>
  <si>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</si>
  <si>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</si>
  <si>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</si>
  <si>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</si>
  <si>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</si>
  <si>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</si>
  <si>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</si>
  <si>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</si>
  <si>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</si>
  <si>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</si>
  <si>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</si>
  <si>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</si>
  <si>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</si>
  <si>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</si>
  <si>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</si>
  <si>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</si>
  <si>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</si>
  <si>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</si>
  <si>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</si>
  <si>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</si>
  <si>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</si>
  <si>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</si>
  <si>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</si>
  <si>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</si>
  <si>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</si>
  <si>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</si>
  <si>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</si>
  <si>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</si>
  <si>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</si>
  <si>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</si>
  <si>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</si>
  <si>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</si>
  <si>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</si>
  <si>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</si>
  <si>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</si>
  <si>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</si>
  <si>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</si>
  <si>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</si>
  <si>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</si>
  <si>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</si>
  <si>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</si>
  <si>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</si>
  <si>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</si>
  <si>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</si>
  <si>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</si>
  <si>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</si>
  <si>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</si>
  <si>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</si>
  <si>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</si>
  <si>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</si>
  <si>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</si>
  <si>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</si>
  <si>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</si>
  <si>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</si>
  <si>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</si>
  <si>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</si>
  <si>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</si>
  <si>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</si>
  <si>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</si>
  <si>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</si>
  <si>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</si>
  <si>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</si>
  <si>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</si>
  <si>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</si>
  <si>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</si>
  <si>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</si>
  <si>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</si>
  <si>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</si>
  <si>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</si>
  <si>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</si>
  <si>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</si>
  <si>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</si>
  <si>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</si>
  <si>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</si>
  <si>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</si>
  <si>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</si>
  <si>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</si>
  <si>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</si>
  <si>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</si>
  <si>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</si>
  <si>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</si>
  <si>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</si>
  <si>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</si>
  <si>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</si>
  <si>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</si>
  <si>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</si>
  <si>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</si>
  <si>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</si>
  <si>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</si>
  <si>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</si>
  <si>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</si>
  <si>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</si>
  <si>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</si>
  <si>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</si>
  <si>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</si>
  <si>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</si>
  <si>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</si>
  <si>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</si>
  <si>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</si>
  <si>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</si>
  <si>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</si>
  <si>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</si>
  <si>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</si>
  <si>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</si>
  <si>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</si>
  <si>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</si>
  <si>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</si>
  <si>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</si>
  <si>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</si>
  <si>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</si>
  <si>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</si>
  <si>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</si>
  <si>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</si>
  <si>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</si>
  <si>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</si>
  <si>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</si>
  <si>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</si>
  <si>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</si>
  <si>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</si>
  <si>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</si>
  <si>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</si>
  <si>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</si>
  <si>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</si>
  <si>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</si>
  <si>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</si>
  <si>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</si>
  <si>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</si>
  <si>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</si>
  <si>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</si>
  <si>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</si>
  <si>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</si>
  <si>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</si>
  <si>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</si>
  <si>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</si>
  <si>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</si>
  <si>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</si>
  <si>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</si>
  <si>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</si>
  <si>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</si>
  <si>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</si>
  <si>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</si>
  <si>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</si>
  <si>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</si>
  <si>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</si>
  <si>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</si>
  <si>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</si>
  <si>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</si>
  <si>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</si>
  <si>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</si>
  <si>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</si>
  <si>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</si>
  <si>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</si>
  <si>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</si>
  <si>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</si>
  <si>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</si>
  <si>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</si>
  <si>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</si>
  <si>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</si>
  <si>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</si>
  <si>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</si>
  <si>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</si>
  <si>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</si>
  <si>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</si>
  <si>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</si>
  <si>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</si>
  <si>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</si>
  <si>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</si>
  <si>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</si>
  <si>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</si>
  <si>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</si>
  <si>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</si>
  <si>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</si>
  <si>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</si>
  <si>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</si>
  <si>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</si>
  <si>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</si>
  <si>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</si>
  <si>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</si>
  <si>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</si>
  <si>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</si>
  <si>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</si>
  <si>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</si>
  <si>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</si>
  <si>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</si>
  <si>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</si>
  <si>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</si>
  <si>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</si>
  <si>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</si>
  <si>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</si>
  <si>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</si>
  <si>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</si>
  <si>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</si>
  <si>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</si>
  <si>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</si>
  <si>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</si>
  <si>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</si>
  <si>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</si>
  <si>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</si>
  <si>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</si>
  <si>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</si>
  <si>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</si>
  <si>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</si>
  <si>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</si>
  <si>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</si>
  <si>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</si>
  <si>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</si>
  <si>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</si>
  <si>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</si>
  <si>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</si>
  <si>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</si>
  <si>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</si>
  <si>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</si>
  <si>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</si>
  <si>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</si>
  <si>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</si>
  <si>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</si>
  <si>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</si>
  <si>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</si>
  <si>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</si>
  <si>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</si>
  <si>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</si>
  <si>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</si>
  <si>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</si>
  <si>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</si>
  <si>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</si>
  <si>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</si>
  <si>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</si>
  <si>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</si>
  <si>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</si>
  <si>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</si>
  <si>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</si>
  <si>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</si>
  <si>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</si>
  <si>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</si>
  <si>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</si>
  <si>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</si>
  <si>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</si>
  <si>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</si>
  <si>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</si>
  <si>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</si>
  <si>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</si>
  <si>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</si>
  <si>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</si>
  <si>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</si>
  <si>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</si>
  <si>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</si>
  <si>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</si>
  <si>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</si>
  <si>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</si>
  <si>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</si>
  <si>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</si>
  <si>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</si>
  <si>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</si>
  <si>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</si>
  <si>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</si>
  <si>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</si>
  <si>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</si>
  <si>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</si>
  <si>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</si>
  <si>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</si>
  <si>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</si>
  <si>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</si>
  <si>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</si>
  <si>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</si>
  <si>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</si>
  <si>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</si>
  <si>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</si>
  <si>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</si>
  <si>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</si>
  <si>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</si>
  <si>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</si>
  <si>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</si>
  <si>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</si>
  <si>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</si>
  <si>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</si>
  <si>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</si>
  <si>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</si>
  <si>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</si>
  <si>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</si>
  <si>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</si>
  <si>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</si>
  <si>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</si>
  <si>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</si>
  <si>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</si>
  <si>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</si>
  <si>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</si>
  <si>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</si>
  <si>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</si>
  <si>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</si>
  <si>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</si>
  <si>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</si>
  <si>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</si>
  <si>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</si>
  <si>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</si>
  <si>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</si>
  <si>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</si>
  <si>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</si>
  <si>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</si>
  <si>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</si>
  <si>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</si>
  <si>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</si>
  <si>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</si>
  <si>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</si>
  <si>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</si>
  <si>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</si>
  <si>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</si>
  <si>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</si>
  <si>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</si>
  <si>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</si>
  <si>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</si>
  <si>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</si>
  <si>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</si>
  <si>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</si>
  <si>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</si>
  <si>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</si>
  <si>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</si>
  <si>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</si>
  <si>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</si>
  <si>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</si>
  <si>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</si>
  <si>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</si>
  <si>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</si>
  <si>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</si>
  <si>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</si>
  <si>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</si>
  <si>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</si>
  <si>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</si>
  <si>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</si>
  <si>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</si>
  <si>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</si>
  <si>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</si>
  <si>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</si>
  <si>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</si>
  <si>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</si>
  <si>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</si>
  <si>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</si>
  <si>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</si>
  <si>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</si>
  <si>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</si>
  <si>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</si>
  <si>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</si>
  <si>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</si>
  <si>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</si>
  <si>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</si>
  <si>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</si>
  <si>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</si>
  <si>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</si>
  <si>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</si>
  <si>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</si>
  <si>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</si>
  <si>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</si>
  <si>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</si>
  <si>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</si>
  <si>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</si>
  <si>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</si>
  <si>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</si>
  <si>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</si>
  <si>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</si>
  <si>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</si>
  <si>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</si>
  <si>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</si>
  <si>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</si>
  <si>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</si>
  <si>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</si>
  <si>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</si>
  <si>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</si>
  <si>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</si>
  <si>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</si>
  <si>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</si>
  <si>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</si>
  <si>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</si>
  <si>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</si>
  <si>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</si>
  <si>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</si>
  <si>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</si>
  <si>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</si>
  <si>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</si>
  <si>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</si>
  <si>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</si>
  <si>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</si>
  <si>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</si>
  <si>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</si>
  <si>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</si>
  <si>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</si>
  <si>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</si>
  <si>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</si>
  <si>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</si>
  <si>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</si>
  <si>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</si>
  <si>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</si>
  <si>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</si>
  <si>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</si>
  <si>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</si>
  <si>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</si>
  <si>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</si>
  <si>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</si>
  <si>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</si>
  <si>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</si>
  <si>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</si>
  <si>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</si>
  <si>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</si>
  <si>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</si>
  <si>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</si>
  <si>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</si>
  <si>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</si>
  <si>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</si>
  <si>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</si>
  <si>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</si>
  <si>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</si>
  <si>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</si>
  <si>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</si>
  <si>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</si>
  <si>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</si>
  <si>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</si>
  <si>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</si>
  <si>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</si>
  <si>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</si>
  <si>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</si>
  <si>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</si>
  <si>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</si>
  <si>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</si>
  <si>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</si>
  <si>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</si>
  <si>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</si>
  <si>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</si>
  <si>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</si>
  <si>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</si>
  <si>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</si>
  <si>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</si>
  <si>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</si>
  <si>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</si>
  <si>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</si>
  <si>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</si>
  <si>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</si>
  <si>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</si>
  <si>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</si>
  <si>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</si>
  <si>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</si>
  <si>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</si>
  <si>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</si>
  <si>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</si>
  <si>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</si>
  <si>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</si>
  <si>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</si>
  <si>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</si>
  <si>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</si>
  <si>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</si>
  <si>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</si>
  <si>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</si>
  <si>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</si>
  <si>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</si>
  <si>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</si>
  <si>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</si>
  <si>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</si>
  <si>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</si>
  <si>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</si>
  <si>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</si>
  <si>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</si>
  <si>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</si>
  <si>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</si>
  <si>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</si>
  <si>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</si>
  <si>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</si>
  <si>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</si>
  <si>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</si>
  <si>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</si>
  <si>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</si>
  <si>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</si>
  <si>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</si>
  <si>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</si>
  <si>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</si>
  <si>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</si>
  <si>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</si>
  <si>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</si>
  <si>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</si>
  <si>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</si>
  <si>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</si>
  <si>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</si>
  <si>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</si>
  <si>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</si>
  <si>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</si>
  <si>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</si>
  <si>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</si>
  <si>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</si>
  <si>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</si>
  <si>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</si>
  <si>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</si>
  <si>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</si>
  <si>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</si>
  <si>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</si>
  <si>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</si>
  <si>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</si>
  <si>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</si>
  <si>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</si>
  <si>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</si>
  <si>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</si>
  <si>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</si>
  <si>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</si>
  <si>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</si>
  <si>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</si>
  <si>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</si>
  <si>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</si>
  <si>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</si>
  <si>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</si>
  <si>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</si>
  <si>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</si>
  <si>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</si>
  <si>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</si>
  <si>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</si>
  <si>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</si>
  <si>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</si>
  <si>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</si>
  <si>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</si>
  <si>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</si>
  <si>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</si>
  <si>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</si>
  <si>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</si>
  <si>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</si>
  <si>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</si>
  <si>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</si>
  <si>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</si>
  <si>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</si>
  <si>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</si>
  <si>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</si>
  <si>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</si>
  <si>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</si>
  <si>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</si>
  <si>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</si>
  <si>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</si>
  <si>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</si>
  <si>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</si>
  <si>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</si>
  <si>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</si>
  <si>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</si>
  <si>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</si>
  <si>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</si>
  <si>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</si>
  <si>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</si>
  <si>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</si>
  <si>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</si>
  <si>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</si>
  <si>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</si>
  <si>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</si>
  <si>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</si>
  <si>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</si>
  <si>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</si>
  <si>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</si>
  <si>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</si>
  <si>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</si>
  <si>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</si>
  <si>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</si>
  <si>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</si>
  <si>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</si>
  <si>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</si>
  <si>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</si>
  <si>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</si>
  <si>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</si>
  <si>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</si>
  <si>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</si>
  <si>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</si>
  <si>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</si>
  <si>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</si>
  <si>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</si>
  <si>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</si>
  <si>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</si>
  <si>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</si>
  <si>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</si>
  <si>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</si>
  <si>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</si>
  <si>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</si>
  <si>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</si>
  <si>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</si>
  <si>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</si>
  <si>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</si>
  <si>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</si>
  <si>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</si>
  <si>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</si>
  <si>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</si>
  <si>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</si>
  <si>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</si>
  <si>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</si>
  <si>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</si>
  <si>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</si>
  <si>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</si>
  <si>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</si>
  <si>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</si>
  <si>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</si>
  <si>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</si>
  <si>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</si>
  <si>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</si>
  <si>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</si>
  <si>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</si>
  <si>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</si>
  <si>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</si>
  <si>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</si>
  <si>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</si>
  <si>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</si>
  <si>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</si>
  <si>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</si>
  <si>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</si>
  <si>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</si>
  <si>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</si>
  <si>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</si>
  <si>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</si>
  <si>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</si>
  <si>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</si>
  <si>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</si>
  <si>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</si>
  <si>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</si>
  <si>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</si>
  <si>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</si>
  <si>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</si>
  <si>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</si>
  <si>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</si>
  <si>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</si>
  <si>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</si>
  <si>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</si>
  <si>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</si>
  <si>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</si>
  <si>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</si>
  <si>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</si>
  <si>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</si>
  <si>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</si>
  <si>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</si>
  <si>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</si>
  <si>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</si>
  <si>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</si>
  <si>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</si>
  <si>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</si>
  <si>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</si>
  <si>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</si>
  <si>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</si>
  <si>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</si>
  <si>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</si>
  <si>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</si>
  <si>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</si>
  <si>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</si>
  <si>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</si>
  <si>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</si>
  <si>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</si>
  <si>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</si>
  <si>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</si>
  <si>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</si>
  <si>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</si>
  <si>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</si>
  <si>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</si>
  <si>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</si>
  <si>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</si>
  <si>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</si>
  <si>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</si>
  <si>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</si>
  <si>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</si>
  <si>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</si>
  <si>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</si>
  <si>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</si>
  <si>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</si>
  <si>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</si>
  <si>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</si>
  <si>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</si>
  <si>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</si>
  <si>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</si>
  <si>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</si>
  <si>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</si>
  <si>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</si>
  <si>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</si>
  <si>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</si>
  <si>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</si>
  <si>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</si>
  <si>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</si>
  <si>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</si>
  <si>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</si>
  <si>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</si>
  <si>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</si>
  <si>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</si>
  <si>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</si>
  <si>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</si>
  <si>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</si>
  <si>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</si>
  <si>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</si>
  <si>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</si>
  <si>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</si>
  <si>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</si>
  <si>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</si>
  <si>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</si>
  <si>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</si>
  <si>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</si>
  <si>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</si>
  <si>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</si>
  <si>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</si>
  <si>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</si>
  <si>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</si>
  <si>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</si>
  <si>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</si>
  <si>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</si>
  <si>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</si>
  <si>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</si>
  <si>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</si>
  <si>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</si>
  <si>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</si>
  <si>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</si>
  <si>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</si>
  <si>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</si>
  <si>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</si>
  <si>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</si>
  <si>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</si>
  <si>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</si>
  <si>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</si>
  <si>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</si>
  <si>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</si>
  <si>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</si>
  <si>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</si>
  <si>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</si>
  <si>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</si>
  <si>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</si>
  <si>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</si>
  <si>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</si>
  <si>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</si>
  <si>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</si>
  <si>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</si>
  <si>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</si>
  <si>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</si>
  <si>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</si>
  <si>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</si>
  <si>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</si>
  <si>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</si>
  <si>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</si>
  <si>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</si>
  <si>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</si>
  <si>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</si>
  <si>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</si>
  <si>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</si>
  <si>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</si>
  <si>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</si>
  <si>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</si>
  <si>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</si>
  <si>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</si>
  <si>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</si>
  <si>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</si>
  <si>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</si>
  <si>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</si>
  <si>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</si>
  <si>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</si>
  <si>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</si>
  <si>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</si>
  <si>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</si>
  <si>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</si>
  <si>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</si>
  <si>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</si>
  <si>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</si>
  <si>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</si>
  <si>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</si>
  <si>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</si>
  <si>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</si>
  <si>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</si>
  <si>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</si>
  <si>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</si>
  <si>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</si>
  <si>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</si>
  <si>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</si>
  <si>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</si>
  <si>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</si>
  <si>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</si>
  <si>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</si>
  <si>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</si>
  <si>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</si>
  <si>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</si>
  <si>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</si>
  <si>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</si>
  <si>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</si>
  <si>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</si>
  <si>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</si>
  <si>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</si>
  <si>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</si>
  <si>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</si>
  <si>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</si>
  <si>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</si>
  <si>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</si>
  <si>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</si>
  <si>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</si>
  <si>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</si>
  <si>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</si>
  <si>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</si>
  <si>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</si>
  <si>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</si>
  <si>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</si>
  <si>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</si>
  <si>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</si>
  <si>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</si>
  <si>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</si>
  <si>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</si>
  <si>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</si>
  <si>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</si>
  <si>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</si>
  <si>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</si>
  <si>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</si>
  <si>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</si>
  <si>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</si>
  <si>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</si>
  <si>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</si>
  <si>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</si>
  <si>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</si>
  <si>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</si>
  <si>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</si>
  <si>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</si>
  <si>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</si>
  <si>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</si>
  <si>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</si>
  <si>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</si>
  <si>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</si>
  <si>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</si>
  <si>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</si>
  <si>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</si>
  <si>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</si>
  <si>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</si>
  <si>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</si>
  <si>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</si>
  <si>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</si>
  <si>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</si>
  <si>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</si>
  <si>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</si>
  <si>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</si>
  <si>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</si>
  <si>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</si>
  <si>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</si>
  <si>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</si>
  <si>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</si>
  <si>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</si>
  <si>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</si>
  <si>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</si>
  <si>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</si>
  <si>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</si>
  <si>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</si>
  <si>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</si>
  <si>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</si>
  <si>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</si>
  <si>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</si>
  <si>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</si>
  <si>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</si>
  <si>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</si>
  <si>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</si>
  <si>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</si>
  <si>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</si>
  <si>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</si>
  <si>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</si>
  <si>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</si>
  <si>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</si>
  <si>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</si>
  <si>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</si>
  <si>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</si>
  <si>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</si>
  <si>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</si>
  <si>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</si>
  <si>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</si>
  <si>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</si>
  <si>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</si>
  <si>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</si>
  <si>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</si>
  <si>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</si>
  <si>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</si>
  <si>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</si>
  <si>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</si>
  <si>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</si>
  <si>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</si>
  <si>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</si>
  <si>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</si>
  <si>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</si>
  <si>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</si>
  <si>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</si>
  <si>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</si>
  <si>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</si>
  <si>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</si>
  <si>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</si>
  <si>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</si>
  <si>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</si>
  <si>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</si>
  <si>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</si>
  <si>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</si>
  <si>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</si>
  <si>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</si>
  <si>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</si>
  <si>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</si>
  <si>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</si>
  <si>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</si>
  <si>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</si>
  <si>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</si>
  <si>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</si>
  <si>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</si>
  <si>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</si>
  <si>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</si>
  <si>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</si>
  <si>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</si>
  <si>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</si>
  <si>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</si>
  <si>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</si>
  <si>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</si>
  <si>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</si>
  <si>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</si>
  <si>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</si>
  <si>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</si>
  <si>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</si>
  <si>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</si>
  <si>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</si>
  <si>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</si>
  <si>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</si>
  <si>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</si>
  <si>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</si>
  <si>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</si>
  <si>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</si>
  <si>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</si>
  <si>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</si>
  <si>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</si>
  <si>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</si>
  <si>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</si>
  <si>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</si>
  <si>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</si>
  <si>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</si>
  <si>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</si>
  <si>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</si>
  <si>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</si>
  <si>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</si>
  <si>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</si>
  <si>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</si>
  <si>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</si>
  <si>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</si>
  <si>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</si>
  <si>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</si>
  <si>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</si>
  <si>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</si>
  <si>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</si>
  <si>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</si>
  <si>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</si>
  <si>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</si>
  <si>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</si>
  <si>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</si>
  <si>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</si>
  <si>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</si>
  <si>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</si>
  <si>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</si>
  <si>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</si>
  <si>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</si>
  <si>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</si>
  <si>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</si>
  <si>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</si>
  <si>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</si>
  <si>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</si>
  <si>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</si>
  <si>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</si>
  <si>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</si>
  <si>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</si>
  <si>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</si>
  <si>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</si>
  <si>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</si>
  <si>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</si>
  <si>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</si>
  <si>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</si>
  <si>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</si>
  <si>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</si>
  <si>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</si>
  <si>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</si>
  <si>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</si>
  <si>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</si>
  <si>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</si>
  <si>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</si>
  <si>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</si>
  <si>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</si>
  <si>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</si>
  <si>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</si>
  <si>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</si>
  <si>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</si>
  <si>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</si>
  <si>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</si>
  <si>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</si>
  <si>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</si>
  <si>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</si>
  <si>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</si>
  <si>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</si>
  <si>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</si>
  <si>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</si>
  <si>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</si>
  <si>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</si>
  <si>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</si>
  <si>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</si>
  <si>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</si>
  <si>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</si>
  <si>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</si>
  <si>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</si>
  <si>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</si>
  <si>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</si>
  <si>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</si>
  <si>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</si>
  <si>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</si>
  <si>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</si>
  <si>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</si>
  <si>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</si>
  <si>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</si>
  <si>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</si>
  <si>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</si>
  <si>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</si>
  <si>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</si>
  <si>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</si>
  <si>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</si>
  <si>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</si>
  <si>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</si>
  <si>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</si>
  <si>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</si>
  <si>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</si>
  <si>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</si>
  <si>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</si>
  <si>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</si>
  <si>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</si>
  <si>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</si>
  <si>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</si>
  <si>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</si>
  <si>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</si>
  <si>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</si>
  <si>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</si>
  <si>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</si>
  <si>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</si>
  <si>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</si>
  <si>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</si>
  <si>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</si>
  <si>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</si>
  <si>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</si>
  <si>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</si>
  <si>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</si>
  <si>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</si>
  <si>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</si>
  <si>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</si>
  <si>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</si>
  <si>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</si>
  <si>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</si>
  <si>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</si>
  <si>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</si>
  <si>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</si>
  <si>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</si>
  <si>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</si>
  <si>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</si>
  <si>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</si>
  <si>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</si>
  <si>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</si>
  <si>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</si>
  <si>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</si>
  <si>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</si>
  <si>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</si>
  <si>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</si>
  <si>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</si>
  <si>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</si>
  <si>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</si>
  <si>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</si>
  <si>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</si>
  <si>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</si>
  <si>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</si>
  <si>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</si>
  <si>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</si>
  <si>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</si>
  <si>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</si>
  <si>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</si>
  <si>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</si>
  <si>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</si>
  <si>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</si>
  <si>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</si>
  <si>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</si>
  <si>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</si>
  <si>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</si>
  <si>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</si>
  <si>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</si>
  <si>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</si>
  <si>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</si>
  <si>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</si>
  <si>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</si>
  <si>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</si>
  <si>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</si>
  <si>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</si>
  <si>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</si>
  <si>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</si>
  <si>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</si>
  <si>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</si>
  <si>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</si>
  <si>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</si>
  <si>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</si>
  <si>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</si>
  <si>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</si>
  <si>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</si>
  <si>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</si>
  <si>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</si>
  <si>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</si>
  <si>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</si>
  <si>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</si>
  <si>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</si>
  <si>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</si>
  <si>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</si>
  <si>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</si>
  <si>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</si>
  <si>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</si>
  <si>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</si>
  <si>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</si>
  <si>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</si>
  <si>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</si>
  <si>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</si>
  <si>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</si>
  <si>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</si>
  <si>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</si>
  <si>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</si>
  <si>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</si>
  <si>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</si>
  <si>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</si>
  <si>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</si>
  <si>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</si>
  <si>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</si>
  <si>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</si>
  <si>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</si>
  <si>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</si>
  <si>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</si>
  <si>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</si>
  <si>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</si>
  <si>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</si>
  <si>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</si>
  <si>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</si>
  <si>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</si>
  <si>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</si>
  <si>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</si>
  <si>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</si>
  <si>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</si>
  <si>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</si>
  <si>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</si>
  <si>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</si>
  <si>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</si>
  <si>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</si>
  <si>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</si>
  <si>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</si>
  <si>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</si>
  <si>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</si>
  <si>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</si>
  <si>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</si>
  <si>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</si>
  <si>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</si>
  <si>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</si>
  <si>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</si>
  <si>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</si>
  <si>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</si>
  <si>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</si>
  <si>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</si>
  <si>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</si>
  <si>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</si>
  <si>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</si>
  <si>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</si>
  <si>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</si>
  <si>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</si>
  <si>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</si>
  <si>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</si>
  <si>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</si>
  <si>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</si>
  <si>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</si>
  <si>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</si>
  <si>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</si>
  <si>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</si>
  <si>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</si>
  <si>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</si>
  <si>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</si>
  <si>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</si>
  <si>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</si>
  <si>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</si>
  <si>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</si>
  <si>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</si>
  <si>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</si>
  <si>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</si>
  <si>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</si>
  <si>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</si>
  <si>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</si>
  <si>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</si>
  <si>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</si>
  <si>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</si>
  <si>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</si>
  <si>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</si>
  <si>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</si>
  <si>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</si>
  <si>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</si>
  <si>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</si>
  <si>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</si>
  <si>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</si>
  <si>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</si>
  <si>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</si>
  <si>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</si>
  <si>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</si>
  <si>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</si>
  <si>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</si>
  <si>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</si>
  <si>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</si>
  <si>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</si>
  <si>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</si>
  <si>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</si>
  <si>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</si>
  <si>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</si>
  <si>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</si>
  <si>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</si>
  <si>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</si>
  <si>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</si>
  <si>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</si>
  <si>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</si>
  <si>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</si>
  <si>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</si>
  <si>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</si>
  <si>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</si>
  <si>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</si>
  <si>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</si>
  <si>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</si>
  <si>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</si>
  <si>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</si>
  <si>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</si>
  <si>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</si>
  <si>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</si>
  <si>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</si>
  <si>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</si>
  <si>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</si>
  <si>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</si>
  <si>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</si>
  <si>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</si>
  <si>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</si>
  <si>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</si>
  <si>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</si>
  <si>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</si>
  <si>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</si>
  <si>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</si>
  <si>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</si>
  <si>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</si>
  <si>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</si>
  <si>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</si>
  <si>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</si>
  <si>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</si>
  <si>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</si>
  <si>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</si>
  <si>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</si>
  <si>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</si>
  <si>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</si>
  <si>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</si>
  <si>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</si>
  <si>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</si>
  <si>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</si>
  <si>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</si>
  <si>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</si>
  <si>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</si>
  <si>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</si>
  <si>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</si>
  <si>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</si>
  <si>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</si>
  <si>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</si>
  <si>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</si>
  <si>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</si>
  <si>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</si>
  <si>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</si>
  <si>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</si>
  <si>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</si>
  <si>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</si>
  <si>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</si>
  <si>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</si>
  <si>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</si>
  <si>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</si>
  <si>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</si>
  <si>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</si>
  <si>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</si>
  <si>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</si>
  <si>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</si>
  <si>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</si>
  <si>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</si>
  <si>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</si>
  <si>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</si>
  <si>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</si>
  <si>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</si>
  <si>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</si>
  <si>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</si>
  <si>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</si>
  <si>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</si>
  <si>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</si>
  <si>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</si>
  <si>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</si>
  <si>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</si>
  <si>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</si>
  <si>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</si>
  <si>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</si>
  <si>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</si>
  <si>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</si>
  <si>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</si>
  <si>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</si>
  <si>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</si>
  <si>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</si>
  <si>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</si>
  <si>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</si>
  <si>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</si>
  <si>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</si>
  <si>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</si>
  <si>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</si>
  <si>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</si>
  <si>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</si>
  <si>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</si>
  <si>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</si>
  <si>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</si>
  <si>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</si>
  <si>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</si>
  <si>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</si>
  <si>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</si>
  <si>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</si>
  <si>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</si>
  <si>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</si>
  <si>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</si>
  <si>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</si>
  <si>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</si>
  <si>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</si>
  <si>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</si>
  <si>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</si>
  <si>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</si>
  <si>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</si>
  <si>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</si>
  <si>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</si>
  <si>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</si>
  <si>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</si>
  <si>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</si>
  <si>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</si>
  <si>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</si>
  <si>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</si>
  <si>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</si>
  <si>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</si>
  <si>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</si>
  <si>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</si>
  <si>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</si>
  <si>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</si>
  <si>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</si>
  <si>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</si>
  <si>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</si>
  <si>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</si>
  <si>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</si>
  <si>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</si>
  <si>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</si>
  <si>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</si>
  <si>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</si>
  <si>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</si>
  <si>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</si>
  <si>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</si>
  <si>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</si>
  <si>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</si>
  <si>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</si>
  <si>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</si>
  <si>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</si>
  <si>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</si>
  <si>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</si>
  <si>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</si>
  <si>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</si>
  <si>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</si>
  <si>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</si>
  <si>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</si>
  <si>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</si>
  <si>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</si>
  <si>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</si>
  <si>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</si>
  <si>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</si>
  <si>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</si>
  <si>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</si>
  <si>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</si>
  <si>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</si>
  <si>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</si>
  <si>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</si>
  <si>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</si>
  <si>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</si>
  <si>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</si>
  <si>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</si>
  <si>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</si>
  <si>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</si>
  <si>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</si>
  <si>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</si>
  <si>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</si>
  <si>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</si>
  <si>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</si>
  <si>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</si>
  <si>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</si>
  <si>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</si>
  <si>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</si>
  <si>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</si>
  <si>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</si>
  <si>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</si>
  <si>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</si>
  <si>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</si>
  <si>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</si>
  <si>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</si>
  <si>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</si>
  <si>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</si>
  <si>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</si>
  <si>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</si>
  <si>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</si>
  <si>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</si>
  <si>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</si>
  <si>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</si>
  <si>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</si>
  <si>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</si>
  <si>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</si>
  <si>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</si>
  <si>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</si>
  <si>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</si>
  <si>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</si>
  <si>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</si>
  <si>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</si>
  <si>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</si>
  <si>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</si>
  <si>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</si>
  <si>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</si>
  <si>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</si>
  <si>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</si>
  <si>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</si>
  <si>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</si>
  <si>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</si>
  <si>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</si>
  <si>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</si>
  <si>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</si>
  <si>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</si>
  <si>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</si>
  <si>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</si>
  <si>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</si>
  <si>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</si>
  <si>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</si>
  <si>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</si>
  <si>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</si>
  <si>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</si>
  <si>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</si>
  <si>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</si>
  <si>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</si>
  <si>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</si>
  <si>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</si>
  <si>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</si>
  <si>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</si>
  <si>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</si>
  <si>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</si>
  <si>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</si>
  <si>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</si>
  <si>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</si>
  <si>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</si>
  <si>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</si>
  <si>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</si>
  <si>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</si>
  <si>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</si>
  <si>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</si>
  <si>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</si>
  <si>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</si>
  <si>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</si>
  <si>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</si>
  <si>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</si>
  <si>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</si>
  <si>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</si>
  <si>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</si>
  <si>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</si>
  <si>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</si>
  <si>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</si>
  <si>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</si>
  <si>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</si>
  <si>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</si>
  <si>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</si>
  <si>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</si>
  <si>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</si>
  <si>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</si>
  <si>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</si>
  <si>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</si>
  <si>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</si>
  <si>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</si>
  <si>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</si>
  <si>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</si>
  <si>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</si>
  <si>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</si>
  <si>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</si>
  <si>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</si>
  <si>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</si>
  <si>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</si>
  <si>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</si>
  <si>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</si>
  <si>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</si>
  <si>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</si>
  <si>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</si>
  <si>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</si>
  <si>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</si>
  <si>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</si>
  <si>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</si>
  <si>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</si>
  <si>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</si>
  <si>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</si>
  <si>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</si>
  <si>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</si>
  <si>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</si>
  <si>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</si>
  <si>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</si>
  <si>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</si>
  <si>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</si>
  <si>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</si>
  <si>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</si>
  <si>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</si>
  <si>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</si>
  <si>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</si>
  <si>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</si>
  <si>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</si>
  <si>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</si>
  <si>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</si>
  <si>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</si>
  <si>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</si>
  <si>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</si>
  <si>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</si>
  <si>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</si>
  <si>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</si>
  <si>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</si>
  <si>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</si>
  <si>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</si>
  <si>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</si>
  <si>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</si>
  <si>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</si>
  <si>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</si>
  <si>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</si>
  <si>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</si>
  <si>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</si>
  <si>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</si>
  <si>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</si>
  <si>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</si>
  <si>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</si>
  <si>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</si>
  <si>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</si>
  <si>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</si>
  <si>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</si>
  <si>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</si>
  <si>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</si>
  <si>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</si>
  <si>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</si>
  <si>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</si>
  <si>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</si>
  <si>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</si>
  <si>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</si>
  <si>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</si>
  <si>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</si>
  <si>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</si>
  <si>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</si>
  <si>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</si>
  <si>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</si>
  <si>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</si>
  <si>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</si>
  <si>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</si>
  <si>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</si>
  <si>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</si>
  <si>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</si>
  <si>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</si>
  <si>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</si>
  <si>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</si>
  <si>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</si>
  <si>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</si>
  <si>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</si>
  <si>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</si>
  <si>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</si>
  <si>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</si>
  <si>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</si>
  <si>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</si>
  <si>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</si>
  <si>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</si>
  <si>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</si>
  <si>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</si>
  <si>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</si>
  <si>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</si>
  <si>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</si>
  <si>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</si>
  <si>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</si>
  <si>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</si>
  <si>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</si>
  <si>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</si>
  <si>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</si>
  <si>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</si>
  <si>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</si>
  <si>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</si>
  <si>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</si>
  <si>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</si>
  <si>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</si>
  <si>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</si>
  <si>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</si>
  <si>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</si>
  <si>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</si>
  <si>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</si>
  <si>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</si>
  <si>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Mean</t>
  </si>
  <si>
    <t>Median</t>
  </si>
  <si>
    <t>Minumum</t>
  </si>
  <si>
    <t>Successful</t>
  </si>
  <si>
    <t>Failed</t>
  </si>
  <si>
    <t>Maximum</t>
  </si>
  <si>
    <t>Vairance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</si>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</sst>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HWChallange.xlsx]Category Count!PivotTable7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Count'!$B$3:$B$4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Count'!$A$5:$A$14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Count'!$B$5:$B$14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3-3B41-B399-303BB1690C8B}"/>
            </c:ext>
          </c:extLst>
        </c:ser>
        <c:ser>
          <c:idx val="1"/>
          <c:order val="1"/>
          <c:tx>
            <c:strRef>
              <c:f>'Category Count'!$C$3:$C$4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Count'!$A$5:$A$14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Count'!$C$5:$C$14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F3-3B41-B399-303BB1690C8B}"/>
            </c:ext>
          </c:extLst>
        </c:ser>
        <c:ser>
          <c:idx val="2"/>
          <c:order val="2"/>
          <c:tx>
            <c:strRef>
              <c:f>'Category Count'!$D$3:$D$4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Count'!$A$5:$A$14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Count'!$D$5:$D$14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5F3-3B41-B399-303BB1690C8B}"/>
            </c:ext>
          </c:extLst>
        </c:ser>
        <c:ser>
          <c:idx val="3"/>
          <c:order val="3"/>
          <c:tx>
            <c:strRef>
              <c:f>'Category Count'!$E$3:$E$4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Count'!$A$5:$A$14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Count'!$E$5:$E$14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5F3-3B41-B399-303BB1690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99986992"/>
        <c:axId val="1400158144"/>
      </c:barChart>
      <c:catAx>
        <c:axId val="13999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58144"/>
        <c:crosses val="autoZero"/>
        <c:auto val="1"/>
        <c:lblAlgn val="ctr"/>
        <c:lblOffset val="100"/>
        <c:noMultiLvlLbl val="0"/>
      </c:catAx>
      <c:valAx>
        <c:axId val="14001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8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HWChallange.xlsx]Sub Category Count!PivotTable8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Count'!$B$4:$B$5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Count'!$A$6:$A$30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Count'!$B$6:$B$30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B-4F4F-B226-4AFC9427BC56}"/>
            </c:ext>
          </c:extLst>
        </c:ser>
        <c:ser>
          <c:idx val="1"/>
          <c:order val="1"/>
          <c:tx>
            <c:strRef>
              <c:f>'Sub Category Count'!$C$4:$C$5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Count'!$A$6:$A$30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Count'!$C$6:$C$30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3B-4F4F-B226-4AFC9427BC56}"/>
            </c:ext>
          </c:extLst>
        </c:ser>
        <c:ser>
          <c:idx val="2"/>
          <c:order val="2"/>
          <c:tx>
            <c:strRef>
              <c:f>'Sub Category Count'!$D$4:$D$5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Count'!$A$6:$A$30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Count'!$D$6:$D$30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3B-4F4F-B226-4AFC9427BC56}"/>
            </c:ext>
          </c:extLst>
        </c:ser>
        <c:ser>
          <c:idx val="3"/>
          <c:order val="3"/>
          <c:tx>
            <c:strRef>
              <c:f>'Sub Category Count'!$E$4:$E$5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Count'!$A$6:$A$30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Count'!$E$6:$E$30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83B-4F4F-B226-4AFC9427B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89987536"/>
        <c:axId val="1389989184"/>
      </c:barChart>
      <c:catAx>
        <c:axId val="13899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989184"/>
        <c:crosses val="autoZero"/>
        <c:auto val="1"/>
        <c:lblAlgn val="ctr"/>
        <c:lblOffset val="100"/>
        <c:noMultiLvlLbl val="0"/>
      </c:catAx>
      <c:valAx>
        <c:axId val="13899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98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HWChallange.xlsx]Years Count!PivotTable12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'Years Count'!$B$4:$B$5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'Years Count'!$A$6:$A$18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 Count'!$B$6:$B$18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4-A94A-B9BD-A89FBF84CD93}"/>
            </c:ext>
          </c:extLst>
        </c:ser>
        <c:ser>
          <c:idx val="1"/>
          <c:order val="1"/>
          <c:tx>
            <c:strRef>
              <c:f>'Years Count'!$C$4:$C$5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'Years Count'!$A$6:$A$18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 Count'!$C$6:$C$18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4-A94A-B9BD-A89FBF84CD93}"/>
            </c:ext>
          </c:extLst>
        </c:ser>
        <c:ser>
          <c:idx val="2"/>
          <c:order val="2"/>
          <c:tx>
            <c:strRef>
              <c:f>'Years Count'!$D$4:$D$5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'Years Count'!$A$6:$A$18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 Count'!$D$6:$D$18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4-A94A-B9BD-A89FBF84C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155504"/>
        <c:axId val="1399157152"/>
      </c:lineChart>
      <c:catAx>
        <c:axId val="139915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157152"/>
        <c:crosses val="autoZero"/>
        <c:auto val="1"/>
        <c:lblAlgn val="ctr"/>
        <c:lblOffset val="100"/>
        <c:noMultiLvlLbl val="0"/>
      </c:catAx>
      <c:valAx>
        <c:axId val="13991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1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A-ED45-B850-1A34B2C1A092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A-ED45-B850-1A34B2C1A092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AA-ED45-B850-1A34B2C1A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642975"/>
        <c:axId val="1093098639"/>
      </c:lineChart>
      <c:catAx>
        <c:axId val="109264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98639"/>
        <c:crosses val="autoZero"/>
        <c:auto val="1"/>
        <c:lblAlgn val="ctr"/>
        <c:lblOffset val="100"/>
        <c:noMultiLvlLbl val="0"/>
      </c:catAx>
      <c:valAx>
        <c:axId val="109309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4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0</xdr:row>
      <xdr:rowOff>165100</xdr:rowOff>
    </xdr:from>
    <xdr:to>
      <xdr:col>16</xdr:col>
      <xdr:colOff>355600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E09673-2AFB-726C-7910-CD8F06782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190500</xdr:rowOff>
    </xdr:from>
    <xdr:to>
      <xdr:col>15</xdr:col>
      <xdr:colOff>584200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4A5A2-3354-0583-A054-B6F6F0CC8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165100</xdr:rowOff>
    </xdr:from>
    <xdr:to>
      <xdr:col>14</xdr:col>
      <xdr:colOff>660400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75C34-C83D-C392-CC9B-3C54306AE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1930400</xdr:colOff>
      <xdr:row>14</xdr:row>
      <xdr:rowOff>63500</xdr:rowOff>
    </xdr:from>
    <xdr:to>
      <xdr:col>9</xdr:col>
      <xdr:colOff>381000</xdr:colOff>
      <xdr:row>35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BA0A9-7BC5-4329-F5E9-766EAB2EC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Barbagallo" refreshedDate="44979.913018055558" createdVersion="8" refreshedVersion="8" minRefreshableVersion="3" recordCount="1001" xr:uid="{F5B12089-2C44-D448-9091-1B7A55B136EB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CDA02-BEBE-0648-BBB0-CA4299586C8E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C5B44-6527-3E48-8819-F50574655D15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CE0B4-A0AB-5B44-9AD8-EF159BB4B537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7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J10" sqref="J10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6" bestFit="1" customWidth="1"/>
    <col min="12" max="13" width="11.1640625" bestFit="1" customWidth="1"/>
    <col min="14" max="14" width="21.83203125" bestFit="1" customWidth="1"/>
    <col min="15" max="15" width="20.33203125" bestFit="1" customWidth="1"/>
    <col min="18" max="18" width="28" bestFit="1" customWidth="1"/>
    <col min="19" max="19" width="14.33203125" bestFit="1" customWidth="1"/>
    <col min="20" max="20" width="15.6640625" customWidth="1"/>
    <col min="21" max="21" width="21.8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5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</f>
        <v>2.3614754098360655</v>
      </c>
      <c r="G67" t="s">
        <v>20</v>
      </c>
      <c r="H67">
        <v>236</v>
      </c>
      <c r="I67" s="5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</f>
        <v>3.2026936026936029E-2</v>
      </c>
      <c r="G131" t="s">
        <v>74</v>
      </c>
      <c r="H131">
        <v>55</v>
      </c>
      <c r="I131" s="5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8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 s="5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8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</f>
        <v>1.46</v>
      </c>
      <c r="G259" t="s">
        <v>20</v>
      </c>
      <c r="H259">
        <v>92</v>
      </c>
      <c r="I259" s="5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8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 s="5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8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</f>
        <v>1.4616709511568124</v>
      </c>
      <c r="G387" t="s">
        <v>20</v>
      </c>
      <c r="H387">
        <v>1137</v>
      </c>
      <c r="I387" s="5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8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</f>
        <v>9.67</v>
      </c>
      <c r="G451" t="s">
        <v>20</v>
      </c>
      <c r="H451">
        <v>86</v>
      </c>
      <c r="I451" s="5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8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</f>
        <v>0.39277108433734942</v>
      </c>
      <c r="G515" t="s">
        <v>74</v>
      </c>
      <c r="H515">
        <v>35</v>
      </c>
      <c r="I515" s="5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4">(((L515/60)/60)/24)+DATE(1970,1,1)</f>
        <v>40430.208333333336</v>
      </c>
      <c r="O515" s="8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</f>
        <v>0.18853658536585366</v>
      </c>
      <c r="G579" t="s">
        <v>74</v>
      </c>
      <c r="H579">
        <v>37</v>
      </c>
      <c r="I579" s="5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8">(((L579/60)/60)/24)+DATE(1970,1,1)</f>
        <v>40613.25</v>
      </c>
      <c r="O579" s="8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</f>
        <v>1.1996808510638297</v>
      </c>
      <c r="G643" t="s">
        <v>20</v>
      </c>
      <c r="H643">
        <v>194</v>
      </c>
      <c r="I643" s="5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2">(((L643/60)/60)/24)+DATE(1970,1,1)</f>
        <v>42786.25</v>
      </c>
      <c r="O643" s="8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 s="5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6">(((L707/60)/60)/24)+DATE(1970,1,1)</f>
        <v>41619.25</v>
      </c>
      <c r="O707" s="8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 s="5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50">(((L771/60)/60)/24)+DATE(1970,1,1)</f>
        <v>41501.208333333336</v>
      </c>
      <c r="O771" s="8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</f>
        <v>1.5769117647058823</v>
      </c>
      <c r="G835" t="s">
        <v>20</v>
      </c>
      <c r="H835">
        <v>165</v>
      </c>
      <c r="I835" s="5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4">(((L835/60)/60)/24)+DATE(1970,1,1)</f>
        <v>40588.25</v>
      </c>
      <c r="O835" s="8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 s="5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8">(((L899/60)/60)/24)+DATE(1970,1,1)</f>
        <v>43583.208333333328</v>
      </c>
      <c r="O899" s="8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</f>
        <v>1.1929824561403508</v>
      </c>
      <c r="G963" t="s">
        <v>20</v>
      </c>
      <c r="H963">
        <v>155</v>
      </c>
      <c r="I963" s="5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2">(((L963/60)/60)/24)+DATE(1970,1,1)</f>
        <v>40591.25</v>
      </c>
      <c r="O963" s="8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U1001" xr:uid="{00000000-0001-0000-0000-000000000000}"/>
  <conditionalFormatting sqref="G1:G1048576">
    <cfRule type="containsText" dxfId="11" priority="9" operator="containsText" text="canceled">
      <formula>NOT(ISERROR(SEARCH("canceled",G1)))</formula>
    </cfRule>
    <cfRule type="containsText" dxfId="10" priority="10" operator="containsText" text="live">
      <formula>NOT(ISERROR(SEARCH("live",G1)))</formula>
    </cfRule>
    <cfRule type="containsText" dxfId="9" priority="11" operator="containsText" text="failed">
      <formula>NOT(ISERROR(SEARCH("failed",G1)))</formula>
    </cfRule>
    <cfRule type="containsText" dxfId="8" priority="12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  <cfRule type="colorScale" priority="2">
      <colorScale>
        <cfvo type="percent" val="0"/>
        <cfvo type="percent" val="1"/>
        <cfvo type="percent" val="2"/>
        <color rgb="FFFF0000"/>
        <color rgb="FF00B050"/>
        <color rgb="FF0070C0"/>
      </colorScale>
    </cfRule>
    <cfRule type="colorScale" priority="4">
      <colorScale>
        <cfvo type="percent" val="0"/>
        <cfvo type="percent" val="1"/>
        <cfvo type="percent" val="2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110A-39C2-8843-8D46-577CDE56702C}">
  <sheetPr codeName="Sheet2"/>
  <dimension ref="A1:F14"/>
  <sheetViews>
    <sheetView workbookViewId="0">
      <selection activeCell="F8" sqref="F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2066</v>
      </c>
    </row>
    <row r="3" spans="1:6" x14ac:dyDescent="0.2">
      <c r="A3" s="6" t="s">
        <v>2070</v>
      </c>
      <c r="B3" s="6" t="s">
        <v>2069</v>
      </c>
    </row>
    <row r="4" spans="1:6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2064</v>
      </c>
      <c r="E8">
        <v>4</v>
      </c>
      <c r="F8">
        <v>4</v>
      </c>
    </row>
    <row r="9" spans="1:6" x14ac:dyDescent="0.2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9E77-505C-6D49-879B-30285D1E119D}">
  <sheetPr codeName="Sheet3"/>
  <dimension ref="A1:F30"/>
  <sheetViews>
    <sheetView workbookViewId="0">
      <selection activeCell="A6" sqref="A6:A2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2066</v>
      </c>
    </row>
    <row r="2" spans="1:6" x14ac:dyDescent="0.2">
      <c r="A2" s="6" t="s">
        <v>2031</v>
      </c>
      <c r="B2" t="s">
        <v>2066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2065</v>
      </c>
      <c r="E7">
        <v>4</v>
      </c>
      <c r="F7">
        <v>4</v>
      </c>
    </row>
    <row r="8" spans="1:6" x14ac:dyDescent="0.2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2043</v>
      </c>
      <c r="C10">
        <v>8</v>
      </c>
      <c r="E10">
        <v>10</v>
      </c>
      <c r="F10">
        <v>18</v>
      </c>
    </row>
    <row r="11" spans="1:6" x14ac:dyDescent="0.2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2057</v>
      </c>
      <c r="C15">
        <v>3</v>
      </c>
      <c r="E15">
        <v>4</v>
      </c>
      <c r="F15">
        <v>7</v>
      </c>
    </row>
    <row r="16" spans="1:6" x14ac:dyDescent="0.2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2056</v>
      </c>
      <c r="C20">
        <v>4</v>
      </c>
      <c r="E20">
        <v>4</v>
      </c>
      <c r="F20">
        <v>8</v>
      </c>
    </row>
    <row r="21" spans="1:6" x14ac:dyDescent="0.2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2063</v>
      </c>
      <c r="C22">
        <v>9</v>
      </c>
      <c r="E22">
        <v>5</v>
      </c>
      <c r="F22">
        <v>14</v>
      </c>
    </row>
    <row r="23" spans="1:6" x14ac:dyDescent="0.2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2059</v>
      </c>
      <c r="C25">
        <v>7</v>
      </c>
      <c r="E25">
        <v>14</v>
      </c>
      <c r="F25">
        <v>21</v>
      </c>
    </row>
    <row r="26" spans="1:6" x14ac:dyDescent="0.2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2062</v>
      </c>
      <c r="E29">
        <v>3</v>
      </c>
      <c r="F29">
        <v>3</v>
      </c>
    </row>
    <row r="30" spans="1:6" x14ac:dyDescent="0.2">
      <c r="A30" s="7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567F-EC1C-4D48-88F1-8EDAB4F22751}">
  <sheetPr codeName="Sheet4"/>
  <dimension ref="A1:E18"/>
  <sheetViews>
    <sheetView workbookViewId="0">
      <selection activeCell="D12" sqref="D1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2031</v>
      </c>
      <c r="B1" t="s">
        <v>2066</v>
      </c>
    </row>
    <row r="2" spans="1:5" x14ac:dyDescent="0.2">
      <c r="A2" s="6" t="s">
        <v>2085</v>
      </c>
      <c r="B2" t="s">
        <v>2066</v>
      </c>
    </row>
    <row r="4" spans="1:5" x14ac:dyDescent="0.2">
      <c r="A4" s="6" t="s">
        <v>2070</v>
      </c>
      <c r="B4" s="6" t="s">
        <v>2069</v>
      </c>
    </row>
    <row r="5" spans="1:5" x14ac:dyDescent="0.2">
      <c r="A5" s="6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7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F443F-31FF-B348-87EF-8D53E3719897}">
  <sheetPr codeName="Sheet5"/>
  <dimension ref="A1:H13"/>
  <sheetViews>
    <sheetView workbookViewId="0">
      <selection activeCell="B2" sqref="B2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6" bestFit="1" customWidth="1"/>
    <col min="8" max="8" width="18.3320312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 t="shared" ref="E2:E13" si="0"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t="s">
        <v>2095</v>
      </c>
      <c r="B3">
        <f>COUNTIFS(Crowdfunding!$D$2:$D$1001,"&gt;=1000",Crowdfunding!$D$2:$D$1001, "&lt;4999",Crowdfunding!$G$2:$G$1001,"successful")</f>
        <v>191</v>
      </c>
      <c r="C3">
        <f>COUNTIFS(Crowdfunding!$D$2:$D$1001,"&gt;=1000",Crowdfunding!$D$2:$D$1001, "&lt;4999",Crowdfunding!$G$2:$G$1001,"failed")</f>
        <v>38</v>
      </c>
      <c r="D3">
        <f>COUNTIFS(Crowdfunding!$D$2:$D$1001,"&gt;=1000",Crowdfunding!$D$2:$D$1001, "&lt;4999",Crowdfunding!$G$2:$G$1001,"canceled")</f>
        <v>2</v>
      </c>
      <c r="E3">
        <f t="shared" si="0"/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 t="s">
        <v>2096</v>
      </c>
      <c r="B4">
        <f>COUNTIFS(Crowdfunding!$D$2:$D$1001,"&gt;=5000",Crowdfunding!$D$2:$D$1001, "&lt;9999",Crowdfunding!$G$2:$G$1001,"successful")</f>
        <v>164</v>
      </c>
      <c r="C4">
        <f>COUNTIFS(Crowdfunding!$D$2:$D$1001,"&gt;=5000",Crowdfunding!$D$2:$D$1001, "&lt;9999",Crowdfunding!$G$2:$G$1001,"failed")</f>
        <v>126</v>
      </c>
      <c r="D4">
        <f>COUNTIFS(Crowdfunding!$D$2:$D$1001,"&gt;=5000",Crowdfunding!$D$2:$D$1001, "&lt;9999",Crowdfunding!$G$2:$G$1001,"canceled")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2097</v>
      </c>
      <c r="B5">
        <f>COUNTIFS(Crowdfunding!$D$2:$D$1001,"&gt;=10000",Crowdfunding!$D$2:$D$1001, "&lt;14999",Crowdfunding!$G$2:$G$1001,"successful")</f>
        <v>4</v>
      </c>
      <c r="C5">
        <f>COUNTIFS(Crowdfunding!$D$2:$D$1001,"&gt;=10000",Crowdfunding!$D$2:$D$1001, "&lt;14999",Crowdfunding!$G$2:$G$1001,"failed")</f>
        <v>5</v>
      </c>
      <c r="D5">
        <f>COUNTIFS(Crowdfunding!$D$2:$D$1001,"&gt;=10000",Crowdfunding!$D$2:$D$1001, "&lt;14999",Crowdfunding!$G$2:$G$1001,"canceled")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2098</v>
      </c>
      <c r="B6">
        <f>COUNTIFS(Crowdfunding!$D$2:$D$1001,"&gt;=15000",Crowdfunding!$D$2:$D$1001, "&lt;19999",Crowdfunding!$G$2:$G$1001,"successful")</f>
        <v>10</v>
      </c>
      <c r="C6">
        <f>COUNTIFS(Crowdfunding!$D$2:$D$1001,"&gt;=15000",Crowdfunding!$D$2:$D$1001, "&lt;19999",Crowdfunding!$G$2:$G$1001,"failed")</f>
        <v>0</v>
      </c>
      <c r="D6">
        <f>COUNTIFS(Crowdfunding!$D$2:$D$1001,"&gt;=15000",Crowdfunding!$D$2:$D$1001, "&lt;19999",Crowdfunding!$G$2:$G$1001,"canceled")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2099</v>
      </c>
      <c r="B7">
        <f>COUNTIFS(Crowdfunding!$D$2:$D$1001,"&gt;=20000",Crowdfunding!$D$2:$D$1001, "&lt;24999",Crowdfunding!$G$2:$G$1001,"successful")</f>
        <v>7</v>
      </c>
      <c r="C7">
        <f>COUNTIFS(Crowdfunding!$D$2:$D$1001,"&gt;=20000",Crowdfunding!$D$2:$D$1001, "&lt;24999",Crowdfunding!$G$2:$G$1001,"failed")</f>
        <v>0</v>
      </c>
      <c r="D7">
        <f>COUNTIFS(Crowdfunding!$D$2:$D$1001,"&gt;=20000",Crowdfunding!$D$2:$D$1001, "&lt;24999",Crowdfunding!$G$2:$G$1001,"canceled")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2100</v>
      </c>
      <c r="B8">
        <f>COUNTIFS(Crowdfunding!$D$2:$D$1001,"&gt;=25000",Crowdfunding!$D$2:$D$1001, "&lt;29999",Crowdfunding!$G$2:$G$1001,"successful")</f>
        <v>11</v>
      </c>
      <c r="C8">
        <f>COUNTIFS(Crowdfunding!$D$2:$D$1001,"&gt;=25000",Crowdfunding!$D$2:$D$1001, "&lt;29999",Crowdfunding!$G$2:$G$1001,"failed")</f>
        <v>3</v>
      </c>
      <c r="D8">
        <f>COUNTIFS(Crowdfunding!$D$2:$D$1001,"&gt;=25000",Crowdfunding!$D$2:$D$1001, "&lt;29999",Crowdfunding!$G$2:$G$1001,"canceled")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2101</v>
      </c>
      <c r="B9">
        <f>COUNTIFS(Crowdfunding!$D$2:$D$1001,"&gt;=30000",Crowdfunding!$D$2:$D$1001, "&lt;34999",Crowdfunding!$G$2:$G$1001,"successful")</f>
        <v>7</v>
      </c>
      <c r="C9">
        <f>COUNTIFS(Crowdfunding!$D$2:$D$1001,"&gt;=30000",Crowdfunding!$D$2:$D$1001, "&lt;34999",Crowdfunding!$G$2:$G$1001,"failed")</f>
        <v>0</v>
      </c>
      <c r="D9">
        <f>COUNTIFS(Crowdfunding!$D$2:$D$1001,"&gt;=30000",Crowdfunding!$D$2:$D$1001, "&lt;34999",Crowdfunding!$G$2:$G$1001,"canceled")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2102</v>
      </c>
      <c r="B10">
        <f>COUNTIFS(Crowdfunding!$D$2:$D$1001,"&gt;=35000",Crowdfunding!$D$2:$D$1001, "&lt;39999",Crowdfunding!$G$2:$G$1001,"successful")</f>
        <v>8</v>
      </c>
      <c r="C10">
        <f>COUNTIFS(Crowdfunding!$D$2:$D$1001,"&gt;=35000",Crowdfunding!$D$2:$D$1001, "&lt;39999",Crowdfunding!$G$2:$G$1001,"failed")</f>
        <v>3</v>
      </c>
      <c r="D10">
        <f>COUNTIFS(Crowdfunding!$D$2:$D$1001,"&gt;=35000",Crowdfunding!$D$2:$D$1001, "&lt;39999",Crowdfunding!$G$2:$G$1001,"canceled")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2103</v>
      </c>
      <c r="B11">
        <f>COUNTIFS(Crowdfunding!$D$2:$D$1001,"&gt;=40000",Crowdfunding!$D$2:$D$1001, "&lt;44999",Crowdfunding!$G$2:$G$1001,"successful")</f>
        <v>11</v>
      </c>
      <c r="C11">
        <f>COUNTIFS(Crowdfunding!$D$2:$D$1001,"&gt;=40000",Crowdfunding!$D$2:$D$1001, "&lt;44999",Crowdfunding!$G$2:$G$1001,"failed")</f>
        <v>3</v>
      </c>
      <c r="D11">
        <f>COUNTIFS(Crowdfunding!$D$2:$D$1001,"&gt;=40000",Crowdfunding!$D$2:$D$1001, "&lt;44999",Crowdfunding!$G$2:$G$1001,"canceled")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2104</v>
      </c>
      <c r="B12">
        <f>COUNTIFS(Crowdfunding!$D$2:$D$1001,"&gt;=45000",Crowdfunding!$D$2:$D$1001, "&lt;49999",Crowdfunding!$G$2:$G$1001,"successful")</f>
        <v>8</v>
      </c>
      <c r="C12">
        <f>COUNTIFS(Crowdfunding!$D$2:$D$1001,"&gt;=45000",Crowdfunding!$D$2:$D$1001, "&lt;49999",Crowdfunding!$G$2:$G$1001,"failed")</f>
        <v>3</v>
      </c>
      <c r="D12">
        <f>COUNTIFS(Crowdfunding!$D$2:$D$1001,"&gt;=45000",Crowdfunding!$D$2:$D$1001, "&lt;49999",Crowdfunding!$G$2:$G$1001,"canceled")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2105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B6F9-4923-F346-8747-B9951AA87F69}">
  <sheetPr codeName="Sheet6"/>
  <dimension ref="A1:I566"/>
  <sheetViews>
    <sheetView workbookViewId="0">
      <selection activeCell="B2" sqref="B2:B565"/>
    </sheetView>
  </sheetViews>
  <sheetFormatPr baseColWidth="10" defaultRowHeight="16" x14ac:dyDescent="0.2"/>
  <cols>
    <col min="2" max="2" width="12.83203125" bestFit="1" customWidth="1"/>
    <col min="5" max="5" width="12.83203125" bestFit="1" customWidth="1"/>
    <col min="7" max="7" width="16.6640625" bestFit="1" customWidth="1"/>
  </cols>
  <sheetData>
    <row r="1" spans="1:9" x14ac:dyDescent="0.2">
      <c r="A1" t="s">
        <v>2106</v>
      </c>
      <c r="B1" t="s">
        <v>5</v>
      </c>
      <c r="D1" t="s">
        <v>4</v>
      </c>
      <c r="E1" t="s">
        <v>5</v>
      </c>
      <c r="H1" t="s">
        <v>2110</v>
      </c>
      <c r="I1" t="s">
        <v>2111</v>
      </c>
    </row>
    <row r="2" spans="1:9" x14ac:dyDescent="0.2">
      <c r="A2" t="s">
        <v>20</v>
      </c>
      <c r="B2">
        <v>158</v>
      </c>
      <c r="D2" t="s">
        <v>14</v>
      </c>
      <c r="E2">
        <v>0</v>
      </c>
      <c r="G2" t="s">
        <v>2107</v>
      </c>
      <c r="H2" s="9">
        <f>AVERAGE(B2:B566)</f>
        <v>851.14690265486729</v>
      </c>
      <c r="I2" s="9">
        <f>AVERAGE(E2:E365)</f>
        <v>585.61538461538464</v>
      </c>
    </row>
    <row r="3" spans="1:9" x14ac:dyDescent="0.2">
      <c r="A3" t="s">
        <v>20</v>
      </c>
      <c r="B3">
        <v>1425</v>
      </c>
      <c r="D3" t="s">
        <v>14</v>
      </c>
      <c r="E3">
        <v>24</v>
      </c>
      <c r="G3" t="s">
        <v>2108</v>
      </c>
      <c r="H3">
        <f>MEDIAN(B2:B566)</f>
        <v>201</v>
      </c>
      <c r="I3" s="9">
        <f>MEDIAN(E2:E365)</f>
        <v>114.5</v>
      </c>
    </row>
    <row r="4" spans="1:9" x14ac:dyDescent="0.2">
      <c r="A4" t="s">
        <v>20</v>
      </c>
      <c r="B4">
        <v>174</v>
      </c>
      <c r="D4" t="s">
        <v>14</v>
      </c>
      <c r="E4">
        <v>53</v>
      </c>
      <c r="G4" t="s">
        <v>2109</v>
      </c>
      <c r="H4">
        <f>MIN(B2:B566)</f>
        <v>16</v>
      </c>
      <c r="I4">
        <f>MIN(E2:E365)</f>
        <v>0</v>
      </c>
    </row>
    <row r="5" spans="1:9" x14ac:dyDescent="0.2">
      <c r="A5" t="s">
        <v>20</v>
      </c>
      <c r="B5">
        <v>227</v>
      </c>
      <c r="D5" t="s">
        <v>14</v>
      </c>
      <c r="E5">
        <v>18</v>
      </c>
      <c r="G5" t="s">
        <v>2112</v>
      </c>
      <c r="H5">
        <f>MAX(B2:B566)</f>
        <v>7295</v>
      </c>
      <c r="I5">
        <f>MAX(E2:E365)</f>
        <v>6080</v>
      </c>
    </row>
    <row r="6" spans="1:9" x14ac:dyDescent="0.2">
      <c r="A6" t="s">
        <v>20</v>
      </c>
      <c r="B6">
        <v>220</v>
      </c>
      <c r="D6" t="s">
        <v>14</v>
      </c>
      <c r="E6">
        <v>44</v>
      </c>
      <c r="G6" t="s">
        <v>2113</v>
      </c>
      <c r="H6">
        <f>_xlfn.VAR.P(B2:B566)</f>
        <v>1603373.7324019109</v>
      </c>
      <c r="I6">
        <f>_xlfn.VAR.P(E2:E365)</f>
        <v>921574.68174133555</v>
      </c>
    </row>
    <row r="7" spans="1:9" x14ac:dyDescent="0.2">
      <c r="A7" t="s">
        <v>20</v>
      </c>
      <c r="B7">
        <v>98</v>
      </c>
      <c r="D7" t="s">
        <v>14</v>
      </c>
      <c r="E7">
        <v>27</v>
      </c>
      <c r="G7" t="s">
        <v>2114</v>
      </c>
      <c r="H7">
        <f>_xlfn.STDEV.P(B2:B566)</f>
        <v>1266.2439466397898</v>
      </c>
      <c r="I7">
        <f>_xlfn.STDEV.P(E2:E365)</f>
        <v>959.98681331637863</v>
      </c>
    </row>
    <row r="8" spans="1:9" x14ac:dyDescent="0.2">
      <c r="A8" t="s">
        <v>20</v>
      </c>
      <c r="B8">
        <v>100</v>
      </c>
      <c r="D8" t="s">
        <v>14</v>
      </c>
      <c r="E8">
        <v>55</v>
      </c>
    </row>
    <row r="9" spans="1:9" x14ac:dyDescent="0.2">
      <c r="A9" t="s">
        <v>20</v>
      </c>
      <c r="B9">
        <v>1249</v>
      </c>
      <c r="D9" t="s">
        <v>14</v>
      </c>
      <c r="E9">
        <v>200</v>
      </c>
    </row>
    <row r="10" spans="1:9" x14ac:dyDescent="0.2">
      <c r="A10" t="s">
        <v>20</v>
      </c>
      <c r="B10">
        <v>1396</v>
      </c>
      <c r="D10" t="s">
        <v>14</v>
      </c>
      <c r="E10">
        <v>452</v>
      </c>
    </row>
    <row r="11" spans="1:9" x14ac:dyDescent="0.2">
      <c r="A11" t="s">
        <v>20</v>
      </c>
      <c r="B11">
        <v>890</v>
      </c>
      <c r="D11" t="s">
        <v>14</v>
      </c>
      <c r="E11">
        <v>674</v>
      </c>
    </row>
    <row r="12" spans="1:9" x14ac:dyDescent="0.2">
      <c r="A12" t="s">
        <v>20</v>
      </c>
      <c r="B12">
        <v>142</v>
      </c>
      <c r="D12" t="s">
        <v>14</v>
      </c>
      <c r="E12">
        <v>558</v>
      </c>
    </row>
    <row r="13" spans="1:9" x14ac:dyDescent="0.2">
      <c r="A13" t="s">
        <v>20</v>
      </c>
      <c r="B13">
        <v>2673</v>
      </c>
      <c r="D13" t="s">
        <v>14</v>
      </c>
      <c r="E13">
        <v>15</v>
      </c>
    </row>
    <row r="14" spans="1:9" x14ac:dyDescent="0.2">
      <c r="A14" t="s">
        <v>20</v>
      </c>
      <c r="B14">
        <v>163</v>
      </c>
      <c r="D14" t="s">
        <v>14</v>
      </c>
      <c r="E14">
        <v>2307</v>
      </c>
    </row>
    <row r="15" spans="1:9" x14ac:dyDescent="0.2">
      <c r="A15" t="s">
        <v>20</v>
      </c>
      <c r="B15">
        <v>2220</v>
      </c>
      <c r="D15" t="s">
        <v>14</v>
      </c>
      <c r="E15">
        <v>88</v>
      </c>
    </row>
    <row r="16" spans="1:9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autoFilter ref="A1:I566" xr:uid="{B7AAB6F9-4923-F346-8747-B9951AA87F69}"/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successful">
      <formula>NOT(ISERROR(SEARCH("successful",A2)))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Count</vt:lpstr>
      <vt:lpstr>Sub Category Count</vt:lpstr>
      <vt:lpstr>Years Count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Jason Barbagallo</cp:lastModifiedBy>
  <dcterms:created xsi:type="dcterms:W3CDTF">2021-09-29T18:52:28Z</dcterms:created>
  <dcterms:modified xsi:type="dcterms:W3CDTF">2023-02-27T05:08:56Z</dcterms:modified>
</cp:coreProperties>
</file>