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FLUVIAL\1. OPERACIONES FLUVIALES\Entregables proyecto Macros Área Fluvial\Herramienta FLUVIAL\Maquinas\"/>
    </mc:Choice>
  </mc:AlternateContent>
  <bookViews>
    <workbookView xWindow="-120" yWindow="-120" windowWidth="18195" windowHeight="6570"/>
  </bookViews>
  <sheets>
    <sheet name=" Criticidad Sistema RR" sheetId="4" r:id="rId1"/>
    <sheet name="Criterios Jerarquia Criticidad" sheetId="1" r:id="rId2"/>
    <sheet name="Criterios Establecer Prioridad" sheetId="10" r:id="rId3"/>
    <sheet name="Hoja1" sheetId="7" state="hidden" r:id="rId4"/>
    <sheet name="sphera" sheetId="3" state="hidden" r:id="rId5"/>
    <sheet name="RR" sheetId="6" state="hidden" r:id="rId6"/>
  </sheets>
  <definedNames>
    <definedName name="_xlnm._FilterDatabase" localSheetId="0" hidden="1">' Criticidad Sistema RR'!$B$2:$L$39</definedName>
    <definedName name="_xlnm.Print_Area" localSheetId="0">' Criticidad Sistema RR'!$B$1:$L$20</definedName>
    <definedName name="_xlnm.Print_Area" localSheetId="2">'Criterios Establecer Prioridad'!$B$1:$J$38</definedName>
    <definedName name="_xlnm.Print_Area" localSheetId="1">'Criterios Jerarquia Criticidad'!$B$1:$K$38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1" i="4" l="1"/>
  <c r="L41" i="4" s="1"/>
  <c r="K42" i="4"/>
  <c r="L42" i="4"/>
  <c r="C11" i="10" l="1"/>
  <c r="D4" i="10"/>
  <c r="E11" i="10"/>
  <c r="D13" i="10"/>
  <c r="D14" i="10"/>
  <c r="E13" i="10" l="1"/>
  <c r="E4" i="10" s="1"/>
  <c r="D5" i="10" s="1"/>
  <c r="E5" i="10" s="1"/>
  <c r="D6" i="10" s="1"/>
  <c r="E6" i="10" s="1"/>
  <c r="D7" i="10" s="1"/>
  <c r="E7" i="10" s="1"/>
  <c r="D8" i="10" s="1"/>
  <c r="K6" i="4"/>
  <c r="L6" i="4" s="1"/>
  <c r="K7" i="4"/>
  <c r="L7" i="4" s="1"/>
  <c r="K8" i="4"/>
  <c r="L8" i="4"/>
  <c r="K9" i="4"/>
  <c r="L9" i="4"/>
  <c r="K10" i="4"/>
  <c r="L10" i="4"/>
  <c r="K11" i="4"/>
  <c r="L11" i="4" s="1"/>
  <c r="K12" i="4"/>
  <c r="L12" i="4"/>
  <c r="K13" i="4"/>
  <c r="L13" i="4"/>
  <c r="K14" i="4"/>
  <c r="L14" i="4"/>
  <c r="K15" i="4"/>
  <c r="L15" i="4" s="1"/>
  <c r="K16" i="4"/>
  <c r="L16" i="4"/>
  <c r="K17" i="4"/>
  <c r="L17" i="4"/>
  <c r="K18" i="4"/>
  <c r="L18" i="4"/>
  <c r="K19" i="4"/>
  <c r="L19" i="4" s="1"/>
  <c r="K20" i="4"/>
  <c r="L20" i="4"/>
  <c r="K21" i="4"/>
  <c r="L21" i="4"/>
  <c r="K22" i="4"/>
  <c r="L22" i="4"/>
  <c r="K23" i="4"/>
  <c r="L23" i="4" s="1"/>
  <c r="K24" i="4"/>
  <c r="L24" i="4"/>
  <c r="K25" i="4"/>
  <c r="L25" i="4"/>
  <c r="K26" i="4"/>
  <c r="L26" i="4"/>
  <c r="K27" i="4"/>
  <c r="L27" i="4" s="1"/>
  <c r="K28" i="4"/>
  <c r="L28" i="4"/>
  <c r="K29" i="4"/>
  <c r="L29" i="4"/>
  <c r="K30" i="4"/>
  <c r="L30" i="4"/>
  <c r="K31" i="4"/>
  <c r="L31" i="4" s="1"/>
  <c r="K32" i="4"/>
  <c r="L32" i="4"/>
  <c r="K33" i="4"/>
  <c r="L33" i="4"/>
  <c r="K34" i="4"/>
  <c r="L34" i="4"/>
  <c r="K35" i="4"/>
  <c r="L35" i="4" s="1"/>
  <c r="K36" i="4"/>
  <c r="L36" i="4"/>
  <c r="K37" i="4"/>
  <c r="L37" i="4"/>
  <c r="K38" i="4"/>
  <c r="L38" i="4"/>
  <c r="K39" i="4"/>
  <c r="L39" i="4" s="1"/>
  <c r="K40" i="4"/>
  <c r="L40" i="4"/>
  <c r="K5" i="4" l="1"/>
  <c r="L5" i="4" l="1"/>
  <c r="E11" i="1" l="1"/>
  <c r="D11" i="1"/>
  <c r="E14" i="1"/>
  <c r="F11" i="1" l="1"/>
  <c r="E4" i="1"/>
  <c r="E13" i="1"/>
  <c r="F13" i="1" s="1"/>
  <c r="F4" i="1" l="1"/>
  <c r="E5" i="1" l="1"/>
  <c r="F5" i="1" s="1"/>
  <c r="E6" i="1" s="1"/>
  <c r="F6" i="1" s="1"/>
  <c r="E7" i="1" s="1"/>
  <c r="F7" i="1" s="1"/>
  <c r="E8" i="1" s="1"/>
</calcChain>
</file>

<file path=xl/sharedStrings.xml><?xml version="1.0" encoding="utf-8"?>
<sst xmlns="http://schemas.openxmlformats.org/spreadsheetml/2006/main" count="416" uniqueCount="330">
  <si>
    <t>FRECUENCIA</t>
  </si>
  <si>
    <t>SEGURIDAD</t>
  </si>
  <si>
    <t>MEDIO AMBIENTE</t>
  </si>
  <si>
    <t>CALIDAD</t>
  </si>
  <si>
    <t>PRODUCCION</t>
  </si>
  <si>
    <t>TR</t>
  </si>
  <si>
    <t>CONCECUENCIA</t>
  </si>
  <si>
    <t>ITEM</t>
  </si>
  <si>
    <t>RIESGO</t>
  </si>
  <si>
    <t>CRITICIDAD</t>
  </si>
  <si>
    <t>Valor</t>
  </si>
  <si>
    <t>INTERVALOS DE CRITICIDAD</t>
  </si>
  <si>
    <t>RANGO =</t>
  </si>
  <si>
    <t>Se establece mediante la relacion del rango y el numero de escalas o niveles</t>
  </si>
  <si>
    <t>V Max.</t>
  </si>
  <si>
    <t>V Min.</t>
  </si>
  <si>
    <t>Resultado</t>
  </si>
  <si>
    <t xml:space="preserve"># niveles </t>
  </si>
  <si>
    <t xml:space="preserve">  Rango  </t>
  </si>
  <si>
    <t>Se establece mediante el valor maximo  menos el valor del ingervalo</t>
  </si>
  <si>
    <t>Frecuencia</t>
  </si>
  <si>
    <t>IP</t>
  </si>
  <si>
    <t>IC</t>
  </si>
  <si>
    <t>CR</t>
  </si>
  <si>
    <t>seguridad</t>
  </si>
  <si>
    <t>MA</t>
  </si>
  <si>
    <t>IMPACTO SOBRE LA PRODUCCIÓN (IP)</t>
  </si>
  <si>
    <t>Equipo sin sustituto. Periddas mayores de producción por impacto financiero a</t>
  </si>
  <si>
    <t>Equipo sin sustituto. Impacto financieroa nivel de la unidad de producción</t>
  </si>
  <si>
    <t>Equipo con un sustituto. impacto financiero al nivel de la unidad de producción.</t>
  </si>
  <si>
    <t xml:space="preserve">Equipo con mas de un sustituto. Perdidas menores de producción (&lt;10%) por </t>
  </si>
  <si>
    <t>Capacidad del proceso de producción no impactada</t>
  </si>
  <si>
    <t>IMPACTO EN LA SATISFACCIÓN DEL CLIENTE (IC)</t>
  </si>
  <si>
    <t>Incumplimiento al presupuesto del dpto de mercado y ventas del 50% al 100%</t>
  </si>
  <si>
    <t>Incumplimiento al presupuesto del dpto de mercado y ventas del 10% al 50%</t>
  </si>
  <si>
    <t>Incumplimiento al presupuesto del dpto de mercado y ventas del 0% al 10%</t>
  </si>
  <si>
    <t>COSTO DE OPERACIÓN (CR)</t>
  </si>
  <si>
    <t>Mayor a $10.000.000</t>
  </si>
  <si>
    <t>Entre $5.000.000 y $10.000.000</t>
  </si>
  <si>
    <t>Entre $ 10.000.000 y $ 5.000.000</t>
  </si>
  <si>
    <t>Menos de $1.000.000</t>
  </si>
  <si>
    <t>IMPACTO AMBIENTAL (IA)</t>
  </si>
  <si>
    <t>SI</t>
  </si>
  <si>
    <t xml:space="preserve">NO  </t>
  </si>
  <si>
    <t>IMPACTO EN LA SALUD Y SEFURIDAD PERSONAL (IS)</t>
  </si>
  <si>
    <t>NO</t>
  </si>
  <si>
    <t>Por favor, seleccione el nivel de todas las categorías aplicables por el incidente</t>
  </si>
  <si>
    <t>Categoría</t>
  </si>
  <si>
    <t>Nivel 1</t>
  </si>
  <si>
    <t>Bajo</t>
  </si>
  <si>
    <t>Nivel 2</t>
  </si>
  <si>
    <t>Menor</t>
  </si>
  <si>
    <t>Nivel 3</t>
  </si>
  <si>
    <t>Moderado</t>
  </si>
  <si>
    <t>Nivel 4</t>
  </si>
  <si>
    <t>Mayor</t>
  </si>
  <si>
    <t>Nivel 5</t>
  </si>
  <si>
    <t>Crítico</t>
  </si>
  <si>
    <t>Lesión y Enfermedad (de empleados, contratista o subcontratista, terceros/miembros del público).</t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</si>
  <si>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Tratamiento de primeros auxilios.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</si>
  <si>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Molestias subjetivas a corto plazo.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</si>
  <si>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Tratamiento médico requerido o tareas restringidas. 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</si>
  <si>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Invalidez/discapacidad objetiva pero reversible. 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</si>
  <si>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Enfermedad o lesión resulta en restricción/ modificación de tareas. 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</si>
  <si>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Violación potencial de la legislación en salud y seguridad.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</si>
  <si>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Lesión que resulta en un Incidente con Tiempo Perdido.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</si>
  <si>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Invalidez o discapacidad irreversible moderada de una o más personas.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</si>
  <si>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Violación clara de la legislación en salud y seguridad.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</si>
  <si>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fatalidad individual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</si>
  <si>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Invalidez o discapacidad severa irreversible a una o más personas.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</si>
  <si>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Hospitalización de mínimo 3 personas a máximo 9 personas.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</si>
  <si>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Múltiples víctimas mortales.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</si>
  <si>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Efectos humanos irreversibles para la salud o la hospitalización de 10 personas o más.</t>
    </r>
  </si>
  <si>
    <t>Impactos Ambientales</t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</si>
  <si>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Derrame de hidrocarburos* menor a 1 barril (BBL).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</si>
  <si>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Volumen de metal, concentrado de metal o material a granel derramado menor a 1 tonelada.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</si>
  <si>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Daños limitados en un área mínima de baja importancia, por ejemplo derrame de hidrocarburo mayormente contenido sobre la cubierta del buque o en el sitio de carga.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</si>
  <si>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Sin impacto permanente en el medio ambiente biológico o físico.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</si>
  <si>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*Nótese que el volumen bruto derramado no es el volumen residual o “efectivo” que permanece en el medio ambiente después de los esfuerzos de recuperación.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</si>
  <si>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Derrame de hidrocarburos mayor que 1 BBL y menor que 7 BBLs (1 tonelada).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</si>
  <si>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Pequeño volumen de metal, concentrado de metal o material a granel derramado, por ejemplo, más que 1 tonelada y menos que 5 toneladas.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</si>
  <si>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Efectos menores/a corto plazo sobre el medio ambiente biológico o físico.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</si>
  <si>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Daños menores a corto plazo a una pequeña zona de importancia limitada.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</si>
  <si>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>Limpieza limitada requerida dentro de los límites de la legislación local.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</si>
  <si>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Violación potencial de la legislación ambiental.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</si>
  <si>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Derrame de hidrocarburos mayor que 7 BBL, menor que 51 BBL (más que 1 tonelada, pero menos que 7 toneladas).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</si>
  <si>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Gran volumen de metal, concentrado de metal o material a granel derramado, por ejemplo, más que 5 toneladas y menos que 25 toneladas (1 carga de camión).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</si>
  <si>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Impactos generalizados moderados a corto plazo sobre el medio ambiente biológico o físico pero que no afectan el funcionamiento del ecosistema.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</si>
  <si>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Clara violación de la legislación ambiental.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</si>
  <si>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Derrame de hidrocarburos mayor que 51 BBL, menor que 5.110 BBL (más que 7 toneladas, menos que 700 toneladas).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</si>
  <si>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Efectos graves sobre el medio ambiente con daños al funcionamiento del ecosistema o impactos a largo plazo relativamente generalizados, independientemente del volumen de producto perdido.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</si>
  <si>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Se requiere una limpieza significativa.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</si>
  <si>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>Derrame de hidrocarburos mayor a 700 toneladas o 5.110 BBL.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</si>
  <si>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Efectos generalizados a largo plazo sobre un ecosistema importante (es decir, protegido), independientemente del volumen de producto perdido.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</si>
  <si>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Impacto en el entorno protegido reconocido a nivel nacional o internacional.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</si>
  <si>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>Limpieza mayor/programa de intervención requerido. </t>
    </r>
  </si>
  <si>
    <t>Problemas a nivel social, de la comunidad, o de reputación.</t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</si>
  <si>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Un evento aislado de comentarios negativos por parte de una persona.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</si>
  <si>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Sin impacto duradero a nivel social, cultural o de reputación.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</si>
  <si>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Comentarios negativos de más de una persona. Preocupación limitada a la comunidad local. 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</si>
  <si>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Atención adversa de los medios de comunicación u ONG locales. 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</si>
  <si>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Violación menor al patrimonio cultural.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</si>
  <si>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Comentarios negativos de manera repetida y permanente.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</si>
  <si>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Violación considerable al patrimonio cultural.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</si>
  <si>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Atención adversa de los medios de comunicación u ONG nacionales.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</si>
  <si>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Violación de leyes/políticas de la compañía relacionadas con la sociedad/comunidad.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</si>
  <si>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Fatalidad de un miembro del público. 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</si>
  <si>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Comentarios negativos y significativos permanentes por parte de la comunidad o impactos sobre los derechos humanos. 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</si>
  <si>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Daños significativos a artículos de importancia cultural.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</si>
  <si>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Violación considerable y falta de respeto al patrimonio cultural.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</si>
  <si>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Atención adversa de los medios de comunicación u ONG internacionales.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</si>
  <si>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Más de una fatalidad entre los miembros del público.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</si>
  <si>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Reputación gravemente mancillada; licencia para operar bajo amenaza.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</si>
  <si>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Quejas generalizadas y reiteradas relacionadas con los comentarios negativos graves o los impactos sobre los derechos humanos.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</si>
  <si>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Daños irreparables de artículos de gran valor/ propiedad de importancia cultural.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</si>
  <si>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Violaciones altamente ofensivas al patrimonio cultural.</t>
    </r>
  </si>
  <si>
    <t>Costo financiero del Incidente de HSEC con un impacto que conduce a pérdidas, daños materiales o interrupción comercial, en el rango de los siguientes valores</t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</si>
  <si>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USD$5.000 o menos.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</si>
  <si>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Entre USD$5.001 y USD$50.000.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</si>
  <si>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Entre USD$50.001 y USD$500.000.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</si>
  <si>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Entre USD$500.001 y USD$5 millones.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</si>
  <si>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Más de USD$5 millones.</t>
    </r>
  </si>
  <si>
    <t>Seguridad Patrimonial</t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</si>
  <si>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Agresión verbal y amenazante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</si>
  <si>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Robo a personas o sitios sin armas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</si>
  <si>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Intrusión en propiedad sin daño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</si>
  <si>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Agresión física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</si>
  <si>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Intrusión a edificios con daño a la infraestructura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</si>
  <si>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Motín/disturbios/demostración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</si>
  <si>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Robo a mano armada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</si>
  <si>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Extorsión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</si>
  <si>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Daño voluntario a la propiedad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</si>
  <si>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Secuestro sin violencia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</si>
  <si>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Secuestro con violencia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</si>
  <si>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Secuestro</t>
    </r>
  </si>
  <si>
    <r>
      <t>·</t>
    </r>
    <r>
      <rPr>
        <sz val="12"/>
        <color theme="1"/>
        <rFont val="Times New Roman"/>
        <family val="1"/>
      </rPr>
      <t xml:space="preserve">  </t>
    </r>
    <r>
      <rPr>
        <sz val="9"/>
        <color theme="1"/>
        <rFont val="Times New Roman"/>
        <family val="1"/>
      </rPr>
      <t>Piratería</t>
    </r>
  </si>
  <si>
    <t>Clasificación general del potencial del incidente - Level 1 - Low</t>
  </si>
  <si>
    <t>Adaptación Impala</t>
  </si>
  <si>
    <t>CRITERIOS SEMI-CUANTITATIVOS</t>
  </si>
  <si>
    <t>RIEGO = FRECUENCIA X CONCECUENCIA</t>
  </si>
  <si>
    <t>http://dspace.uazuay.edu.ec/bitstream/datos/5822/1/12142.pdf</t>
  </si>
  <si>
    <t>http://www.mantenimientomundial.com/notas/Metodos-basicos-de-criticidad-activos.pdf</t>
  </si>
  <si>
    <t>Factores</t>
  </si>
  <si>
    <t xml:space="preserve">Concepto de valoración </t>
  </si>
  <si>
    <t>Valoración</t>
  </si>
  <si>
    <t xml:space="preserve">Descripción </t>
  </si>
  <si>
    <t>incumplimientos de pactos contractuales en tiempo  (fecha de entrega o calidad de producto o imagen de la empresa), Como las perdidas pueden afectar a otras áreas, como por ejemplo recortes de presupuesto o sobre gasto por encima de lo presupuestado, cancelar plan de ampliación de sectores o de búsqueda de nuevos clientes o contratos y especialmente como afecta al ingreso proyectado bajo ventas o contratos</t>
  </si>
  <si>
    <t>Aquí en esta sección, lo que se busca es determinar como puede impactar el no cumplimiento de un lote de producción, por ausencia o daño a largo plazo de un activo, tren de producción o escala de productiva, que puede generar, multas, retrasos, demandas , perdidas de materia prima, perdida locales de equipos, perdidas de un solo tipo de producción o de varios, mano de obra ETC</t>
  </si>
  <si>
    <t>Responde la pregunta: Cuanto nos cuesta operar un remolcador teniendo en cuenta: Tipo de remolcador,  por tipo de navegación o trayectoria recorrida, mano de obra y demás insumos de operación</t>
  </si>
  <si>
    <t xml:space="preserve">Equipo sin sustituto. Perdidas mayores de producción por impacto financiero </t>
  </si>
  <si>
    <t>Equipo sin sustituto. Impacto financiero nivel de la unidad de producción</t>
  </si>
  <si>
    <t xml:space="preserve">No genera impacto considerable al presupuesto establecido por el dpto de </t>
  </si>
  <si>
    <t xml:space="preserve">Equipo con mas de un sustituto. Perdidas menores de producción (&lt;10%) </t>
  </si>
  <si>
    <t xml:space="preserve">MOTOR PROPULSOR </t>
  </si>
  <si>
    <t>GENERADOR</t>
  </si>
  <si>
    <t>CAJA REDUCTORA</t>
  </si>
  <si>
    <t>LINEAS EJES</t>
  </si>
  <si>
    <t>TIMONES</t>
  </si>
  <si>
    <t>TRHUSTER</t>
  </si>
  <si>
    <t>TIMONES DE FLANQUEO</t>
  </si>
  <si>
    <t xml:space="preserve">COMPRESOR </t>
  </si>
  <si>
    <t xml:space="preserve">BOMBA DE TIMONES </t>
  </si>
  <si>
    <t>ESTRUCTURA/CASCO</t>
  </si>
  <si>
    <t>CONTRAINCENDIO</t>
  </si>
  <si>
    <t>WINCHES</t>
  </si>
  <si>
    <t>PESCANTES</t>
  </si>
  <si>
    <t>AIRE ACONDICIONADO</t>
  </si>
  <si>
    <t>DISTRIBUCIÓN ELECTRICA</t>
  </si>
  <si>
    <t>HABITABILIDAD</t>
  </si>
  <si>
    <t>ACOMODACIONES</t>
  </si>
  <si>
    <t>LANCHA DE APOYO</t>
  </si>
  <si>
    <t xml:space="preserve">BOMBA THORDON </t>
  </si>
  <si>
    <t>SISTEMA DE ELEVACION DE PUENTE</t>
  </si>
  <si>
    <t>FAROS DE BUSQUEDA</t>
  </si>
  <si>
    <t>TANQUE DE COMBUSTIBLE</t>
  </si>
  <si>
    <t>ESTUFA</t>
  </si>
  <si>
    <t>HORNOS</t>
  </si>
  <si>
    <t>CONGELADORES</t>
  </si>
  <si>
    <t>CHILLER</t>
  </si>
  <si>
    <t>BOMBA DE AGUA POTABLE</t>
  </si>
  <si>
    <t>BOMBAS DE SANITARIOS O DUCHA</t>
  </si>
  <si>
    <t>Rose Point</t>
  </si>
  <si>
    <t xml:space="preserve">Radar </t>
  </si>
  <si>
    <t>GPS</t>
  </si>
  <si>
    <t>Ecosonda</t>
  </si>
  <si>
    <t>AIS</t>
  </si>
  <si>
    <t>Anemometro</t>
  </si>
  <si>
    <t>Radio Base</t>
  </si>
  <si>
    <t>Ecosonda Portatil</t>
  </si>
  <si>
    <t>GPS Portatil</t>
  </si>
  <si>
    <t>CONSECUENCIA = ((TR * Impacto Producción) + Costo de Reparación  u operación+ Impacto en Seguridad +Impacto Ambiental + Satisfacción del Cliente).</t>
  </si>
  <si>
    <t>COSTO MTTO U OPERACIÓN</t>
  </si>
  <si>
    <t>Seleccionar los niveles de criticidad</t>
  </si>
  <si>
    <t>Muy Alta Criticidad</t>
  </si>
  <si>
    <t>Alta Criticidad</t>
  </si>
  <si>
    <t>Media Criticidad</t>
  </si>
  <si>
    <t>Baja Criticidad</t>
  </si>
  <si>
    <t xml:space="preserve">Acetable o manejable en operación </t>
  </si>
  <si>
    <t>ANCHO INTERVALO (AI)</t>
  </si>
  <si>
    <t>AI</t>
  </si>
  <si>
    <t>menor</t>
  </si>
  <si>
    <t>Niveles de criticidad</t>
  </si>
  <si>
    <t>Metodología La ISO 22301 / ISO32000</t>
  </si>
  <si>
    <t>MATRIZ DE CRITICIDAD DE EQUIPO ( Jerarquización)</t>
  </si>
  <si>
    <t>COSTO DE OPERACIÓN/ REPARACION} (CR)</t>
  </si>
  <si>
    <t>https://predictiva21.com/otra-vision-confiabilidad-operacional/</t>
  </si>
  <si>
    <t>Se establece mediante los valores maximos y minimos ( Metodologia de distribucion estadistica Sturges)</t>
  </si>
  <si>
    <t>Referente a cualquier tipo de intervención, puede generar algún tipo de riesgo o no.</t>
  </si>
  <si>
    <t>Bibliografía</t>
  </si>
  <si>
    <t>Incumplimiento a lo previsto del dpto comersial/ ventas del 50% al 100%</t>
  </si>
  <si>
    <t>No genera impacto cosiderable</t>
  </si>
  <si>
    <t>Incumplimiento a lo previsto del dpto de comersial/ ventas / Logistica del 10% al 50%</t>
  </si>
  <si>
    <t>Incumplimiento a lo previsto del dpto de comersial/ ventas / Logistica del 0% al 10%</t>
  </si>
  <si>
    <t>Referente a cualquier tipo de intervención que pueda generar algún tipo de aspecto o impacto ambiental</t>
  </si>
  <si>
    <t>Equipo/Sistema</t>
  </si>
  <si>
    <t>Habitabilidad / Acomodaciones</t>
  </si>
  <si>
    <t>Secadora</t>
  </si>
  <si>
    <t xml:space="preserve">Estufa </t>
  </si>
  <si>
    <t>Horno</t>
  </si>
  <si>
    <t xml:space="preserve">Nevera </t>
  </si>
  <si>
    <t xml:space="preserve">Congelador </t>
  </si>
  <si>
    <t>Lavadora</t>
  </si>
  <si>
    <t>Responde la pregunta: Cuanto nos cuesta operar un remolcador / detener la operación / Reparar el evento o el remolcador, teniendo en cuenta: Tipo de remolcador,  por tipo de navegación o trayectoria recorrida, mano de obra y demás insumos de operación(estimado o estipulado)</t>
  </si>
  <si>
    <t>Responde a la pregunta: la intervencion y los tiempos asociados impactan la operación o la programacion de uso del activo o componente del equipo? 
incumplimientos de pactos contractuales en tiempo  (fecha de entrega) o calidad de producto o imagen de la empresa, afectación  a otras áreas, dificultad en  plan de ampliación de sectores o de búsqueda de nuevos clientes o contratos, o cancelación de cualquier acuerdo por reincidencia de eventos.</t>
  </si>
  <si>
    <t>Aquí en esta sección, lo que se busca es determinar como puede afectar el no cumplimiento de un lote de producción, por ausencia o daño a largo plazo de un activo, tren de producción o escala productiva. Que puede generar:  perdidas de materia prima o afectacion o contaminacion de producto, perdida locales de equipos, perdidas de un solo tipo de producción o de varios, mano de obra ETC ? y especialmente como afecta al ingreso proyectado bajo ventas o contratos</t>
  </si>
  <si>
    <t>Lavaplatos Y Sistema De Sifón O Desagüe</t>
  </si>
  <si>
    <t>Sistema De Aire Acondicionado</t>
  </si>
  <si>
    <t>Sistemas O Equipos De Navegación / Control Puente RR</t>
  </si>
  <si>
    <t>Sistema Elevadizo Puente</t>
  </si>
  <si>
    <t>Sistema De Cuarto Frio</t>
  </si>
  <si>
    <t>Sistema De Aire Comprimido</t>
  </si>
  <si>
    <t>Sistema O Equipos Para Maniobras</t>
  </si>
  <si>
    <t>Sistema De Distribución Eléctrica</t>
  </si>
  <si>
    <t>Sistema De Generación Eléctrica</t>
  </si>
  <si>
    <t xml:space="preserve">Sistema Contraincendios </t>
  </si>
  <si>
    <t>Sistema De Agua Potable</t>
  </si>
  <si>
    <t>Sistema De Aguas Negras / Ptar</t>
  </si>
  <si>
    <t>Sistema Estructural /  Casco</t>
  </si>
  <si>
    <t xml:space="preserve">Sistema De Iluminación </t>
  </si>
  <si>
    <t>Sistema De Propulsión</t>
  </si>
  <si>
    <t>Sistema De Gobierno</t>
  </si>
  <si>
    <t>Equipos De Emergencias Portables Combustión</t>
  </si>
  <si>
    <t>Equipos De Emergencias Portables Eléctricas</t>
  </si>
  <si>
    <t>Sistema De Nivel De Lastre</t>
  </si>
  <si>
    <t xml:space="preserve">Sistema De Combustible </t>
  </si>
  <si>
    <t>Sistema De Refrigeración Del Motor</t>
  </si>
  <si>
    <t>Sistema De Escape Y Ventilación</t>
  </si>
  <si>
    <t>FRECUENCIA DE FALLA / INTERVENCION / PROPABILIDAD DE FALLA(F)</t>
  </si>
  <si>
    <t>https://reliabilityweb.com/sp/articles/entry/selecting-the-correct-maintenance-strategy</t>
  </si>
  <si>
    <t>Mayor de 52fallas/año (mas de 1 interrupción semanal) / Probable</t>
  </si>
  <si>
    <t>Entre 13-52 Fallas/año (mas de 1 interrupción cada dos semanas) / Medianamente probable</t>
  </si>
  <si>
    <t>Entre 2-12 fallas/año (1 interrupción mensual) Poco Probable</t>
  </si>
  <si>
    <t>Menos de 1 fallas/año / Improbable</t>
  </si>
  <si>
    <t>Responde la pregunta: cada cuanto falla o que tan probable puede fallar.
Criterios Semi-cuantitativos, este ejercicio entra como ciclo de retroalimentación y mejorar en base al tiempo y estadística,  si se tiene un registro de cada falla y su estadística puede facilitar su valoración, sino se debe seleccionar valor según criterio de la experiencia en la organización.</t>
  </si>
  <si>
    <t>TIEMPO PROMEDIO FUERA DE SERVICIO / AÑO (TR)
/ TIEMPO PARA REPARAR</t>
  </si>
  <si>
    <t>Mayor de 144 horas / Mayor a 24 Hr</t>
  </si>
  <si>
    <t>Entre 96 y 144 Horas / entre 8 a 24 horas.</t>
  </si>
  <si>
    <t>Entre 48 y 96 horas / Entre 4 y 8 horas</t>
  </si>
  <si>
    <t>menos de 48 horas / Menos de 4 horas</t>
  </si>
  <si>
    <t>http://bdigital.ula.ve/storage/pdf/incien/v4n1-2/art02.pdf</t>
  </si>
  <si>
    <t>Nivel de Criticidad</t>
  </si>
  <si>
    <t>CRITICO N1.</t>
  </si>
  <si>
    <t>CRITICO N2.</t>
  </si>
  <si>
    <t>CRITICO N3.</t>
  </si>
  <si>
    <t>CRITICO N4.</t>
  </si>
  <si>
    <t>CRITICO N5.</t>
  </si>
  <si>
    <t>Empeorará muy rápidamente</t>
  </si>
  <si>
    <t>Empeorará a corto plazo</t>
  </si>
  <si>
    <t>Empeorará a mediano plazo</t>
  </si>
  <si>
    <t>Empeorará a largo plazo</t>
  </si>
  <si>
    <t>No sucederá nada</t>
  </si>
  <si>
    <t>Sin tiempo.</t>
  </si>
  <si>
    <t>T. Tendencia</t>
  </si>
  <si>
    <t>https://www.titular.com/blog/priorizacion-de-tareas-3-letras-5-numeros-y-una-cuenta
https://www.dsi.fceia.unr.edu.ar/images/capitulo516.pdf</t>
  </si>
  <si>
    <t>Muy poco tiempo.</t>
  </si>
  <si>
    <t>Poco tiempo.</t>
  </si>
  <si>
    <t>T</t>
  </si>
  <si>
    <t>Degradacion de la novedad en el equipo, tolerancia de falla o como el problema puede desarrollarse o degenerar con el tiempo, es decir qué sucede si no se las atiende ( Tener en cuenta los sistemas redundantes)</t>
  </si>
  <si>
    <t>Bastante tiempo.</t>
  </si>
  <si>
    <t>U</t>
  </si>
  <si>
    <t>Qué plazo de tiempo existe para resolverlas. Puede generar perjuicios al operación, navegacion o al servicio ofrecido , comprometiendo  las obligaciones de la empresa en plazo, costos o calidad. Determina el tiempo minimo para atender</t>
  </si>
  <si>
    <t>U. Urgencia</t>
  </si>
  <si>
    <t>Mucho tiempo.</t>
  </si>
  <si>
    <t>G</t>
  </si>
  <si>
    <t>Puede perjudicar al equipo o  remolcador o colocar en riesgo las vidas humanas o al medio ambiente, qué importancia e impacto tienen las novedades en la funcion del equipo o tarea asignada en el remolcador.</t>
  </si>
  <si>
    <t>Extremadamente grave.</t>
  </si>
  <si>
    <t>Prorrogable /  Diferido</t>
  </si>
  <si>
    <t xml:space="preserve">Permite planeaciona a Largo Plazo, Mantenimiento puede ser postergado pero no debe ser omitido, Mayor 15 Dias </t>
  </si>
  <si>
    <t>PRIORIDAD 5</t>
  </si>
  <si>
    <t>Muy grave.</t>
  </si>
  <si>
    <t>Rutina</t>
  </si>
  <si>
    <t xml:space="preserve">Permite planeaciona a corto / mediano, Mantenimiento puede ser postergado pero no debe ser omitido, atencion entre 7 a 15 dias.  </t>
  </si>
  <si>
    <t>PRIORIDAD 4</t>
  </si>
  <si>
    <t>Grave.</t>
  </si>
  <si>
    <t>Atencion Especial</t>
  </si>
  <si>
    <t xml:space="preserve">Permite planeaciona a corto plazo, Mantenimiento puede ser postergado pero no debe ser omitido, atencion entre 2 a 7 dias.  </t>
  </si>
  <si>
    <t>PRIORIDAD 3</t>
  </si>
  <si>
    <t>Poco grave.</t>
  </si>
  <si>
    <t>Urgente</t>
  </si>
  <si>
    <t>Mantenimiento que debe ser realizado lo más rápido posible, preferiblemente sin superar las 24 horas despues de la  Falla, afectacion a sistema o equipo critico</t>
  </si>
  <si>
    <t>PRIORIDAD 2</t>
  </si>
  <si>
    <t>No reviste.</t>
  </si>
  <si>
    <t>G. Gravedad  del problema</t>
  </si>
  <si>
    <t>Emergencia</t>
  </si>
  <si>
    <t>Mantenimiento que debe ser realizado inmediatamente después de materializacion de falla funcional. ( Detencion del Remolcador) / Cero Tolerancia</t>
  </si>
  <si>
    <t>PRIORIDAD 1</t>
  </si>
  <si>
    <t>Cualidad</t>
  </si>
  <si>
    <t>Descripcion</t>
  </si>
  <si>
    <t>Prioridaades</t>
  </si>
  <si>
    <r>
      <rPr>
        <b/>
        <sz val="11"/>
        <color theme="1"/>
        <rFont val="Calibri"/>
        <family val="2"/>
        <scheme val="minor"/>
      </rPr>
      <t>Tolerancia a fallos:</t>
    </r>
    <r>
      <rPr>
        <sz val="11"/>
        <color theme="1"/>
        <rFont val="Calibri"/>
        <family val="2"/>
        <scheme val="minor"/>
      </rPr>
      <t xml:space="preserve"> capacidad de una unidad funcional para
seguir ejecutando una función requerida pese a haberse producido un modo de fallo.</t>
    </r>
  </si>
  <si>
    <t>PRIORIDAD 5.  Prorrogable /  Diferido</t>
  </si>
  <si>
    <t>PRIORIDAD 4.  Rutina</t>
  </si>
  <si>
    <t>PRIORIDAD 3.  Atencion Especial</t>
  </si>
  <si>
    <t>PRIORIDAD 2.  Urgencia.</t>
  </si>
  <si>
    <t>Metodología GUT</t>
  </si>
  <si>
    <t>PRIORIDAD 1.   Emergencia.</t>
  </si>
  <si>
    <t>Nivel de prioridad</t>
  </si>
  <si>
    <t>INTERVALOS DE PRIORIDAD</t>
  </si>
  <si>
    <t>G. Gravedad  De la novedad o falla</t>
  </si>
  <si>
    <t>Criticidad del equipo.</t>
  </si>
  <si>
    <t>Lancha de Apoyo</t>
  </si>
  <si>
    <t>Herramientas De Taller, De Banco Y Eléctricas</t>
  </si>
  <si>
    <t>Sistema De achique Sentinas</t>
  </si>
  <si>
    <t>Sistema De Achique conexión Barcazas</t>
  </si>
  <si>
    <t>Sistema Thordon</t>
  </si>
  <si>
    <t>Sistema De Gobierno Manual (Eastenr)</t>
  </si>
  <si>
    <t>Sistema / Motor Thuster</t>
  </si>
  <si>
    <t>Sistema CO2 (Eastern)</t>
  </si>
  <si>
    <t>Sistema Camarras</t>
  </si>
  <si>
    <t>Aceptable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</si>
</sst>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  <font>
      <b/>
      <u/>
      <sz val="10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14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name val="Arial"/>
      <family val="2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16365C"/>
        <bgColor indexed="64"/>
      </patternFill>
    </fill>
    <fill>
      <patternFill patternType="solid">
        <fgColor rgb="FFFEFDDA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25" fillId="0" borderId="0"/>
  </cellStyleXfs>
  <cellXfs count="211">
    <xf numFmtId="0" fontId="0" fillId="0" borderId="0" xfId="0"/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3" fillId="9" borderId="18" xfId="0" applyFont="1" applyFill="1" applyBorder="1" applyAlignment="1">
      <alignment vertical="center" wrapText="1"/>
    </xf>
    <xf numFmtId="0" fontId="3" fillId="9" borderId="19" xfId="0" applyFont="1" applyFill="1" applyBorder="1" applyAlignment="1">
      <alignment vertical="center" wrapText="1"/>
    </xf>
    <xf numFmtId="0" fontId="3" fillId="9" borderId="20" xfId="0" applyFont="1" applyFill="1" applyBorder="1" applyAlignment="1">
      <alignment vertical="center" wrapText="1"/>
    </xf>
    <xf numFmtId="1" fontId="3" fillId="9" borderId="22" xfId="0" applyNumberFormat="1" applyFont="1" applyFill="1" applyBorder="1" applyAlignment="1">
      <alignment vertical="center" wrapText="1"/>
    </xf>
    <xf numFmtId="1" fontId="3" fillId="9" borderId="21" xfId="0" applyNumberFormat="1" applyFont="1" applyFill="1" applyBorder="1" applyAlignment="1">
      <alignment vertical="center" wrapText="1"/>
    </xf>
    <xf numFmtId="1" fontId="3" fillId="9" borderId="23" xfId="0" applyNumberFormat="1" applyFont="1" applyFill="1" applyBorder="1" applyAlignment="1">
      <alignment vertical="center" wrapText="1"/>
    </xf>
    <xf numFmtId="0" fontId="5" fillId="9" borderId="10" xfId="0" applyFont="1" applyFill="1" applyBorder="1" applyAlignment="1">
      <alignment horizontal="center" vertical="top"/>
    </xf>
    <xf numFmtId="0" fontId="6" fillId="9" borderId="7" xfId="0" applyFont="1" applyFill="1" applyBorder="1" applyAlignment="1">
      <alignment horizontal="center"/>
    </xf>
    <xf numFmtId="1" fontId="5" fillId="9" borderId="8" xfId="0" applyNumberFormat="1" applyFont="1" applyFill="1" applyBorder="1" applyAlignment="1">
      <alignment horizontal="center" vertical="center"/>
    </xf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8" fillId="13" borderId="12" xfId="0" applyFont="1" applyFill="1" applyBorder="1" applyAlignment="1">
      <alignment vertical="center" wrapText="1"/>
    </xf>
    <xf numFmtId="0" fontId="9" fillId="13" borderId="11" xfId="0" applyFont="1" applyFill="1" applyBorder="1" applyAlignment="1">
      <alignment vertical="center" wrapText="1"/>
    </xf>
    <xf numFmtId="0" fontId="8" fillId="14" borderId="12" xfId="0" applyFont="1" applyFill="1" applyBorder="1" applyAlignment="1">
      <alignment vertical="center" wrapText="1"/>
    </xf>
    <xf numFmtId="0" fontId="9" fillId="14" borderId="11" xfId="0" applyFont="1" applyFill="1" applyBorder="1" applyAlignment="1">
      <alignment vertical="center" wrapText="1"/>
    </xf>
    <xf numFmtId="0" fontId="8" fillId="7" borderId="12" xfId="0" applyFont="1" applyFill="1" applyBorder="1" applyAlignment="1">
      <alignment vertical="center" wrapText="1"/>
    </xf>
    <xf numFmtId="0" fontId="9" fillId="7" borderId="11" xfId="0" applyFont="1" applyFill="1" applyBorder="1" applyAlignment="1">
      <alignment vertical="center" wrapText="1"/>
    </xf>
    <xf numFmtId="0" fontId="8" fillId="15" borderId="12" xfId="0" applyFont="1" applyFill="1" applyBorder="1" applyAlignment="1">
      <alignment vertical="center" wrapText="1"/>
    </xf>
    <xf numFmtId="0" fontId="9" fillId="15" borderId="11" xfId="0" applyFont="1" applyFill="1" applyBorder="1" applyAlignment="1">
      <alignment vertical="center" wrapText="1"/>
    </xf>
    <xf numFmtId="0" fontId="8" fillId="6" borderId="12" xfId="0" applyFont="1" applyFill="1" applyBorder="1" applyAlignment="1">
      <alignment vertical="center" wrapText="1"/>
    </xf>
    <xf numFmtId="0" fontId="9" fillId="6" borderId="11" xfId="0" applyFont="1" applyFill="1" applyBorder="1" applyAlignment="1">
      <alignment vertical="center" wrapText="1"/>
    </xf>
    <xf numFmtId="0" fontId="11" fillId="13" borderId="12" xfId="0" applyFont="1" applyFill="1" applyBorder="1" applyAlignment="1">
      <alignment vertical="center" wrapText="1"/>
    </xf>
    <xf numFmtId="0" fontId="0" fillId="13" borderId="12" xfId="0" applyFill="1" applyBorder="1" applyAlignment="1">
      <alignment vertical="top" wrapText="1"/>
    </xf>
    <xf numFmtId="0" fontId="0" fillId="13" borderId="11" xfId="0" applyFill="1" applyBorder="1" applyAlignment="1">
      <alignment vertical="top" wrapText="1"/>
    </xf>
    <xf numFmtId="0" fontId="11" fillId="11" borderId="12" xfId="0" applyFont="1" applyFill="1" applyBorder="1" applyAlignment="1">
      <alignment vertical="center" wrapText="1"/>
    </xf>
    <xf numFmtId="0" fontId="11" fillId="11" borderId="11" xfId="0" applyFont="1" applyFill="1" applyBorder="1" applyAlignment="1">
      <alignment vertical="center" wrapText="1"/>
    </xf>
    <xf numFmtId="0" fontId="0" fillId="11" borderId="11" xfId="0" applyFill="1" applyBorder="1" applyAlignment="1">
      <alignment vertical="top" wrapText="1"/>
    </xf>
    <xf numFmtId="0" fontId="0" fillId="11" borderId="12" xfId="0" applyFill="1" applyBorder="1" applyAlignment="1">
      <alignment vertical="top" wrapText="1"/>
    </xf>
    <xf numFmtId="0" fontId="10" fillId="12" borderId="25" xfId="0" applyFont="1" applyFill="1" applyBorder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6" xfId="0" applyFill="1" applyBorder="1" applyAlignment="1">
      <alignment horizontal="center" vertical="center" wrapText="1"/>
    </xf>
    <xf numFmtId="0" fontId="10" fillId="0" borderId="1" xfId="0" applyFont="1" applyBorder="1"/>
    <xf numFmtId="0" fontId="10" fillId="0" borderId="1" xfId="0" applyFont="1" applyFill="1" applyBorder="1"/>
    <xf numFmtId="0" fontId="0" fillId="0" borderId="6" xfId="0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5" fillId="9" borderId="3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6" fillId="0" borderId="1" xfId="1" applyBorder="1"/>
    <xf numFmtId="0" fontId="1" fillId="5" borderId="5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vertical="center"/>
    </xf>
    <xf numFmtId="0" fontId="24" fillId="17" borderId="5" xfId="0" applyFont="1" applyFill="1" applyBorder="1" applyAlignment="1">
      <alignment horizontal="center" vertical="center"/>
    </xf>
    <xf numFmtId="0" fontId="24" fillId="17" borderId="1" xfId="0" applyFont="1" applyFill="1" applyBorder="1" applyAlignment="1">
      <alignment vertical="center"/>
    </xf>
    <xf numFmtId="0" fontId="24" fillId="16" borderId="5" xfId="0" applyFont="1" applyFill="1" applyBorder="1" applyAlignment="1">
      <alignment horizontal="center" vertical="center"/>
    </xf>
    <xf numFmtId="0" fontId="24" fillId="16" borderId="1" xfId="0" applyFont="1" applyFill="1" applyBorder="1" applyAlignment="1">
      <alignment vertical="center"/>
    </xf>
    <xf numFmtId="0" fontId="24" fillId="7" borderId="5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vertical="center"/>
    </xf>
    <xf numFmtId="0" fontId="24" fillId="8" borderId="5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1" fillId="0" borderId="0" xfId="0" applyFont="1" applyFill="1" applyBorder="1" applyAlignment="1">
      <alignment vertical="top" wrapText="1"/>
    </xf>
    <xf numFmtId="0" fontId="17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1" fillId="0" borderId="0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wrapText="1"/>
    </xf>
    <xf numFmtId="0" fontId="0" fillId="0" borderId="0" xfId="0" applyAlignment="1"/>
    <xf numFmtId="0" fontId="21" fillId="0" borderId="0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7" fillId="0" borderId="0" xfId="0" applyFont="1" applyFill="1" applyBorder="1" applyAlignment="1"/>
    <xf numFmtId="0" fontId="23" fillId="0" borderId="1" xfId="2" applyFont="1" applyBorder="1" applyAlignment="1">
      <alignment vertical="center"/>
    </xf>
    <xf numFmtId="0" fontId="23" fillId="0" borderId="1" xfId="2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6" fillId="0" borderId="1" xfId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32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0" borderId="13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21" fillId="0" borderId="13" xfId="0" applyFont="1" applyFill="1" applyBorder="1" applyAlignment="1">
      <alignment horizontal="left" vertical="top" wrapText="1"/>
    </xf>
    <xf numFmtId="0" fontId="21" fillId="0" borderId="14" xfId="0" applyFont="1" applyFill="1" applyBorder="1" applyAlignment="1">
      <alignment horizontal="left" vertical="top" wrapText="1"/>
    </xf>
    <xf numFmtId="0" fontId="21" fillId="0" borderId="15" xfId="0" applyFont="1" applyFill="1" applyBorder="1" applyAlignment="1">
      <alignment horizontal="left" vertical="top" wrapText="1"/>
    </xf>
    <xf numFmtId="0" fontId="21" fillId="0" borderId="31" xfId="0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left" vertical="top" wrapText="1"/>
    </xf>
    <xf numFmtId="0" fontId="21" fillId="0" borderId="32" xfId="0" applyFont="1" applyFill="1" applyBorder="1" applyAlignment="1">
      <alignment horizontal="left" vertical="top" wrapText="1"/>
    </xf>
    <xf numFmtId="0" fontId="21" fillId="0" borderId="16" xfId="0" applyFont="1" applyFill="1" applyBorder="1" applyAlignment="1">
      <alignment horizontal="left" vertical="top" wrapText="1"/>
    </xf>
    <xf numFmtId="0" fontId="21" fillId="0" borderId="4" xfId="0" applyFont="1" applyFill="1" applyBorder="1" applyAlignment="1">
      <alignment horizontal="left" vertical="top" wrapText="1"/>
    </xf>
    <xf numFmtId="0" fontId="21" fillId="0" borderId="17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0" borderId="13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31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32" xfId="0" applyFill="1" applyBorder="1" applyAlignment="1">
      <alignment horizontal="left" vertical="top" wrapText="1"/>
    </xf>
    <xf numFmtId="0" fontId="0" fillId="0" borderId="16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17" xfId="0" applyFill="1" applyBorder="1" applyAlignment="1">
      <alignment horizontal="left" vertical="top" wrapText="1"/>
    </xf>
    <xf numFmtId="0" fontId="21" fillId="0" borderId="13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15" xfId="0" applyFont="1" applyFill="1" applyBorder="1" applyAlignment="1">
      <alignment horizontal="center" vertical="center" wrapText="1"/>
    </xf>
    <xf numFmtId="0" fontId="21" fillId="0" borderId="31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1" fillId="0" borderId="32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21" fillId="0" borderId="17" xfId="0" applyFont="1" applyFill="1" applyBorder="1" applyAlignment="1">
      <alignment horizontal="center" vertical="center" wrapText="1"/>
    </xf>
    <xf numFmtId="0" fontId="3" fillId="9" borderId="24" xfId="0" applyFont="1" applyFill="1" applyBorder="1" applyAlignment="1">
      <alignment horizontal="center" vertical="center" wrapText="1"/>
    </xf>
    <xf numFmtId="0" fontId="3" fillId="9" borderId="2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18" fillId="0" borderId="13" xfId="0" applyFont="1" applyBorder="1" applyAlignment="1">
      <alignment horizontal="center" vertical="top" wrapText="1"/>
    </xf>
    <xf numFmtId="0" fontId="18" fillId="0" borderId="14" xfId="0" applyFont="1" applyBorder="1" applyAlignment="1">
      <alignment horizontal="center" vertical="top" wrapText="1"/>
    </xf>
    <xf numFmtId="0" fontId="18" fillId="0" borderId="15" xfId="0" applyFont="1" applyBorder="1" applyAlignment="1">
      <alignment horizontal="center" vertical="top" wrapText="1"/>
    </xf>
    <xf numFmtId="0" fontId="18" fillId="0" borderId="31" xfId="0" applyFont="1" applyBorder="1" applyAlignment="1">
      <alignment horizontal="center" vertical="top" wrapText="1"/>
    </xf>
    <xf numFmtId="0" fontId="18" fillId="0" borderId="0" xfId="0" applyFont="1" applyBorder="1" applyAlignment="1">
      <alignment horizontal="center" vertical="top" wrapText="1"/>
    </xf>
    <xf numFmtId="0" fontId="18" fillId="0" borderId="32" xfId="0" applyFont="1" applyBorder="1" applyAlignment="1">
      <alignment horizontal="center" vertical="top" wrapText="1"/>
    </xf>
    <xf numFmtId="0" fontId="18" fillId="0" borderId="16" xfId="0" applyFont="1" applyBorder="1" applyAlignment="1">
      <alignment horizontal="center" vertical="top" wrapText="1"/>
    </xf>
    <xf numFmtId="0" fontId="18" fillId="0" borderId="4" xfId="0" applyFont="1" applyBorder="1" applyAlignment="1">
      <alignment horizontal="center" vertical="top" wrapText="1"/>
    </xf>
    <xf numFmtId="0" fontId="18" fillId="0" borderId="17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wrapText="1"/>
    </xf>
    <xf numFmtId="0" fontId="20" fillId="0" borderId="31" xfId="0" applyFont="1" applyBorder="1" applyAlignment="1">
      <alignment horizontal="center" wrapText="1"/>
    </xf>
    <xf numFmtId="0" fontId="20" fillId="0" borderId="16" xfId="0" applyFont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1" fontId="5" fillId="9" borderId="9" xfId="0" applyNumberFormat="1" applyFont="1" applyFill="1" applyBorder="1" applyAlignment="1">
      <alignment horizontal="center" vertical="center"/>
    </xf>
    <xf numFmtId="1" fontId="5" fillId="9" borderId="11" xfId="0" applyNumberFormat="1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17" fillId="0" borderId="13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17" fillId="0" borderId="1" xfId="0" applyFont="1" applyBorder="1" applyAlignment="1">
      <alignment horizontal="center" vertical="center"/>
    </xf>
    <xf numFmtId="0" fontId="15" fillId="13" borderId="27" xfId="0" applyFont="1" applyFill="1" applyBorder="1" applyAlignment="1">
      <alignment horizontal="center" vertical="center" wrapText="1"/>
    </xf>
    <xf numFmtId="0" fontId="15" fillId="13" borderId="28" xfId="0" applyFont="1" applyFill="1" applyBorder="1" applyAlignment="1">
      <alignment horizontal="center" vertical="center" wrapText="1"/>
    </xf>
    <xf numFmtId="0" fontId="15" fillId="13" borderId="29" xfId="0" applyFont="1" applyFill="1" applyBorder="1" applyAlignment="1">
      <alignment horizontal="center" vertical="center" wrapText="1"/>
    </xf>
    <xf numFmtId="0" fontId="8" fillId="12" borderId="27" xfId="0" applyFont="1" applyFill="1" applyBorder="1" applyAlignment="1">
      <alignment vertical="center" wrapText="1"/>
    </xf>
    <xf numFmtId="0" fontId="8" fillId="12" borderId="28" xfId="0" applyFont="1" applyFill="1" applyBorder="1" applyAlignment="1">
      <alignment vertical="center" wrapText="1"/>
    </xf>
    <xf numFmtId="0" fontId="8" fillId="12" borderId="29" xfId="0" applyFont="1" applyFill="1" applyBorder="1" applyAlignment="1">
      <alignment vertical="center" wrapText="1"/>
    </xf>
    <xf numFmtId="0" fontId="8" fillId="12" borderId="24" xfId="0" applyFont="1" applyFill="1" applyBorder="1" applyAlignment="1">
      <alignment vertical="center" wrapText="1"/>
    </xf>
    <xf numFmtId="0" fontId="8" fillId="12" borderId="25" xfId="0" applyFont="1" applyFill="1" applyBorder="1" applyAlignment="1">
      <alignment vertical="center" wrapText="1"/>
    </xf>
    <xf numFmtId="0" fontId="10" fillId="12" borderId="24" xfId="0" applyFont="1" applyFill="1" applyBorder="1" applyAlignment="1">
      <alignment vertical="center" wrapText="1"/>
    </xf>
    <xf numFmtId="0" fontId="10" fillId="12" borderId="30" xfId="0" applyFont="1" applyFill="1" applyBorder="1" applyAlignment="1">
      <alignment vertical="center" wrapText="1"/>
    </xf>
    <xf numFmtId="0" fontId="10" fillId="12" borderId="25" xfId="0" applyFont="1" applyFill="1" applyBorder="1" applyAlignment="1">
      <alignment vertical="center" wrapText="1"/>
    </xf>
    <xf numFmtId="0" fontId="11" fillId="11" borderId="24" xfId="0" applyFont="1" applyFill="1" applyBorder="1" applyAlignment="1">
      <alignment vertical="center" wrapText="1"/>
    </xf>
    <xf numFmtId="0" fontId="11" fillId="11" borderId="30" xfId="0" applyFont="1" applyFill="1" applyBorder="1" applyAlignment="1">
      <alignment vertical="center" wrapText="1"/>
    </xf>
    <xf numFmtId="0" fontId="11" fillId="11" borderId="25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</cellXfs>
  <cellStyles count="3">
    <cellStyle name="Hipervínculo" xfId="1" builtinId="8"/>
    <cellStyle name="Normal" xfId="0" builtinId="0"/>
    <cellStyle name="Normal 4" xfId="2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redictiva21.com/otra-vision-confiabilidad-operacional/" TargetMode="External"/><Relationship Id="rId2" Type="http://schemas.openxmlformats.org/officeDocument/2006/relationships/hyperlink" Target="http://www.mantenimientomundial.com/notas/Metodos-basicos-de-criticidad-activos.pdf" TargetMode="External"/><Relationship Id="rId1" Type="http://schemas.openxmlformats.org/officeDocument/2006/relationships/hyperlink" Target="http://dspace.uazuay.edu.ec/bitstream/datos/5822/1/12142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bdigital.ula.ve/storage/pdf/incien/v4n1-2/art02.pdf" TargetMode="External"/><Relationship Id="rId4" Type="http://schemas.openxmlformats.org/officeDocument/2006/relationships/hyperlink" Target="https://reliabilityweb.com/sp/articles/entry/selecting-the-correct-maintenance-strateg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Q90"/>
  <sheetViews>
    <sheetView showGridLines="0" tabSelected="1" topLeftCell="B1" zoomScale="80" zoomScaleNormal="80" workbookViewId="0">
      <selection activeCell="B1" sqref="B1"/>
    </sheetView>
  </sheetViews>
  <sheetFormatPr baseColWidth="10" defaultColWidth="11.42578125" defaultRowHeight="15" x14ac:dyDescent="0.25"/>
  <cols>
    <col min="1" max="1" width="1.42578125" customWidth="1"/>
    <col min="3" max="3" width="56.42578125" bestFit="1" customWidth="1"/>
    <col min="4" max="4" width="12" bestFit="1" customWidth="1"/>
    <col min="8" max="8" width="20.140625" customWidth="1"/>
    <col min="9" max="9" width="13" bestFit="1" customWidth="1"/>
    <col min="12" max="12" width="16.85546875" bestFit="1" customWidth="1"/>
    <col min="13" max="13" width="19.140625" customWidth="1"/>
  </cols>
  <sheetData>
    <row r="1" spans="2:17" x14ac:dyDescent="0.25">
      <c r="L1" s="82" t="s">
        <v>201</v>
      </c>
      <c r="M1" s="82"/>
    </row>
    <row r="2" spans="2:17" ht="18" x14ac:dyDescent="0.25">
      <c r="B2" s="84" t="s">
        <v>203</v>
      </c>
      <c r="C2" s="84"/>
      <c r="D2" s="84"/>
      <c r="E2" s="84"/>
      <c r="F2" s="84"/>
      <c r="G2" s="84"/>
      <c r="H2" s="84"/>
      <c r="I2" s="84"/>
      <c r="J2" s="84"/>
      <c r="K2" s="47" t="s">
        <v>199</v>
      </c>
      <c r="L2" s="46">
        <v>3</v>
      </c>
      <c r="M2" s="46">
        <v>5</v>
      </c>
    </row>
    <row r="3" spans="2:17" ht="15.75" customHeight="1" x14ac:dyDescent="0.25">
      <c r="B3" s="86" t="s">
        <v>7</v>
      </c>
      <c r="C3" s="86" t="s">
        <v>214</v>
      </c>
      <c r="D3" s="85" t="s">
        <v>0</v>
      </c>
      <c r="E3" s="85" t="s">
        <v>6</v>
      </c>
      <c r="F3" s="85"/>
      <c r="G3" s="85"/>
      <c r="H3" s="85"/>
      <c r="I3" s="85"/>
      <c r="J3" s="85"/>
      <c r="K3" s="85" t="s">
        <v>8</v>
      </c>
      <c r="L3" s="85" t="s">
        <v>9</v>
      </c>
      <c r="M3" s="85" t="s">
        <v>9</v>
      </c>
    </row>
    <row r="4" spans="2:17" ht="30" customHeight="1" x14ac:dyDescent="0.25">
      <c r="B4" s="87"/>
      <c r="C4" s="87"/>
      <c r="D4" s="88"/>
      <c r="E4" s="55" t="s">
        <v>1</v>
      </c>
      <c r="F4" s="53" t="s">
        <v>2</v>
      </c>
      <c r="G4" s="55" t="s">
        <v>3</v>
      </c>
      <c r="H4" s="53" t="s">
        <v>191</v>
      </c>
      <c r="I4" s="55" t="s">
        <v>4</v>
      </c>
      <c r="J4" s="55" t="s">
        <v>5</v>
      </c>
      <c r="K4" s="85"/>
      <c r="L4" s="85"/>
      <c r="M4" s="85"/>
    </row>
    <row r="5" spans="2:17" ht="15.75" x14ac:dyDescent="0.25">
      <c r="B5" s="2">
        <v>1</v>
      </c>
      <c r="C5" s="80" t="s">
        <v>215</v>
      </c>
      <c r="D5" s="1"/>
      <c r="E5" s="1"/>
      <c r="F5" s="2"/>
      <c r="G5" s="2"/>
      <c r="H5" s="2"/>
      <c r="I5" s="2"/>
      <c r="J5" s="2"/>
      <c r="K5" s="49" t="str">
        <f>IF(OR(D5="",E5="",F5="",G5="",H5="",I5=""=J5=""),"",D5*((J5*I5)+H5+G5+F5+E5))</f>
        <v/>
      </c>
      <c r="L5" s="2" t="str">
        <f t="shared" ref="L5:L40" si="0">IF(AND(K5&lt;=978,K5&gt;=654),"Muy Alta Criticidad",IF(AND(K5&lt;=653,K5&gt;=328),"Media Criticidad",IF(K5&lt;328,"Aceptable","")))</f>
        <v/>
      </c>
      <c r="M5" s="2" t="s">
        <v>196</v>
      </c>
      <c r="O5" s="35"/>
      <c r="P5" s="35"/>
      <c r="Q5" s="35"/>
    </row>
    <row r="6" spans="2:17" ht="15.75" x14ac:dyDescent="0.25">
      <c r="B6" s="2">
        <v>2</v>
      </c>
      <c r="C6" s="80" t="s">
        <v>320</v>
      </c>
      <c r="D6" s="1"/>
      <c r="E6" s="1"/>
      <c r="F6" s="2"/>
      <c r="G6" s="2"/>
      <c r="H6" s="2"/>
      <c r="I6" s="2"/>
      <c r="J6" s="2"/>
      <c r="K6" s="49" t="str">
        <f t="shared" ref="K6:K40" si="1">IF(OR(D6="",E6="",F6="",G6="",H6="",I6=""=J6=""),"",D6*((J6*I6)+H6+G6+F6+E6))</f>
        <v/>
      </c>
      <c r="L6" s="2" t="str">
        <f t="shared" si="0"/>
        <v/>
      </c>
      <c r="M6" s="2" t="s">
        <v>194</v>
      </c>
      <c r="O6" s="83"/>
      <c r="P6" s="83"/>
      <c r="Q6" s="83"/>
    </row>
    <row r="7" spans="2:17" ht="15.75" x14ac:dyDescent="0.25">
      <c r="B7" s="2">
        <v>3</v>
      </c>
      <c r="C7" s="80" t="s">
        <v>216</v>
      </c>
      <c r="D7" s="1"/>
      <c r="E7" s="1"/>
      <c r="F7" s="2"/>
      <c r="G7" s="2"/>
      <c r="H7" s="2"/>
      <c r="I7" s="2"/>
      <c r="J7" s="2"/>
      <c r="K7" s="49" t="str">
        <f t="shared" si="1"/>
        <v/>
      </c>
      <c r="L7" s="2" t="str">
        <f t="shared" si="0"/>
        <v/>
      </c>
      <c r="M7" s="2" t="s">
        <v>196</v>
      </c>
      <c r="O7" s="83"/>
      <c r="P7" s="83"/>
      <c r="Q7" s="83"/>
    </row>
    <row r="8" spans="2:17" ht="15.75" x14ac:dyDescent="0.25">
      <c r="B8" s="2">
        <v>4</v>
      </c>
      <c r="C8" s="80" t="s">
        <v>225</v>
      </c>
      <c r="D8" s="1"/>
      <c r="E8" s="1"/>
      <c r="F8" s="2"/>
      <c r="G8" s="2"/>
      <c r="H8" s="2"/>
      <c r="I8" s="2"/>
      <c r="J8" s="2"/>
      <c r="K8" s="49" t="str">
        <f t="shared" si="1"/>
        <v/>
      </c>
      <c r="L8" s="2" t="str">
        <f t="shared" si="0"/>
        <v/>
      </c>
      <c r="M8" s="2" t="s">
        <v>196</v>
      </c>
    </row>
    <row r="9" spans="2:17" ht="15.75" x14ac:dyDescent="0.25">
      <c r="B9" s="2">
        <v>5</v>
      </c>
      <c r="C9" s="80" t="s">
        <v>217</v>
      </c>
      <c r="D9" s="1"/>
      <c r="E9" s="1"/>
      <c r="F9" s="2"/>
      <c r="G9" s="2"/>
      <c r="H9" s="2"/>
      <c r="I9" s="2"/>
      <c r="J9" s="2"/>
      <c r="K9" s="49" t="str">
        <f t="shared" si="1"/>
        <v/>
      </c>
      <c r="L9" s="2" t="str">
        <f t="shared" si="0"/>
        <v/>
      </c>
      <c r="M9" s="2" t="s">
        <v>195</v>
      </c>
    </row>
    <row r="10" spans="2:17" ht="15.75" x14ac:dyDescent="0.25">
      <c r="B10" s="2">
        <v>6</v>
      </c>
      <c r="C10" s="80" t="s">
        <v>218</v>
      </c>
      <c r="D10" s="1"/>
      <c r="E10" s="1"/>
      <c r="F10" s="2"/>
      <c r="G10" s="2"/>
      <c r="H10" s="2"/>
      <c r="I10" s="2"/>
      <c r="J10" s="2"/>
      <c r="K10" s="49" t="str">
        <f t="shared" si="1"/>
        <v/>
      </c>
      <c r="L10" s="2" t="str">
        <f t="shared" si="0"/>
        <v/>
      </c>
      <c r="M10" s="2" t="s">
        <v>196</v>
      </c>
    </row>
    <row r="11" spans="2:17" ht="15.75" x14ac:dyDescent="0.25">
      <c r="B11" s="2">
        <v>7</v>
      </c>
      <c r="C11" s="80" t="s">
        <v>219</v>
      </c>
      <c r="D11" s="1"/>
      <c r="E11" s="1"/>
      <c r="F11" s="2"/>
      <c r="G11" s="2"/>
      <c r="H11" s="2"/>
      <c r="I11" s="2"/>
      <c r="J11" s="2"/>
      <c r="K11" s="49" t="str">
        <f t="shared" si="1"/>
        <v/>
      </c>
      <c r="L11" s="2" t="str">
        <f t="shared" si="0"/>
        <v/>
      </c>
      <c r="M11" s="2" t="s">
        <v>195</v>
      </c>
    </row>
    <row r="12" spans="2:17" ht="15.75" x14ac:dyDescent="0.25">
      <c r="B12" s="2">
        <v>8</v>
      </c>
      <c r="C12" s="80" t="s">
        <v>220</v>
      </c>
      <c r="D12" s="1"/>
      <c r="E12" s="1"/>
      <c r="F12" s="2"/>
      <c r="G12" s="2"/>
      <c r="H12" s="2"/>
      <c r="I12" s="2"/>
      <c r="J12" s="2"/>
      <c r="K12" s="49" t="str">
        <f t="shared" si="1"/>
        <v/>
      </c>
      <c r="L12" s="2" t="str">
        <f t="shared" si="0"/>
        <v/>
      </c>
      <c r="M12" s="2" t="s">
        <v>194</v>
      </c>
    </row>
    <row r="13" spans="2:17" ht="15.75" x14ac:dyDescent="0.25">
      <c r="B13" s="2">
        <v>9</v>
      </c>
      <c r="C13" s="80" t="s">
        <v>221</v>
      </c>
      <c r="D13" s="1"/>
      <c r="E13" s="1"/>
      <c r="F13" s="2"/>
      <c r="G13" s="2"/>
      <c r="H13" s="2"/>
      <c r="I13" s="2"/>
      <c r="J13" s="2"/>
      <c r="K13" s="49" t="str">
        <f t="shared" si="1"/>
        <v/>
      </c>
      <c r="L13" s="2" t="str">
        <f t="shared" si="0"/>
        <v/>
      </c>
      <c r="M13" s="2" t="s">
        <v>196</v>
      </c>
    </row>
    <row r="14" spans="2:17" ht="15.75" x14ac:dyDescent="0.25">
      <c r="B14" s="2">
        <v>10</v>
      </c>
      <c r="C14" s="80" t="s">
        <v>321</v>
      </c>
      <c r="D14" s="1"/>
      <c r="E14" s="1"/>
      <c r="F14" s="2"/>
      <c r="G14" s="2"/>
      <c r="H14" s="2"/>
      <c r="I14" s="2"/>
      <c r="J14" s="2"/>
      <c r="K14" s="49" t="str">
        <f t="shared" si="1"/>
        <v/>
      </c>
      <c r="L14" s="2" t="str">
        <f t="shared" si="0"/>
        <v/>
      </c>
      <c r="M14" s="2" t="s">
        <v>329</v>
      </c>
    </row>
    <row r="15" spans="2:17" ht="15.75" x14ac:dyDescent="0.25">
      <c r="B15" s="2">
        <v>11</v>
      </c>
      <c r="C15" s="80" t="s">
        <v>226</v>
      </c>
      <c r="D15" s="1"/>
      <c r="E15" s="1"/>
      <c r="F15" s="2"/>
      <c r="G15" s="2"/>
      <c r="H15" s="2"/>
      <c r="I15" s="2"/>
      <c r="J15" s="2"/>
      <c r="K15" s="49" t="str">
        <f t="shared" si="1"/>
        <v/>
      </c>
      <c r="L15" s="2" t="str">
        <f t="shared" si="0"/>
        <v/>
      </c>
      <c r="M15" s="2" t="s">
        <v>195</v>
      </c>
    </row>
    <row r="16" spans="2:17" ht="15.75" x14ac:dyDescent="0.25">
      <c r="B16" s="2">
        <v>12</v>
      </c>
      <c r="C16" s="80" t="s">
        <v>322</v>
      </c>
      <c r="D16" s="1"/>
      <c r="E16" s="1"/>
      <c r="F16" s="2"/>
      <c r="G16" s="2"/>
      <c r="H16" s="2"/>
      <c r="I16" s="2"/>
      <c r="J16" s="2"/>
      <c r="K16" s="49" t="str">
        <f t="shared" si="1"/>
        <v/>
      </c>
      <c r="L16" s="2" t="str">
        <f t="shared" si="0"/>
        <v/>
      </c>
      <c r="M16" s="2" t="s">
        <v>194</v>
      </c>
    </row>
    <row r="17" spans="2:13" ht="15.75" x14ac:dyDescent="0.25">
      <c r="B17" s="2">
        <v>13</v>
      </c>
      <c r="C17" s="80" t="s">
        <v>227</v>
      </c>
      <c r="D17" s="1"/>
      <c r="E17" s="1"/>
      <c r="F17" s="2"/>
      <c r="G17" s="2"/>
      <c r="H17" s="2"/>
      <c r="I17" s="2"/>
      <c r="J17" s="2"/>
      <c r="K17" s="49" t="str">
        <f t="shared" si="1"/>
        <v/>
      </c>
      <c r="L17" s="2" t="str">
        <f t="shared" si="0"/>
        <v/>
      </c>
      <c r="M17" s="2" t="s">
        <v>194</v>
      </c>
    </row>
    <row r="18" spans="2:13" ht="15.75" x14ac:dyDescent="0.25">
      <c r="B18" s="2">
        <v>14</v>
      </c>
      <c r="C18" s="80" t="s">
        <v>228</v>
      </c>
      <c r="D18" s="1"/>
      <c r="E18" s="1"/>
      <c r="F18" s="2"/>
      <c r="G18" s="2"/>
      <c r="H18" s="2"/>
      <c r="I18" s="2"/>
      <c r="J18" s="2"/>
      <c r="K18" s="49" t="str">
        <f t="shared" si="1"/>
        <v/>
      </c>
      <c r="L18" s="2" t="str">
        <f t="shared" si="0"/>
        <v/>
      </c>
      <c r="M18" s="2" t="s">
        <v>194</v>
      </c>
    </row>
    <row r="19" spans="2:13" ht="15.75" x14ac:dyDescent="0.25">
      <c r="B19" s="2">
        <v>15</v>
      </c>
      <c r="C19" s="80" t="s">
        <v>229</v>
      </c>
      <c r="D19" s="1"/>
      <c r="E19" s="1"/>
      <c r="F19" s="2"/>
      <c r="G19" s="2"/>
      <c r="H19" s="2"/>
      <c r="I19" s="2"/>
      <c r="J19" s="2"/>
      <c r="K19" s="49" t="str">
        <f t="shared" si="1"/>
        <v/>
      </c>
      <c r="L19" s="2" t="str">
        <f t="shared" si="0"/>
        <v/>
      </c>
      <c r="M19" s="2" t="s">
        <v>195</v>
      </c>
    </row>
    <row r="20" spans="2:13" ht="15.75" x14ac:dyDescent="0.25">
      <c r="B20" s="2">
        <v>16</v>
      </c>
      <c r="C20" s="80" t="s">
        <v>230</v>
      </c>
      <c r="D20" s="1"/>
      <c r="E20" s="1"/>
      <c r="F20" s="2"/>
      <c r="G20" s="2"/>
      <c r="H20" s="2"/>
      <c r="I20" s="2"/>
      <c r="J20" s="2"/>
      <c r="K20" s="49" t="str">
        <f t="shared" si="1"/>
        <v/>
      </c>
      <c r="L20" s="2" t="str">
        <f t="shared" si="0"/>
        <v/>
      </c>
      <c r="M20" s="2" t="s">
        <v>194</v>
      </c>
    </row>
    <row r="21" spans="2:13" ht="15.75" x14ac:dyDescent="0.25">
      <c r="B21" s="2">
        <v>17</v>
      </c>
      <c r="C21" s="80" t="s">
        <v>231</v>
      </c>
      <c r="D21" s="1"/>
      <c r="E21" s="1"/>
      <c r="F21" s="2"/>
      <c r="G21" s="2"/>
      <c r="H21" s="2"/>
      <c r="I21" s="2"/>
      <c r="J21" s="2"/>
      <c r="K21" s="49" t="str">
        <f t="shared" si="1"/>
        <v/>
      </c>
      <c r="L21" s="2" t="str">
        <f t="shared" si="0"/>
        <v/>
      </c>
      <c r="M21" s="2" t="s">
        <v>194</v>
      </c>
    </row>
    <row r="22" spans="2:13" ht="15.75" x14ac:dyDescent="0.25">
      <c r="B22" s="2">
        <v>18</v>
      </c>
      <c r="C22" s="80" t="s">
        <v>232</v>
      </c>
      <c r="D22" s="1"/>
      <c r="E22" s="1"/>
      <c r="F22" s="2"/>
      <c r="G22" s="2"/>
      <c r="H22" s="2"/>
      <c r="I22" s="2"/>
      <c r="J22" s="2"/>
      <c r="K22" s="49" t="str">
        <f t="shared" si="1"/>
        <v/>
      </c>
      <c r="L22" s="2" t="str">
        <f t="shared" si="0"/>
        <v/>
      </c>
      <c r="M22" s="2" t="s">
        <v>194</v>
      </c>
    </row>
    <row r="23" spans="2:13" ht="15.75" x14ac:dyDescent="0.25">
      <c r="B23" s="2">
        <v>19</v>
      </c>
      <c r="C23" s="80" t="s">
        <v>233</v>
      </c>
      <c r="D23" s="1"/>
      <c r="E23" s="1"/>
      <c r="F23" s="2"/>
      <c r="G23" s="2"/>
      <c r="H23" s="2"/>
      <c r="I23" s="2"/>
      <c r="J23" s="2"/>
      <c r="K23" s="49" t="str">
        <f t="shared" si="1"/>
        <v/>
      </c>
      <c r="L23" s="2" t="str">
        <f t="shared" si="0"/>
        <v/>
      </c>
      <c r="M23" s="2" t="s">
        <v>194</v>
      </c>
    </row>
    <row r="24" spans="2:13" ht="15.75" x14ac:dyDescent="0.25">
      <c r="B24" s="2">
        <v>20</v>
      </c>
      <c r="C24" s="80" t="s">
        <v>234</v>
      </c>
      <c r="D24" s="1"/>
      <c r="E24" s="1"/>
      <c r="F24" s="2"/>
      <c r="G24" s="2"/>
      <c r="H24" s="2"/>
      <c r="I24" s="2"/>
      <c r="J24" s="2"/>
      <c r="K24" s="49" t="str">
        <f t="shared" si="1"/>
        <v/>
      </c>
      <c r="L24" s="2" t="str">
        <f t="shared" si="0"/>
        <v/>
      </c>
      <c r="M24" s="2" t="s">
        <v>193</v>
      </c>
    </row>
    <row r="25" spans="2:13" ht="15.75" x14ac:dyDescent="0.25">
      <c r="B25" s="2">
        <v>21</v>
      </c>
      <c r="C25" s="80" t="s">
        <v>235</v>
      </c>
      <c r="D25" s="1"/>
      <c r="E25" s="1"/>
      <c r="F25" s="2"/>
      <c r="G25" s="2"/>
      <c r="H25" s="2"/>
      <c r="I25" s="2"/>
      <c r="J25" s="2"/>
      <c r="K25" s="49" t="str">
        <f t="shared" si="1"/>
        <v/>
      </c>
      <c r="L25" s="2" t="str">
        <f t="shared" si="0"/>
        <v/>
      </c>
      <c r="M25" s="2" t="s">
        <v>195</v>
      </c>
    </row>
    <row r="26" spans="2:13" ht="15.75" x14ac:dyDescent="0.25">
      <c r="B26" s="2">
        <v>22</v>
      </c>
      <c r="C26" s="80" t="s">
        <v>236</v>
      </c>
      <c r="D26" s="1"/>
      <c r="E26" s="1"/>
      <c r="F26" s="2"/>
      <c r="G26" s="2"/>
      <c r="H26" s="2"/>
      <c r="I26" s="2"/>
      <c r="J26" s="2"/>
      <c r="K26" s="49" t="str">
        <f t="shared" si="1"/>
        <v/>
      </c>
      <c r="L26" s="2" t="str">
        <f t="shared" si="0"/>
        <v/>
      </c>
      <c r="M26" s="2" t="s">
        <v>196</v>
      </c>
    </row>
    <row r="27" spans="2:13" ht="15.75" x14ac:dyDescent="0.25">
      <c r="B27" s="2">
        <v>23</v>
      </c>
      <c r="C27" s="80" t="s">
        <v>237</v>
      </c>
      <c r="D27" s="1"/>
      <c r="E27" s="1"/>
      <c r="F27" s="2"/>
      <c r="G27" s="2"/>
      <c r="H27" s="2"/>
      <c r="I27" s="2"/>
      <c r="J27" s="2"/>
      <c r="K27" s="49" t="str">
        <f t="shared" si="1"/>
        <v/>
      </c>
      <c r="L27" s="2" t="str">
        <f t="shared" si="0"/>
        <v/>
      </c>
      <c r="M27" s="2" t="s">
        <v>194</v>
      </c>
    </row>
    <row r="28" spans="2:13" ht="15.75" x14ac:dyDescent="0.25">
      <c r="B28" s="2">
        <v>24</v>
      </c>
      <c r="C28" s="80" t="s">
        <v>238</v>
      </c>
      <c r="D28" s="1"/>
      <c r="E28" s="1"/>
      <c r="F28" s="2"/>
      <c r="G28" s="2"/>
      <c r="H28" s="2"/>
      <c r="I28" s="2"/>
      <c r="J28" s="2"/>
      <c r="K28" s="49" t="str">
        <f t="shared" si="1"/>
        <v/>
      </c>
      <c r="L28" s="2" t="str">
        <f t="shared" si="0"/>
        <v/>
      </c>
      <c r="M28" s="2" t="s">
        <v>195</v>
      </c>
    </row>
    <row r="29" spans="2:13" ht="15.75" x14ac:dyDescent="0.25">
      <c r="B29" s="2">
        <v>25</v>
      </c>
      <c r="C29" s="80" t="s">
        <v>239</v>
      </c>
      <c r="D29" s="1"/>
      <c r="E29" s="1"/>
      <c r="F29" s="2"/>
      <c r="G29" s="2"/>
      <c r="H29" s="2"/>
      <c r="I29" s="2"/>
      <c r="J29" s="2"/>
      <c r="K29" s="49" t="str">
        <f t="shared" si="1"/>
        <v/>
      </c>
      <c r="L29" s="2" t="str">
        <f t="shared" si="0"/>
        <v/>
      </c>
      <c r="M29" s="2" t="s">
        <v>193</v>
      </c>
    </row>
    <row r="30" spans="2:13" ht="15.75" x14ac:dyDescent="0.25">
      <c r="B30" s="2">
        <v>26</v>
      </c>
      <c r="C30" s="80" t="s">
        <v>240</v>
      </c>
      <c r="D30" s="1"/>
      <c r="E30" s="1"/>
      <c r="F30" s="2"/>
      <c r="G30" s="2"/>
      <c r="H30" s="2"/>
      <c r="I30" s="2"/>
      <c r="J30" s="2"/>
      <c r="K30" s="49" t="str">
        <f t="shared" si="1"/>
        <v/>
      </c>
      <c r="L30" s="2" t="str">
        <f t="shared" si="0"/>
        <v/>
      </c>
      <c r="M30" s="2" t="s">
        <v>193</v>
      </c>
    </row>
    <row r="31" spans="2:13" ht="15.75" x14ac:dyDescent="0.25">
      <c r="B31" s="2">
        <v>27</v>
      </c>
      <c r="C31" s="80" t="s">
        <v>241</v>
      </c>
      <c r="D31" s="1"/>
      <c r="E31" s="1"/>
      <c r="F31" s="2"/>
      <c r="G31" s="2"/>
      <c r="H31" s="2"/>
      <c r="I31" s="2"/>
      <c r="J31" s="2"/>
      <c r="K31" s="49" t="str">
        <f t="shared" si="1"/>
        <v/>
      </c>
      <c r="L31" s="2" t="str">
        <f t="shared" si="0"/>
        <v/>
      </c>
      <c r="M31" s="2" t="s">
        <v>194</v>
      </c>
    </row>
    <row r="32" spans="2:13" ht="15.75" x14ac:dyDescent="0.25">
      <c r="B32" s="2">
        <v>28</v>
      </c>
      <c r="C32" s="80" t="s">
        <v>242</v>
      </c>
      <c r="D32" s="1"/>
      <c r="E32" s="1"/>
      <c r="F32" s="2"/>
      <c r="G32" s="2"/>
      <c r="H32" s="2"/>
      <c r="I32" s="2"/>
      <c r="J32" s="2"/>
      <c r="K32" s="49" t="str">
        <f t="shared" si="1"/>
        <v/>
      </c>
      <c r="L32" s="2" t="str">
        <f t="shared" si="0"/>
        <v/>
      </c>
      <c r="M32" s="2" t="s">
        <v>195</v>
      </c>
    </row>
    <row r="33" spans="2:13" ht="15.75" x14ac:dyDescent="0.25">
      <c r="B33" s="2">
        <v>29</v>
      </c>
      <c r="C33" s="80" t="s">
        <v>323</v>
      </c>
      <c r="D33" s="1"/>
      <c r="E33" s="1"/>
      <c r="F33" s="2"/>
      <c r="G33" s="2"/>
      <c r="H33" s="2"/>
      <c r="I33" s="2"/>
      <c r="J33" s="2"/>
      <c r="K33" s="49" t="str">
        <f t="shared" si="1"/>
        <v/>
      </c>
      <c r="L33" s="2" t="str">
        <f t="shared" si="0"/>
        <v/>
      </c>
      <c r="M33" s="2" t="s">
        <v>195</v>
      </c>
    </row>
    <row r="34" spans="2:13" ht="15.75" x14ac:dyDescent="0.25">
      <c r="B34" s="2">
        <v>30</v>
      </c>
      <c r="C34" s="80" t="s">
        <v>243</v>
      </c>
      <c r="D34" s="1"/>
      <c r="E34" s="1"/>
      <c r="F34" s="2"/>
      <c r="G34" s="2"/>
      <c r="H34" s="2"/>
      <c r="I34" s="2"/>
      <c r="J34" s="2"/>
      <c r="K34" s="49" t="str">
        <f t="shared" si="1"/>
        <v/>
      </c>
      <c r="L34" s="2" t="str">
        <f t="shared" si="0"/>
        <v/>
      </c>
      <c r="M34" s="2" t="s">
        <v>195</v>
      </c>
    </row>
    <row r="35" spans="2:13" ht="15.75" x14ac:dyDescent="0.25">
      <c r="B35" s="2">
        <v>31</v>
      </c>
      <c r="C35" s="80" t="s">
        <v>244</v>
      </c>
      <c r="D35" s="1"/>
      <c r="E35" s="1"/>
      <c r="F35" s="2"/>
      <c r="G35" s="2"/>
      <c r="H35" s="2"/>
      <c r="I35" s="2"/>
      <c r="J35" s="2"/>
      <c r="K35" s="49" t="str">
        <f t="shared" si="1"/>
        <v/>
      </c>
      <c r="L35" s="2" t="str">
        <f t="shared" si="0"/>
        <v/>
      </c>
      <c r="M35" s="2" t="s">
        <v>194</v>
      </c>
    </row>
    <row r="36" spans="2:13" ht="15.75" x14ac:dyDescent="0.25">
      <c r="B36" s="2">
        <v>32</v>
      </c>
      <c r="C36" s="81" t="s">
        <v>245</v>
      </c>
      <c r="D36" s="1"/>
      <c r="E36" s="1"/>
      <c r="F36" s="2"/>
      <c r="G36" s="2"/>
      <c r="H36" s="2"/>
      <c r="I36" s="2"/>
      <c r="J36" s="2"/>
      <c r="K36" s="49" t="str">
        <f t="shared" si="1"/>
        <v/>
      </c>
      <c r="L36" s="2" t="str">
        <f t="shared" si="0"/>
        <v/>
      </c>
      <c r="M36" s="2" t="s">
        <v>194</v>
      </c>
    </row>
    <row r="37" spans="2:13" ht="15.75" x14ac:dyDescent="0.25">
      <c r="B37" s="2">
        <v>33</v>
      </c>
      <c r="C37" s="80" t="s">
        <v>246</v>
      </c>
      <c r="D37" s="1"/>
      <c r="E37" s="1"/>
      <c r="F37" s="2"/>
      <c r="G37" s="2"/>
      <c r="H37" s="2"/>
      <c r="I37" s="2"/>
      <c r="J37" s="2"/>
      <c r="K37" s="49" t="str">
        <f t="shared" si="1"/>
        <v/>
      </c>
      <c r="L37" s="2" t="str">
        <f t="shared" si="0"/>
        <v/>
      </c>
      <c r="M37" s="2" t="s">
        <v>195</v>
      </c>
    </row>
    <row r="38" spans="2:13" ht="15.75" x14ac:dyDescent="0.25">
      <c r="B38" s="2">
        <v>34</v>
      </c>
      <c r="C38" s="80" t="s">
        <v>324</v>
      </c>
      <c r="D38" s="1"/>
      <c r="E38" s="1"/>
      <c r="F38" s="2"/>
      <c r="G38" s="2"/>
      <c r="H38" s="2"/>
      <c r="I38" s="2"/>
      <c r="J38" s="2"/>
      <c r="K38" s="49" t="str">
        <f t="shared" si="1"/>
        <v/>
      </c>
      <c r="L38" s="2" t="str">
        <f t="shared" si="0"/>
        <v/>
      </c>
      <c r="M38" s="2" t="s">
        <v>194</v>
      </c>
    </row>
    <row r="39" spans="2:13" ht="15.75" x14ac:dyDescent="0.25">
      <c r="B39" s="2">
        <v>35</v>
      </c>
      <c r="C39" s="80" t="s">
        <v>325</v>
      </c>
      <c r="D39" s="1"/>
      <c r="E39" s="1"/>
      <c r="F39" s="2"/>
      <c r="G39" s="2"/>
      <c r="H39" s="2"/>
      <c r="I39" s="2"/>
      <c r="J39" s="2"/>
      <c r="K39" s="49" t="str">
        <f t="shared" si="1"/>
        <v/>
      </c>
      <c r="L39" s="2" t="str">
        <f t="shared" si="0"/>
        <v/>
      </c>
      <c r="M39" s="2" t="s">
        <v>194</v>
      </c>
    </row>
    <row r="40" spans="2:13" ht="15.75" x14ac:dyDescent="0.25">
      <c r="B40" s="2">
        <v>36</v>
      </c>
      <c r="C40" s="80" t="s">
        <v>326</v>
      </c>
      <c r="D40" s="1"/>
      <c r="E40" s="1"/>
      <c r="F40" s="2"/>
      <c r="G40" s="2"/>
      <c r="H40" s="2"/>
      <c r="I40" s="2"/>
      <c r="J40" s="2"/>
      <c r="K40" s="49" t="str">
        <f t="shared" si="1"/>
        <v/>
      </c>
      <c r="L40" s="2" t="str">
        <f t="shared" si="0"/>
        <v/>
      </c>
      <c r="M40" s="2" t="s">
        <v>196</v>
      </c>
    </row>
    <row r="41" spans="2:13" ht="15.75" x14ac:dyDescent="0.25">
      <c r="B41" s="2">
        <v>37</v>
      </c>
      <c r="C41" s="80" t="s">
        <v>327</v>
      </c>
      <c r="D41" s="1"/>
      <c r="E41" s="1"/>
      <c r="F41" s="2"/>
      <c r="G41" s="2"/>
      <c r="H41" s="2"/>
      <c r="I41" s="2"/>
      <c r="J41" s="2"/>
      <c r="K41" s="49" t="str">
        <f t="shared" ref="K41:K42" si="2">IF(OR(D41="",E41="",F41="",G41="",H41="",I41=""=J41=""),"",D41*((J41*I41)+H41+G41+F41+E41))</f>
        <v/>
      </c>
      <c r="L41" s="2" t="str">
        <f t="shared" ref="L41:L42" si="3">IF(AND(K41&lt;=978,K41&gt;=654),"Muy Alta Criticidad",IF(AND(K41&lt;=653,K41&gt;=328),"Media Criticidad",IF(K41&lt;328,"Aceptable","")))</f>
        <v/>
      </c>
      <c r="M41" s="2" t="s">
        <v>194</v>
      </c>
    </row>
    <row r="42" spans="2:13" ht="15.75" x14ac:dyDescent="0.25">
      <c r="B42" s="2">
        <v>38</v>
      </c>
      <c r="C42" s="80" t="s">
        <v>328</v>
      </c>
      <c r="D42" s="1"/>
      <c r="E42" s="1"/>
      <c r="F42" s="2"/>
      <c r="G42" s="2"/>
      <c r="H42" s="2"/>
      <c r="I42" s="2"/>
      <c r="J42" s="2"/>
      <c r="K42" s="49" t="str">
        <f t="shared" si="2"/>
        <v/>
      </c>
      <c r="L42" s="2" t="str">
        <f t="shared" si="3"/>
        <v/>
      </c>
      <c r="M42" s="2" t="s">
        <v>195</v>
      </c>
    </row>
    <row r="77" spans="2:8" hidden="1" x14ac:dyDescent="0.25"/>
    <row r="78" spans="2:8" hidden="1" x14ac:dyDescent="0.25"/>
    <row r="79" spans="2:8" hidden="1" x14ac:dyDescent="0.25"/>
    <row r="80" spans="2:8" hidden="1" x14ac:dyDescent="0.25">
      <c r="B80" s="15" t="s">
        <v>20</v>
      </c>
      <c r="C80" s="15" t="s">
        <v>5</v>
      </c>
      <c r="D80" s="15" t="s">
        <v>21</v>
      </c>
      <c r="E80" s="14" t="s">
        <v>22</v>
      </c>
      <c r="F80" s="14" t="s">
        <v>23</v>
      </c>
      <c r="G80" s="14" t="s">
        <v>24</v>
      </c>
      <c r="H80" s="14" t="s">
        <v>25</v>
      </c>
    </row>
    <row r="81" spans="2:8" hidden="1" x14ac:dyDescent="0.25">
      <c r="B81" s="15">
        <v>6</v>
      </c>
      <c r="C81" s="15">
        <v>6</v>
      </c>
      <c r="D81" s="15">
        <v>12</v>
      </c>
      <c r="E81" s="14">
        <v>1</v>
      </c>
      <c r="F81" s="14">
        <v>25</v>
      </c>
      <c r="G81" s="14">
        <v>35</v>
      </c>
      <c r="H81" s="14">
        <v>30</v>
      </c>
    </row>
    <row r="82" spans="2:8" hidden="1" x14ac:dyDescent="0.25">
      <c r="B82" s="15">
        <v>4</v>
      </c>
      <c r="C82" s="15">
        <v>4</v>
      </c>
      <c r="D82" s="15">
        <v>9</v>
      </c>
      <c r="E82" s="14">
        <v>0.5</v>
      </c>
      <c r="F82" s="14">
        <v>10</v>
      </c>
      <c r="G82" s="14">
        <v>0</v>
      </c>
      <c r="H82" s="14">
        <v>0</v>
      </c>
    </row>
    <row r="83" spans="2:8" hidden="1" x14ac:dyDescent="0.25">
      <c r="B83" s="15">
        <v>3</v>
      </c>
      <c r="C83" s="15">
        <v>3</v>
      </c>
      <c r="D83" s="15">
        <v>6</v>
      </c>
      <c r="E83" s="14">
        <v>0.3</v>
      </c>
      <c r="F83" s="14">
        <v>5</v>
      </c>
      <c r="G83" s="2"/>
      <c r="H83" s="2"/>
    </row>
    <row r="84" spans="2:8" hidden="1" x14ac:dyDescent="0.25">
      <c r="B84" s="15">
        <v>1</v>
      </c>
      <c r="C84" s="15">
        <v>1</v>
      </c>
      <c r="D84" s="15">
        <v>4</v>
      </c>
      <c r="E84" s="14">
        <v>0.05</v>
      </c>
      <c r="F84" s="14">
        <v>3</v>
      </c>
      <c r="G84" s="2"/>
      <c r="H84" s="2"/>
    </row>
    <row r="85" spans="2:8" hidden="1" x14ac:dyDescent="0.25">
      <c r="B85" s="15"/>
      <c r="C85" s="15"/>
      <c r="D85" s="15">
        <v>2</v>
      </c>
      <c r="E85" s="2"/>
      <c r="F85" s="2"/>
      <c r="G85" s="2"/>
      <c r="H85" s="2"/>
    </row>
    <row r="86" spans="2:8" hidden="1" x14ac:dyDescent="0.25"/>
    <row r="87" spans="2:8" hidden="1" x14ac:dyDescent="0.25"/>
    <row r="88" spans="2:8" hidden="1" x14ac:dyDescent="0.25"/>
    <row r="89" spans="2:8" hidden="1" x14ac:dyDescent="0.25"/>
    <row r="90" spans="2:8" hidden="1" x14ac:dyDescent="0.25"/>
  </sheetData>
  <mergeCells count="10">
    <mergeCell ref="L1:M1"/>
    <mergeCell ref="O6:Q7"/>
    <mergeCell ref="B2:J2"/>
    <mergeCell ref="M3:M4"/>
    <mergeCell ref="B3:B4"/>
    <mergeCell ref="C3:C4"/>
    <mergeCell ref="D3:D4"/>
    <mergeCell ref="E3:J3"/>
    <mergeCell ref="K3:K4"/>
    <mergeCell ref="L3:L4"/>
  </mergeCells>
  <dataValidations count="7">
    <dataValidation type="list" allowBlank="1" showInputMessage="1" showErrorMessage="1" sqref="D5:D42">
      <formula1>$B$81:$B$84</formula1>
    </dataValidation>
    <dataValidation type="list" allowBlank="1" showInputMessage="1" showErrorMessage="1" sqref="E5:E42">
      <formula1>$G$81:$G$82</formula1>
    </dataValidation>
    <dataValidation type="list" allowBlank="1" showInputMessage="1" showErrorMessage="1" sqref="F5:F42">
      <formula1>$H$81:$H$82</formula1>
    </dataValidation>
    <dataValidation type="list" allowBlank="1" showInputMessage="1" showErrorMessage="1" sqref="G5:G42">
      <formula1>$E$81:$E$84</formula1>
    </dataValidation>
    <dataValidation type="list" allowBlank="1" showInputMessage="1" showErrorMessage="1" sqref="H5:H42">
      <formula1>$F$81:$F$84</formula1>
    </dataValidation>
    <dataValidation type="list" allowBlank="1" showInputMessage="1" showErrorMessage="1" sqref="I5:I42">
      <formula1>$D$81:$D$85</formula1>
    </dataValidation>
    <dataValidation type="list" allowBlank="1" showInputMessage="1" showErrorMessage="1" sqref="J5:J42">
      <formula1>$C$81:$C$84</formula1>
    </dataValidation>
  </dataValidations>
  <pageMargins left="0.7" right="0.7" top="0.75" bottom="0.75" header="0.3" footer="0.3"/>
  <pageSetup scale="84" orientation="portrait" r:id="rId1"/>
  <rowBreaks count="1" manualBreakCount="1">
    <brk id="21" min="1" max="16" man="1"/>
  </rowBreaks>
  <colBreaks count="1" manualBreakCount="1">
    <brk id="8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772CC62E-FFC7-41EE-B38F-EC556000D00C}">
            <xm:f>NOT(ISERROR(SEARCH(#REF!,L5)))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5" operator="containsText" id="{2F94A9DE-1F0A-4867-A942-C6F9371AF8CA}">
            <xm:f>NOT(ISERROR(SEARCH(#REF!,L5)))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01366478-0B7D-4F09-A397-E3AED1AE7F92}">
            <xm:f>NOT(ISERROR(SEARCH(#REF!,L5)))</xm:f>
            <xm:f>#REF!</xm:f>
            <x14:dxf>
              <fill>
                <patternFill>
                  <bgColor rgb="FFFF0000"/>
                </patternFill>
              </fill>
            </x14:dxf>
          </x14:cfRule>
          <xm:sqref>L5:L42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Hoja1!$C$1:$C$2</xm:f>
          </x14:formula1>
          <xm:sqref>L2:M2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52"/>
  <sheetViews>
    <sheetView showGridLines="0" topLeftCell="B1" zoomScale="90" zoomScaleNormal="90" zoomScalePageLayoutView="30" workbookViewId="0">
      <selection activeCell="C4" sqref="C4:D8"/>
    </sheetView>
  </sheetViews>
  <sheetFormatPr baseColWidth="10" defaultColWidth="11.42578125" defaultRowHeight="15" x14ac:dyDescent="0.25"/>
  <cols>
    <col min="1" max="1" width="14.28515625" customWidth="1"/>
    <col min="2" max="2" width="13.140625" customWidth="1"/>
    <col min="3" max="3" width="73.140625" bestFit="1" customWidth="1"/>
    <col min="6" max="6" width="14.5703125" customWidth="1"/>
    <col min="7" max="7" width="2.140625" customWidth="1"/>
    <col min="9" max="9" width="3.5703125" customWidth="1"/>
    <col min="11" max="11" width="1.85546875" customWidth="1"/>
    <col min="12" max="12" width="21.42578125" customWidth="1"/>
  </cols>
  <sheetData>
    <row r="1" spans="1:13" ht="15" customHeight="1" x14ac:dyDescent="0.25"/>
    <row r="2" spans="1:13" x14ac:dyDescent="0.25">
      <c r="A2" s="160" t="s">
        <v>11</v>
      </c>
      <c r="B2" s="160"/>
      <c r="C2" s="160"/>
      <c r="D2" s="160"/>
      <c r="E2" s="160"/>
      <c r="F2" s="160"/>
    </row>
    <row r="3" spans="1:13" x14ac:dyDescent="0.25">
      <c r="A3" s="158" t="s">
        <v>199</v>
      </c>
      <c r="B3" s="159"/>
      <c r="C3" s="158" t="s">
        <v>260</v>
      </c>
      <c r="D3" s="159"/>
      <c r="E3" s="161" t="s">
        <v>10</v>
      </c>
      <c r="F3" s="162"/>
    </row>
    <row r="4" spans="1:13" ht="15" customHeight="1" x14ac:dyDescent="0.25">
      <c r="A4" s="2">
        <v>1</v>
      </c>
      <c r="B4" s="2">
        <v>1</v>
      </c>
      <c r="C4" s="59" t="s">
        <v>193</v>
      </c>
      <c r="D4" s="60" t="s">
        <v>261</v>
      </c>
      <c r="E4" s="12">
        <f>IF(OR(M13=5,M13=3),D11,"")</f>
        <v>978</v>
      </c>
      <c r="F4" s="12">
        <f>IF(M13=5,D11-F13,IF(M13=3,D11-F13,""))</f>
        <v>783.41</v>
      </c>
      <c r="H4" s="163" t="s">
        <v>19</v>
      </c>
      <c r="I4" s="163"/>
      <c r="J4" s="163"/>
      <c r="L4" s="138" t="s">
        <v>202</v>
      </c>
    </row>
    <row r="5" spans="1:13" x14ac:dyDescent="0.25">
      <c r="A5" s="2">
        <v>2</v>
      </c>
      <c r="B5" s="2">
        <v>2</v>
      </c>
      <c r="C5" s="61" t="s">
        <v>194</v>
      </c>
      <c r="D5" s="62" t="s">
        <v>262</v>
      </c>
      <c r="E5" s="12">
        <f>IF(M13=5,INT(F4-1),"")</f>
        <v>782</v>
      </c>
      <c r="F5" s="12">
        <f>IF(M13=5,E5-F13,"")</f>
        <v>587.41</v>
      </c>
      <c r="H5" s="163"/>
      <c r="I5" s="163"/>
      <c r="J5" s="163"/>
      <c r="L5" s="138"/>
    </row>
    <row r="6" spans="1:13" x14ac:dyDescent="0.25">
      <c r="A6" s="2">
        <v>3</v>
      </c>
      <c r="B6" s="2"/>
      <c r="C6" s="63" t="s">
        <v>195</v>
      </c>
      <c r="D6" s="64" t="s">
        <v>263</v>
      </c>
      <c r="E6" s="2">
        <f>IF(M13=5,INT(F5-1),IF(M13=3,INT(F4-1),""))</f>
        <v>586</v>
      </c>
      <c r="F6" s="12">
        <f>IF(M13=5,E6-F13,IF(M13=3,E6-F13,""))</f>
        <v>391.40999999999997</v>
      </c>
      <c r="H6" s="163"/>
      <c r="I6" s="163"/>
      <c r="J6" s="163"/>
      <c r="L6" s="138"/>
    </row>
    <row r="7" spans="1:13" x14ac:dyDescent="0.25">
      <c r="A7" s="2">
        <v>4</v>
      </c>
      <c r="B7" s="2"/>
      <c r="C7" s="65" t="s">
        <v>196</v>
      </c>
      <c r="D7" s="66" t="s">
        <v>264</v>
      </c>
      <c r="E7" s="2">
        <f>IF(M13=5,INT(F6-1),"")</f>
        <v>390</v>
      </c>
      <c r="F7" s="12">
        <f>IF(M13=5,E7-F13,"")</f>
        <v>195.41</v>
      </c>
      <c r="H7" s="163"/>
      <c r="I7" s="163"/>
      <c r="J7" s="163"/>
      <c r="L7" s="138"/>
    </row>
    <row r="8" spans="1:13" x14ac:dyDescent="0.25">
      <c r="A8" s="2">
        <v>5</v>
      </c>
      <c r="B8" s="2">
        <v>3</v>
      </c>
      <c r="C8" s="67" t="s">
        <v>197</v>
      </c>
      <c r="D8" s="68" t="s">
        <v>265</v>
      </c>
      <c r="E8" s="2">
        <f>IF(M13=5,INT(F7-1),IF(M13=3,INT(F6-1),""))</f>
        <v>194</v>
      </c>
      <c r="F8" s="2" t="s">
        <v>200</v>
      </c>
      <c r="H8" s="163"/>
      <c r="I8" s="163"/>
      <c r="J8" s="163"/>
      <c r="L8" s="138"/>
    </row>
    <row r="9" spans="1:13" ht="15.75" thickBot="1" x14ac:dyDescent="0.3"/>
    <row r="10" spans="1:13" ht="15" customHeight="1" x14ac:dyDescent="0.25">
      <c r="C10" s="136" t="s">
        <v>12</v>
      </c>
      <c r="D10" s="3" t="s">
        <v>14</v>
      </c>
      <c r="E10" s="4" t="s">
        <v>15</v>
      </c>
      <c r="F10" s="5" t="s">
        <v>16</v>
      </c>
      <c r="H10" s="91" t="s">
        <v>206</v>
      </c>
      <c r="I10" s="91"/>
      <c r="J10" s="91"/>
      <c r="K10" s="91"/>
      <c r="L10" s="91"/>
    </row>
    <row r="11" spans="1:13" ht="15" customHeight="1" thickBot="1" x14ac:dyDescent="0.3">
      <c r="C11" s="137"/>
      <c r="D11" s="7">
        <f>6*((6*12)+25+30+35+1)</f>
        <v>978</v>
      </c>
      <c r="E11" s="6">
        <f>1*((1*2)+3+0+0+0.05)</f>
        <v>5.05</v>
      </c>
      <c r="F11" s="8">
        <f>D11-E11</f>
        <v>972.95</v>
      </c>
      <c r="H11" s="91"/>
      <c r="I11" s="91"/>
      <c r="J11" s="91"/>
      <c r="K11" s="91"/>
      <c r="L11" s="91"/>
    </row>
    <row r="12" spans="1:13" ht="15.75" thickBot="1" x14ac:dyDescent="0.3"/>
    <row r="13" spans="1:13" ht="15" customHeight="1" x14ac:dyDescent="0.25">
      <c r="C13" s="157" t="s">
        <v>198</v>
      </c>
      <c r="D13" s="10" t="s">
        <v>18</v>
      </c>
      <c r="E13" s="11">
        <f>F11</f>
        <v>972.95</v>
      </c>
      <c r="F13" s="155">
        <f>E13/E14</f>
        <v>194.59</v>
      </c>
      <c r="H13" s="139" t="s">
        <v>13</v>
      </c>
      <c r="I13" s="140"/>
      <c r="J13" s="140"/>
      <c r="K13" s="141"/>
      <c r="L13" s="148" t="s">
        <v>192</v>
      </c>
      <c r="M13" s="89">
        <v>5</v>
      </c>
    </row>
    <row r="14" spans="1:13" ht="15.75" customHeight="1" thickBot="1" x14ac:dyDescent="0.3">
      <c r="C14" s="157"/>
      <c r="D14" s="9" t="s">
        <v>17</v>
      </c>
      <c r="E14" s="52">
        <f>M13</f>
        <v>5</v>
      </c>
      <c r="F14" s="156"/>
      <c r="H14" s="142"/>
      <c r="I14" s="143"/>
      <c r="J14" s="143"/>
      <c r="K14" s="144"/>
      <c r="L14" s="149"/>
      <c r="M14" s="89"/>
    </row>
    <row r="15" spans="1:13" x14ac:dyDescent="0.25">
      <c r="H15" s="145"/>
      <c r="I15" s="146"/>
      <c r="J15" s="146"/>
      <c r="K15" s="147"/>
      <c r="L15" s="150"/>
      <c r="M15" s="89"/>
    </row>
    <row r="17" spans="1:12" x14ac:dyDescent="0.25">
      <c r="B17" s="35" t="s">
        <v>139</v>
      </c>
      <c r="C17" s="35"/>
      <c r="D17" s="35"/>
      <c r="E17" s="35"/>
      <c r="F17" s="35"/>
    </row>
    <row r="18" spans="1:12" ht="15" customHeight="1" x14ac:dyDescent="0.25">
      <c r="B18" s="83" t="s">
        <v>190</v>
      </c>
      <c r="C18" s="83"/>
      <c r="D18" s="83"/>
      <c r="E18" s="36"/>
      <c r="F18" s="36"/>
    </row>
    <row r="19" spans="1:12" x14ac:dyDescent="0.25">
      <c r="B19" s="83"/>
      <c r="C19" s="83"/>
      <c r="D19" s="83"/>
      <c r="E19" s="36"/>
      <c r="F19" s="36"/>
    </row>
    <row r="21" spans="1:12" x14ac:dyDescent="0.25">
      <c r="B21" s="152" t="s">
        <v>138</v>
      </c>
      <c r="C21" s="153"/>
      <c r="D21" s="153"/>
    </row>
    <row r="22" spans="1:12" x14ac:dyDescent="0.25">
      <c r="A22" s="151" t="s">
        <v>142</v>
      </c>
      <c r="B22" s="151"/>
      <c r="C22" s="37" t="s">
        <v>143</v>
      </c>
      <c r="D22" s="37" t="s">
        <v>144</v>
      </c>
      <c r="E22" s="154" t="s">
        <v>145</v>
      </c>
      <c r="F22" s="154"/>
      <c r="G22" s="154"/>
      <c r="H22" s="154"/>
      <c r="I22" s="154"/>
      <c r="J22" s="154"/>
      <c r="K22" s="154"/>
      <c r="L22" s="154"/>
    </row>
    <row r="23" spans="1:12" x14ac:dyDescent="0.25">
      <c r="A23" s="92" t="s">
        <v>247</v>
      </c>
      <c r="B23" s="92"/>
      <c r="C23" s="13" t="s">
        <v>249</v>
      </c>
      <c r="D23" s="13">
        <v>6</v>
      </c>
      <c r="E23" s="127" t="s">
        <v>253</v>
      </c>
      <c r="F23" s="128"/>
      <c r="G23" s="128"/>
      <c r="H23" s="128"/>
      <c r="I23" s="128"/>
      <c r="J23" s="128"/>
      <c r="K23" s="128"/>
      <c r="L23" s="129"/>
    </row>
    <row r="24" spans="1:12" ht="30" x14ac:dyDescent="0.25">
      <c r="A24" s="92"/>
      <c r="B24" s="92"/>
      <c r="C24" s="48" t="s">
        <v>250</v>
      </c>
      <c r="D24" s="13">
        <v>4</v>
      </c>
      <c r="E24" s="130"/>
      <c r="F24" s="131"/>
      <c r="G24" s="131"/>
      <c r="H24" s="131"/>
      <c r="I24" s="131"/>
      <c r="J24" s="131"/>
      <c r="K24" s="131"/>
      <c r="L24" s="132"/>
    </row>
    <row r="25" spans="1:12" x14ac:dyDescent="0.25">
      <c r="A25" s="92"/>
      <c r="B25" s="92"/>
      <c r="C25" s="13" t="s">
        <v>251</v>
      </c>
      <c r="D25" s="13">
        <v>3</v>
      </c>
      <c r="E25" s="130"/>
      <c r="F25" s="131"/>
      <c r="G25" s="131"/>
      <c r="H25" s="131"/>
      <c r="I25" s="131"/>
      <c r="J25" s="131"/>
      <c r="K25" s="131"/>
      <c r="L25" s="132"/>
    </row>
    <row r="26" spans="1:12" x14ac:dyDescent="0.25">
      <c r="A26" s="92"/>
      <c r="B26" s="92"/>
      <c r="C26" s="13" t="s">
        <v>252</v>
      </c>
      <c r="D26" s="13">
        <v>1</v>
      </c>
      <c r="E26" s="130"/>
      <c r="F26" s="131"/>
      <c r="G26" s="131"/>
      <c r="H26" s="131"/>
      <c r="I26" s="131"/>
      <c r="J26" s="131"/>
      <c r="K26" s="131"/>
      <c r="L26" s="132"/>
    </row>
    <row r="27" spans="1:12" ht="14.45" customHeight="1" x14ac:dyDescent="0.25">
      <c r="A27" s="92" t="s">
        <v>254</v>
      </c>
      <c r="B27" s="92"/>
      <c r="C27" s="43" t="s">
        <v>255</v>
      </c>
      <c r="D27" s="13">
        <v>6</v>
      </c>
      <c r="E27" s="130"/>
      <c r="F27" s="131"/>
      <c r="G27" s="131"/>
      <c r="H27" s="131"/>
      <c r="I27" s="131"/>
      <c r="J27" s="131"/>
      <c r="K27" s="131"/>
      <c r="L27" s="132"/>
    </row>
    <row r="28" spans="1:12" x14ac:dyDescent="0.25">
      <c r="A28" s="92"/>
      <c r="B28" s="92"/>
      <c r="C28" s="43" t="s">
        <v>256</v>
      </c>
      <c r="D28" s="13">
        <v>4</v>
      </c>
      <c r="E28" s="130"/>
      <c r="F28" s="131"/>
      <c r="G28" s="131"/>
      <c r="H28" s="131"/>
      <c r="I28" s="131"/>
      <c r="J28" s="131"/>
      <c r="K28" s="131"/>
      <c r="L28" s="132"/>
    </row>
    <row r="29" spans="1:12" x14ac:dyDescent="0.25">
      <c r="A29" s="92"/>
      <c r="B29" s="92"/>
      <c r="C29" s="43" t="s">
        <v>257</v>
      </c>
      <c r="D29" s="13">
        <v>2</v>
      </c>
      <c r="E29" s="130"/>
      <c r="F29" s="131"/>
      <c r="G29" s="131"/>
      <c r="H29" s="131"/>
      <c r="I29" s="131"/>
      <c r="J29" s="131"/>
      <c r="K29" s="131"/>
      <c r="L29" s="132"/>
    </row>
    <row r="30" spans="1:12" x14ac:dyDescent="0.25">
      <c r="A30" s="92"/>
      <c r="B30" s="92"/>
      <c r="C30" s="43" t="s">
        <v>258</v>
      </c>
      <c r="D30" s="13">
        <v>1</v>
      </c>
      <c r="E30" s="133"/>
      <c r="F30" s="134"/>
      <c r="G30" s="134"/>
      <c r="H30" s="134"/>
      <c r="I30" s="134"/>
      <c r="J30" s="134"/>
      <c r="K30" s="134"/>
      <c r="L30" s="135"/>
    </row>
    <row r="31" spans="1:12" ht="30" customHeight="1" x14ac:dyDescent="0.25">
      <c r="A31" s="92" t="s">
        <v>26</v>
      </c>
      <c r="B31" s="92"/>
      <c r="C31" s="43" t="s">
        <v>27</v>
      </c>
      <c r="D31" s="13">
        <v>12</v>
      </c>
      <c r="E31" s="118" t="s">
        <v>224</v>
      </c>
      <c r="F31" s="119"/>
      <c r="G31" s="119"/>
      <c r="H31" s="119"/>
      <c r="I31" s="119"/>
      <c r="J31" s="119"/>
      <c r="K31" s="119"/>
      <c r="L31" s="120"/>
    </row>
    <row r="32" spans="1:12" x14ac:dyDescent="0.25">
      <c r="A32" s="92"/>
      <c r="B32" s="92"/>
      <c r="C32" s="43" t="s">
        <v>28</v>
      </c>
      <c r="D32" s="13">
        <v>9</v>
      </c>
      <c r="E32" s="121"/>
      <c r="F32" s="122"/>
      <c r="G32" s="122"/>
      <c r="H32" s="122"/>
      <c r="I32" s="122"/>
      <c r="J32" s="122"/>
      <c r="K32" s="122"/>
      <c r="L32" s="123"/>
    </row>
    <row r="33" spans="1:12" x14ac:dyDescent="0.25">
      <c r="A33" s="92"/>
      <c r="B33" s="92"/>
      <c r="C33" s="43" t="s">
        <v>29</v>
      </c>
      <c r="D33" s="13">
        <v>6</v>
      </c>
      <c r="E33" s="121"/>
      <c r="F33" s="122"/>
      <c r="G33" s="122"/>
      <c r="H33" s="122"/>
      <c r="I33" s="122"/>
      <c r="J33" s="122"/>
      <c r="K33" s="122"/>
      <c r="L33" s="123"/>
    </row>
    <row r="34" spans="1:12" x14ac:dyDescent="0.25">
      <c r="A34" s="92"/>
      <c r="B34" s="92"/>
      <c r="C34" s="44" t="s">
        <v>30</v>
      </c>
      <c r="D34" s="13">
        <v>4</v>
      </c>
      <c r="E34" s="121"/>
      <c r="F34" s="122"/>
      <c r="G34" s="122"/>
      <c r="H34" s="122"/>
      <c r="I34" s="122"/>
      <c r="J34" s="122"/>
      <c r="K34" s="122"/>
      <c r="L34" s="123"/>
    </row>
    <row r="35" spans="1:12" x14ac:dyDescent="0.25">
      <c r="A35" s="92"/>
      <c r="B35" s="92"/>
      <c r="C35" s="43" t="s">
        <v>31</v>
      </c>
      <c r="D35" s="13">
        <v>2</v>
      </c>
      <c r="E35" s="124"/>
      <c r="F35" s="125"/>
      <c r="G35" s="125"/>
      <c r="H35" s="125"/>
      <c r="I35" s="125"/>
      <c r="J35" s="125"/>
      <c r="K35" s="125"/>
      <c r="L35" s="126"/>
    </row>
    <row r="36" spans="1:12" ht="26.25" customHeight="1" x14ac:dyDescent="0.25">
      <c r="A36" s="92" t="s">
        <v>32</v>
      </c>
      <c r="B36" s="92"/>
      <c r="C36" s="54" t="s">
        <v>209</v>
      </c>
      <c r="D36" s="13">
        <v>1</v>
      </c>
      <c r="E36" s="108" t="s">
        <v>223</v>
      </c>
      <c r="F36" s="109"/>
      <c r="G36" s="109"/>
      <c r="H36" s="109"/>
      <c r="I36" s="109"/>
      <c r="J36" s="109"/>
      <c r="K36" s="109"/>
      <c r="L36" s="110"/>
    </row>
    <row r="37" spans="1:12" ht="29.25" customHeight="1" x14ac:dyDescent="0.25">
      <c r="A37" s="92"/>
      <c r="B37" s="92"/>
      <c r="C37" s="54" t="s">
        <v>211</v>
      </c>
      <c r="D37" s="13">
        <v>0.5</v>
      </c>
      <c r="E37" s="111"/>
      <c r="F37" s="112"/>
      <c r="G37" s="112"/>
      <c r="H37" s="112"/>
      <c r="I37" s="112"/>
      <c r="J37" s="112"/>
      <c r="K37" s="112"/>
      <c r="L37" s="113"/>
    </row>
    <row r="38" spans="1:12" ht="27.75" customHeight="1" x14ac:dyDescent="0.25">
      <c r="A38" s="92"/>
      <c r="B38" s="92"/>
      <c r="C38" s="54" t="s">
        <v>212</v>
      </c>
      <c r="D38" s="13">
        <v>0.3</v>
      </c>
      <c r="E38" s="111"/>
      <c r="F38" s="112"/>
      <c r="G38" s="112"/>
      <c r="H38" s="112"/>
      <c r="I38" s="112"/>
      <c r="J38" s="112"/>
      <c r="K38" s="112"/>
      <c r="L38" s="113"/>
    </row>
    <row r="39" spans="1:12" ht="44.25" customHeight="1" x14ac:dyDescent="0.25">
      <c r="A39" s="92"/>
      <c r="B39" s="92"/>
      <c r="C39" s="54" t="s">
        <v>210</v>
      </c>
      <c r="D39" s="13">
        <v>0.05</v>
      </c>
      <c r="E39" s="114"/>
      <c r="F39" s="115"/>
      <c r="G39" s="115"/>
      <c r="H39" s="115"/>
      <c r="I39" s="115"/>
      <c r="J39" s="115"/>
      <c r="K39" s="115"/>
      <c r="L39" s="116"/>
    </row>
    <row r="40" spans="1:12" ht="30" customHeight="1" x14ac:dyDescent="0.25">
      <c r="A40" s="92" t="s">
        <v>204</v>
      </c>
      <c r="B40" s="92"/>
      <c r="C40" s="43" t="s">
        <v>37</v>
      </c>
      <c r="D40" s="13">
        <v>25</v>
      </c>
      <c r="E40" s="93" t="s">
        <v>222</v>
      </c>
      <c r="F40" s="94"/>
      <c r="G40" s="94"/>
      <c r="H40" s="94"/>
      <c r="I40" s="94"/>
      <c r="J40" s="94"/>
      <c r="K40" s="94"/>
      <c r="L40" s="95"/>
    </row>
    <row r="41" spans="1:12" x14ac:dyDescent="0.25">
      <c r="A41" s="92"/>
      <c r="B41" s="92"/>
      <c r="C41" s="43" t="s">
        <v>38</v>
      </c>
      <c r="D41" s="13">
        <v>10</v>
      </c>
      <c r="E41" s="96"/>
      <c r="F41" s="97"/>
      <c r="G41" s="97"/>
      <c r="H41" s="97"/>
      <c r="I41" s="97"/>
      <c r="J41" s="97"/>
      <c r="K41" s="97"/>
      <c r="L41" s="98"/>
    </row>
    <row r="42" spans="1:12" x14ac:dyDescent="0.25">
      <c r="A42" s="92"/>
      <c r="B42" s="92"/>
      <c r="C42" s="43" t="s">
        <v>39</v>
      </c>
      <c r="D42" s="13">
        <v>5</v>
      </c>
      <c r="E42" s="96"/>
      <c r="F42" s="97"/>
      <c r="G42" s="97"/>
      <c r="H42" s="97"/>
      <c r="I42" s="97"/>
      <c r="J42" s="97"/>
      <c r="K42" s="97"/>
      <c r="L42" s="98"/>
    </row>
    <row r="43" spans="1:12" x14ac:dyDescent="0.25">
      <c r="A43" s="92"/>
      <c r="B43" s="92"/>
      <c r="C43" s="43" t="s">
        <v>40</v>
      </c>
      <c r="D43" s="13">
        <v>3</v>
      </c>
      <c r="E43" s="99"/>
      <c r="F43" s="100"/>
      <c r="G43" s="100"/>
      <c r="H43" s="100"/>
      <c r="I43" s="100"/>
      <c r="J43" s="100"/>
      <c r="K43" s="100"/>
      <c r="L43" s="101"/>
    </row>
    <row r="44" spans="1:12" ht="14.45" customHeight="1" x14ac:dyDescent="0.25">
      <c r="A44" s="92" t="s">
        <v>41</v>
      </c>
      <c r="B44" s="92"/>
      <c r="C44" s="45" t="s">
        <v>42</v>
      </c>
      <c r="D44" s="14">
        <v>30</v>
      </c>
      <c r="E44" s="93" t="s">
        <v>213</v>
      </c>
      <c r="F44" s="94"/>
      <c r="G44" s="94"/>
      <c r="H44" s="94"/>
      <c r="I44" s="94"/>
      <c r="J44" s="94"/>
      <c r="K44" s="94"/>
      <c r="L44" s="95"/>
    </row>
    <row r="45" spans="1:12" x14ac:dyDescent="0.25">
      <c r="A45" s="92"/>
      <c r="B45" s="92"/>
      <c r="C45" s="45" t="s">
        <v>43</v>
      </c>
      <c r="D45" s="14">
        <v>0</v>
      </c>
      <c r="E45" s="99"/>
      <c r="F45" s="100"/>
      <c r="G45" s="100"/>
      <c r="H45" s="100"/>
      <c r="I45" s="100"/>
      <c r="J45" s="100"/>
      <c r="K45" s="100"/>
      <c r="L45" s="101"/>
    </row>
    <row r="46" spans="1:12" ht="14.45" customHeight="1" x14ac:dyDescent="0.25">
      <c r="A46" s="92" t="s">
        <v>44</v>
      </c>
      <c r="B46" s="92"/>
      <c r="C46" s="45" t="s">
        <v>42</v>
      </c>
      <c r="D46" s="14">
        <v>35</v>
      </c>
      <c r="E46" s="102" t="s">
        <v>207</v>
      </c>
      <c r="F46" s="103"/>
      <c r="G46" s="103"/>
      <c r="H46" s="103"/>
      <c r="I46" s="103"/>
      <c r="J46" s="103"/>
      <c r="K46" s="103"/>
      <c r="L46" s="104"/>
    </row>
    <row r="47" spans="1:12" x14ac:dyDescent="0.25">
      <c r="A47" s="92"/>
      <c r="B47" s="92"/>
      <c r="C47" s="45" t="s">
        <v>45</v>
      </c>
      <c r="D47" s="14">
        <v>0</v>
      </c>
      <c r="E47" s="105"/>
      <c r="F47" s="106"/>
      <c r="G47" s="106"/>
      <c r="H47" s="106"/>
      <c r="I47" s="106"/>
      <c r="J47" s="106"/>
      <c r="K47" s="106"/>
      <c r="L47" s="107"/>
    </row>
    <row r="48" spans="1:12" x14ac:dyDescent="0.25">
      <c r="A48" s="117" t="s">
        <v>208</v>
      </c>
      <c r="B48" s="117"/>
      <c r="C48" s="90" t="s">
        <v>140</v>
      </c>
      <c r="D48" s="82"/>
    </row>
    <row r="49" spans="1:4" x14ac:dyDescent="0.25">
      <c r="A49" s="117"/>
      <c r="B49" s="117"/>
      <c r="C49" s="90" t="s">
        <v>141</v>
      </c>
      <c r="D49" s="82"/>
    </row>
    <row r="50" spans="1:4" x14ac:dyDescent="0.25">
      <c r="A50" s="117"/>
      <c r="B50" s="117"/>
      <c r="C50" s="90" t="s">
        <v>259</v>
      </c>
      <c r="D50" s="82"/>
    </row>
    <row r="51" spans="1:4" x14ac:dyDescent="0.25">
      <c r="A51" s="117"/>
      <c r="B51" s="117"/>
      <c r="C51" s="90" t="s">
        <v>205</v>
      </c>
      <c r="D51" s="90"/>
    </row>
    <row r="52" spans="1:4" x14ac:dyDescent="0.25">
      <c r="A52" s="117"/>
      <c r="B52" s="117"/>
      <c r="C52" s="57" t="s">
        <v>248</v>
      </c>
      <c r="D52" s="2"/>
    </row>
  </sheetData>
  <mergeCells count="35">
    <mergeCell ref="A3:B3"/>
    <mergeCell ref="A2:F2"/>
    <mergeCell ref="C3:D3"/>
    <mergeCell ref="E3:F3"/>
    <mergeCell ref="H4:J8"/>
    <mergeCell ref="L4:L8"/>
    <mergeCell ref="H13:K15"/>
    <mergeCell ref="L13:L15"/>
    <mergeCell ref="A22:B22"/>
    <mergeCell ref="B21:D21"/>
    <mergeCell ref="B18:D19"/>
    <mergeCell ref="E22:L22"/>
    <mergeCell ref="F13:F14"/>
    <mergeCell ref="C13:C14"/>
    <mergeCell ref="A27:B30"/>
    <mergeCell ref="A31:B35"/>
    <mergeCell ref="E31:L35"/>
    <mergeCell ref="E23:L30"/>
    <mergeCell ref="C10:C11"/>
    <mergeCell ref="M13:M15"/>
    <mergeCell ref="C50:D50"/>
    <mergeCell ref="C51:D51"/>
    <mergeCell ref="H10:L11"/>
    <mergeCell ref="A36:B39"/>
    <mergeCell ref="C49:D49"/>
    <mergeCell ref="E40:L43"/>
    <mergeCell ref="E44:L45"/>
    <mergeCell ref="E46:L47"/>
    <mergeCell ref="A40:B43"/>
    <mergeCell ref="A44:B45"/>
    <mergeCell ref="A46:B47"/>
    <mergeCell ref="E36:L39"/>
    <mergeCell ref="C48:D48"/>
    <mergeCell ref="A48:B52"/>
    <mergeCell ref="A23:B26"/>
  </mergeCells>
  <hyperlinks>
    <hyperlink ref="C48" r:id="rId1"/>
    <hyperlink ref="C49" r:id="rId2"/>
    <hyperlink ref="C51" r:id="rId3"/>
    <hyperlink ref="C52" r:id="rId4"/>
    <hyperlink ref="C50" r:id="rId5"/>
  </hyperlinks>
  <pageMargins left="0.25" right="0.25" top="0.75" bottom="0.75" header="0.3" footer="0.3"/>
  <pageSetup scale="95" orientation="portrait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Hoja1!$C$1:$C$2</xm:f>
          </x14:formula1>
          <xm:sqref>M13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L46"/>
  <sheetViews>
    <sheetView showGridLines="0" zoomScale="90" zoomScaleNormal="90" zoomScalePageLayoutView="30" workbookViewId="0">
      <selection activeCell="B27" sqref="B27:C27"/>
    </sheetView>
  </sheetViews>
  <sheetFormatPr baseColWidth="10" defaultColWidth="11.42578125" defaultRowHeight="15" x14ac:dyDescent="0.25"/>
  <cols>
    <col min="1" max="1" width="14.28515625" customWidth="1"/>
    <col min="2" max="2" width="73.140625" bestFit="1" customWidth="1"/>
    <col min="3" max="3" width="16.28515625" customWidth="1"/>
    <col min="5" max="5" width="14.5703125" customWidth="1"/>
    <col min="6" max="6" width="2.140625" customWidth="1"/>
    <col min="8" max="8" width="3.5703125" customWidth="1"/>
    <col min="10" max="10" width="1.85546875" customWidth="1"/>
    <col min="11" max="11" width="21.42578125" customWidth="1"/>
  </cols>
  <sheetData>
    <row r="1" spans="1:12" ht="15" customHeight="1" x14ac:dyDescent="0.25"/>
    <row r="2" spans="1:12" x14ac:dyDescent="0.25">
      <c r="A2" s="160" t="s">
        <v>317</v>
      </c>
      <c r="B2" s="160"/>
      <c r="C2" s="160"/>
      <c r="D2" s="160"/>
      <c r="E2" s="160"/>
    </row>
    <row r="3" spans="1:12" x14ac:dyDescent="0.25">
      <c r="A3" s="58" t="s">
        <v>199</v>
      </c>
      <c r="B3" s="158" t="s">
        <v>316</v>
      </c>
      <c r="C3" s="159"/>
      <c r="D3" s="161" t="s">
        <v>10</v>
      </c>
      <c r="E3" s="162"/>
    </row>
    <row r="4" spans="1:12" ht="15" customHeight="1" x14ac:dyDescent="0.25">
      <c r="A4" s="49">
        <v>1</v>
      </c>
      <c r="B4" s="176" t="s">
        <v>315</v>
      </c>
      <c r="C4" s="177"/>
      <c r="D4" s="12">
        <f>IF(OR(L13=5,L13=3),C11,"")</f>
        <v>625</v>
      </c>
      <c r="E4" s="12">
        <f>IF(L13=5,C11-E13,IF(L13=3,C11-E13,""))</f>
        <v>500.2</v>
      </c>
      <c r="G4" s="163" t="s">
        <v>19</v>
      </c>
      <c r="H4" s="163"/>
      <c r="I4" s="163"/>
      <c r="K4" s="163" t="s">
        <v>314</v>
      </c>
      <c r="L4" t="s">
        <v>193</v>
      </c>
    </row>
    <row r="5" spans="1:12" x14ac:dyDescent="0.25">
      <c r="A5" s="49">
        <v>2</v>
      </c>
      <c r="B5" s="178" t="s">
        <v>313</v>
      </c>
      <c r="C5" s="179"/>
      <c r="D5" s="12">
        <f>IF(L13=5,INT(E4-1),"")</f>
        <v>499</v>
      </c>
      <c r="E5" s="12">
        <f>IF(L13=5,D5-E13,"")</f>
        <v>374.2</v>
      </c>
      <c r="G5" s="163"/>
      <c r="H5" s="163"/>
      <c r="I5" s="163"/>
      <c r="K5" s="163"/>
      <c r="L5" t="s">
        <v>194</v>
      </c>
    </row>
    <row r="6" spans="1:12" x14ac:dyDescent="0.25">
      <c r="A6" s="49">
        <v>3</v>
      </c>
      <c r="B6" s="180" t="s">
        <v>312</v>
      </c>
      <c r="C6" s="181"/>
      <c r="D6" s="2">
        <f>IF(L13=5,INT(E5-1),IF(L13=3,INT(E4-1),""))</f>
        <v>373</v>
      </c>
      <c r="E6" s="12">
        <f>IF(L13=5,D6-E13,IF(L13=3,D6-E13,""))</f>
        <v>248.2</v>
      </c>
      <c r="G6" s="163"/>
      <c r="H6" s="163"/>
      <c r="I6" s="163"/>
      <c r="K6" s="163"/>
      <c r="L6" t="s">
        <v>195</v>
      </c>
    </row>
    <row r="7" spans="1:12" x14ac:dyDescent="0.25">
      <c r="A7" s="49">
        <v>4</v>
      </c>
      <c r="B7" s="182" t="s">
        <v>311</v>
      </c>
      <c r="C7" s="183"/>
      <c r="D7" s="2">
        <f>IF(L13=5,INT(E6-1),"")</f>
        <v>247</v>
      </c>
      <c r="E7" s="12">
        <f>IF(L13=5,D7-E13,"")</f>
        <v>122.2</v>
      </c>
      <c r="G7" s="163"/>
      <c r="H7" s="163"/>
      <c r="I7" s="163"/>
      <c r="K7" s="163"/>
      <c r="L7" t="s">
        <v>196</v>
      </c>
    </row>
    <row r="8" spans="1:12" x14ac:dyDescent="0.25">
      <c r="A8" s="49">
        <v>5</v>
      </c>
      <c r="B8" s="184" t="s">
        <v>310</v>
      </c>
      <c r="C8" s="185"/>
      <c r="D8" s="2">
        <f>IF(L13=5,INT(E7-1),IF(L13=3,INT(E6-1),""))</f>
        <v>121</v>
      </c>
      <c r="E8" s="2" t="s">
        <v>200</v>
      </c>
      <c r="G8" s="163"/>
      <c r="H8" s="163"/>
      <c r="I8" s="163"/>
      <c r="K8" s="163"/>
      <c r="L8" t="s">
        <v>197</v>
      </c>
    </row>
    <row r="9" spans="1:12" ht="15.75" thickBot="1" x14ac:dyDescent="0.3"/>
    <row r="10" spans="1:12" ht="15" customHeight="1" x14ac:dyDescent="0.25">
      <c r="B10" s="136" t="s">
        <v>12</v>
      </c>
      <c r="C10" s="3" t="s">
        <v>14</v>
      </c>
      <c r="D10" s="4" t="s">
        <v>15</v>
      </c>
      <c r="E10" s="5" t="s">
        <v>16</v>
      </c>
      <c r="G10" s="91" t="s">
        <v>206</v>
      </c>
      <c r="H10" s="91"/>
      <c r="I10" s="91"/>
      <c r="J10" s="91"/>
      <c r="K10" s="91"/>
    </row>
    <row r="11" spans="1:12" ht="15" customHeight="1" thickBot="1" x14ac:dyDescent="0.3">
      <c r="B11" s="137"/>
      <c r="C11" s="7">
        <f>5*5*5*5</f>
        <v>625</v>
      </c>
      <c r="D11" s="6">
        <v>1</v>
      </c>
      <c r="E11" s="8">
        <f>C11-D11</f>
        <v>624</v>
      </c>
      <c r="G11" s="91"/>
      <c r="H11" s="91"/>
      <c r="I11" s="91"/>
      <c r="J11" s="91"/>
      <c r="K11" s="91"/>
    </row>
    <row r="12" spans="1:12" ht="15.75" thickBot="1" x14ac:dyDescent="0.3"/>
    <row r="13" spans="1:12" ht="15" customHeight="1" x14ac:dyDescent="0.25">
      <c r="B13" s="157" t="s">
        <v>198</v>
      </c>
      <c r="C13" s="10" t="s">
        <v>18</v>
      </c>
      <c r="D13" s="11">
        <f>E11</f>
        <v>624</v>
      </c>
      <c r="E13" s="155">
        <f>D13/D14</f>
        <v>124.8</v>
      </c>
      <c r="G13" s="139" t="s">
        <v>13</v>
      </c>
      <c r="H13" s="140"/>
      <c r="I13" s="140"/>
      <c r="J13" s="141"/>
      <c r="K13" s="148" t="s">
        <v>192</v>
      </c>
      <c r="L13" s="164">
        <v>5</v>
      </c>
    </row>
    <row r="14" spans="1:12" ht="15.75" customHeight="1" thickBot="1" x14ac:dyDescent="0.3">
      <c r="B14" s="157"/>
      <c r="C14" s="9" t="s">
        <v>17</v>
      </c>
      <c r="D14" s="52">
        <f>L13</f>
        <v>5</v>
      </c>
      <c r="E14" s="156"/>
      <c r="G14" s="142"/>
      <c r="H14" s="143"/>
      <c r="I14" s="143"/>
      <c r="J14" s="144"/>
      <c r="K14" s="149"/>
      <c r="L14" s="165"/>
    </row>
    <row r="15" spans="1:12" x14ac:dyDescent="0.25">
      <c r="G15" s="145"/>
      <c r="H15" s="146"/>
      <c r="I15" s="146"/>
      <c r="J15" s="147"/>
      <c r="K15" s="150"/>
      <c r="L15" s="166"/>
    </row>
    <row r="18" spans="1:12" ht="30" customHeight="1" x14ac:dyDescent="0.25">
      <c r="A18" s="186" t="s">
        <v>309</v>
      </c>
      <c r="B18" s="186"/>
      <c r="C18" s="175"/>
      <c r="D18" s="175"/>
      <c r="E18" s="175"/>
      <c r="F18" s="175"/>
    </row>
    <row r="19" spans="1:12" x14ac:dyDescent="0.25">
      <c r="B19" s="153"/>
      <c r="C19" s="153"/>
    </row>
    <row r="20" spans="1:12" x14ac:dyDescent="0.25">
      <c r="A20" s="51" t="s">
        <v>308</v>
      </c>
      <c r="B20" s="171" t="s">
        <v>307</v>
      </c>
      <c r="C20" s="172"/>
      <c r="D20" s="173" t="s">
        <v>306</v>
      </c>
      <c r="E20" s="174"/>
      <c r="F20" s="79"/>
      <c r="G20" s="151" t="s">
        <v>142</v>
      </c>
      <c r="H20" s="151"/>
      <c r="I20" s="151"/>
      <c r="J20" s="151"/>
      <c r="K20" s="51" t="s">
        <v>143</v>
      </c>
      <c r="L20" s="51" t="s">
        <v>144</v>
      </c>
    </row>
    <row r="21" spans="1:12" s="76" customFormat="1" ht="31.5" customHeight="1" x14ac:dyDescent="0.25">
      <c r="A21" s="78" t="s">
        <v>305</v>
      </c>
      <c r="B21" s="138" t="s">
        <v>304</v>
      </c>
      <c r="C21" s="138"/>
      <c r="D21" s="117" t="s">
        <v>303</v>
      </c>
      <c r="E21" s="117"/>
      <c r="F21" s="77"/>
      <c r="G21" s="191" t="s">
        <v>302</v>
      </c>
      <c r="H21" s="191"/>
      <c r="I21" s="191"/>
      <c r="J21" s="191"/>
      <c r="K21" s="56" t="s">
        <v>301</v>
      </c>
      <c r="L21" s="72">
        <v>1</v>
      </c>
    </row>
    <row r="22" spans="1:12" s="76" customFormat="1" ht="30" customHeight="1" x14ac:dyDescent="0.25">
      <c r="A22" s="78" t="s">
        <v>300</v>
      </c>
      <c r="B22" s="187" t="s">
        <v>299</v>
      </c>
      <c r="C22" s="188"/>
      <c r="D22" s="117" t="s">
        <v>298</v>
      </c>
      <c r="E22" s="117"/>
      <c r="F22" s="77"/>
      <c r="G22" s="191"/>
      <c r="H22" s="191"/>
      <c r="I22" s="191"/>
      <c r="J22" s="191"/>
      <c r="K22" s="75" t="s">
        <v>297</v>
      </c>
      <c r="L22" s="72">
        <v>2</v>
      </c>
    </row>
    <row r="23" spans="1:12" ht="32.25" customHeight="1" x14ac:dyDescent="0.25">
      <c r="A23" s="74" t="s">
        <v>296</v>
      </c>
      <c r="B23" s="187" t="s">
        <v>295</v>
      </c>
      <c r="C23" s="188"/>
      <c r="D23" s="117" t="s">
        <v>294</v>
      </c>
      <c r="E23" s="117"/>
      <c r="F23" s="73"/>
      <c r="G23" s="191"/>
      <c r="H23" s="191"/>
      <c r="I23" s="191"/>
      <c r="J23" s="191"/>
      <c r="K23" s="75" t="s">
        <v>293</v>
      </c>
      <c r="L23" s="72">
        <v>3</v>
      </c>
    </row>
    <row r="24" spans="1:12" ht="33" customHeight="1" x14ac:dyDescent="0.25">
      <c r="A24" s="74" t="s">
        <v>292</v>
      </c>
      <c r="B24" s="187" t="s">
        <v>291</v>
      </c>
      <c r="C24" s="188"/>
      <c r="D24" s="117" t="s">
        <v>290</v>
      </c>
      <c r="E24" s="117"/>
      <c r="F24" s="73"/>
      <c r="G24" s="191"/>
      <c r="H24" s="191"/>
      <c r="I24" s="191"/>
      <c r="J24" s="191"/>
      <c r="K24" s="75" t="s">
        <v>289</v>
      </c>
      <c r="L24" s="72">
        <v>4</v>
      </c>
    </row>
    <row r="25" spans="1:12" ht="29.25" customHeight="1" x14ac:dyDescent="0.25">
      <c r="A25" s="74" t="s">
        <v>288</v>
      </c>
      <c r="B25" s="187" t="s">
        <v>287</v>
      </c>
      <c r="C25" s="188"/>
      <c r="D25" s="117" t="s">
        <v>286</v>
      </c>
      <c r="E25" s="117"/>
      <c r="F25" s="73"/>
      <c r="G25" s="191"/>
      <c r="H25" s="191"/>
      <c r="I25" s="191"/>
      <c r="J25" s="191"/>
      <c r="K25" s="72" t="s">
        <v>285</v>
      </c>
      <c r="L25" s="72">
        <v>5</v>
      </c>
    </row>
    <row r="26" spans="1:12" ht="46.5" customHeight="1" x14ac:dyDescent="0.25">
      <c r="A26" s="74" t="s">
        <v>318</v>
      </c>
      <c r="B26" s="167" t="s">
        <v>284</v>
      </c>
      <c r="C26" s="168"/>
      <c r="D26" s="117" t="s">
        <v>283</v>
      </c>
      <c r="E26" s="117"/>
      <c r="F26" s="73"/>
      <c r="G26" s="191" t="s">
        <v>281</v>
      </c>
      <c r="H26" s="191"/>
      <c r="I26" s="191"/>
      <c r="J26" s="191"/>
      <c r="K26" s="75" t="s">
        <v>282</v>
      </c>
      <c r="L26" s="72">
        <v>1</v>
      </c>
    </row>
    <row r="27" spans="1:12" ht="29.25" customHeight="1" x14ac:dyDescent="0.25">
      <c r="A27" s="74" t="s">
        <v>281</v>
      </c>
      <c r="B27" s="169" t="s">
        <v>280</v>
      </c>
      <c r="C27" s="170"/>
      <c r="D27" s="117" t="s">
        <v>279</v>
      </c>
      <c r="E27" s="117"/>
      <c r="F27" s="73"/>
      <c r="G27" s="191"/>
      <c r="H27" s="191"/>
      <c r="I27" s="191"/>
      <c r="J27" s="191"/>
      <c r="K27" s="75" t="s">
        <v>278</v>
      </c>
      <c r="L27" s="72">
        <v>2</v>
      </c>
    </row>
    <row r="28" spans="1:12" ht="45.75" customHeight="1" x14ac:dyDescent="0.25">
      <c r="A28" s="74" t="s">
        <v>272</v>
      </c>
      <c r="B28" s="189" t="s">
        <v>277</v>
      </c>
      <c r="C28" s="190"/>
      <c r="D28" s="117" t="s">
        <v>276</v>
      </c>
      <c r="E28" s="117"/>
      <c r="F28" s="73"/>
      <c r="G28" s="191"/>
      <c r="H28" s="191"/>
      <c r="I28" s="191"/>
      <c r="J28" s="191"/>
      <c r="K28" s="56" t="s">
        <v>275</v>
      </c>
      <c r="L28" s="72">
        <v>3</v>
      </c>
    </row>
    <row r="29" spans="1:12" ht="26.25" customHeight="1" x14ac:dyDescent="0.25">
      <c r="A29" s="92" t="s">
        <v>319</v>
      </c>
      <c r="B29" s="50" t="s">
        <v>193</v>
      </c>
      <c r="C29" s="50" t="s">
        <v>261</v>
      </c>
      <c r="D29" s="82">
        <v>5</v>
      </c>
      <c r="E29" s="82"/>
      <c r="F29" s="71"/>
      <c r="G29" s="191"/>
      <c r="H29" s="191"/>
      <c r="I29" s="191"/>
      <c r="J29" s="191"/>
      <c r="K29" s="56" t="s">
        <v>274</v>
      </c>
      <c r="L29" s="72">
        <v>4</v>
      </c>
    </row>
    <row r="30" spans="1:12" ht="15" customHeight="1" x14ac:dyDescent="0.25">
      <c r="A30" s="92"/>
      <c r="B30" s="50" t="s">
        <v>194</v>
      </c>
      <c r="C30" s="50" t="s">
        <v>262</v>
      </c>
      <c r="D30" s="82">
        <v>4</v>
      </c>
      <c r="E30" s="82"/>
      <c r="F30" s="71"/>
      <c r="G30" s="191" t="s">
        <v>272</v>
      </c>
      <c r="H30" s="191"/>
      <c r="I30" s="191"/>
      <c r="J30" s="191"/>
      <c r="K30" s="56" t="s">
        <v>271</v>
      </c>
      <c r="L30" s="72">
        <v>5</v>
      </c>
    </row>
    <row r="31" spans="1:12" ht="15" customHeight="1" x14ac:dyDescent="0.25">
      <c r="A31" s="92"/>
      <c r="B31" s="50" t="s">
        <v>195</v>
      </c>
      <c r="C31" s="50" t="s">
        <v>263</v>
      </c>
      <c r="D31" s="82">
        <v>3</v>
      </c>
      <c r="E31" s="82"/>
      <c r="F31" s="71"/>
      <c r="G31" s="191"/>
      <c r="H31" s="191"/>
      <c r="I31" s="191"/>
      <c r="J31" s="191"/>
      <c r="K31" s="50" t="s">
        <v>270</v>
      </c>
      <c r="L31" s="72">
        <v>1</v>
      </c>
    </row>
    <row r="32" spans="1:12" ht="30" x14ac:dyDescent="0.25">
      <c r="A32" s="92"/>
      <c r="B32" s="50" t="s">
        <v>196</v>
      </c>
      <c r="C32" s="50" t="s">
        <v>264</v>
      </c>
      <c r="D32" s="82">
        <v>2</v>
      </c>
      <c r="E32" s="82"/>
      <c r="F32" s="71"/>
      <c r="G32" s="191"/>
      <c r="H32" s="191"/>
      <c r="I32" s="191"/>
      <c r="J32" s="191"/>
      <c r="K32" s="50" t="s">
        <v>269</v>
      </c>
      <c r="L32" s="72">
        <v>2</v>
      </c>
    </row>
    <row r="33" spans="1:12" ht="30" x14ac:dyDescent="0.25">
      <c r="A33" s="92"/>
      <c r="B33" s="50" t="s">
        <v>197</v>
      </c>
      <c r="C33" s="50" t="s">
        <v>265</v>
      </c>
      <c r="D33" s="82">
        <v>1</v>
      </c>
      <c r="E33" s="82"/>
      <c r="F33" s="71"/>
      <c r="G33" s="191"/>
      <c r="H33" s="191"/>
      <c r="I33" s="191"/>
      <c r="J33" s="191"/>
      <c r="K33" s="50" t="s">
        <v>268</v>
      </c>
      <c r="L33" s="72">
        <v>3</v>
      </c>
    </row>
    <row r="34" spans="1:12" ht="30" customHeight="1" x14ac:dyDescent="0.25">
      <c r="A34" s="163" t="s">
        <v>273</v>
      </c>
      <c r="B34" s="163"/>
      <c r="C34" s="163"/>
      <c r="D34" s="163"/>
      <c r="E34" s="163"/>
      <c r="F34" s="71"/>
      <c r="G34" s="191"/>
      <c r="H34" s="191"/>
      <c r="I34" s="191"/>
      <c r="J34" s="191"/>
      <c r="K34" s="50" t="s">
        <v>267</v>
      </c>
      <c r="L34" s="72">
        <v>4</v>
      </c>
    </row>
    <row r="35" spans="1:12" x14ac:dyDescent="0.25">
      <c r="A35" s="163"/>
      <c r="B35" s="163"/>
      <c r="C35" s="163"/>
      <c r="D35" s="163"/>
      <c r="E35" s="163"/>
      <c r="F35" s="71"/>
      <c r="G35" s="191"/>
      <c r="H35" s="191"/>
      <c r="I35" s="191"/>
      <c r="J35" s="191"/>
      <c r="K35" s="49" t="s">
        <v>266</v>
      </c>
      <c r="L35" s="72">
        <v>5</v>
      </c>
    </row>
    <row r="36" spans="1:12" x14ac:dyDescent="0.25">
      <c r="E36" s="71"/>
      <c r="F36" s="71"/>
      <c r="G36" s="71"/>
      <c r="H36" s="71"/>
      <c r="I36" s="71"/>
      <c r="J36" s="71"/>
      <c r="K36" s="71"/>
    </row>
    <row r="37" spans="1:12" ht="15.75" x14ac:dyDescent="0.25">
      <c r="E37" s="70"/>
      <c r="F37" s="70"/>
      <c r="G37" s="70"/>
      <c r="H37" s="70"/>
      <c r="I37" s="70"/>
      <c r="J37" s="70"/>
      <c r="K37" s="70"/>
    </row>
    <row r="38" spans="1:12" ht="15.75" x14ac:dyDescent="0.25">
      <c r="D38" s="70"/>
      <c r="E38" s="70"/>
      <c r="F38" s="70"/>
      <c r="G38" s="70"/>
      <c r="H38" s="70"/>
      <c r="I38" s="70"/>
      <c r="J38" s="70"/>
      <c r="K38" s="70"/>
    </row>
    <row r="39" spans="1:12" ht="15.75" x14ac:dyDescent="0.25">
      <c r="D39" s="70"/>
      <c r="E39" s="70"/>
      <c r="F39" s="70"/>
      <c r="G39" s="70"/>
      <c r="H39" s="70"/>
      <c r="I39" s="70"/>
      <c r="J39" s="70"/>
      <c r="K39" s="70"/>
    </row>
    <row r="40" spans="1:12" x14ac:dyDescent="0.25">
      <c r="D40" s="69"/>
      <c r="E40" s="69"/>
      <c r="F40" s="69"/>
      <c r="G40" s="69"/>
      <c r="H40" s="69"/>
      <c r="I40" s="69"/>
      <c r="J40" s="69"/>
      <c r="K40" s="69"/>
    </row>
    <row r="41" spans="1:12" x14ac:dyDescent="0.25">
      <c r="D41" s="69"/>
      <c r="E41" s="69"/>
      <c r="F41" s="69"/>
      <c r="G41" s="69"/>
      <c r="H41" s="69"/>
      <c r="I41" s="69"/>
      <c r="J41" s="69"/>
      <c r="K41" s="69"/>
    </row>
    <row r="42" spans="1:12" x14ac:dyDescent="0.25">
      <c r="D42" s="69"/>
      <c r="E42" s="69"/>
      <c r="F42" s="69"/>
      <c r="G42" s="69"/>
      <c r="H42" s="69"/>
      <c r="I42" s="69"/>
      <c r="J42" s="69"/>
      <c r="K42" s="69"/>
    </row>
    <row r="43" spans="1:12" x14ac:dyDescent="0.25">
      <c r="D43" s="69"/>
      <c r="E43" s="69"/>
      <c r="F43" s="69"/>
      <c r="G43" s="69"/>
      <c r="H43" s="69"/>
      <c r="I43" s="69"/>
      <c r="J43" s="69"/>
      <c r="K43" s="69"/>
    </row>
    <row r="44" spans="1:12" x14ac:dyDescent="0.25">
      <c r="D44" s="69"/>
      <c r="E44" s="69"/>
      <c r="F44" s="69"/>
      <c r="G44" s="69"/>
      <c r="H44" s="69"/>
      <c r="I44" s="69"/>
      <c r="J44" s="69"/>
      <c r="K44" s="69"/>
    </row>
    <row r="46" spans="1:12" ht="32.25" customHeight="1" x14ac:dyDescent="0.25"/>
  </sheetData>
  <mergeCells count="49">
    <mergeCell ref="G30:J35"/>
    <mergeCell ref="A34:E35"/>
    <mergeCell ref="D29:E29"/>
    <mergeCell ref="D30:E30"/>
    <mergeCell ref="D31:E31"/>
    <mergeCell ref="D32:E32"/>
    <mergeCell ref="D33:E33"/>
    <mergeCell ref="A29:A33"/>
    <mergeCell ref="G20:J20"/>
    <mergeCell ref="D26:E26"/>
    <mergeCell ref="D27:E27"/>
    <mergeCell ref="D28:E28"/>
    <mergeCell ref="A18:B18"/>
    <mergeCell ref="D24:E24"/>
    <mergeCell ref="D25:E25"/>
    <mergeCell ref="B22:C22"/>
    <mergeCell ref="B23:C23"/>
    <mergeCell ref="B24:C24"/>
    <mergeCell ref="B25:C25"/>
    <mergeCell ref="B28:C28"/>
    <mergeCell ref="D23:E23"/>
    <mergeCell ref="G21:J25"/>
    <mergeCell ref="G26:J29"/>
    <mergeCell ref="K4:K8"/>
    <mergeCell ref="B5:C5"/>
    <mergeCell ref="B6:C6"/>
    <mergeCell ref="B7:C7"/>
    <mergeCell ref="B8:C8"/>
    <mergeCell ref="A2:E2"/>
    <mergeCell ref="B3:C3"/>
    <mergeCell ref="D3:E3"/>
    <mergeCell ref="B4:C4"/>
    <mergeCell ref="G4:I8"/>
    <mergeCell ref="L13:L15"/>
    <mergeCell ref="B19:C19"/>
    <mergeCell ref="B26:C26"/>
    <mergeCell ref="B27:C27"/>
    <mergeCell ref="B10:B11"/>
    <mergeCell ref="G10:K11"/>
    <mergeCell ref="B13:B14"/>
    <mergeCell ref="E13:E14"/>
    <mergeCell ref="G13:J15"/>
    <mergeCell ref="K13:K15"/>
    <mergeCell ref="B20:C20"/>
    <mergeCell ref="B21:C21"/>
    <mergeCell ref="D20:E20"/>
    <mergeCell ref="D21:E21"/>
    <mergeCell ref="D22:E22"/>
    <mergeCell ref="C18:F18"/>
  </mergeCells>
  <pageMargins left="0.25" right="0.25" top="0.75" bottom="0.75" header="0.3" footer="0.3"/>
  <pageSetup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C37"/>
  <sheetViews>
    <sheetView workbookViewId="0">
      <selection sqref="A1:A37"/>
    </sheetView>
  </sheetViews>
  <sheetFormatPr baseColWidth="10" defaultRowHeight="15" x14ac:dyDescent="0.25"/>
  <cols>
    <col min="1" max="1" width="27.42578125" bestFit="1" customWidth="1"/>
  </cols>
  <sheetData>
    <row r="1" spans="1:3" x14ac:dyDescent="0.25">
      <c r="A1" s="41" t="s">
        <v>153</v>
      </c>
      <c r="C1">
        <v>3</v>
      </c>
    </row>
    <row r="2" spans="1:3" x14ac:dyDescent="0.25">
      <c r="A2" s="41" t="s">
        <v>154</v>
      </c>
      <c r="C2">
        <v>5</v>
      </c>
    </row>
    <row r="3" spans="1:3" x14ac:dyDescent="0.25">
      <c r="A3" s="41" t="s">
        <v>155</v>
      </c>
    </row>
    <row r="4" spans="1:3" x14ac:dyDescent="0.25">
      <c r="A4" s="41" t="s">
        <v>156</v>
      </c>
    </row>
    <row r="5" spans="1:3" x14ac:dyDescent="0.25">
      <c r="A5" s="2" t="s">
        <v>157</v>
      </c>
    </row>
    <row r="6" spans="1:3" x14ac:dyDescent="0.25">
      <c r="A6" s="2" t="s">
        <v>158</v>
      </c>
    </row>
    <row r="7" spans="1:3" x14ac:dyDescent="0.25">
      <c r="A7" s="2" t="s">
        <v>159</v>
      </c>
    </row>
    <row r="8" spans="1:3" x14ac:dyDescent="0.25">
      <c r="A8" s="41" t="s">
        <v>160</v>
      </c>
    </row>
    <row r="9" spans="1:3" x14ac:dyDescent="0.25">
      <c r="A9" s="41" t="s">
        <v>161</v>
      </c>
    </row>
    <row r="10" spans="1:3" x14ac:dyDescent="0.25">
      <c r="A10" s="41" t="s">
        <v>162</v>
      </c>
    </row>
    <row r="11" spans="1:3" x14ac:dyDescent="0.25">
      <c r="A11" s="41" t="s">
        <v>163</v>
      </c>
    </row>
    <row r="12" spans="1:3" x14ac:dyDescent="0.25">
      <c r="A12" s="41" t="s">
        <v>164</v>
      </c>
    </row>
    <row r="13" spans="1:3" x14ac:dyDescent="0.25">
      <c r="A13" s="41" t="s">
        <v>165</v>
      </c>
    </row>
    <row r="14" spans="1:3" x14ac:dyDescent="0.25">
      <c r="A14" s="41" t="s">
        <v>166</v>
      </c>
    </row>
    <row r="15" spans="1:3" x14ac:dyDescent="0.25">
      <c r="A15" s="41" t="s">
        <v>167</v>
      </c>
    </row>
    <row r="16" spans="1:3" x14ac:dyDescent="0.25">
      <c r="A16" s="41" t="s">
        <v>168</v>
      </c>
    </row>
    <row r="17" spans="1:1" x14ac:dyDescent="0.25">
      <c r="A17" s="41" t="s">
        <v>169</v>
      </c>
    </row>
    <row r="18" spans="1:1" x14ac:dyDescent="0.25">
      <c r="A18" s="42" t="s">
        <v>170</v>
      </c>
    </row>
    <row r="19" spans="1:1" x14ac:dyDescent="0.25">
      <c r="A19" s="42" t="s">
        <v>171</v>
      </c>
    </row>
    <row r="20" spans="1:1" x14ac:dyDescent="0.25">
      <c r="A20" s="42" t="s">
        <v>172</v>
      </c>
    </row>
    <row r="21" spans="1:1" x14ac:dyDescent="0.25">
      <c r="A21" s="42" t="s">
        <v>173</v>
      </c>
    </row>
    <row r="22" spans="1:1" x14ac:dyDescent="0.25">
      <c r="A22" s="42" t="s">
        <v>174</v>
      </c>
    </row>
    <row r="23" spans="1:1" x14ac:dyDescent="0.25">
      <c r="A23" s="42" t="s">
        <v>175</v>
      </c>
    </row>
    <row r="24" spans="1:1" x14ac:dyDescent="0.25">
      <c r="A24" s="42" t="s">
        <v>176</v>
      </c>
    </row>
    <row r="25" spans="1:1" x14ac:dyDescent="0.25">
      <c r="A25" s="42" t="s">
        <v>177</v>
      </c>
    </row>
    <row r="26" spans="1:1" x14ac:dyDescent="0.25">
      <c r="A26" s="42" t="s">
        <v>178</v>
      </c>
    </row>
    <row r="27" spans="1:1" x14ac:dyDescent="0.25">
      <c r="A27" s="42" t="s">
        <v>179</v>
      </c>
    </row>
    <row r="28" spans="1:1" x14ac:dyDescent="0.25">
      <c r="A28" s="42" t="s">
        <v>180</v>
      </c>
    </row>
    <row r="29" spans="1:1" x14ac:dyDescent="0.25">
      <c r="A29" s="42" t="s">
        <v>181</v>
      </c>
    </row>
    <row r="30" spans="1:1" x14ac:dyDescent="0.25">
      <c r="A30" s="42" t="s">
        <v>182</v>
      </c>
    </row>
    <row r="31" spans="1:1" x14ac:dyDescent="0.25">
      <c r="A31" s="42" t="s">
        <v>183</v>
      </c>
    </row>
    <row r="32" spans="1:1" x14ac:dyDescent="0.25">
      <c r="A32" s="42" t="s">
        <v>184</v>
      </c>
    </row>
    <row r="33" spans="1:1" x14ac:dyDescent="0.25">
      <c r="A33" s="42" t="s">
        <v>185</v>
      </c>
    </row>
    <row r="34" spans="1:1" x14ac:dyDescent="0.25">
      <c r="A34" s="42" t="s">
        <v>186</v>
      </c>
    </row>
    <row r="35" spans="1:1" x14ac:dyDescent="0.25">
      <c r="A35" s="42" t="s">
        <v>187</v>
      </c>
    </row>
    <row r="36" spans="1:1" x14ac:dyDescent="0.25">
      <c r="A36" s="42" t="s">
        <v>188</v>
      </c>
    </row>
    <row r="37" spans="1:1" x14ac:dyDescent="0.25">
      <c r="A37" s="42" t="s">
        <v>189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F24"/>
  <sheetViews>
    <sheetView workbookViewId="0">
      <selection activeCell="I5" sqref="I5"/>
    </sheetView>
  </sheetViews>
  <sheetFormatPr baseColWidth="10" defaultRowHeight="15" x14ac:dyDescent="0.25"/>
  <sheetData>
    <row r="1" spans="1:6" ht="31.5" customHeight="1" thickBot="1" x14ac:dyDescent="0.3">
      <c r="A1" s="195" t="s">
        <v>46</v>
      </c>
      <c r="B1" s="196"/>
      <c r="C1" s="196"/>
      <c r="D1" s="196"/>
      <c r="E1" s="196"/>
      <c r="F1" s="197"/>
    </row>
    <row r="2" spans="1:6" ht="15.75" x14ac:dyDescent="0.25">
      <c r="A2" s="198" t="s">
        <v>47</v>
      </c>
      <c r="B2" s="17" t="s">
        <v>48</v>
      </c>
      <c r="C2" s="19" t="s">
        <v>50</v>
      </c>
      <c r="D2" s="21" t="s">
        <v>52</v>
      </c>
      <c r="E2" s="23" t="s">
        <v>54</v>
      </c>
      <c r="F2" s="25" t="s">
        <v>56</v>
      </c>
    </row>
    <row r="3" spans="1:6" ht="15.75" thickBot="1" x14ac:dyDescent="0.3">
      <c r="A3" s="199"/>
      <c r="B3" s="18" t="s">
        <v>49</v>
      </c>
      <c r="C3" s="20" t="s">
        <v>51</v>
      </c>
      <c r="D3" s="22" t="s">
        <v>53</v>
      </c>
      <c r="E3" s="24" t="s">
        <v>55</v>
      </c>
      <c r="F3" s="26" t="s">
        <v>57</v>
      </c>
    </row>
    <row r="4" spans="1:6" ht="75.75" x14ac:dyDescent="0.25">
      <c r="A4" s="200" t="s">
        <v>58</v>
      </c>
      <c r="B4" s="27" t="s">
        <v>59</v>
      </c>
      <c r="C4" s="30" t="s">
        <v>61</v>
      </c>
      <c r="D4" s="30" t="s">
        <v>65</v>
      </c>
      <c r="E4" s="30" t="s">
        <v>68</v>
      </c>
      <c r="F4" s="30" t="s">
        <v>71</v>
      </c>
    </row>
    <row r="5" spans="1:6" ht="99.75" x14ac:dyDescent="0.25">
      <c r="A5" s="201"/>
      <c r="B5" s="27" t="s">
        <v>60</v>
      </c>
      <c r="C5" s="30" t="s">
        <v>62</v>
      </c>
      <c r="D5" s="30" t="s">
        <v>66</v>
      </c>
      <c r="E5" s="30" t="s">
        <v>69</v>
      </c>
      <c r="F5" s="30" t="s">
        <v>72</v>
      </c>
    </row>
    <row r="6" spans="1:6" ht="75.75" x14ac:dyDescent="0.25">
      <c r="A6" s="201"/>
      <c r="B6" s="28"/>
      <c r="C6" s="30" t="s">
        <v>63</v>
      </c>
      <c r="D6" s="30" t="s">
        <v>67</v>
      </c>
      <c r="E6" s="30" t="s">
        <v>70</v>
      </c>
      <c r="F6" s="33"/>
    </row>
    <row r="7" spans="1:6" ht="64.5" thickBot="1" x14ac:dyDescent="0.3">
      <c r="A7" s="202"/>
      <c r="B7" s="29"/>
      <c r="C7" s="31" t="s">
        <v>64</v>
      </c>
      <c r="D7" s="32"/>
      <c r="E7" s="32"/>
      <c r="F7" s="32"/>
    </row>
    <row r="8" spans="1:6" ht="111.75" x14ac:dyDescent="0.25">
      <c r="A8" s="200" t="s">
        <v>73</v>
      </c>
      <c r="B8" s="30" t="s">
        <v>74</v>
      </c>
      <c r="C8" s="30" t="s">
        <v>79</v>
      </c>
      <c r="D8" s="30" t="s">
        <v>85</v>
      </c>
      <c r="E8" s="30" t="s">
        <v>89</v>
      </c>
      <c r="F8" s="30" t="s">
        <v>92</v>
      </c>
    </row>
    <row r="9" spans="1:6" ht="207.75" x14ac:dyDescent="0.25">
      <c r="A9" s="201"/>
      <c r="B9" s="30" t="s">
        <v>75</v>
      </c>
      <c r="C9" s="30" t="s">
        <v>80</v>
      </c>
      <c r="D9" s="30" t="s">
        <v>86</v>
      </c>
      <c r="E9" s="30" t="s">
        <v>90</v>
      </c>
      <c r="F9" s="30" t="s">
        <v>93</v>
      </c>
    </row>
    <row r="10" spans="1:6" ht="171.75" x14ac:dyDescent="0.25">
      <c r="A10" s="201"/>
      <c r="B10" s="30" t="s">
        <v>76</v>
      </c>
      <c r="C10" s="30" t="s">
        <v>81</v>
      </c>
      <c r="D10" s="30" t="s">
        <v>87</v>
      </c>
      <c r="E10" s="30" t="s">
        <v>91</v>
      </c>
      <c r="F10" s="30" t="s">
        <v>94</v>
      </c>
    </row>
    <row r="11" spans="1:6" ht="87.75" x14ac:dyDescent="0.25">
      <c r="A11" s="201"/>
      <c r="B11" s="30" t="s">
        <v>77</v>
      </c>
      <c r="C11" s="30" t="s">
        <v>82</v>
      </c>
      <c r="D11" s="30" t="s">
        <v>88</v>
      </c>
      <c r="E11" s="33"/>
      <c r="F11" s="30" t="s">
        <v>95</v>
      </c>
    </row>
    <row r="12" spans="1:6" ht="159.75" x14ac:dyDescent="0.25">
      <c r="A12" s="201"/>
      <c r="B12" s="30" t="s">
        <v>78</v>
      </c>
      <c r="C12" s="30" t="s">
        <v>83</v>
      </c>
      <c r="D12" s="33"/>
      <c r="E12" s="33"/>
      <c r="F12" s="33"/>
    </row>
    <row r="13" spans="1:6" ht="52.5" thickBot="1" x14ac:dyDescent="0.3">
      <c r="A13" s="202"/>
      <c r="B13" s="32"/>
      <c r="C13" s="31" t="s">
        <v>84</v>
      </c>
      <c r="D13" s="32"/>
      <c r="E13" s="32"/>
      <c r="F13" s="32"/>
    </row>
    <row r="14" spans="1:6" ht="111.75" x14ac:dyDescent="0.25">
      <c r="A14" s="200" t="s">
        <v>96</v>
      </c>
      <c r="B14" s="30" t="s">
        <v>97</v>
      </c>
      <c r="C14" s="30" t="s">
        <v>99</v>
      </c>
      <c r="D14" s="30" t="s">
        <v>102</v>
      </c>
      <c r="E14" s="30" t="s">
        <v>106</v>
      </c>
      <c r="F14" s="30" t="s">
        <v>111</v>
      </c>
    </row>
    <row r="15" spans="1:6" ht="123.75" x14ac:dyDescent="0.25">
      <c r="A15" s="201"/>
      <c r="B15" s="30" t="s">
        <v>98</v>
      </c>
      <c r="C15" s="30" t="s">
        <v>100</v>
      </c>
      <c r="D15" s="30" t="s">
        <v>103</v>
      </c>
      <c r="E15" s="30" t="s">
        <v>107</v>
      </c>
      <c r="F15" s="30" t="s">
        <v>112</v>
      </c>
    </row>
    <row r="16" spans="1:6" ht="135.75" x14ac:dyDescent="0.25">
      <c r="A16" s="201"/>
      <c r="B16" s="33"/>
      <c r="C16" s="30" t="s">
        <v>101</v>
      </c>
      <c r="D16" s="30" t="s">
        <v>104</v>
      </c>
      <c r="E16" s="30" t="s">
        <v>108</v>
      </c>
      <c r="F16" s="30" t="s">
        <v>113</v>
      </c>
    </row>
    <row r="17" spans="1:6" ht="99.75" x14ac:dyDescent="0.25">
      <c r="A17" s="201"/>
      <c r="B17" s="33"/>
      <c r="C17" s="33"/>
      <c r="D17" s="30" t="s">
        <v>105</v>
      </c>
      <c r="E17" s="30" t="s">
        <v>109</v>
      </c>
      <c r="F17" s="30" t="s">
        <v>114</v>
      </c>
    </row>
    <row r="18" spans="1:6" ht="88.5" thickBot="1" x14ac:dyDescent="0.3">
      <c r="A18" s="202"/>
      <c r="B18" s="32"/>
      <c r="C18" s="32"/>
      <c r="D18" s="32"/>
      <c r="E18" s="31" t="s">
        <v>110</v>
      </c>
      <c r="F18" s="31" t="s">
        <v>115</v>
      </c>
    </row>
    <row r="19" spans="1:6" ht="180.75" thickBot="1" x14ac:dyDescent="0.3">
      <c r="A19" s="34" t="s">
        <v>116</v>
      </c>
      <c r="B19" s="31" t="s">
        <v>117</v>
      </c>
      <c r="C19" s="31" t="s">
        <v>118</v>
      </c>
      <c r="D19" s="31" t="s">
        <v>119</v>
      </c>
      <c r="E19" s="31" t="s">
        <v>120</v>
      </c>
      <c r="F19" s="31" t="s">
        <v>121</v>
      </c>
    </row>
    <row r="20" spans="1:6" ht="39.75" x14ac:dyDescent="0.25">
      <c r="A20" s="200" t="s">
        <v>122</v>
      </c>
      <c r="B20" s="30" t="s">
        <v>123</v>
      </c>
      <c r="C20" s="30" t="s">
        <v>126</v>
      </c>
      <c r="D20" s="30" t="s">
        <v>129</v>
      </c>
      <c r="E20" s="203" t="s">
        <v>133</v>
      </c>
      <c r="F20" s="30" t="s">
        <v>134</v>
      </c>
    </row>
    <row r="21" spans="1:6" ht="51.75" x14ac:dyDescent="0.25">
      <c r="A21" s="201"/>
      <c r="B21" s="30" t="s">
        <v>124</v>
      </c>
      <c r="C21" s="30" t="s">
        <v>127</v>
      </c>
      <c r="D21" s="30" t="s">
        <v>130</v>
      </c>
      <c r="E21" s="204"/>
      <c r="F21" s="30" t="s">
        <v>135</v>
      </c>
    </row>
    <row r="22" spans="1:6" ht="51.75" x14ac:dyDescent="0.25">
      <c r="A22" s="201"/>
      <c r="B22" s="30" t="s">
        <v>125</v>
      </c>
      <c r="C22" s="30" t="s">
        <v>128</v>
      </c>
      <c r="D22" s="30" t="s">
        <v>131</v>
      </c>
      <c r="E22" s="204"/>
      <c r="F22" s="33"/>
    </row>
    <row r="23" spans="1:6" ht="28.5" thickBot="1" x14ac:dyDescent="0.3">
      <c r="A23" s="202"/>
      <c r="B23" s="32"/>
      <c r="C23" s="32"/>
      <c r="D23" s="31" t="s">
        <v>132</v>
      </c>
      <c r="E23" s="205"/>
      <c r="F23" s="32"/>
    </row>
    <row r="24" spans="1:6" ht="37.5" customHeight="1" thickBot="1" x14ac:dyDescent="0.3">
      <c r="A24" s="192" t="s">
        <v>136</v>
      </c>
      <c r="B24" s="193"/>
      <c r="C24" s="193"/>
      <c r="D24" s="193"/>
      <c r="E24" s="193"/>
      <c r="F24" s="194"/>
    </row>
  </sheetData>
  <mergeCells count="8">
    <mergeCell ref="A24:F24"/>
    <mergeCell ref="A1:F1"/>
    <mergeCell ref="A2:A3"/>
    <mergeCell ref="A4:A7"/>
    <mergeCell ref="A8:A13"/>
    <mergeCell ref="A14:A18"/>
    <mergeCell ref="A20:A23"/>
    <mergeCell ref="E20:E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H29"/>
  <sheetViews>
    <sheetView zoomScale="80" zoomScaleNormal="80" workbookViewId="0">
      <selection activeCell="D10" sqref="D10:H13"/>
    </sheetView>
  </sheetViews>
  <sheetFormatPr baseColWidth="10" defaultRowHeight="15" x14ac:dyDescent="0.25"/>
  <cols>
    <col min="1" max="1" width="23.7109375" customWidth="1"/>
    <col min="2" max="2" width="81.7109375" customWidth="1"/>
  </cols>
  <sheetData>
    <row r="1" spans="1:8" ht="15" customHeight="1" x14ac:dyDescent="0.25">
      <c r="A1" s="163" t="s">
        <v>26</v>
      </c>
      <c r="B1" s="38" t="s">
        <v>149</v>
      </c>
      <c r="C1" s="39">
        <v>12</v>
      </c>
      <c r="D1" s="210" t="s">
        <v>147</v>
      </c>
      <c r="E1" s="210"/>
      <c r="F1" s="210"/>
      <c r="G1" s="210"/>
      <c r="H1" s="210"/>
    </row>
    <row r="2" spans="1:8" x14ac:dyDescent="0.25">
      <c r="A2" s="163"/>
      <c r="B2" s="38" t="s">
        <v>150</v>
      </c>
      <c r="C2" s="39">
        <v>9</v>
      </c>
      <c r="D2" s="210"/>
      <c r="E2" s="210"/>
      <c r="F2" s="210"/>
      <c r="G2" s="210"/>
      <c r="H2" s="210"/>
    </row>
    <row r="3" spans="1:8" x14ac:dyDescent="0.25">
      <c r="A3" s="163"/>
      <c r="B3" s="38" t="s">
        <v>29</v>
      </c>
      <c r="C3" s="39">
        <v>6</v>
      </c>
      <c r="D3" s="210"/>
      <c r="E3" s="210"/>
      <c r="F3" s="210"/>
      <c r="G3" s="210"/>
      <c r="H3" s="210"/>
    </row>
    <row r="4" spans="1:8" ht="17.25" customHeight="1" x14ac:dyDescent="0.25">
      <c r="A4" s="163"/>
      <c r="B4" s="40" t="s">
        <v>152</v>
      </c>
      <c r="C4" s="39">
        <v>4</v>
      </c>
      <c r="D4" s="210"/>
      <c r="E4" s="210"/>
      <c r="F4" s="210"/>
      <c r="G4" s="210"/>
      <c r="H4" s="210"/>
    </row>
    <row r="5" spans="1:8" x14ac:dyDescent="0.25">
      <c r="A5" s="163"/>
      <c r="B5" s="38" t="s">
        <v>31</v>
      </c>
      <c r="C5" s="39">
        <v>2</v>
      </c>
      <c r="D5" s="210"/>
      <c r="E5" s="210"/>
      <c r="F5" s="210"/>
      <c r="G5" s="210"/>
      <c r="H5" s="210"/>
    </row>
    <row r="6" spans="1:8" ht="21" customHeight="1" x14ac:dyDescent="0.25">
      <c r="A6" s="163" t="s">
        <v>32</v>
      </c>
      <c r="B6" s="38" t="s">
        <v>33</v>
      </c>
      <c r="C6" s="39">
        <v>1</v>
      </c>
      <c r="D6" s="210" t="s">
        <v>146</v>
      </c>
      <c r="E6" s="210"/>
      <c r="F6" s="210"/>
      <c r="G6" s="210"/>
      <c r="H6" s="210"/>
    </row>
    <row r="7" spans="1:8" ht="20.25" customHeight="1" x14ac:dyDescent="0.25">
      <c r="A7" s="163"/>
      <c r="B7" s="38" t="s">
        <v>34</v>
      </c>
      <c r="C7" s="39">
        <v>0.5</v>
      </c>
      <c r="D7" s="210"/>
      <c r="E7" s="210"/>
      <c r="F7" s="210"/>
      <c r="G7" s="210"/>
      <c r="H7" s="210"/>
    </row>
    <row r="8" spans="1:8" ht="28.5" customHeight="1" x14ac:dyDescent="0.25">
      <c r="A8" s="163"/>
      <c r="B8" s="38" t="s">
        <v>35</v>
      </c>
      <c r="C8" s="39">
        <v>0.3</v>
      </c>
      <c r="D8" s="210"/>
      <c r="E8" s="210"/>
      <c r="F8" s="210"/>
      <c r="G8" s="210"/>
      <c r="H8" s="210"/>
    </row>
    <row r="9" spans="1:8" ht="22.5" customHeight="1" x14ac:dyDescent="0.25">
      <c r="A9" s="163"/>
      <c r="B9" s="38" t="s">
        <v>151</v>
      </c>
      <c r="C9" s="39">
        <v>0.05</v>
      </c>
      <c r="D9" s="210"/>
      <c r="E9" s="210"/>
      <c r="F9" s="210"/>
      <c r="G9" s="210"/>
      <c r="H9" s="210"/>
    </row>
    <row r="10" spans="1:8" x14ac:dyDescent="0.25">
      <c r="A10" s="206" t="s">
        <v>36</v>
      </c>
      <c r="B10" s="38" t="s">
        <v>37</v>
      </c>
      <c r="C10" s="39">
        <v>25</v>
      </c>
      <c r="D10" s="186" t="s">
        <v>148</v>
      </c>
      <c r="E10" s="186"/>
      <c r="F10" s="186"/>
      <c r="G10" s="186"/>
      <c r="H10" s="186"/>
    </row>
    <row r="11" spans="1:8" x14ac:dyDescent="0.25">
      <c r="A11" s="207"/>
      <c r="B11" s="38" t="s">
        <v>38</v>
      </c>
      <c r="C11" s="39">
        <v>10</v>
      </c>
      <c r="D11" s="186"/>
      <c r="E11" s="186"/>
      <c r="F11" s="186"/>
      <c r="G11" s="186"/>
      <c r="H11" s="186"/>
    </row>
    <row r="12" spans="1:8" x14ac:dyDescent="0.25">
      <c r="A12" s="207"/>
      <c r="B12" s="38" t="s">
        <v>39</v>
      </c>
      <c r="C12" s="39">
        <v>5</v>
      </c>
      <c r="D12" s="186"/>
      <c r="E12" s="186"/>
      <c r="F12" s="186"/>
      <c r="G12" s="186"/>
      <c r="H12" s="186"/>
    </row>
    <row r="13" spans="1:8" x14ac:dyDescent="0.25">
      <c r="A13" s="208"/>
      <c r="B13" s="38" t="s">
        <v>40</v>
      </c>
      <c r="C13" s="39">
        <v>3</v>
      </c>
      <c r="D13" s="186"/>
      <c r="E13" s="186"/>
      <c r="F13" s="186"/>
      <c r="G13" s="186"/>
      <c r="H13" s="186"/>
    </row>
    <row r="15" spans="1:8" x14ac:dyDescent="0.25">
      <c r="A15" s="209" t="s">
        <v>137</v>
      </c>
      <c r="B15" s="209"/>
      <c r="C15" s="209"/>
    </row>
    <row r="16" spans="1:8" x14ac:dyDescent="0.25">
      <c r="A16" s="209"/>
      <c r="B16" s="209"/>
      <c r="C16" s="209"/>
    </row>
    <row r="17" spans="1:3" x14ac:dyDescent="0.25">
      <c r="A17" s="163" t="s">
        <v>26</v>
      </c>
      <c r="B17" s="39"/>
      <c r="C17" s="39">
        <v>12</v>
      </c>
    </row>
    <row r="18" spans="1:3" x14ac:dyDescent="0.25">
      <c r="A18" s="163"/>
      <c r="B18" s="39"/>
      <c r="C18" s="39">
        <v>9</v>
      </c>
    </row>
    <row r="19" spans="1:3" x14ac:dyDescent="0.25">
      <c r="A19" s="163"/>
      <c r="B19" s="39"/>
      <c r="C19" s="39">
        <v>6</v>
      </c>
    </row>
    <row r="20" spans="1:3" x14ac:dyDescent="0.25">
      <c r="A20" s="163"/>
      <c r="B20" s="16"/>
      <c r="C20" s="39">
        <v>4</v>
      </c>
    </row>
    <row r="21" spans="1:3" x14ac:dyDescent="0.25">
      <c r="A21" s="163"/>
      <c r="B21" s="39"/>
      <c r="C21" s="39">
        <v>2</v>
      </c>
    </row>
    <row r="22" spans="1:3" x14ac:dyDescent="0.25">
      <c r="A22" s="163" t="s">
        <v>32</v>
      </c>
      <c r="B22" s="39"/>
      <c r="C22" s="39">
        <v>1</v>
      </c>
    </row>
    <row r="23" spans="1:3" x14ac:dyDescent="0.25">
      <c r="A23" s="163"/>
      <c r="B23" s="39"/>
      <c r="C23" s="39">
        <v>0.5</v>
      </c>
    </row>
    <row r="24" spans="1:3" x14ac:dyDescent="0.25">
      <c r="A24" s="163"/>
      <c r="B24" s="39"/>
      <c r="C24" s="39">
        <v>0.3</v>
      </c>
    </row>
    <row r="25" spans="1:3" x14ac:dyDescent="0.25">
      <c r="A25" s="163"/>
      <c r="B25" s="39"/>
      <c r="C25" s="39">
        <v>0.05</v>
      </c>
    </row>
    <row r="26" spans="1:3" x14ac:dyDescent="0.25">
      <c r="A26" s="206" t="s">
        <v>36</v>
      </c>
      <c r="B26" s="39"/>
      <c r="C26" s="39">
        <v>25</v>
      </c>
    </row>
    <row r="27" spans="1:3" x14ac:dyDescent="0.25">
      <c r="A27" s="207"/>
      <c r="B27" s="39"/>
      <c r="C27" s="39">
        <v>10</v>
      </c>
    </row>
    <row r="28" spans="1:3" x14ac:dyDescent="0.25">
      <c r="A28" s="207"/>
      <c r="B28" s="39"/>
      <c r="C28" s="39">
        <v>5</v>
      </c>
    </row>
    <row r="29" spans="1:3" x14ac:dyDescent="0.25">
      <c r="A29" s="208"/>
      <c r="B29" s="39"/>
      <c r="C29" s="39">
        <v>3</v>
      </c>
    </row>
  </sheetData>
  <mergeCells count="10">
    <mergeCell ref="A17:A21"/>
    <mergeCell ref="A22:A25"/>
    <mergeCell ref="A26:A29"/>
    <mergeCell ref="A15:C16"/>
    <mergeCell ref="D1:H5"/>
    <mergeCell ref="D6:H9"/>
    <mergeCell ref="D10:H13"/>
    <mergeCell ref="A1:A5"/>
    <mergeCell ref="A6:A9"/>
    <mergeCell ref="A10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d496ab6f-82d7-47fa-ba56-55fc2c510ab4" origin="userSelected"/>
</file>

<file path=customXml/itemProps1.xml><?xml version="1.0" encoding="utf-8"?>
<ds:datastoreItem xmlns:ds="http://schemas.openxmlformats.org/officeDocument/2006/customXml" ds:itemID="{108272DC-6221-413B-AA55-D5F01EBE10FA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 Criticidad Sistema RR</vt:lpstr>
      <vt:lpstr>Criterios Jerarquia Criticidad</vt:lpstr>
      <vt:lpstr>Criterios Establecer Prioridad</vt:lpstr>
      <vt:lpstr>Hoja1</vt:lpstr>
      <vt:lpstr>sphera</vt:lpstr>
      <vt:lpstr>RR</vt:lpstr>
      <vt:lpstr>' Criticidad Sistema RR'!Área_de_impresión</vt:lpstr>
      <vt:lpstr>'Criterios Establecer Prioridad'!Área_de_impresión</vt:lpstr>
      <vt:lpstr>'Criterios Jerarquia Criticidad'!Área_de_impresión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 arturo brango paba</dc:creator>
  <cp:lastModifiedBy>Juan Barrios</cp:lastModifiedBy>
  <cp:lastPrinted>2020-03-13T22:53:30Z</cp:lastPrinted>
  <dcterms:created xsi:type="dcterms:W3CDTF">2020-02-02T16:32:14Z</dcterms:created>
  <dcterms:modified xsi:type="dcterms:W3CDTF">2022-06-09T15:57:41Z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222d7561-3ea7-4d28-b0a8-666fa062bd53</vt:lpwstr>
  </property>
  <property fmtid="{D5CDD505-2E9C-101B-9397-08002B2CF9AE}" pid="3" name="bjDocumentSecurityLabel">
    <vt:lpwstr>No Marking</vt:lpwstr>
  </property>
  <property fmtid="{D5CDD505-2E9C-101B-9397-08002B2CF9AE}" pid="4" name="bjSaver">
    <vt:lpwstr>qMXQRmyuhh9i4w1CQIDqE1Jz75y0sJof</vt:lpwstr>
  </property>
</Properties>
</file>