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6660" windowHeight="5856" activeTab="1"/>
  </bookViews>
  <sheets>
    <sheet name="Sheet1" sheetId="1" r:id="rId1"/>
    <sheet name="vehicle_set" sheetId="4" r:id="rId2"/>
    <sheet name="old vehicles" sheetId="2" r:id="rId3"/>
    <sheet name="Sheet3" sheetId="3" r:id="rId4"/>
  </sheets>
  <definedNames>
    <definedName name="solver_adj" localSheetId="0" hidden="1">Sheet1!$F$27</definedName>
    <definedName name="solver_adj" localSheetId="1" hidden="1">vehicle_set!$B$4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Sheet1!$F$27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Sheet1!$J$29</definedName>
    <definedName name="solver_opt" localSheetId="1" hidden="1">vehicle_set!$B$9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1.5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10" i="4" l="1"/>
  <c r="D10" i="4"/>
  <c r="E10" i="4"/>
  <c r="F10" i="4"/>
  <c r="G10" i="4"/>
  <c r="H10" i="4"/>
  <c r="B19" i="2"/>
  <c r="B9" i="2"/>
  <c r="H9" i="4" l="1"/>
  <c r="F9" i="4"/>
  <c r="E9" i="4"/>
  <c r="D9" i="4"/>
  <c r="C9" i="4"/>
  <c r="B9" i="4"/>
  <c r="B10" i="4" s="1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F15" i="4"/>
  <c r="E15" i="4"/>
  <c r="D15" i="4"/>
  <c r="C15" i="4"/>
  <c r="C19" i="4" s="1"/>
  <c r="B15" i="4"/>
  <c r="B19" i="4" s="1"/>
  <c r="F14" i="4"/>
  <c r="E14" i="4"/>
  <c r="D14" i="4"/>
  <c r="C14" i="4"/>
  <c r="B14" i="4"/>
  <c r="G15" i="4"/>
  <c r="G3" i="4"/>
  <c r="D19" i="4" l="1"/>
  <c r="E19" i="4"/>
  <c r="F19" i="4"/>
  <c r="F20" i="4"/>
  <c r="F11" i="4"/>
  <c r="F12" i="4"/>
  <c r="E20" i="4"/>
  <c r="E21" i="4" s="1"/>
  <c r="E11" i="4"/>
  <c r="E12" i="4"/>
  <c r="D11" i="4"/>
  <c r="D12" i="4"/>
  <c r="D20" i="4"/>
  <c r="D21" i="4" s="1"/>
  <c r="C20" i="4"/>
  <c r="C21" i="4" s="1"/>
  <c r="C11" i="4"/>
  <c r="C12" i="4"/>
  <c r="G9" i="4"/>
  <c r="G12" i="4" s="1"/>
  <c r="B20" i="4"/>
  <c r="B21" i="4" s="1"/>
  <c r="B11" i="4"/>
  <c r="B12" i="4"/>
  <c r="G14" i="4"/>
  <c r="G20" i="4" s="1"/>
  <c r="H3" i="4"/>
  <c r="C19" i="2"/>
  <c r="D19" i="2"/>
  <c r="E19" i="2"/>
  <c r="F19" i="2"/>
  <c r="G19" i="2"/>
  <c r="H19" i="2"/>
  <c r="G19" i="4" l="1"/>
  <c r="G21" i="4" s="1"/>
  <c r="F21" i="4"/>
  <c r="G11" i="4"/>
  <c r="H12" i="4"/>
  <c r="H14" i="4"/>
  <c r="H19" i="4" s="1"/>
  <c r="L2" i="1"/>
  <c r="K27" i="1"/>
  <c r="C9" i="2"/>
  <c r="D9" i="2"/>
  <c r="E9" i="2"/>
  <c r="F9" i="2"/>
  <c r="G9" i="2"/>
  <c r="H9" i="2"/>
  <c r="H11" i="4" l="1"/>
  <c r="H20" i="4"/>
  <c r="H21" i="4" s="1"/>
  <c r="B8" i="2"/>
  <c r="F8" i="2"/>
  <c r="G27" i="1"/>
  <c r="C15" i="2" l="1"/>
  <c r="D15" i="2"/>
  <c r="E15" i="2"/>
  <c r="F15" i="2"/>
  <c r="G15" i="2"/>
  <c r="H15" i="2"/>
  <c r="B15" i="2"/>
  <c r="C18" i="2"/>
  <c r="D18" i="2"/>
  <c r="E18" i="2"/>
  <c r="F18" i="2"/>
  <c r="G18" i="2"/>
  <c r="H18" i="2"/>
  <c r="B18" i="2"/>
  <c r="C14" i="2"/>
  <c r="D14" i="2"/>
  <c r="E14" i="2"/>
  <c r="F14" i="2"/>
  <c r="G14" i="2"/>
  <c r="H14" i="2"/>
  <c r="C16" i="2"/>
  <c r="D16" i="2"/>
  <c r="E16" i="2"/>
  <c r="F16" i="2"/>
  <c r="G16" i="2"/>
  <c r="H16" i="2"/>
  <c r="C17" i="2"/>
  <c r="D17" i="2"/>
  <c r="E17" i="2"/>
  <c r="F17" i="2"/>
  <c r="G17" i="2"/>
  <c r="H17" i="2"/>
  <c r="B17" i="2"/>
  <c r="B16" i="2"/>
  <c r="B14" i="2"/>
  <c r="C13" i="2"/>
  <c r="D13" i="2"/>
  <c r="E13" i="2"/>
  <c r="F13" i="2"/>
  <c r="G13" i="2"/>
  <c r="H13" i="2"/>
  <c r="B13" i="2"/>
  <c r="C10" i="2" l="1"/>
  <c r="D10" i="2"/>
  <c r="E10" i="2"/>
  <c r="F10" i="2"/>
  <c r="G10" i="2"/>
  <c r="H10" i="2"/>
  <c r="B10" i="2"/>
  <c r="G2" i="1"/>
  <c r="H4" i="1"/>
  <c r="H8" i="2"/>
  <c r="H3" i="2"/>
  <c r="G4" i="2" l="1"/>
  <c r="C8" i="2"/>
  <c r="D8" i="2"/>
  <c r="E8" i="2"/>
  <c r="G8" i="2"/>
  <c r="G3" i="2"/>
  <c r="G28" i="1" l="1"/>
  <c r="I28" i="1"/>
  <c r="I27" i="1" l="1"/>
  <c r="J29" i="1" s="1"/>
  <c r="H2" i="1" l="1"/>
  <c r="H3" i="1"/>
  <c r="G3" i="1" s="1"/>
  <c r="G4" i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G16" i="1"/>
  <c r="G17" i="1"/>
  <c r="G18" i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I24" i="1" l="1"/>
  <c r="I20" i="1"/>
  <c r="I21" i="1"/>
  <c r="I22" i="1"/>
  <c r="I23" i="1"/>
  <c r="I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D13" i="1"/>
</calcChain>
</file>

<file path=xl/sharedStrings.xml><?xml version="1.0" encoding="utf-8"?>
<sst xmlns="http://schemas.openxmlformats.org/spreadsheetml/2006/main" count="104" uniqueCount="56">
  <si>
    <t>location</t>
  </si>
  <si>
    <t>axle</t>
  </si>
  <si>
    <t>vehicle</t>
  </si>
  <si>
    <t>tst-tand</t>
  </si>
  <si>
    <t>tst-drive</t>
  </si>
  <si>
    <t>tst-front</t>
  </si>
  <si>
    <t>dump-rear</t>
  </si>
  <si>
    <t>dump-front</t>
  </si>
  <si>
    <t>car1</t>
  </si>
  <si>
    <t>car2</t>
  </si>
  <si>
    <t>car3</t>
  </si>
  <si>
    <t>stiffness (k/in)</t>
  </si>
  <si>
    <t>frequency</t>
  </si>
  <si>
    <t>damping ratio</t>
  </si>
  <si>
    <t>Damping Ratio</t>
  </si>
  <si>
    <t>HS20-32_1</t>
  </si>
  <si>
    <t>HS20-8_1</t>
  </si>
  <si>
    <t>HS20-32_2</t>
  </si>
  <si>
    <t>HS20-8_2</t>
  </si>
  <si>
    <t>HS20-32_3</t>
  </si>
  <si>
    <t>HS20-8_3</t>
  </si>
  <si>
    <t>description</t>
  </si>
  <si>
    <t>damping (lb-s/in)</t>
  </si>
  <si>
    <t>I76 Truck</t>
  </si>
  <si>
    <t>Target</t>
  </si>
  <si>
    <t>Parameter</t>
  </si>
  <si>
    <t>Vehicle 1</t>
  </si>
  <si>
    <t>Vehicle 2</t>
  </si>
  <si>
    <t>Vehicle 3</t>
  </si>
  <si>
    <t>Vehicle 4</t>
  </si>
  <si>
    <t>Vehicle 5</t>
  </si>
  <si>
    <t>Units</t>
  </si>
  <si>
    <t>Truck Mass</t>
  </si>
  <si>
    <t>Kg</t>
  </si>
  <si>
    <t>Suspension Stiffness</t>
  </si>
  <si>
    <t>N/m</t>
  </si>
  <si>
    <t>Suspension Viscosity</t>
  </si>
  <si>
    <t>N.s/m</t>
  </si>
  <si>
    <t>Axle/Wheel Mass</t>
  </si>
  <si>
    <t>Wheel Stiffness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</si>
  <si>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Nat. Freq.</t>
    </r>
  </si>
  <si>
    <t>Hz</t>
  </si>
  <si>
    <t>Vehicle 6</t>
  </si>
  <si>
    <t>Vehicle 7</t>
  </si>
  <si>
    <t>% damping</t>
  </si>
  <si>
    <t>weight (kip)</t>
  </si>
  <si>
    <t>damped nat. freq</t>
  </si>
  <si>
    <t>Metric</t>
  </si>
  <si>
    <t>Imperial</t>
  </si>
  <si>
    <t>Slinch</t>
  </si>
  <si>
    <t>lb/in</t>
  </si>
  <si>
    <t>lb.s/in</t>
  </si>
  <si>
    <t>damp</t>
  </si>
  <si>
    <t>accel resonant freq</t>
  </si>
  <si>
    <t>Tire Damping</t>
  </si>
  <si>
    <t>Tire Stiffness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</si>
</sst>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E+00"/>
    <numFmt numFmtId="167" formatCode="0.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10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6" xfId="0" applyFill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B31" sqref="B31"/>
    </sheetView>
  </sheetViews>
  <sheetFormatPr defaultRowHeight="14.4" x14ac:dyDescent="0.3"/>
  <cols>
    <col min="5" max="5" width="11.6640625" bestFit="1" customWidth="1"/>
    <col min="6" max="6" width="12.5546875" customWidth="1"/>
    <col min="7" max="7" width="19.33203125" customWidth="1"/>
    <col min="8" max="8" width="12.33203125" bestFit="1" customWidth="1"/>
  </cols>
  <sheetData>
    <row r="1" spans="1:14" x14ac:dyDescent="0.3">
      <c r="A1" t="s">
        <v>2</v>
      </c>
      <c r="B1" t="s">
        <v>1</v>
      </c>
      <c r="C1" t="s">
        <v>21</v>
      </c>
      <c r="D1" t="s">
        <v>0</v>
      </c>
      <c r="E1" t="s">
        <v>45</v>
      </c>
      <c r="F1" t="s">
        <v>11</v>
      </c>
      <c r="G1" t="s">
        <v>22</v>
      </c>
      <c r="H1" t="s">
        <v>13</v>
      </c>
      <c r="I1" t="s">
        <v>12</v>
      </c>
    </row>
    <row r="2" spans="1:14" x14ac:dyDescent="0.3">
      <c r="A2">
        <v>1</v>
      </c>
      <c r="B2">
        <v>1</v>
      </c>
      <c r="C2" t="s">
        <v>15</v>
      </c>
      <c r="D2">
        <v>0</v>
      </c>
      <c r="E2">
        <v>32</v>
      </c>
      <c r="F2">
        <v>10</v>
      </c>
      <c r="G2">
        <f>H2*(2*SQRT(F2*E2/386))*1000</f>
        <v>910.50290721197075</v>
      </c>
      <c r="H2">
        <f t="shared" ref="H2:H24" si="0">$N$7</f>
        <v>0.5</v>
      </c>
      <c r="I2">
        <f t="shared" ref="I2:I24" si="1">SQRT(F2*386/E2)/(2*PI())</f>
        <v>1.7479894004868133</v>
      </c>
      <c r="K2">
        <v>1821.0058144239415</v>
      </c>
      <c r="L2" s="1">
        <f>H2*2*E2/1000/386*SQRT(F2*386/E2)</f>
        <v>9.105029072119709E-4</v>
      </c>
    </row>
    <row r="3" spans="1:14" x14ac:dyDescent="0.3">
      <c r="A3">
        <v>1</v>
      </c>
      <c r="B3">
        <v>1</v>
      </c>
      <c r="C3" t="s">
        <v>15</v>
      </c>
      <c r="D3">
        <v>14</v>
      </c>
      <c r="E3">
        <v>32</v>
      </c>
      <c r="F3">
        <v>10</v>
      </c>
      <c r="G3">
        <f t="shared" ref="G3:G24" si="2">H3*(2*SQRT(F3*E3/386))*1000</f>
        <v>910.50290721197075</v>
      </c>
      <c r="H3">
        <f t="shared" si="0"/>
        <v>0.5</v>
      </c>
      <c r="I3">
        <f t="shared" si="1"/>
        <v>1.7479894004868133</v>
      </c>
      <c r="K3">
        <v>1821.0058144239415</v>
      </c>
    </row>
    <row r="4" spans="1:14" x14ac:dyDescent="0.3">
      <c r="A4">
        <v>1</v>
      </c>
      <c r="B4">
        <v>2</v>
      </c>
      <c r="C4" t="s">
        <v>16</v>
      </c>
      <c r="D4">
        <v>28</v>
      </c>
      <c r="E4">
        <v>8</v>
      </c>
      <c r="F4">
        <v>2</v>
      </c>
      <c r="G4">
        <f t="shared" si="2"/>
        <v>203.59463942371502</v>
      </c>
      <c r="H4">
        <f>$N$7</f>
        <v>0.5</v>
      </c>
      <c r="I4">
        <f t="shared" si="1"/>
        <v>1.5634492493750471</v>
      </c>
      <c r="K4">
        <v>407.18927884743005</v>
      </c>
    </row>
    <row r="5" spans="1:14" x14ac:dyDescent="0.3">
      <c r="A5">
        <v>2</v>
      </c>
      <c r="B5">
        <v>3</v>
      </c>
      <c r="C5" t="s">
        <v>17</v>
      </c>
      <c r="D5">
        <v>0</v>
      </c>
      <c r="E5">
        <v>32</v>
      </c>
      <c r="F5">
        <v>12</v>
      </c>
      <c r="G5">
        <f t="shared" si="2"/>
        <v>997.40596190805923</v>
      </c>
      <c r="H5">
        <f t="shared" si="0"/>
        <v>0.5</v>
      </c>
      <c r="I5">
        <f t="shared" si="1"/>
        <v>1.9148264498531189</v>
      </c>
      <c r="K5">
        <v>1994.8119238161185</v>
      </c>
    </row>
    <row r="6" spans="1:14" x14ac:dyDescent="0.3">
      <c r="A6">
        <v>2</v>
      </c>
      <c r="B6">
        <v>3</v>
      </c>
      <c r="C6" t="s">
        <v>17</v>
      </c>
      <c r="D6">
        <v>30</v>
      </c>
      <c r="E6">
        <v>32</v>
      </c>
      <c r="F6">
        <v>12</v>
      </c>
      <c r="G6">
        <f t="shared" si="2"/>
        <v>997.40596190805923</v>
      </c>
      <c r="H6">
        <f t="shared" si="0"/>
        <v>0.5</v>
      </c>
      <c r="I6">
        <f t="shared" si="1"/>
        <v>1.9148264498531189</v>
      </c>
      <c r="K6">
        <v>1994.8119238161185</v>
      </c>
      <c r="N6" t="s">
        <v>14</v>
      </c>
    </row>
    <row r="7" spans="1:14" x14ac:dyDescent="0.3">
      <c r="A7">
        <v>2</v>
      </c>
      <c r="B7">
        <v>5</v>
      </c>
      <c r="C7" t="s">
        <v>18</v>
      </c>
      <c r="D7">
        <v>44</v>
      </c>
      <c r="E7">
        <v>8</v>
      </c>
      <c r="F7">
        <v>2.5</v>
      </c>
      <c r="G7">
        <f t="shared" si="2"/>
        <v>227.62572680299269</v>
      </c>
      <c r="H7">
        <f t="shared" si="0"/>
        <v>0.5</v>
      </c>
      <c r="I7">
        <f t="shared" si="1"/>
        <v>1.7479894004868133</v>
      </c>
      <c r="K7">
        <v>455.25145360598538</v>
      </c>
      <c r="N7">
        <v>0.5</v>
      </c>
    </row>
    <row r="8" spans="1:14" x14ac:dyDescent="0.3">
      <c r="A8">
        <v>3</v>
      </c>
      <c r="B8">
        <v>4</v>
      </c>
      <c r="C8" t="s">
        <v>19</v>
      </c>
      <c r="D8">
        <v>0</v>
      </c>
      <c r="E8">
        <v>32</v>
      </c>
      <c r="F8">
        <v>13</v>
      </c>
      <c r="G8">
        <f t="shared" si="2"/>
        <v>1038.13303928441</v>
      </c>
      <c r="H8">
        <f t="shared" si="0"/>
        <v>0.5</v>
      </c>
      <c r="I8">
        <f t="shared" si="1"/>
        <v>1.9930145577688396</v>
      </c>
      <c r="K8">
        <v>2076.2660785688199</v>
      </c>
    </row>
    <row r="9" spans="1:14" x14ac:dyDescent="0.3">
      <c r="A9">
        <v>3</v>
      </c>
      <c r="B9">
        <v>4</v>
      </c>
      <c r="C9" t="s">
        <v>19</v>
      </c>
      <c r="D9">
        <v>22</v>
      </c>
      <c r="E9">
        <v>32</v>
      </c>
      <c r="F9">
        <v>13</v>
      </c>
      <c r="G9">
        <f t="shared" si="2"/>
        <v>1038.13303928441</v>
      </c>
      <c r="H9">
        <f t="shared" si="0"/>
        <v>0.5</v>
      </c>
      <c r="I9">
        <f t="shared" si="1"/>
        <v>1.9930145577688396</v>
      </c>
      <c r="K9">
        <v>2076.2660785688199</v>
      </c>
    </row>
    <row r="10" spans="1:14" x14ac:dyDescent="0.3">
      <c r="A10">
        <v>3</v>
      </c>
      <c r="B10">
        <v>6</v>
      </c>
      <c r="C10" t="s">
        <v>20</v>
      </c>
      <c r="D10">
        <v>36</v>
      </c>
      <c r="E10">
        <v>8</v>
      </c>
      <c r="F10">
        <v>2.2000000000000002</v>
      </c>
      <c r="G10">
        <f t="shared" si="2"/>
        <v>213.53185926760389</v>
      </c>
      <c r="H10">
        <f t="shared" si="0"/>
        <v>0.5</v>
      </c>
      <c r="I10">
        <f t="shared" si="1"/>
        <v>1.6397594064095313</v>
      </c>
      <c r="K10">
        <v>427.06371853520778</v>
      </c>
    </row>
    <row r="11" spans="1:14" x14ac:dyDescent="0.3">
      <c r="A11">
        <v>4</v>
      </c>
      <c r="B11">
        <v>7</v>
      </c>
      <c r="C11" t="s">
        <v>3</v>
      </c>
      <c r="D11">
        <v>0</v>
      </c>
      <c r="E11">
        <v>17</v>
      </c>
      <c r="F11">
        <v>12</v>
      </c>
      <c r="G11">
        <f t="shared" si="2"/>
        <v>726.97827293972477</v>
      </c>
      <c r="H11">
        <f t="shared" si="0"/>
        <v>0.5</v>
      </c>
      <c r="I11">
        <f t="shared" si="1"/>
        <v>2.6271202155461042</v>
      </c>
      <c r="K11">
        <v>1453.9565458794495</v>
      </c>
    </row>
    <row r="12" spans="1:14" x14ac:dyDescent="0.3">
      <c r="A12">
        <v>4</v>
      </c>
      <c r="B12">
        <v>7</v>
      </c>
      <c r="C12" t="s">
        <v>3</v>
      </c>
      <c r="D12">
        <v>6</v>
      </c>
      <c r="E12">
        <v>17</v>
      </c>
      <c r="F12">
        <v>12</v>
      </c>
      <c r="G12">
        <f t="shared" si="2"/>
        <v>726.97827293972477</v>
      </c>
      <c r="H12">
        <f t="shared" si="0"/>
        <v>0.5</v>
      </c>
      <c r="I12">
        <f t="shared" si="1"/>
        <v>2.6271202155461042</v>
      </c>
      <c r="K12">
        <v>1453.9565458794495</v>
      </c>
    </row>
    <row r="13" spans="1:14" x14ac:dyDescent="0.3">
      <c r="A13">
        <v>4</v>
      </c>
      <c r="B13">
        <v>8</v>
      </c>
      <c r="C13" t="s">
        <v>4</v>
      </c>
      <c r="D13">
        <f>35-6</f>
        <v>29</v>
      </c>
      <c r="E13">
        <v>17</v>
      </c>
      <c r="F13">
        <v>4</v>
      </c>
      <c r="G13">
        <f t="shared" si="2"/>
        <v>419.72110157675928</v>
      </c>
      <c r="H13">
        <f t="shared" si="0"/>
        <v>0.5</v>
      </c>
      <c r="I13">
        <f t="shared" si="1"/>
        <v>1.5167685636390511</v>
      </c>
      <c r="K13">
        <v>839.44220315351856</v>
      </c>
    </row>
    <row r="14" spans="1:14" x14ac:dyDescent="0.3">
      <c r="A14">
        <v>4</v>
      </c>
      <c r="B14">
        <v>8</v>
      </c>
      <c r="C14" t="s">
        <v>4</v>
      </c>
      <c r="D14">
        <v>35</v>
      </c>
      <c r="E14">
        <v>17</v>
      </c>
      <c r="F14">
        <v>4</v>
      </c>
      <c r="G14">
        <f t="shared" si="2"/>
        <v>419.72110157675928</v>
      </c>
      <c r="H14">
        <f t="shared" si="0"/>
        <v>0.5</v>
      </c>
      <c r="I14">
        <f t="shared" si="1"/>
        <v>1.5167685636390511</v>
      </c>
      <c r="K14">
        <v>839.44220315351856</v>
      </c>
    </row>
    <row r="15" spans="1:14" x14ac:dyDescent="0.3">
      <c r="A15">
        <v>4</v>
      </c>
      <c r="B15">
        <v>9</v>
      </c>
      <c r="C15" t="s">
        <v>5</v>
      </c>
      <c r="D15">
        <v>51</v>
      </c>
      <c r="E15">
        <v>12</v>
      </c>
      <c r="F15">
        <v>2.2000000000000002</v>
      </c>
      <c r="G15">
        <f t="shared" si="2"/>
        <v>261.52204951670842</v>
      </c>
      <c r="H15">
        <f t="shared" si="0"/>
        <v>0.5</v>
      </c>
      <c r="I15">
        <f t="shared" si="1"/>
        <v>1.3388579488774599</v>
      </c>
      <c r="K15">
        <v>523.04409903341684</v>
      </c>
    </row>
    <row r="16" spans="1:14" x14ac:dyDescent="0.3">
      <c r="A16">
        <v>5</v>
      </c>
      <c r="B16">
        <v>10</v>
      </c>
      <c r="C16" t="s">
        <v>6</v>
      </c>
      <c r="D16">
        <v>0</v>
      </c>
      <c r="E16">
        <v>25</v>
      </c>
      <c r="F16">
        <v>12</v>
      </c>
      <c r="G16">
        <f t="shared" si="2"/>
        <v>352.63625963054</v>
      </c>
      <c r="H16">
        <v>0.2</v>
      </c>
      <c r="I16">
        <f t="shared" si="1"/>
        <v>2.1663788279784049</v>
      </c>
      <c r="K16">
        <v>1763.1812981527</v>
      </c>
    </row>
    <row r="17" spans="1:11" ht="15" x14ac:dyDescent="0.25">
      <c r="A17">
        <v>5</v>
      </c>
      <c r="B17">
        <v>10</v>
      </c>
      <c r="C17" t="s">
        <v>6</v>
      </c>
      <c r="D17">
        <v>5</v>
      </c>
      <c r="E17">
        <v>25</v>
      </c>
      <c r="F17">
        <v>12</v>
      </c>
      <c r="G17">
        <f t="shared" si="2"/>
        <v>352.63625963054</v>
      </c>
      <c r="H17">
        <v>0.2</v>
      </c>
      <c r="I17">
        <f t="shared" si="1"/>
        <v>2.1663788279784049</v>
      </c>
      <c r="K17">
        <v>1763.1812981527</v>
      </c>
    </row>
    <row r="18" spans="1:11" ht="15" x14ac:dyDescent="0.25">
      <c r="A18">
        <v>5</v>
      </c>
      <c r="B18">
        <v>11</v>
      </c>
      <c r="C18" t="s">
        <v>7</v>
      </c>
      <c r="D18">
        <v>20</v>
      </c>
      <c r="E18">
        <v>20</v>
      </c>
      <c r="F18">
        <v>12</v>
      </c>
      <c r="G18">
        <f t="shared" si="2"/>
        <v>315.40745914606094</v>
      </c>
      <c r="H18">
        <v>0.2</v>
      </c>
      <c r="I18">
        <f t="shared" si="1"/>
        <v>2.4220851621880182</v>
      </c>
      <c r="K18">
        <v>1577.0372957303048</v>
      </c>
    </row>
    <row r="19" spans="1:11" ht="15" x14ac:dyDescent="0.25">
      <c r="A19">
        <v>6</v>
      </c>
      <c r="B19">
        <v>12</v>
      </c>
      <c r="C19" t="s">
        <v>8</v>
      </c>
      <c r="D19">
        <v>0</v>
      </c>
      <c r="E19">
        <v>1.5</v>
      </c>
      <c r="F19">
        <v>0.2</v>
      </c>
      <c r="G19">
        <f t="shared" si="2"/>
        <v>27.878344149874831</v>
      </c>
      <c r="H19">
        <f t="shared" si="0"/>
        <v>0.5</v>
      </c>
      <c r="I19">
        <f t="shared" si="1"/>
        <v>1.1417818951963108</v>
      </c>
      <c r="K19">
        <v>55.756688299749662</v>
      </c>
    </row>
    <row r="20" spans="1:11" ht="15" x14ac:dyDescent="0.25">
      <c r="A20">
        <v>6</v>
      </c>
      <c r="B20">
        <v>12</v>
      </c>
      <c r="C20" t="s">
        <v>8</v>
      </c>
      <c r="D20">
        <v>8</v>
      </c>
      <c r="E20">
        <v>1.5</v>
      </c>
      <c r="F20">
        <v>0.2</v>
      </c>
      <c r="G20">
        <f t="shared" si="2"/>
        <v>27.878344149874831</v>
      </c>
      <c r="H20">
        <f t="shared" si="0"/>
        <v>0.5</v>
      </c>
      <c r="I20">
        <f t="shared" si="1"/>
        <v>1.1417818951963108</v>
      </c>
      <c r="K20">
        <v>55.756688299749662</v>
      </c>
    </row>
    <row r="21" spans="1:11" ht="15" x14ac:dyDescent="0.25">
      <c r="A21">
        <v>7</v>
      </c>
      <c r="B21">
        <v>13</v>
      </c>
      <c r="C21" t="s">
        <v>9</v>
      </c>
      <c r="D21">
        <v>0</v>
      </c>
      <c r="E21">
        <v>2</v>
      </c>
      <c r="F21">
        <v>0.4</v>
      </c>
      <c r="G21">
        <f t="shared" si="2"/>
        <v>45.525145360598543</v>
      </c>
      <c r="H21">
        <f t="shared" si="0"/>
        <v>0.5</v>
      </c>
      <c r="I21">
        <f t="shared" si="1"/>
        <v>1.3983915203894506</v>
      </c>
      <c r="K21">
        <v>91.050290721197086</v>
      </c>
    </row>
    <row r="22" spans="1:11" ht="15" x14ac:dyDescent="0.25">
      <c r="A22">
        <v>7</v>
      </c>
      <c r="B22">
        <v>13</v>
      </c>
      <c r="C22" t="s">
        <v>9</v>
      </c>
      <c r="D22">
        <v>10</v>
      </c>
      <c r="E22">
        <v>2</v>
      </c>
      <c r="F22">
        <v>0.4</v>
      </c>
      <c r="G22">
        <f t="shared" si="2"/>
        <v>45.525145360598543</v>
      </c>
      <c r="H22">
        <f t="shared" si="0"/>
        <v>0.5</v>
      </c>
      <c r="I22">
        <f t="shared" si="1"/>
        <v>1.3983915203894506</v>
      </c>
      <c r="K22">
        <v>91.050290721197086</v>
      </c>
    </row>
    <row r="23" spans="1:11" ht="15" x14ac:dyDescent="0.25">
      <c r="A23">
        <v>8</v>
      </c>
      <c r="B23">
        <v>14</v>
      </c>
      <c r="C23" t="s">
        <v>10</v>
      </c>
      <c r="D23">
        <v>0</v>
      </c>
      <c r="E23">
        <v>3</v>
      </c>
      <c r="F23">
        <v>0.7</v>
      </c>
      <c r="G23">
        <f t="shared" si="2"/>
        <v>73.75916558484117</v>
      </c>
      <c r="H23">
        <f t="shared" si="0"/>
        <v>0.5</v>
      </c>
      <c r="I23">
        <f t="shared" si="1"/>
        <v>1.5104354730827261</v>
      </c>
      <c r="K23">
        <v>147.51833116968234</v>
      </c>
    </row>
    <row r="24" spans="1:11" ht="15" x14ac:dyDescent="0.25">
      <c r="A24">
        <v>8</v>
      </c>
      <c r="B24">
        <v>14</v>
      </c>
      <c r="C24" t="s">
        <v>10</v>
      </c>
      <c r="D24">
        <v>14</v>
      </c>
      <c r="E24">
        <v>3</v>
      </c>
      <c r="F24">
        <v>0.7</v>
      </c>
      <c r="G24">
        <f t="shared" si="2"/>
        <v>73.75916558484117</v>
      </c>
      <c r="H24">
        <f t="shared" si="0"/>
        <v>0.5</v>
      </c>
      <c r="I24">
        <f t="shared" si="1"/>
        <v>1.5104354730827261</v>
      </c>
      <c r="K24">
        <v>147.51833116968234</v>
      </c>
    </row>
    <row r="27" spans="1:11" ht="15" x14ac:dyDescent="0.25">
      <c r="A27">
        <v>9</v>
      </c>
      <c r="B27">
        <v>15</v>
      </c>
      <c r="C27" t="s">
        <v>23</v>
      </c>
      <c r="D27">
        <v>0</v>
      </c>
      <c r="E27">
        <v>46</v>
      </c>
      <c r="F27" s="1">
        <v>42.342199999999998</v>
      </c>
      <c r="G27" s="1">
        <f>H27*(2*E27*1000/386*SQRT(F27*386/E27/1000))</f>
        <v>21.310479798042977</v>
      </c>
      <c r="H27">
        <v>0.15</v>
      </c>
      <c r="I27">
        <f t="shared" ref="I27" si="3">SQRT(F27*386/E27)/(2*PI())</f>
        <v>3.0000022312491246</v>
      </c>
      <c r="J27" t="s">
        <v>24</v>
      </c>
      <c r="K27" s="1">
        <f>H27*2*E27/1000/386*SQRT(F27*386/E27)</f>
        <v>6.7389654192820869E-4</v>
      </c>
    </row>
    <row r="28" spans="1:11" ht="15" x14ac:dyDescent="0.25">
      <c r="A28">
        <v>9</v>
      </c>
      <c r="B28">
        <v>15</v>
      </c>
      <c r="C28" t="s">
        <v>23</v>
      </c>
      <c r="D28">
        <v>0</v>
      </c>
      <c r="E28">
        <v>9.5</v>
      </c>
      <c r="F28">
        <v>25</v>
      </c>
      <c r="G28">
        <f>H28*(2*SQRT(F28*E28/386))*1000</f>
        <v>109.81614404188477</v>
      </c>
      <c r="H28">
        <v>7.0000000000000007E-2</v>
      </c>
      <c r="I28">
        <f t="shared" ref="I28" si="4">SQRT(F28*386/E28)/(2*PI())</f>
        <v>5.0724991819888823</v>
      </c>
      <c r="J28">
        <v>6</v>
      </c>
    </row>
    <row r="29" spans="1:11" ht="15" x14ac:dyDescent="0.25">
      <c r="J29">
        <f>J28-I27</f>
        <v>2.9999977687508754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12" sqref="F12"/>
    </sheetView>
  </sheetViews>
  <sheetFormatPr defaultRowHeight="14.4" x14ac:dyDescent="0.3"/>
  <cols>
    <col min="1" max="1" width="15" customWidth="1"/>
    <col min="2" max="2" width="12.21875" bestFit="1" customWidth="1"/>
    <col min="3" max="6" width="10.5546875" bestFit="1" customWidth="1"/>
    <col min="7" max="7" width="10.6640625" bestFit="1" customWidth="1"/>
    <col min="8" max="8" width="10.5546875" bestFit="1" customWidth="1"/>
  </cols>
  <sheetData>
    <row r="1" spans="1:9" ht="15" thickBot="1" x14ac:dyDescent="0.35">
      <c r="A1" t="s">
        <v>47</v>
      </c>
    </row>
    <row r="2" spans="1:9" ht="15" thickBot="1" x14ac:dyDescent="0.35">
      <c r="A2" s="2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42</v>
      </c>
      <c r="H2" s="3" t="s">
        <v>43</v>
      </c>
      <c r="I2" s="3" t="s">
        <v>31</v>
      </c>
    </row>
    <row r="3" spans="1:9" ht="15" thickBot="1" x14ac:dyDescent="0.35">
      <c r="A3" s="4" t="s">
        <v>32</v>
      </c>
      <c r="B3" s="5">
        <v>20000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33</v>
      </c>
    </row>
    <row r="4" spans="1:9" ht="29.4" thickBot="1" x14ac:dyDescent="0.35">
      <c r="A4" s="4" t="s">
        <v>34</v>
      </c>
      <c r="B4" s="17">
        <v>2400000</v>
      </c>
      <c r="C4" s="17">
        <v>4265000</v>
      </c>
      <c r="D4" s="17">
        <v>1580000</v>
      </c>
      <c r="E4" s="17">
        <v>15500000</v>
      </c>
      <c r="F4" s="17">
        <v>50600000</v>
      </c>
      <c r="G4" s="17">
        <v>205000000</v>
      </c>
      <c r="H4" s="17">
        <v>15500000</v>
      </c>
      <c r="I4" s="5" t="s">
        <v>35</v>
      </c>
    </row>
    <row r="5" spans="1:9" ht="29.4" thickBot="1" x14ac:dyDescent="0.35">
      <c r="A5" s="4" t="s">
        <v>36</v>
      </c>
      <c r="B5" s="5">
        <v>60000</v>
      </c>
      <c r="C5" s="5">
        <v>41760</v>
      </c>
      <c r="D5" s="6">
        <v>16760</v>
      </c>
      <c r="E5" s="5">
        <v>79600</v>
      </c>
      <c r="F5" s="5">
        <v>143850</v>
      </c>
      <c r="G5" s="5">
        <v>289500</v>
      </c>
      <c r="H5" s="5">
        <v>170600</v>
      </c>
      <c r="I5" s="5" t="s">
        <v>37</v>
      </c>
    </row>
    <row r="6" spans="1:9" ht="29.4" thickBot="1" x14ac:dyDescent="0.35">
      <c r="A6" s="4" t="s">
        <v>38</v>
      </c>
      <c r="B6" s="7">
        <v>2000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33</v>
      </c>
    </row>
    <row r="7" spans="1:9" ht="15" thickBot="1" x14ac:dyDescent="0.35">
      <c r="A7" s="4" t="s">
        <v>55</v>
      </c>
      <c r="B7" s="7">
        <v>7000000</v>
      </c>
      <c r="C7" s="7">
        <v>14010160</v>
      </c>
      <c r="D7" s="7">
        <v>14010160</v>
      </c>
      <c r="E7" s="7">
        <v>14010160</v>
      </c>
      <c r="F7" s="7">
        <v>70050700</v>
      </c>
      <c r="G7" s="7">
        <v>70050700</v>
      </c>
      <c r="H7" s="7">
        <v>14010160</v>
      </c>
      <c r="I7" s="5" t="s">
        <v>35</v>
      </c>
    </row>
    <row r="8" spans="1:9" ht="15" thickBot="1" x14ac:dyDescent="0.35">
      <c r="A8" s="4" t="s">
        <v>54</v>
      </c>
      <c r="B8" s="7">
        <v>8000</v>
      </c>
      <c r="C8" s="7"/>
      <c r="D8" s="7"/>
      <c r="E8" s="7"/>
      <c r="F8" s="7"/>
      <c r="G8" s="7"/>
      <c r="H8" s="7"/>
      <c r="I8" s="5" t="s">
        <v>37</v>
      </c>
    </row>
    <row r="9" spans="1:9" ht="16.8" thickBot="1" x14ac:dyDescent="0.35">
      <c r="A9" s="4" t="s">
        <v>40</v>
      </c>
      <c r="B9" s="8">
        <f>SQRT((1/B4+1/B7)^(-1)/B3)/(2*PI())</f>
        <v>1.5045126646084175</v>
      </c>
      <c r="C9" s="8">
        <f>SQRT((1/C4+1/C7)^(-1)/C3)/(2*PI())</f>
        <v>1.9923306144833355</v>
      </c>
      <c r="D9" s="8">
        <f>SQRT((1/D4+1/D7)^(-1)/D3)/(2*PI())</f>
        <v>1.9911015741969345</v>
      </c>
      <c r="E9" s="8">
        <f>SQRT((1/E4+1/E7)^(-1)/E3)/(2*PI())</f>
        <v>2.9889080288510868</v>
      </c>
      <c r="F9" s="8">
        <f>SQRT((1/F4+1/F7)^(-1)/F3)/(2*PI())</f>
        <v>5.9721060657348826</v>
      </c>
      <c r="G9" s="8">
        <f>SQRT((1/G4+1/G7)^(-1)/G3)/(2*PI())</f>
        <v>7.9613685723041741</v>
      </c>
      <c r="H9" s="8">
        <f>SQRT((1/H4+1/H7)^(-1)/H3)/(2*PI())</f>
        <v>2.9889080288510868</v>
      </c>
      <c r="I9" s="5" t="s">
        <v>41</v>
      </c>
    </row>
    <row r="10" spans="1:9" x14ac:dyDescent="0.3">
      <c r="A10" s="9" t="s">
        <v>44</v>
      </c>
      <c r="B10" s="10">
        <f>B5/(2*(B3)*(B9)*2*PI())</f>
        <v>0.15867757065373617</v>
      </c>
      <c r="C10" s="10">
        <f t="shared" ref="C10:H10" si="0">C5/(2*(C3)*(C9)*2*PI())</f>
        <v>7.9941230425455825E-2</v>
      </c>
      <c r="D10" s="10">
        <f t="shared" si="0"/>
        <v>7.3835920410799546E-2</v>
      </c>
      <c r="E10" s="10">
        <f t="shared" si="0"/>
        <v>0.10157159282432794</v>
      </c>
      <c r="F10" s="10">
        <f t="shared" si="0"/>
        <v>9.1865850661999385E-2</v>
      </c>
      <c r="G10" s="10">
        <f t="shared" si="0"/>
        <v>0.13868598803957952</v>
      </c>
      <c r="H10" s="10">
        <f t="shared" si="0"/>
        <v>0.21768987105314505</v>
      </c>
    </row>
    <row r="11" spans="1:9" ht="28.8" x14ac:dyDescent="0.3">
      <c r="A11" s="9" t="s">
        <v>46</v>
      </c>
      <c r="B11" s="11">
        <f>B9*SQRT(1-B10^2)</f>
        <v>1.4854511746160848</v>
      </c>
      <c r="C11" s="11">
        <f t="shared" ref="C11:H11" si="1">C9*SQRT(1-C10^2)</f>
        <v>1.9859543167299338</v>
      </c>
      <c r="D11" s="11">
        <f t="shared" si="1"/>
        <v>1.9856666694703475</v>
      </c>
      <c r="E11" s="11">
        <f t="shared" si="1"/>
        <v>2.9734500904736274</v>
      </c>
      <c r="F11" s="11">
        <f t="shared" si="1"/>
        <v>5.9468523713176049</v>
      </c>
      <c r="G11" s="11">
        <f t="shared" si="1"/>
        <v>7.8844331374206265</v>
      </c>
      <c r="H11" s="11">
        <f t="shared" si="1"/>
        <v>2.9172280115708564</v>
      </c>
    </row>
    <row r="12" spans="1:9" ht="28.8" x14ac:dyDescent="0.3">
      <c r="A12" s="9" t="s">
        <v>53</v>
      </c>
      <c r="B12" s="11">
        <f>B9/SQRT(1-2*B10^2)</f>
        <v>1.5438876560527968</v>
      </c>
      <c r="C12" s="11">
        <f t="shared" ref="C12:H12" si="2">C9/SQRT(1-2*C10^2)</f>
        <v>2.0051861672996236</v>
      </c>
      <c r="D12" s="11">
        <f t="shared" si="2"/>
        <v>2.0020461306856441</v>
      </c>
      <c r="E12" s="11">
        <f t="shared" si="2"/>
        <v>3.0202295085029047</v>
      </c>
      <c r="F12" s="11">
        <f t="shared" si="2"/>
        <v>6.0231537966032329</v>
      </c>
      <c r="G12" s="11">
        <f t="shared" si="2"/>
        <v>8.1190603600185316</v>
      </c>
      <c r="H12" s="11">
        <f t="shared" si="2"/>
        <v>3.1414846639701053</v>
      </c>
    </row>
    <row r="13" spans="1:9" x14ac:dyDescent="0.3">
      <c r="A13" s="12" t="s">
        <v>48</v>
      </c>
    </row>
    <row r="14" spans="1:9" ht="15" thickBot="1" x14ac:dyDescent="0.35">
      <c r="B14" s="11">
        <f>B3*0.00571015</f>
        <v>114.20299999999999</v>
      </c>
      <c r="C14" s="11">
        <f>C3*0.00571015</f>
        <v>119.14227975</v>
      </c>
      <c r="D14" s="11">
        <f>D3*0.00571015</f>
        <v>51.802480799999998</v>
      </c>
      <c r="E14" s="11">
        <f>E3*0.00571015</f>
        <v>119.14227975</v>
      </c>
      <c r="F14" s="11">
        <f>F3*0.00571015</f>
        <v>119.14227975</v>
      </c>
      <c r="G14" s="11">
        <f>G3*0.00571015</f>
        <v>119.14227975</v>
      </c>
      <c r="H14" s="11">
        <f>H3*0.00571015</f>
        <v>119.14227975</v>
      </c>
      <c r="I14" s="5" t="s">
        <v>49</v>
      </c>
    </row>
    <row r="15" spans="1:9" ht="15" thickBot="1" x14ac:dyDescent="0.35">
      <c r="B15" s="18">
        <f>B4*0.00571015</f>
        <v>13704.359999999999</v>
      </c>
      <c r="C15" s="18">
        <f>C4*0.00571015</f>
        <v>24353.78975</v>
      </c>
      <c r="D15" s="18">
        <f>D4*0.00571015</f>
        <v>9022.0370000000003</v>
      </c>
      <c r="E15" s="18">
        <f>E4*0.00571015</f>
        <v>88507.324999999997</v>
      </c>
      <c r="F15" s="18">
        <f>F4*0.00571015</f>
        <v>288933.58999999997</v>
      </c>
      <c r="G15" s="18">
        <f>G4*0.00571015</f>
        <v>1170580.75</v>
      </c>
      <c r="H15" s="18">
        <f>H4*0.00571015</f>
        <v>88507.324999999997</v>
      </c>
      <c r="I15" s="5" t="s">
        <v>50</v>
      </c>
    </row>
    <row r="16" spans="1:9" ht="15" thickBot="1" x14ac:dyDescent="0.35">
      <c r="B16" s="11">
        <f>B5*0.00571015</f>
        <v>342.60899999999998</v>
      </c>
      <c r="C16" s="11">
        <f>C5*0.00571015</f>
        <v>238.45586399999999</v>
      </c>
      <c r="D16" s="11">
        <f>D5*0.00571015</f>
        <v>95.702113999999995</v>
      </c>
      <c r="E16" s="11">
        <f>E5*0.00571015</f>
        <v>454.52794</v>
      </c>
      <c r="F16" s="11">
        <f>F5*0.00571015</f>
        <v>821.40507749999995</v>
      </c>
      <c r="G16" s="11">
        <f>G5*0.00571015</f>
        <v>1653.0884249999999</v>
      </c>
      <c r="H16" s="11">
        <f>H5*0.00571015</f>
        <v>974.15158999999994</v>
      </c>
      <c r="I16" s="5" t="s">
        <v>51</v>
      </c>
    </row>
    <row r="17" spans="1:9" ht="15" thickBot="1" x14ac:dyDescent="0.35">
      <c r="B17" s="15">
        <f>B6*0.00571015</f>
        <v>11.420299999999999</v>
      </c>
      <c r="C17" s="15">
        <f>C6*0.00571015</f>
        <v>5.1791060499999997</v>
      </c>
      <c r="D17" s="15">
        <f>D6*0.00571015</f>
        <v>5.1791060499999997</v>
      </c>
      <c r="E17" s="15">
        <f>E6*0.00571015</f>
        <v>5.1791060499999997</v>
      </c>
      <c r="F17" s="15">
        <f>F6*0.00571015</f>
        <v>5.1791060499999997</v>
      </c>
      <c r="G17" s="15">
        <f>G6*0.00571015</f>
        <v>5.1791060499999997</v>
      </c>
      <c r="H17" s="15">
        <f>H6*0.00571015</f>
        <v>5.1791060499999997</v>
      </c>
      <c r="I17" s="5" t="s">
        <v>49</v>
      </c>
    </row>
    <row r="18" spans="1:9" ht="15" thickBot="1" x14ac:dyDescent="0.35">
      <c r="B18" s="14">
        <f>B7*0.00571015</f>
        <v>39971.049999999996</v>
      </c>
      <c r="C18" s="14">
        <f>C7*0.00571015</f>
        <v>80000.115124000004</v>
      </c>
      <c r="D18" s="14">
        <f>D7*0.00571015</f>
        <v>80000.115124000004</v>
      </c>
      <c r="E18" s="14">
        <f>E7*0.00571015</f>
        <v>80000.115124000004</v>
      </c>
      <c r="F18" s="14">
        <f>F7*0.00571015</f>
        <v>400000.00460499997</v>
      </c>
      <c r="G18" s="14">
        <f>G7*0.00571015</f>
        <v>400000.00460499997</v>
      </c>
      <c r="H18" s="14">
        <f>H7*0.00571015</f>
        <v>80000.115124000004</v>
      </c>
      <c r="I18" s="5" t="s">
        <v>50</v>
      </c>
    </row>
    <row r="19" spans="1:9" ht="15" thickBot="1" x14ac:dyDescent="0.35">
      <c r="B19" s="13">
        <f>SQRT((1/B15+1/B18)^(-1)/B14)/(2*PI())</f>
        <v>1.5045126646084175</v>
      </c>
      <c r="C19" s="13">
        <f t="shared" ref="C19:H19" si="3">SQRT((1/C15+1/C18)^(-1)/C14)/(2*PI())</f>
        <v>1.9923306144833355</v>
      </c>
      <c r="D19" s="13">
        <f t="shared" si="3"/>
        <v>1.9911015741969345</v>
      </c>
      <c r="E19" s="13">
        <f t="shared" si="3"/>
        <v>2.9889080288510872</v>
      </c>
      <c r="F19" s="13">
        <f t="shared" si="3"/>
        <v>5.9721060657348826</v>
      </c>
      <c r="G19" s="13">
        <f t="shared" si="3"/>
        <v>7.9613685723041732</v>
      </c>
      <c r="H19" s="13">
        <f t="shared" si="3"/>
        <v>2.9889080288510872</v>
      </c>
      <c r="I19" s="5" t="s">
        <v>41</v>
      </c>
    </row>
    <row r="20" spans="1:9" x14ac:dyDescent="0.3">
      <c r="B20" s="10">
        <f>B16/(2*B14*SQRT(B15/B14))</f>
        <v>0.13693063937629155</v>
      </c>
      <c r="C20" s="10">
        <f t="shared" ref="C20:H20" si="4">C16/(2*C14*SQRT(C15/C14))</f>
        <v>6.9994156151325981E-2</v>
      </c>
      <c r="D20" s="10">
        <f t="shared" si="4"/>
        <v>6.9994506260240688E-2</v>
      </c>
      <c r="E20" s="10">
        <f t="shared" si="4"/>
        <v>6.9985493355712067E-2</v>
      </c>
      <c r="F20" s="10">
        <f t="shared" si="4"/>
        <v>6.9999577321035844E-2</v>
      </c>
      <c r="G20" s="10">
        <f t="shared" si="4"/>
        <v>6.9989428509610083E-2</v>
      </c>
      <c r="H20" s="10">
        <f t="shared" si="4"/>
        <v>0.14999403475483014</v>
      </c>
      <c r="I20" s="16" t="s">
        <v>52</v>
      </c>
    </row>
    <row r="21" spans="1:9" ht="28.8" x14ac:dyDescent="0.3">
      <c r="A21" s="9" t="s">
        <v>53</v>
      </c>
      <c r="B21" s="11">
        <f>B19/SQRT(1-2*B20^2)</f>
        <v>1.5335413080000364</v>
      </c>
      <c r="C21" s="11">
        <f t="shared" ref="C21:H21" si="5">C19/SQRT(1-2*C20^2)</f>
        <v>2.0021637251503592</v>
      </c>
      <c r="D21" s="11">
        <f t="shared" si="5"/>
        <v>2.0009287179969917</v>
      </c>
      <c r="E21" s="11">
        <f t="shared" si="5"/>
        <v>3.0036560504807435</v>
      </c>
      <c r="F21" s="11">
        <f t="shared" si="5"/>
        <v>6.0015858839260723</v>
      </c>
      <c r="G21" s="11">
        <f t="shared" si="5"/>
        <v>8.000656411553809</v>
      </c>
      <c r="H21" s="11">
        <f t="shared" si="5"/>
        <v>3.0585110370694615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9" sqref="B9"/>
    </sheetView>
  </sheetViews>
  <sheetFormatPr defaultRowHeight="14.4" x14ac:dyDescent="0.3"/>
  <cols>
    <col min="1" max="1" width="15" customWidth="1"/>
    <col min="2" max="2" width="12.109375" bestFit="1" customWidth="1"/>
    <col min="3" max="5" width="9" bestFit="1" customWidth="1"/>
    <col min="6" max="8" width="9.5546875" bestFit="1" customWidth="1"/>
  </cols>
  <sheetData>
    <row r="1" spans="1:9" ht="15.75" thickBot="1" x14ac:dyDescent="0.3">
      <c r="A1" t="s">
        <v>47</v>
      </c>
    </row>
    <row r="2" spans="1:9" ht="15.75" thickBot="1" x14ac:dyDescent="0.3">
      <c r="A2" s="2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42</v>
      </c>
      <c r="H2" s="3" t="s">
        <v>43</v>
      </c>
      <c r="I2" s="3" t="s">
        <v>31</v>
      </c>
    </row>
    <row r="3" spans="1:9" ht="15.75" thickBot="1" x14ac:dyDescent="0.3">
      <c r="A3" s="4" t="s">
        <v>32</v>
      </c>
      <c r="B3" s="5">
        <v>20865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33</v>
      </c>
    </row>
    <row r="4" spans="1:9" ht="30.75" thickBot="1" x14ac:dyDescent="0.3">
      <c r="A4" s="4" t="s">
        <v>34</v>
      </c>
      <c r="B4" s="5">
        <v>1853807</v>
      </c>
      <c r="C4" s="5">
        <v>3327413</v>
      </c>
      <c r="D4" s="5">
        <v>1436041</v>
      </c>
      <c r="E4" s="5">
        <v>7415253</v>
      </c>
      <c r="F4" s="5">
        <v>29661012</v>
      </c>
      <c r="G4" s="5">
        <f>C4*16</f>
        <v>53238608</v>
      </c>
      <c r="H4" s="5">
        <v>7415253</v>
      </c>
      <c r="I4" s="5" t="s">
        <v>35</v>
      </c>
    </row>
    <row r="5" spans="1:9" ht="30.75" thickBot="1" x14ac:dyDescent="0.3">
      <c r="A5" s="4" t="s">
        <v>36</v>
      </c>
      <c r="B5" s="5">
        <v>27537</v>
      </c>
      <c r="C5" s="5">
        <v>36892</v>
      </c>
      <c r="D5" s="6">
        <v>15980</v>
      </c>
      <c r="E5" s="5">
        <v>55075</v>
      </c>
      <c r="F5" s="5">
        <v>110150</v>
      </c>
      <c r="G5" s="5">
        <v>147572</v>
      </c>
      <c r="H5" s="5">
        <v>118016.813830892</v>
      </c>
      <c r="I5" s="5" t="s">
        <v>37</v>
      </c>
    </row>
    <row r="6" spans="1:9" ht="30.75" thickBot="1" x14ac:dyDescent="0.3">
      <c r="A6" s="4" t="s">
        <v>38</v>
      </c>
      <c r="B6" s="7">
        <v>907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33</v>
      </c>
    </row>
    <row r="7" spans="1:9" ht="30.75" thickBot="1" x14ac:dyDescent="0.3">
      <c r="A7" s="4" t="s">
        <v>39</v>
      </c>
      <c r="B7" s="7">
        <v>14010160</v>
      </c>
      <c r="C7" s="7">
        <v>14010160</v>
      </c>
      <c r="D7" s="7">
        <v>14010160</v>
      </c>
      <c r="E7" s="7">
        <v>14010160</v>
      </c>
      <c r="F7" s="7">
        <v>14010160</v>
      </c>
      <c r="G7" s="7">
        <v>14010160</v>
      </c>
      <c r="H7" s="7">
        <v>14010160</v>
      </c>
      <c r="I7" s="5" t="s">
        <v>35</v>
      </c>
    </row>
    <row r="8" spans="1:9" ht="18" thickBot="1" x14ac:dyDescent="0.3">
      <c r="A8" s="4" t="s">
        <v>40</v>
      </c>
      <c r="B8" s="8">
        <f>SQRT(B4/B3)/(2*PI())</f>
        <v>1.5001793945143735</v>
      </c>
      <c r="C8" s="8">
        <f t="shared" ref="C8:G8" si="0">SQRT(C4/C3)/(2*PI())</f>
        <v>2.0098529871106328</v>
      </c>
      <c r="D8" s="8">
        <f t="shared" si="0"/>
        <v>2.0024055052636309</v>
      </c>
      <c r="E8" s="8">
        <f t="shared" si="0"/>
        <v>3.0003638467900533</v>
      </c>
      <c r="F8" s="8">
        <f>SQRT(F4/F3)/(2*PI())</f>
        <v>6.0007276935801066</v>
      </c>
      <c r="G8" s="8">
        <f t="shared" si="0"/>
        <v>8.039411948442531</v>
      </c>
      <c r="H8" s="8">
        <f>SQRT(H4/H3)/(2*PI())</f>
        <v>3.0003638467900533</v>
      </c>
      <c r="I8" s="5" t="s">
        <v>41</v>
      </c>
    </row>
    <row r="9" spans="1:9" ht="15" x14ac:dyDescent="0.25">
      <c r="A9" s="9" t="s">
        <v>44</v>
      </c>
      <c r="B9" s="10">
        <f>B5/(2*B3*SQRT(B4/B3))</f>
        <v>7.0007597759050244E-2</v>
      </c>
      <c r="C9" s="10">
        <f t="shared" ref="C9:H9" si="1">C5/(2*C3*SQRT(C4/C3))</f>
        <v>7.0006707906064183E-2</v>
      </c>
      <c r="D9" s="10">
        <f t="shared" si="1"/>
        <v>7.0002224134970245E-2</v>
      </c>
      <c r="E9" s="10">
        <f t="shared" si="1"/>
        <v>7.0008750899112973E-2</v>
      </c>
      <c r="F9" s="10">
        <f t="shared" si="1"/>
        <v>7.0008750899112973E-2</v>
      </c>
      <c r="G9" s="10">
        <f t="shared" si="1"/>
        <v>7.000860551822688E-2</v>
      </c>
      <c r="H9" s="10">
        <f t="shared" si="1"/>
        <v>0.15001742571754714</v>
      </c>
    </row>
    <row r="10" spans="1:9" ht="30" x14ac:dyDescent="0.25">
      <c r="A10" s="9" t="s">
        <v>46</v>
      </c>
      <c r="B10" s="11">
        <f>B8*SQRT(1-B9^2)</f>
        <v>1.4964986416538939</v>
      </c>
      <c r="C10" s="11">
        <f t="shared" ref="C10:H10" si="2">C8*SQRT(1-C9^2)</f>
        <v>2.0049218542973608</v>
      </c>
      <c r="D10" s="11">
        <f t="shared" si="2"/>
        <v>1.9974932747621412</v>
      </c>
      <c r="E10" s="11">
        <f t="shared" si="2"/>
        <v>2.9930020858468391</v>
      </c>
      <c r="F10" s="11">
        <f t="shared" si="2"/>
        <v>5.9860041716936783</v>
      </c>
      <c r="G10" s="11">
        <f t="shared" si="2"/>
        <v>8.0196863465477524</v>
      </c>
      <c r="H10" s="11">
        <f t="shared" si="2"/>
        <v>2.9664097874780113</v>
      </c>
    </row>
    <row r="12" spans="1:9" ht="15" x14ac:dyDescent="0.25">
      <c r="A12" s="12" t="s">
        <v>48</v>
      </c>
    </row>
    <row r="13" spans="1:9" ht="15.75" thickBot="1" x14ac:dyDescent="0.3">
      <c r="B13" s="11">
        <f>B3*0.00571015</f>
        <v>119.14227975</v>
      </c>
      <c r="C13" s="11">
        <f t="shared" ref="C13:H13" si="3">C3*0.00571015</f>
        <v>119.14227975</v>
      </c>
      <c r="D13" s="11">
        <f t="shared" si="3"/>
        <v>51.802480799999998</v>
      </c>
      <c r="E13" s="11">
        <f t="shared" si="3"/>
        <v>119.14227975</v>
      </c>
      <c r="F13" s="11">
        <f t="shared" si="3"/>
        <v>119.14227975</v>
      </c>
      <c r="G13" s="11">
        <f t="shared" si="3"/>
        <v>119.14227975</v>
      </c>
      <c r="H13" s="11">
        <f t="shared" si="3"/>
        <v>119.14227975</v>
      </c>
      <c r="I13" s="5" t="s">
        <v>49</v>
      </c>
    </row>
    <row r="14" spans="1:9" ht="15.75" thickBot="1" x14ac:dyDescent="0.3">
      <c r="B14" s="11">
        <f>B4*0.00571015</f>
        <v>10585.516041049999</v>
      </c>
      <c r="C14" s="11">
        <f t="shared" ref="C14:H14" si="4">C4*0.00571015</f>
        <v>19000.027341950001</v>
      </c>
      <c r="D14" s="11">
        <f t="shared" si="4"/>
        <v>8200.0095161499994</v>
      </c>
      <c r="E14" s="11">
        <f t="shared" si="4"/>
        <v>42342.206917949996</v>
      </c>
      <c r="F14" s="11">
        <f t="shared" si="4"/>
        <v>169368.82767179998</v>
      </c>
      <c r="G14" s="11">
        <f t="shared" si="4"/>
        <v>304000.43747120001</v>
      </c>
      <c r="H14" s="11">
        <f t="shared" si="4"/>
        <v>42342.206917949996</v>
      </c>
      <c r="I14" s="5" t="s">
        <v>50</v>
      </c>
    </row>
    <row r="15" spans="1:9" ht="15.75" thickBot="1" x14ac:dyDescent="0.3">
      <c r="B15" s="11">
        <f>B5*0.00571015</f>
        <v>157.24040055</v>
      </c>
      <c r="C15" s="11">
        <f t="shared" ref="C15:H15" si="5">C5*0.00571015</f>
        <v>210.6588538</v>
      </c>
      <c r="D15" s="11">
        <f t="shared" si="5"/>
        <v>91.24819699999999</v>
      </c>
      <c r="E15" s="11">
        <f t="shared" si="5"/>
        <v>314.48651124999998</v>
      </c>
      <c r="F15" s="11">
        <f t="shared" si="5"/>
        <v>628.97302249999996</v>
      </c>
      <c r="G15" s="11">
        <f t="shared" si="5"/>
        <v>842.65825580000001</v>
      </c>
      <c r="H15" s="11">
        <f t="shared" si="5"/>
        <v>673.89370949646798</v>
      </c>
      <c r="I15" s="5" t="s">
        <v>51</v>
      </c>
    </row>
    <row r="16" spans="1:9" ht="15.75" thickBot="1" x14ac:dyDescent="0.3">
      <c r="B16" s="15">
        <f>B6*0.00571015</f>
        <v>5.1791060499999997</v>
      </c>
      <c r="C16" s="15">
        <f t="shared" ref="C16:H16" si="6">C6*0.00571015</f>
        <v>5.1791060499999997</v>
      </c>
      <c r="D16" s="15">
        <f t="shared" si="6"/>
        <v>5.1791060499999997</v>
      </c>
      <c r="E16" s="15">
        <f t="shared" si="6"/>
        <v>5.1791060499999997</v>
      </c>
      <c r="F16" s="15">
        <f t="shared" si="6"/>
        <v>5.1791060499999997</v>
      </c>
      <c r="G16" s="15">
        <f t="shared" si="6"/>
        <v>5.1791060499999997</v>
      </c>
      <c r="H16" s="15">
        <f t="shared" si="6"/>
        <v>5.1791060499999997</v>
      </c>
      <c r="I16" s="5" t="s">
        <v>49</v>
      </c>
    </row>
    <row r="17" spans="2:9" ht="15.75" thickBot="1" x14ac:dyDescent="0.3">
      <c r="B17" s="14">
        <f>B7*0.00571015</f>
        <v>80000.115124000004</v>
      </c>
      <c r="C17" s="14">
        <f t="shared" ref="C17:H17" si="7">C7*0.00571015</f>
        <v>80000.115124000004</v>
      </c>
      <c r="D17" s="14">
        <f t="shared" si="7"/>
        <v>80000.115124000004</v>
      </c>
      <c r="E17" s="14">
        <f t="shared" si="7"/>
        <v>80000.115124000004</v>
      </c>
      <c r="F17" s="14">
        <f t="shared" si="7"/>
        <v>80000.115124000004</v>
      </c>
      <c r="G17" s="14">
        <f t="shared" si="7"/>
        <v>80000.115124000004</v>
      </c>
      <c r="H17" s="14">
        <f t="shared" si="7"/>
        <v>80000.115124000004</v>
      </c>
      <c r="I17" s="5" t="s">
        <v>50</v>
      </c>
    </row>
    <row r="18" spans="2:9" ht="15.75" thickBot="1" x14ac:dyDescent="0.3">
      <c r="B18" s="13">
        <f>SQRT(B14/B13)/(2*PI())</f>
        <v>1.5001793945143735</v>
      </c>
      <c r="C18" s="13">
        <f t="shared" ref="C18:H18" si="8">SQRT(C14/C13)/(2*PI())</f>
        <v>2.0098529871106328</v>
      </c>
      <c r="D18" s="13">
        <f t="shared" si="8"/>
        <v>2.0024055052636309</v>
      </c>
      <c r="E18" s="13">
        <f t="shared" si="8"/>
        <v>3.0003638467900524</v>
      </c>
      <c r="F18" s="13">
        <f t="shared" si="8"/>
        <v>6.0007276935801048</v>
      </c>
      <c r="G18" s="13">
        <f t="shared" si="8"/>
        <v>8.039411948442531</v>
      </c>
      <c r="H18" s="13">
        <f t="shared" si="8"/>
        <v>3.0003638467900524</v>
      </c>
      <c r="I18" s="5" t="s">
        <v>41</v>
      </c>
    </row>
    <row r="19" spans="2:9" ht="15" x14ac:dyDescent="0.25">
      <c r="B19" s="10">
        <f>B15/(2*B13*SQRT(B14/B13))</f>
        <v>7.0007597759050244E-2</v>
      </c>
      <c r="C19" s="10">
        <f t="shared" ref="C19:H19" si="9">C15/(2*C13*SQRT(C14/C13))</f>
        <v>7.0006707906064169E-2</v>
      </c>
      <c r="D19" s="10">
        <f t="shared" si="9"/>
        <v>7.0002224134970245E-2</v>
      </c>
      <c r="E19" s="10">
        <f t="shared" si="9"/>
        <v>7.0008750899112987E-2</v>
      </c>
      <c r="F19" s="10">
        <f t="shared" si="9"/>
        <v>7.0008750899112987E-2</v>
      </c>
      <c r="G19" s="10">
        <f t="shared" si="9"/>
        <v>7.0008605518226866E-2</v>
      </c>
      <c r="H19" s="10">
        <f t="shared" si="9"/>
        <v>0.15001742571754717</v>
      </c>
      <c r="I19" s="16" t="s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vehicle_set</vt:lpstr>
      <vt:lpstr>old vehicles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2017-04-05T16:09:01Z</dcterms:created>
  <dcterms:modified xsi:type="dcterms:W3CDTF">2018-06-14T20:40:29Z</dcterms:modified>
</cp:coreProperties>
</file>