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976" windowHeight="9168"/>
  </bookViews>
  <sheets>
    <sheet name="Measurements" sheetId="1" r:id="rId1"/>
    <sheet name="Coordinates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1" i="1" l="1"/>
  <c r="T33" i="1"/>
  <c r="T17" i="1"/>
  <c r="Q10" i="1" l="1"/>
  <c r="Q68" i="1" l="1"/>
  <c r="R68" i="1" s="1"/>
  <c r="Q67" i="1"/>
  <c r="Z67" i="1" s="1"/>
  <c r="Z43" i="1"/>
  <c r="Q62" i="1"/>
  <c r="Q61" i="1"/>
  <c r="Q60" i="1"/>
  <c r="Q59" i="1"/>
  <c r="C66" i="2"/>
  <c r="A66" i="2"/>
  <c r="C65" i="2"/>
  <c r="A65" i="2"/>
  <c r="C64" i="2"/>
  <c r="A64" i="2"/>
  <c r="C63" i="2"/>
  <c r="A63" i="2"/>
  <c r="C62" i="2"/>
  <c r="A62" i="2"/>
  <c r="C61" i="2"/>
  <c r="A61" i="2"/>
  <c r="C60" i="2"/>
  <c r="A60" i="2"/>
  <c r="C59" i="2"/>
  <c r="A59" i="2"/>
  <c r="T70" i="1"/>
  <c r="U70" i="1" s="1"/>
  <c r="V70" i="1" s="1"/>
  <c r="W70" i="1" s="1"/>
  <c r="X70" i="1" s="1"/>
  <c r="Y70" i="1" s="1"/>
  <c r="R70" i="1"/>
  <c r="Z70" i="1"/>
  <c r="C70" i="1"/>
  <c r="A70" i="1"/>
  <c r="T69" i="1"/>
  <c r="U69" i="1" s="1"/>
  <c r="V69" i="1" s="1"/>
  <c r="W69" i="1" s="1"/>
  <c r="X69" i="1" s="1"/>
  <c r="Y69" i="1" s="1"/>
  <c r="R69" i="1"/>
  <c r="C69" i="1"/>
  <c r="A69" i="1"/>
  <c r="T68" i="1"/>
  <c r="U68" i="1" s="1"/>
  <c r="V68" i="1" s="1"/>
  <c r="W68" i="1" s="1"/>
  <c r="X68" i="1" s="1"/>
  <c r="Y68" i="1" s="1"/>
  <c r="C68" i="1"/>
  <c r="A68" i="1"/>
  <c r="T67" i="1"/>
  <c r="U67" i="1" s="1"/>
  <c r="V67" i="1" s="1"/>
  <c r="W67" i="1" s="1"/>
  <c r="X67" i="1" s="1"/>
  <c r="Y67" i="1" s="1"/>
  <c r="R67" i="1"/>
  <c r="C67" i="1"/>
  <c r="A67" i="1"/>
  <c r="Z66" i="1"/>
  <c r="T66" i="1"/>
  <c r="U66" i="1" s="1"/>
  <c r="V66" i="1" s="1"/>
  <c r="W66" i="1" s="1"/>
  <c r="X66" i="1" s="1"/>
  <c r="Y66" i="1" s="1"/>
  <c r="R66" i="1"/>
  <c r="C66" i="1"/>
  <c r="A66" i="1"/>
  <c r="Z65" i="1"/>
  <c r="T65" i="1"/>
  <c r="U65" i="1" s="1"/>
  <c r="V65" i="1" s="1"/>
  <c r="W65" i="1" s="1"/>
  <c r="X65" i="1" s="1"/>
  <c r="Y65" i="1" s="1"/>
  <c r="R65" i="1"/>
  <c r="C65" i="1"/>
  <c r="A65" i="1"/>
  <c r="Z64" i="1"/>
  <c r="T64" i="1"/>
  <c r="U64" i="1" s="1"/>
  <c r="V64" i="1" s="1"/>
  <c r="W64" i="1" s="1"/>
  <c r="X64" i="1" s="1"/>
  <c r="Y64" i="1" s="1"/>
  <c r="R64" i="1"/>
  <c r="C64" i="1"/>
  <c r="A64" i="1"/>
  <c r="Z63" i="1"/>
  <c r="U63" i="1"/>
  <c r="V63" i="1" s="1"/>
  <c r="W63" i="1" s="1"/>
  <c r="X63" i="1" s="1"/>
  <c r="Y63" i="1" s="1"/>
  <c r="T63" i="1"/>
  <c r="R63" i="1"/>
  <c r="C63" i="1"/>
  <c r="A63" i="1"/>
  <c r="Q54" i="1"/>
  <c r="Q53" i="1"/>
  <c r="Q52" i="1"/>
  <c r="Q51" i="1"/>
  <c r="Q36" i="1"/>
  <c r="Q35" i="1"/>
  <c r="Z69" i="1" l="1"/>
  <c r="Z68" i="1"/>
  <c r="Q26" i="1"/>
  <c r="Q25" i="1"/>
  <c r="Q24" i="1"/>
  <c r="Q23" i="1"/>
  <c r="T62" i="1"/>
  <c r="U62" i="1" s="1"/>
  <c r="V62" i="1" s="1"/>
  <c r="W62" i="1" s="1"/>
  <c r="X62" i="1" s="1"/>
  <c r="Y62" i="1" s="1"/>
  <c r="T61" i="1"/>
  <c r="U61" i="1" s="1"/>
  <c r="V61" i="1" s="1"/>
  <c r="W61" i="1" s="1"/>
  <c r="X61" i="1" s="1"/>
  <c r="Y61" i="1" s="1"/>
  <c r="T60" i="1"/>
  <c r="U60" i="1" s="1"/>
  <c r="V60" i="1" s="1"/>
  <c r="W60" i="1" s="1"/>
  <c r="X60" i="1" s="1"/>
  <c r="Y60" i="1" s="1"/>
  <c r="T59" i="1"/>
  <c r="U59" i="1" s="1"/>
  <c r="V59" i="1" s="1"/>
  <c r="W59" i="1" s="1"/>
  <c r="X59" i="1" s="1"/>
  <c r="Y59" i="1" s="1"/>
  <c r="T58" i="1"/>
  <c r="U58" i="1" s="1"/>
  <c r="V58" i="1" s="1"/>
  <c r="W58" i="1" s="1"/>
  <c r="X58" i="1" s="1"/>
  <c r="Y58" i="1" s="1"/>
  <c r="T57" i="1"/>
  <c r="U57" i="1" s="1"/>
  <c r="V57" i="1" s="1"/>
  <c r="W57" i="1" s="1"/>
  <c r="X57" i="1" s="1"/>
  <c r="Y57" i="1" s="1"/>
  <c r="T56" i="1"/>
  <c r="U56" i="1" s="1"/>
  <c r="V56" i="1" s="1"/>
  <c r="W56" i="1" s="1"/>
  <c r="X56" i="1" s="1"/>
  <c r="Y56" i="1" s="1"/>
  <c r="T55" i="1"/>
  <c r="U55" i="1" s="1"/>
  <c r="V55" i="1" s="1"/>
  <c r="W55" i="1" s="1"/>
  <c r="X55" i="1" s="1"/>
  <c r="Y55" i="1" s="1"/>
  <c r="T54" i="1"/>
  <c r="U54" i="1" s="1"/>
  <c r="V54" i="1" s="1"/>
  <c r="W54" i="1" s="1"/>
  <c r="X54" i="1" s="1"/>
  <c r="Y54" i="1" s="1"/>
  <c r="T53" i="1"/>
  <c r="U53" i="1" s="1"/>
  <c r="V53" i="1" s="1"/>
  <c r="W53" i="1" s="1"/>
  <c r="X53" i="1" s="1"/>
  <c r="Y53" i="1" s="1"/>
  <c r="T52" i="1"/>
  <c r="U52" i="1" s="1"/>
  <c r="V52" i="1" s="1"/>
  <c r="W52" i="1" s="1"/>
  <c r="X52" i="1" s="1"/>
  <c r="Y52" i="1" s="1"/>
  <c r="W51" i="1"/>
  <c r="X51" i="1" s="1"/>
  <c r="Y51" i="1" s="1"/>
  <c r="T51" i="1"/>
  <c r="U51" i="1" s="1"/>
  <c r="V51" i="1" s="1"/>
  <c r="U50" i="1"/>
  <c r="V50" i="1" s="1"/>
  <c r="W50" i="1" s="1"/>
  <c r="X50" i="1" s="1"/>
  <c r="Y50" i="1" s="1"/>
  <c r="T50" i="1"/>
  <c r="T49" i="1"/>
  <c r="U49" i="1" s="1"/>
  <c r="V49" i="1" s="1"/>
  <c r="W49" i="1" s="1"/>
  <c r="X49" i="1" s="1"/>
  <c r="Y49" i="1" s="1"/>
  <c r="U48" i="1"/>
  <c r="V48" i="1" s="1"/>
  <c r="W48" i="1" s="1"/>
  <c r="X48" i="1" s="1"/>
  <c r="Y48" i="1" s="1"/>
  <c r="T48" i="1"/>
  <c r="T47" i="1"/>
  <c r="U47" i="1" s="1"/>
  <c r="V47" i="1" s="1"/>
  <c r="W47" i="1" s="1"/>
  <c r="X47" i="1" s="1"/>
  <c r="Y47" i="1" s="1"/>
  <c r="T46" i="1"/>
  <c r="U46" i="1" s="1"/>
  <c r="V46" i="1" s="1"/>
  <c r="W46" i="1" s="1"/>
  <c r="X46" i="1" s="1"/>
  <c r="Y46" i="1" s="1"/>
  <c r="T45" i="1"/>
  <c r="U45" i="1" s="1"/>
  <c r="V45" i="1" s="1"/>
  <c r="W45" i="1" s="1"/>
  <c r="X45" i="1" s="1"/>
  <c r="Y45" i="1" s="1"/>
  <c r="T44" i="1"/>
  <c r="U44" i="1" s="1"/>
  <c r="V44" i="1" s="1"/>
  <c r="W44" i="1" s="1"/>
  <c r="X44" i="1" s="1"/>
  <c r="Y44" i="1" s="1"/>
  <c r="T43" i="1"/>
  <c r="U43" i="1" s="1"/>
  <c r="V43" i="1" s="1"/>
  <c r="W43" i="1" s="1"/>
  <c r="X43" i="1" s="1"/>
  <c r="Y43" i="1" s="1"/>
  <c r="T42" i="1"/>
  <c r="U42" i="1" s="1"/>
  <c r="V42" i="1" s="1"/>
  <c r="W42" i="1" s="1"/>
  <c r="X42" i="1" s="1"/>
  <c r="Y42" i="1" s="1"/>
  <c r="T41" i="1"/>
  <c r="U41" i="1" s="1"/>
  <c r="V41" i="1" s="1"/>
  <c r="W41" i="1" s="1"/>
  <c r="X41" i="1" s="1"/>
  <c r="Y41" i="1" s="1"/>
  <c r="T40" i="1"/>
  <c r="U40" i="1" s="1"/>
  <c r="V40" i="1" s="1"/>
  <c r="W40" i="1" s="1"/>
  <c r="X40" i="1" s="1"/>
  <c r="Y40" i="1" s="1"/>
  <c r="T39" i="1"/>
  <c r="U39" i="1" s="1"/>
  <c r="V39" i="1" s="1"/>
  <c r="W39" i="1" s="1"/>
  <c r="X39" i="1" s="1"/>
  <c r="Y39" i="1" s="1"/>
  <c r="U38" i="1"/>
  <c r="V38" i="1" s="1"/>
  <c r="W38" i="1" s="1"/>
  <c r="X38" i="1" s="1"/>
  <c r="Y38" i="1" s="1"/>
  <c r="T38" i="1"/>
  <c r="T37" i="1"/>
  <c r="U37" i="1" s="1"/>
  <c r="V37" i="1" s="1"/>
  <c r="W37" i="1" s="1"/>
  <c r="X37" i="1" s="1"/>
  <c r="Y37" i="1" s="1"/>
  <c r="U36" i="1"/>
  <c r="V36" i="1" s="1"/>
  <c r="W36" i="1" s="1"/>
  <c r="X36" i="1" s="1"/>
  <c r="Y36" i="1" s="1"/>
  <c r="T36" i="1"/>
  <c r="T35" i="1"/>
  <c r="U35" i="1" s="1"/>
  <c r="V35" i="1" s="1"/>
  <c r="W35" i="1" s="1"/>
  <c r="X35" i="1" s="1"/>
  <c r="Y35" i="1" s="1"/>
  <c r="U34" i="1"/>
  <c r="V34" i="1" s="1"/>
  <c r="W34" i="1" s="1"/>
  <c r="X34" i="1" s="1"/>
  <c r="Y34" i="1" s="1"/>
  <c r="T34" i="1"/>
  <c r="U33" i="1"/>
  <c r="V33" i="1" s="1"/>
  <c r="W33" i="1" s="1"/>
  <c r="X33" i="1" s="1"/>
  <c r="Y33" i="1" s="1"/>
  <c r="V32" i="1"/>
  <c r="W32" i="1" s="1"/>
  <c r="X32" i="1" s="1"/>
  <c r="Y32" i="1" s="1"/>
  <c r="U32" i="1"/>
  <c r="T32" i="1"/>
  <c r="W31" i="1"/>
  <c r="X31" i="1" s="1"/>
  <c r="Y31" i="1" s="1"/>
  <c r="T31" i="1"/>
  <c r="U31" i="1" s="1"/>
  <c r="V31" i="1" s="1"/>
  <c r="U30" i="1"/>
  <c r="V30" i="1" s="1"/>
  <c r="W30" i="1" s="1"/>
  <c r="X30" i="1" s="1"/>
  <c r="Y30" i="1" s="1"/>
  <c r="T30" i="1"/>
  <c r="T29" i="1"/>
  <c r="U29" i="1" s="1"/>
  <c r="V29" i="1" s="1"/>
  <c r="W29" i="1" s="1"/>
  <c r="X29" i="1" s="1"/>
  <c r="Y29" i="1" s="1"/>
  <c r="V28" i="1"/>
  <c r="W28" i="1" s="1"/>
  <c r="X28" i="1" s="1"/>
  <c r="Y28" i="1" s="1"/>
  <c r="U28" i="1"/>
  <c r="T28" i="1"/>
  <c r="W27" i="1"/>
  <c r="X27" i="1" s="1"/>
  <c r="Y27" i="1" s="1"/>
  <c r="T27" i="1"/>
  <c r="U27" i="1" s="1"/>
  <c r="V27" i="1" s="1"/>
  <c r="T26" i="1"/>
  <c r="U26" i="1" s="1"/>
  <c r="V26" i="1" s="1"/>
  <c r="W26" i="1" s="1"/>
  <c r="X26" i="1" s="1"/>
  <c r="Y26" i="1" s="1"/>
  <c r="T25" i="1"/>
  <c r="U25" i="1" s="1"/>
  <c r="V25" i="1" s="1"/>
  <c r="W25" i="1" s="1"/>
  <c r="X25" i="1" s="1"/>
  <c r="Y25" i="1" s="1"/>
  <c r="T24" i="1"/>
  <c r="U24" i="1" s="1"/>
  <c r="V24" i="1" s="1"/>
  <c r="W24" i="1" s="1"/>
  <c r="X24" i="1" s="1"/>
  <c r="Y24" i="1" s="1"/>
  <c r="T23" i="1"/>
  <c r="U23" i="1" s="1"/>
  <c r="V23" i="1" s="1"/>
  <c r="W23" i="1" s="1"/>
  <c r="X23" i="1" s="1"/>
  <c r="Y23" i="1" s="1"/>
  <c r="U22" i="1"/>
  <c r="V22" i="1" s="1"/>
  <c r="W22" i="1" s="1"/>
  <c r="X22" i="1" s="1"/>
  <c r="Y22" i="1" s="1"/>
  <c r="T22" i="1"/>
  <c r="T21" i="1"/>
  <c r="U21" i="1" s="1"/>
  <c r="V21" i="1" s="1"/>
  <c r="W21" i="1" s="1"/>
  <c r="X21" i="1" s="1"/>
  <c r="Y21" i="1" s="1"/>
  <c r="U20" i="1"/>
  <c r="V20" i="1" s="1"/>
  <c r="W20" i="1" s="1"/>
  <c r="X20" i="1" s="1"/>
  <c r="Y20" i="1" s="1"/>
  <c r="T20" i="1"/>
  <c r="W19" i="1"/>
  <c r="X19" i="1" s="1"/>
  <c r="Y19" i="1" s="1"/>
  <c r="T19" i="1"/>
  <c r="U19" i="1" s="1"/>
  <c r="V19" i="1" s="1"/>
  <c r="U18" i="1"/>
  <c r="V18" i="1" s="1"/>
  <c r="W18" i="1" s="1"/>
  <c r="X18" i="1" s="1"/>
  <c r="Y18" i="1" s="1"/>
  <c r="T18" i="1"/>
  <c r="U17" i="1"/>
  <c r="V17" i="1" s="1"/>
  <c r="W17" i="1" s="1"/>
  <c r="X17" i="1" s="1"/>
  <c r="Y17" i="1" s="1"/>
  <c r="U16" i="1"/>
  <c r="V16" i="1" s="1"/>
  <c r="W16" i="1" s="1"/>
  <c r="X16" i="1" s="1"/>
  <c r="Y16" i="1" s="1"/>
  <c r="T16" i="1"/>
  <c r="T15" i="1"/>
  <c r="U15" i="1" s="1"/>
  <c r="V15" i="1" s="1"/>
  <c r="W15" i="1" s="1"/>
  <c r="X15" i="1" s="1"/>
  <c r="Y15" i="1" s="1"/>
  <c r="U14" i="1"/>
  <c r="V14" i="1" s="1"/>
  <c r="W14" i="1" s="1"/>
  <c r="X14" i="1" s="1"/>
  <c r="Y14" i="1" s="1"/>
  <c r="T14" i="1"/>
  <c r="T13" i="1"/>
  <c r="U13" i="1" s="1"/>
  <c r="V13" i="1" s="1"/>
  <c r="W13" i="1" s="1"/>
  <c r="X13" i="1" s="1"/>
  <c r="Y13" i="1" s="1"/>
  <c r="V12" i="1"/>
  <c r="W12" i="1" s="1"/>
  <c r="X12" i="1" s="1"/>
  <c r="Y12" i="1" s="1"/>
  <c r="U12" i="1"/>
  <c r="T12" i="1"/>
  <c r="W11" i="1"/>
  <c r="X11" i="1" s="1"/>
  <c r="Y11" i="1" s="1"/>
  <c r="U11" i="1"/>
  <c r="V11" i="1" s="1"/>
  <c r="U10" i="1"/>
  <c r="V10" i="1" s="1"/>
  <c r="W10" i="1" s="1"/>
  <c r="X10" i="1" s="1"/>
  <c r="Y10" i="1" s="1"/>
  <c r="T10" i="1"/>
  <c r="T9" i="1"/>
  <c r="U9" i="1" s="1"/>
  <c r="V9" i="1" s="1"/>
  <c r="W9" i="1" s="1"/>
  <c r="X9" i="1" s="1"/>
  <c r="Y9" i="1" s="1"/>
  <c r="U8" i="1"/>
  <c r="V8" i="1" s="1"/>
  <c r="W8" i="1" s="1"/>
  <c r="X8" i="1" s="1"/>
  <c r="Y8" i="1" s="1"/>
  <c r="T8" i="1"/>
  <c r="T7" i="1"/>
  <c r="U7" i="1" s="1"/>
  <c r="V7" i="1" s="1"/>
  <c r="W7" i="1" s="1"/>
  <c r="X7" i="1" s="1"/>
  <c r="Y7" i="1" s="1"/>
  <c r="A22" i="1"/>
  <c r="A21" i="1"/>
  <c r="A20" i="1"/>
  <c r="A19" i="1"/>
  <c r="A18" i="1"/>
  <c r="A17" i="1"/>
  <c r="A16" i="1"/>
  <c r="A15" i="1"/>
  <c r="C26" i="2"/>
  <c r="C34" i="2" s="1"/>
  <c r="C42" i="2" s="1"/>
  <c r="C50" i="2" s="1"/>
  <c r="C58" i="2" s="1"/>
  <c r="C25" i="2"/>
  <c r="C33" i="2" s="1"/>
  <c r="C41" i="2" s="1"/>
  <c r="C49" i="2" s="1"/>
  <c r="C57" i="2" s="1"/>
  <c r="C24" i="2"/>
  <c r="C32" i="2" s="1"/>
  <c r="C40" i="2" s="1"/>
  <c r="C48" i="2" s="1"/>
  <c r="C56" i="2" s="1"/>
  <c r="C23" i="2"/>
  <c r="C31" i="2" s="1"/>
  <c r="C39" i="2" s="1"/>
  <c r="C47" i="2" s="1"/>
  <c r="C55" i="2" s="1"/>
  <c r="C22" i="2"/>
  <c r="C30" i="2" s="1"/>
  <c r="C38" i="2" s="1"/>
  <c r="C46" i="2" s="1"/>
  <c r="C54" i="2" s="1"/>
  <c r="C21" i="2"/>
  <c r="C29" i="2" s="1"/>
  <c r="C37" i="2" s="1"/>
  <c r="C45" i="2" s="1"/>
  <c r="C53" i="2" s="1"/>
  <c r="C20" i="2"/>
  <c r="C28" i="2" s="1"/>
  <c r="C36" i="2" s="1"/>
  <c r="C44" i="2" s="1"/>
  <c r="C52" i="2" s="1"/>
  <c r="C19" i="2"/>
  <c r="C27" i="2" s="1"/>
  <c r="C35" i="2" s="1"/>
  <c r="C43" i="2" s="1"/>
  <c r="C51" i="2" s="1"/>
  <c r="A18" i="2"/>
  <c r="A26" i="2" s="1"/>
  <c r="A34" i="2" s="1"/>
  <c r="A42" i="2" s="1"/>
  <c r="A50" i="2" s="1"/>
  <c r="A58" i="2" s="1"/>
  <c r="A17" i="2"/>
  <c r="A25" i="2" s="1"/>
  <c r="A33" i="2" s="1"/>
  <c r="A41" i="2" s="1"/>
  <c r="A49" i="2" s="1"/>
  <c r="A57" i="2" s="1"/>
  <c r="A16" i="2"/>
  <c r="A24" i="2" s="1"/>
  <c r="A32" i="2" s="1"/>
  <c r="A40" i="2" s="1"/>
  <c r="A48" i="2" s="1"/>
  <c r="A56" i="2" s="1"/>
  <c r="A15" i="2"/>
  <c r="A23" i="2" s="1"/>
  <c r="A31" i="2" s="1"/>
  <c r="A39" i="2" s="1"/>
  <c r="A47" i="2" s="1"/>
  <c r="A55" i="2" s="1"/>
  <c r="A22" i="2"/>
  <c r="A30" i="2" s="1"/>
  <c r="A38" i="2" s="1"/>
  <c r="A46" i="2" s="1"/>
  <c r="A54" i="2" s="1"/>
  <c r="A21" i="2"/>
  <c r="A29" i="2" s="1"/>
  <c r="A37" i="2" s="1"/>
  <c r="A45" i="2" s="1"/>
  <c r="A53" i="2" s="1"/>
  <c r="A20" i="2"/>
  <c r="A28" i="2" s="1"/>
  <c r="A36" i="2" s="1"/>
  <c r="A44" i="2" s="1"/>
  <c r="A52" i="2" s="1"/>
  <c r="A19" i="2"/>
  <c r="A27" i="2" s="1"/>
  <c r="A35" i="2" s="1"/>
  <c r="A43" i="2" s="1"/>
  <c r="A51" i="2" s="1"/>
  <c r="Q30" i="1"/>
  <c r="Q29" i="1"/>
  <c r="Q28" i="1"/>
  <c r="Q27" i="1"/>
  <c r="C46" i="1"/>
  <c r="C54" i="1" s="1"/>
  <c r="C62" i="1" s="1"/>
  <c r="C45" i="1"/>
  <c r="C53" i="1" s="1"/>
  <c r="C61" i="1" s="1"/>
  <c r="C44" i="1"/>
  <c r="C52" i="1" s="1"/>
  <c r="C60" i="1" s="1"/>
  <c r="C43" i="1"/>
  <c r="C51" i="1" s="1"/>
  <c r="C59" i="1" s="1"/>
  <c r="C42" i="1"/>
  <c r="C50" i="1" s="1"/>
  <c r="C58" i="1" s="1"/>
  <c r="C41" i="1"/>
  <c r="C49" i="1" s="1"/>
  <c r="C57" i="1" s="1"/>
  <c r="C40" i="1"/>
  <c r="C48" i="1" s="1"/>
  <c r="C56" i="1" s="1"/>
  <c r="C39" i="1"/>
  <c r="C47" i="1" s="1"/>
  <c r="C55" i="1" s="1"/>
  <c r="C31" i="1"/>
  <c r="C30" i="1"/>
  <c r="C38" i="1" s="1"/>
  <c r="C29" i="1"/>
  <c r="C37" i="1" s="1"/>
  <c r="C28" i="1"/>
  <c r="C36" i="1" s="1"/>
  <c r="C27" i="1"/>
  <c r="C35" i="1" s="1"/>
  <c r="C26" i="1"/>
  <c r="C34" i="1" s="1"/>
  <c r="C25" i="1"/>
  <c r="C33" i="1" s="1"/>
  <c r="C24" i="1"/>
  <c r="C32" i="1" s="1"/>
  <c r="C23" i="1"/>
  <c r="Q18" i="1"/>
  <c r="Q17" i="1"/>
  <c r="Q16" i="1"/>
  <c r="Q15" i="1"/>
  <c r="Q22" i="1"/>
  <c r="Q21" i="1"/>
  <c r="Q20" i="1"/>
  <c r="Q19" i="1"/>
  <c r="Q7" i="1" l="1"/>
  <c r="Q8" i="1"/>
  <c r="Q9" i="1"/>
  <c r="Q11" i="1"/>
  <c r="Q12" i="1"/>
  <c r="Q46" i="1" l="1"/>
  <c r="Q45" i="1"/>
  <c r="Z45" i="1" s="1"/>
  <c r="Q44" i="1"/>
  <c r="Q43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4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7" i="1"/>
  <c r="Z8" i="1"/>
  <c r="Z9" i="1"/>
  <c r="Z10" i="1"/>
  <c r="Z11" i="1"/>
  <c r="Z12" i="1"/>
  <c r="Z13" i="1"/>
  <c r="Z14" i="1"/>
  <c r="Q13" i="1"/>
  <c r="R13" i="1"/>
  <c r="R12" i="1"/>
  <c r="R11" i="1"/>
  <c r="R10" i="1"/>
  <c r="R9" i="1"/>
  <c r="R8" i="1"/>
  <c r="R7" i="1"/>
  <c r="R14" i="1"/>
  <c r="R17" i="1"/>
  <c r="R16" i="1"/>
  <c r="R15" i="1"/>
  <c r="Q14" i="1"/>
  <c r="Z3" i="1"/>
  <c r="Z4" i="1"/>
  <c r="Z5" i="1"/>
  <c r="Z6" i="1"/>
  <c r="R62" i="1" l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A30" i="1"/>
  <c r="A38" i="1" s="1"/>
  <c r="A46" i="1" s="1"/>
  <c r="A54" i="1" s="1"/>
  <c r="A62" i="1" s="1"/>
  <c r="A29" i="1"/>
  <c r="A37" i="1" s="1"/>
  <c r="A45" i="1" s="1"/>
  <c r="A53" i="1" s="1"/>
  <c r="A61" i="1" s="1"/>
  <c r="A28" i="1"/>
  <c r="A36" i="1" s="1"/>
  <c r="A44" i="1" s="1"/>
  <c r="A52" i="1" s="1"/>
  <c r="A60" i="1" s="1"/>
  <c r="A27" i="1"/>
  <c r="A35" i="1" s="1"/>
  <c r="A43" i="1" s="1"/>
  <c r="A51" i="1" s="1"/>
  <c r="A59" i="1" s="1"/>
  <c r="A26" i="1"/>
  <c r="A34" i="1" s="1"/>
  <c r="A42" i="1" s="1"/>
  <c r="A50" i="1" s="1"/>
  <c r="A58" i="1" s="1"/>
  <c r="A25" i="1"/>
  <c r="A33" i="1" s="1"/>
  <c r="A41" i="1" s="1"/>
  <c r="A49" i="1" s="1"/>
  <c r="A57" i="1" s="1"/>
  <c r="A24" i="1"/>
  <c r="A32" i="1" s="1"/>
  <c r="A40" i="1" s="1"/>
  <c r="A48" i="1" s="1"/>
  <c r="A56" i="1" s="1"/>
  <c r="A23" i="1"/>
  <c r="A31" i="1" s="1"/>
  <c r="A39" i="1" s="1"/>
  <c r="A47" i="1" s="1"/>
  <c r="A55" i="1" s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3" i="1"/>
  <c r="Y3" i="1" s="1"/>
  <c r="R4" i="1"/>
  <c r="S4" i="1" s="1"/>
  <c r="R6" i="1"/>
  <c r="Y6" i="1" s="1"/>
  <c r="R5" i="1"/>
  <c r="Y5" i="1" s="1"/>
  <c r="S3" i="1" l="1"/>
  <c r="S6" i="1"/>
  <c r="Y4" i="1"/>
  <c r="S5" i="1"/>
</calcChain>
</file>

<file path=xl/comments1.xml><?xml version="1.0" encoding="utf-8"?>
<comments xmlns="http://schemas.openxmlformats.org/spreadsheetml/2006/main">
  <authors>
    <author>adritrias</author>
  </authors>
  <commentList>
    <comment ref="U2" authorId="0">
      <text>
        <r>
          <rPr>
            <b/>
            <sz val="9"/>
            <color indexed="81"/>
            <rFont val="Tahoma"/>
            <charset val="1"/>
          </rPr>
          <t>Adri:
This coordinates don't account for flange thickness variation!</t>
        </r>
      </text>
    </comment>
  </commentList>
</comments>
</file>

<file path=xl/sharedStrings.xml><?xml version="1.0" encoding="utf-8"?>
<sst xmlns="http://schemas.openxmlformats.org/spreadsheetml/2006/main" count="47" uniqueCount="20">
  <si>
    <t>Span</t>
  </si>
  <si>
    <t>Girder</t>
  </si>
  <si>
    <t>Total</t>
  </si>
  <si>
    <t>Scan</t>
  </si>
  <si>
    <t>Theoretical</t>
  </si>
  <si>
    <t>A</t>
  </si>
  <si>
    <t>B</t>
  </si>
  <si>
    <t>C</t>
  </si>
  <si>
    <t>D</t>
  </si>
  <si>
    <t>E</t>
  </si>
  <si>
    <t>Section Length (ft)</t>
  </si>
  <si>
    <t>Section Delta (in)</t>
  </si>
  <si>
    <t>R Support</t>
  </si>
  <si>
    <t>L Support</t>
  </si>
  <si>
    <t>X</t>
  </si>
  <si>
    <t>Y</t>
  </si>
  <si>
    <t>Z</t>
  </si>
  <si>
    <t>Left Support</t>
  </si>
  <si>
    <t>Right Support</t>
  </si>
  <si>
    <t>Vertical Coordinates (ft)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</si>
</sst>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"/>
    <numFmt numFmtId="165" formatCode="00.00"/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2" fontId="0" fillId="0" borderId="9" xfId="0" applyNumberForma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12" xfId="0" applyNumberFormat="1" applyFill="1" applyBorder="1" applyAlignment="1">
      <alignment horizontal="center" vertical="center"/>
    </xf>
    <xf numFmtId="2" fontId="0" fillId="0" borderId="11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4" xfId="0" applyNumberFormat="1" applyFill="1" applyBorder="1" applyAlignment="1">
      <alignment horizontal="center" vertical="center"/>
    </xf>
    <xf numFmtId="164" fontId="0" fillId="2" borderId="12" xfId="0" applyNumberFormat="1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2" fontId="0" fillId="2" borderId="12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164" fontId="0" fillId="2" borderId="11" xfId="0" applyNumberFormat="1" applyFill="1" applyBorder="1" applyAlignment="1">
      <alignment horizontal="center" vertical="center"/>
    </xf>
    <xf numFmtId="164" fontId="0" fillId="2" borderId="8" xfId="0" applyNumberForma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11" xfId="0" applyNumberFormat="1" applyFill="1" applyBorder="1" applyAlignment="1">
      <alignment horizontal="center" vertical="center"/>
    </xf>
    <xf numFmtId="2" fontId="0" fillId="2" borderId="9" xfId="0" applyNumberFormat="1" applyFill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2" fontId="0" fillId="0" borderId="16" xfId="0" applyNumberForma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165" fontId="0" fillId="0" borderId="5" xfId="0" applyNumberFormat="1" applyFill="1" applyBorder="1" applyAlignment="1">
      <alignment horizontal="center" vertical="center"/>
    </xf>
    <xf numFmtId="165" fontId="0" fillId="0" borderId="12" xfId="0" applyNumberFormat="1" applyFill="1" applyBorder="1" applyAlignment="1">
      <alignment horizontal="center" vertical="center"/>
    </xf>
    <xf numFmtId="165" fontId="0" fillId="0" borderId="6" xfId="0" applyNumberFormat="1" applyFill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7" xfId="0" applyNumberFormat="1" applyFill="1" applyBorder="1" applyAlignment="1">
      <alignment horizontal="center" vertical="center"/>
    </xf>
    <xf numFmtId="165" fontId="0" fillId="0" borderId="11" xfId="0" applyNumberFormat="1" applyFill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2" fontId="0" fillId="4" borderId="5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66" fontId="0" fillId="0" borderId="5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70"/>
  <sheetViews>
    <sheetView tabSelected="1" topLeftCell="G1" workbookViewId="0">
      <pane ySplit="2" topLeftCell="A3" activePane="bottomLeft" state="frozen"/>
      <selection pane="bottomLeft" activeCell="T11" sqref="T11"/>
    </sheetView>
  </sheetViews>
  <sheetFormatPr defaultRowHeight="14.4" x14ac:dyDescent="0.3"/>
  <cols>
    <col min="1" max="3" width="7.77734375" style="1" customWidth="1"/>
    <col min="4" max="17" width="10.5546875" style="1" customWidth="1"/>
    <col min="18" max="18" width="13.6640625" style="1" hidden="1" customWidth="1"/>
    <col min="19" max="26" width="10.44140625" style="1" customWidth="1"/>
    <col min="27" max="16384" width="8.88671875" style="1"/>
  </cols>
  <sheetData>
    <row r="1" spans="1:26" x14ac:dyDescent="0.3">
      <c r="A1" s="51" t="s">
        <v>0</v>
      </c>
      <c r="B1" s="54" t="s">
        <v>1</v>
      </c>
      <c r="C1" s="52" t="s">
        <v>3</v>
      </c>
      <c r="D1" s="51" t="s">
        <v>10</v>
      </c>
      <c r="E1" s="51"/>
      <c r="F1" s="51"/>
      <c r="G1" s="51"/>
      <c r="H1" s="51"/>
      <c r="I1" s="51"/>
      <c r="J1" s="51"/>
      <c r="K1" s="51" t="s">
        <v>11</v>
      </c>
      <c r="L1" s="51"/>
      <c r="M1" s="51"/>
      <c r="N1" s="51"/>
      <c r="O1" s="51"/>
      <c r="P1" s="51"/>
      <c r="Q1" s="51"/>
      <c r="R1" s="51"/>
      <c r="S1" s="51" t="s">
        <v>19</v>
      </c>
      <c r="T1" s="51"/>
      <c r="U1" s="51"/>
      <c r="V1" s="51"/>
      <c r="W1" s="51"/>
      <c r="X1" s="51"/>
      <c r="Y1" s="51"/>
    </row>
    <row r="2" spans="1:26" x14ac:dyDescent="0.3">
      <c r="A2" s="51"/>
      <c r="B2" s="54"/>
      <c r="C2" s="53"/>
      <c r="D2" s="44">
        <v>1</v>
      </c>
      <c r="E2" s="44">
        <v>2</v>
      </c>
      <c r="F2" s="44">
        <v>3</v>
      </c>
      <c r="G2" s="43">
        <v>4</v>
      </c>
      <c r="H2" s="44">
        <v>5</v>
      </c>
      <c r="I2" s="44">
        <v>6</v>
      </c>
      <c r="J2" s="43" t="s">
        <v>2</v>
      </c>
      <c r="K2" s="44">
        <v>1</v>
      </c>
      <c r="L2" s="44">
        <v>2</v>
      </c>
      <c r="M2" s="44">
        <v>3</v>
      </c>
      <c r="N2" s="43">
        <v>4</v>
      </c>
      <c r="O2" s="44">
        <v>5</v>
      </c>
      <c r="P2" s="44">
        <v>6</v>
      </c>
      <c r="Q2" s="44" t="s">
        <v>2</v>
      </c>
      <c r="R2" s="43" t="s">
        <v>4</v>
      </c>
      <c r="S2" s="44" t="s">
        <v>13</v>
      </c>
      <c r="T2" s="44" t="s">
        <v>5</v>
      </c>
      <c r="U2" s="45" t="s">
        <v>6</v>
      </c>
      <c r="V2" s="46" t="s">
        <v>7</v>
      </c>
      <c r="W2" s="45" t="s">
        <v>8</v>
      </c>
      <c r="X2" s="44" t="s">
        <v>9</v>
      </c>
      <c r="Y2" s="43" t="s">
        <v>12</v>
      </c>
    </row>
    <row r="3" spans="1:26" hidden="1" x14ac:dyDescent="0.3">
      <c r="A3" s="12">
        <v>1</v>
      </c>
      <c r="B3" s="4">
        <v>1</v>
      </c>
      <c r="C3" s="12">
        <v>1</v>
      </c>
      <c r="D3" s="6">
        <v>54.448300000000003</v>
      </c>
      <c r="E3" s="6"/>
      <c r="F3" s="6"/>
      <c r="G3" s="6"/>
      <c r="H3" s="6"/>
      <c r="I3" s="6">
        <v>55.536700000000003</v>
      </c>
      <c r="J3" s="6">
        <v>109.97750000000001</v>
      </c>
      <c r="K3" s="6">
        <v>1.5450999999999999</v>
      </c>
      <c r="L3" s="6"/>
      <c r="M3" s="6"/>
      <c r="N3" s="14">
        <v>1.2023999999999999</v>
      </c>
      <c r="O3" s="6"/>
      <c r="P3" s="6"/>
      <c r="Q3" s="6">
        <v>2.7440000000000002</v>
      </c>
      <c r="R3" s="14">
        <f t="shared" ref="R3:R4" si="0">D3*Q3/J3</f>
        <v>1.3585154708917735</v>
      </c>
      <c r="S3" s="6">
        <f>ABS(K3-R3)*12</f>
        <v>2.2390143492987171</v>
      </c>
      <c r="T3" s="6"/>
      <c r="U3" s="6"/>
      <c r="V3" s="14"/>
      <c r="W3" s="6"/>
      <c r="X3" s="6"/>
      <c r="Y3" s="14">
        <f>ABS(N3-R3)*12</f>
        <v>1.8733856507012829</v>
      </c>
      <c r="Z3" s="47">
        <f t="shared" ref="Z3:Z6" si="1">Q3/J3</f>
        <v>2.495055806869587E-2</v>
      </c>
    </row>
    <row r="4" spans="1:26" hidden="1" x14ac:dyDescent="0.3">
      <c r="A4" s="13">
        <v>1</v>
      </c>
      <c r="B4" s="3">
        <v>2</v>
      </c>
      <c r="C4" s="13">
        <v>1</v>
      </c>
      <c r="D4" s="8">
        <v>54.837200000000003</v>
      </c>
      <c r="E4" s="8"/>
      <c r="F4" s="8"/>
      <c r="G4" s="8"/>
      <c r="H4" s="8"/>
      <c r="I4" s="8">
        <v>55.024799999999999</v>
      </c>
      <c r="J4" s="8">
        <v>109.8603</v>
      </c>
      <c r="K4" s="8">
        <v>1.5837000000000001</v>
      </c>
      <c r="L4" s="8"/>
      <c r="M4" s="8"/>
      <c r="N4" s="15">
        <v>1.1927000000000001</v>
      </c>
      <c r="O4" s="8"/>
      <c r="P4" s="8"/>
      <c r="Q4" s="8">
        <v>2.78</v>
      </c>
      <c r="R4" s="15">
        <f t="shared" si="0"/>
        <v>1.3876479128493187</v>
      </c>
      <c r="S4" s="8">
        <f t="shared" ref="S4:S5" si="2">ABS(K4-R4)*12</f>
        <v>2.3526250458081774</v>
      </c>
      <c r="T4" s="8"/>
      <c r="U4" s="8"/>
      <c r="V4" s="15"/>
      <c r="W4" s="8"/>
      <c r="X4" s="8"/>
      <c r="Y4" s="15">
        <f t="shared" ref="Y4:Y6" si="3">ABS(N4-R4)*12</f>
        <v>2.3393749541918227</v>
      </c>
      <c r="Z4" s="47">
        <f t="shared" si="1"/>
        <v>2.5304864450579508E-2</v>
      </c>
    </row>
    <row r="5" spans="1:26" hidden="1" x14ac:dyDescent="0.3">
      <c r="A5" s="13">
        <v>1</v>
      </c>
      <c r="B5" s="3">
        <v>3</v>
      </c>
      <c r="C5" s="13">
        <v>1</v>
      </c>
      <c r="D5" s="8">
        <v>54.973999999999997</v>
      </c>
      <c r="E5" s="8"/>
      <c r="F5" s="8"/>
      <c r="G5" s="8"/>
      <c r="H5" s="8"/>
      <c r="I5" s="8">
        <v>54.872999999999998</v>
      </c>
      <c r="J5" s="8">
        <v>109.8468</v>
      </c>
      <c r="K5" s="8">
        <v>1.5966</v>
      </c>
      <c r="L5" s="8"/>
      <c r="M5" s="8"/>
      <c r="N5" s="15">
        <v>1.3658999999999999</v>
      </c>
      <c r="O5" s="8"/>
      <c r="P5" s="8"/>
      <c r="Q5" s="8">
        <v>2.9624999999999999</v>
      </c>
      <c r="R5" s="15">
        <f>D5*Q5/J5</f>
        <v>1.4826146505860889</v>
      </c>
      <c r="S5" s="8">
        <f t="shared" si="2"/>
        <v>1.3678241929669337</v>
      </c>
      <c r="T5" s="8"/>
      <c r="U5" s="8"/>
      <c r="V5" s="15"/>
      <c r="W5" s="8"/>
      <c r="X5" s="8"/>
      <c r="Y5" s="15">
        <f t="shared" si="3"/>
        <v>1.4005758070330678</v>
      </c>
      <c r="Z5" s="47">
        <f t="shared" si="1"/>
        <v>2.6969379171719158E-2</v>
      </c>
    </row>
    <row r="6" spans="1:26" hidden="1" x14ac:dyDescent="0.3">
      <c r="A6" s="32">
        <v>1</v>
      </c>
      <c r="B6" s="33">
        <v>4</v>
      </c>
      <c r="C6" s="32">
        <v>1</v>
      </c>
      <c r="D6" s="34">
        <v>54.9101</v>
      </c>
      <c r="E6" s="34"/>
      <c r="F6" s="34"/>
      <c r="G6" s="34"/>
      <c r="H6" s="34"/>
      <c r="I6" s="34">
        <v>54.9298</v>
      </c>
      <c r="J6" s="34">
        <v>109.8398</v>
      </c>
      <c r="K6" s="34">
        <v>1.6652</v>
      </c>
      <c r="L6" s="34"/>
      <c r="M6" s="34"/>
      <c r="N6" s="35">
        <v>1.5307999999999999</v>
      </c>
      <c r="O6" s="34"/>
      <c r="P6" s="34"/>
      <c r="Q6" s="34">
        <v>3.1959</v>
      </c>
      <c r="R6" s="35">
        <f t="shared" ref="R6:R13" si="4">D6*Q6/J6</f>
        <v>1.5976648590947906</v>
      </c>
      <c r="S6" s="34">
        <f>ABS(K6-R6)*12</f>
        <v>0.81042169086251281</v>
      </c>
      <c r="T6" s="34"/>
      <c r="U6" s="34"/>
      <c r="V6" s="35"/>
      <c r="W6" s="34"/>
      <c r="X6" s="34"/>
      <c r="Y6" s="35">
        <f t="shared" si="3"/>
        <v>0.80237830913748809</v>
      </c>
      <c r="Z6" s="47">
        <f t="shared" si="1"/>
        <v>2.9096010735634989E-2</v>
      </c>
    </row>
    <row r="7" spans="1:26" x14ac:dyDescent="0.3">
      <c r="A7" s="13">
        <v>1</v>
      </c>
      <c r="B7" s="3">
        <v>1</v>
      </c>
      <c r="C7" s="13">
        <v>0</v>
      </c>
      <c r="D7" s="8">
        <v>18.349799999999998</v>
      </c>
      <c r="E7" s="8">
        <v>18.3217</v>
      </c>
      <c r="F7" s="8">
        <v>17.678100000000001</v>
      </c>
      <c r="G7" s="8">
        <v>19.1083</v>
      </c>
      <c r="H7" s="8">
        <v>18.297599999999999</v>
      </c>
      <c r="I7" s="8">
        <v>18.197600000000001</v>
      </c>
      <c r="J7" s="8">
        <v>109.7946</v>
      </c>
      <c r="K7" s="8">
        <v>7.5602999999999998</v>
      </c>
      <c r="L7" s="8">
        <v>6.0271999999999997</v>
      </c>
      <c r="M7" s="8">
        <v>4.9843000000000002</v>
      </c>
      <c r="N7" s="15">
        <v>5.0644999999999998</v>
      </c>
      <c r="O7" s="8">
        <v>5.0134999999999996</v>
      </c>
      <c r="P7" s="8">
        <v>4.2374999999999998</v>
      </c>
      <c r="Q7" s="8">
        <f>2.744*12</f>
        <v>32.928000000000004</v>
      </c>
      <c r="R7" s="15">
        <f t="shared" si="4"/>
        <v>5.5032052068134494</v>
      </c>
      <c r="S7" s="8">
        <v>74.769800000000004</v>
      </c>
      <c r="T7" s="8">
        <f>S7+K7/12</f>
        <v>75.399825000000007</v>
      </c>
      <c r="U7" s="8">
        <f t="shared" ref="U7:Y7" si="5">T7+L7/12</f>
        <v>75.902091666666678</v>
      </c>
      <c r="V7" s="15">
        <f t="shared" si="5"/>
        <v>76.317450000000008</v>
      </c>
      <c r="W7" s="8">
        <f t="shared" si="5"/>
        <v>76.73949166666668</v>
      </c>
      <c r="X7" s="8">
        <f t="shared" si="5"/>
        <v>77.157283333333353</v>
      </c>
      <c r="Y7" s="15">
        <f t="shared" si="5"/>
        <v>77.510408333333359</v>
      </c>
      <c r="Z7" s="47">
        <f t="shared" ref="Z7:Z13" si="6">(Q7/12)/J7</f>
        <v>2.4992121652613154E-2</v>
      </c>
    </row>
    <row r="8" spans="1:26" x14ac:dyDescent="0.3">
      <c r="A8" s="13">
        <v>1</v>
      </c>
      <c r="B8" s="3">
        <v>2</v>
      </c>
      <c r="C8" s="13">
        <v>0</v>
      </c>
      <c r="D8" s="8">
        <v>18.229299999999999</v>
      </c>
      <c r="E8" s="8">
        <v>18.3919</v>
      </c>
      <c r="F8" s="8">
        <v>18.3642</v>
      </c>
      <c r="G8" s="8">
        <v>18.3643</v>
      </c>
      <c r="H8" s="8">
        <v>18.4084</v>
      </c>
      <c r="I8" s="8">
        <v>18.122199999999999</v>
      </c>
      <c r="J8" s="8">
        <v>109.908</v>
      </c>
      <c r="K8" s="8">
        <v>7.3917999999999999</v>
      </c>
      <c r="L8" s="8">
        <v>6.2435999999999998</v>
      </c>
      <c r="M8" s="8">
        <v>5.4154999999999998</v>
      </c>
      <c r="N8" s="15">
        <v>5.1055000000000001</v>
      </c>
      <c r="O8" s="8">
        <v>4.8891</v>
      </c>
      <c r="P8" s="8">
        <v>4.3135000000000003</v>
      </c>
      <c r="Q8" s="8">
        <f>2.78*12</f>
        <v>33.36</v>
      </c>
      <c r="R8" s="15">
        <f t="shared" si="4"/>
        <v>5.5330771918331685</v>
      </c>
      <c r="S8" s="8">
        <v>74.875</v>
      </c>
      <c r="T8" s="8">
        <f t="shared" ref="T8:T62" si="7">S8+K8/12</f>
        <v>75.490983333333332</v>
      </c>
      <c r="U8" s="8">
        <f t="shared" ref="U8:U62" si="8">T8+L8/12</f>
        <v>76.011283333333338</v>
      </c>
      <c r="V8" s="15">
        <f t="shared" ref="V8:V62" si="9">U8+M8/12</f>
        <v>76.462575000000001</v>
      </c>
      <c r="W8" s="8">
        <f t="shared" ref="W8:W62" si="10">V8+N8/12</f>
        <v>76.88803333333334</v>
      </c>
      <c r="X8" s="8">
        <f t="shared" ref="X8:X62" si="11">W8+O8/12</f>
        <v>77.295458333333343</v>
      </c>
      <c r="Y8" s="15">
        <f t="shared" ref="Y8:Y62" si="12">X8+P8/12</f>
        <v>77.654916666666679</v>
      </c>
      <c r="Z8" s="47">
        <f t="shared" si="6"/>
        <v>2.5293882155985003E-2</v>
      </c>
    </row>
    <row r="9" spans="1:26" x14ac:dyDescent="0.3">
      <c r="A9" s="13">
        <v>1</v>
      </c>
      <c r="B9" s="3">
        <v>3</v>
      </c>
      <c r="C9" s="13">
        <v>0</v>
      </c>
      <c r="D9" s="8">
        <v>18.349499999999999</v>
      </c>
      <c r="E9" s="8">
        <v>18.433800000000002</v>
      </c>
      <c r="F9" s="8">
        <v>18.316199999999998</v>
      </c>
      <c r="G9" s="8">
        <v>18.398399999999999</v>
      </c>
      <c r="H9" s="8">
        <v>18.532800000000002</v>
      </c>
      <c r="I9" s="8">
        <v>17.838200000000001</v>
      </c>
      <c r="J9" s="8">
        <v>109.8339</v>
      </c>
      <c r="K9" s="8">
        <v>7.4368999999999996</v>
      </c>
      <c r="L9" s="8">
        <v>6.5514000000000001</v>
      </c>
      <c r="M9" s="8">
        <v>5.8291000000000004</v>
      </c>
      <c r="N9" s="15">
        <v>5.6836000000000002</v>
      </c>
      <c r="O9" s="8">
        <v>5.7594000000000003</v>
      </c>
      <c r="P9" s="8">
        <v>4.6250999999999998</v>
      </c>
      <c r="Q9" s="8">
        <f>2.9871*12</f>
        <v>35.845199999999998</v>
      </c>
      <c r="R9" s="15">
        <f t="shared" si="4"/>
        <v>5.9885108095041693</v>
      </c>
      <c r="S9" s="8">
        <v>74.637200000000007</v>
      </c>
      <c r="T9" s="8">
        <f t="shared" si="7"/>
        <v>75.256941666666677</v>
      </c>
      <c r="U9" s="8">
        <f t="shared" si="8"/>
        <v>75.802891666666682</v>
      </c>
      <c r="V9" s="15">
        <f t="shared" si="9"/>
        <v>76.288650000000018</v>
      </c>
      <c r="W9" s="8">
        <f t="shared" si="10"/>
        <v>76.762283333333357</v>
      </c>
      <c r="X9" s="8">
        <f t="shared" si="11"/>
        <v>77.24223333333336</v>
      </c>
      <c r="Y9" s="15">
        <f t="shared" si="12"/>
        <v>77.627658333333358</v>
      </c>
      <c r="Z9" s="47">
        <f t="shared" si="6"/>
        <v>2.7196521292606381E-2</v>
      </c>
    </row>
    <row r="10" spans="1:26" x14ac:dyDescent="0.3">
      <c r="A10" s="13">
        <v>1</v>
      </c>
      <c r="B10" s="3">
        <v>4</v>
      </c>
      <c r="C10" s="13">
        <v>0</v>
      </c>
      <c r="D10" s="8">
        <v>18.3687</v>
      </c>
      <c r="E10" s="8">
        <v>18.307200000000002</v>
      </c>
      <c r="F10" s="8">
        <v>18.413</v>
      </c>
      <c r="G10" s="8">
        <v>18.404</v>
      </c>
      <c r="H10" s="8">
        <v>18.290900000000001</v>
      </c>
      <c r="I10" s="8">
        <v>18.886900000000001</v>
      </c>
      <c r="J10" s="8">
        <v>109.7092</v>
      </c>
      <c r="K10" s="8">
        <v>7.2888999999999999</v>
      </c>
      <c r="L10" s="8">
        <v>6.6597</v>
      </c>
      <c r="M10" s="8">
        <v>6.7039999999999997</v>
      </c>
      <c r="N10" s="15">
        <v>6.3379000000000003</v>
      </c>
      <c r="O10" s="8">
        <v>6.1878000000000002</v>
      </c>
      <c r="P10" s="8">
        <v>5.3170000000000002</v>
      </c>
      <c r="Q10" s="48">
        <f>3.3131*12</f>
        <v>39.757199999999997</v>
      </c>
      <c r="R10" s="15">
        <f t="shared" si="4"/>
        <v>6.6565801194430367</v>
      </c>
      <c r="S10" s="8">
        <v>74.367500000000007</v>
      </c>
      <c r="T10" s="8">
        <f t="shared" si="7"/>
        <v>74.974908333333346</v>
      </c>
      <c r="U10" s="8">
        <f t="shared" si="8"/>
        <v>75.529883333333345</v>
      </c>
      <c r="V10" s="15">
        <f t="shared" si="9"/>
        <v>76.088550000000012</v>
      </c>
      <c r="W10" s="8">
        <f t="shared" si="10"/>
        <v>76.616708333333349</v>
      </c>
      <c r="X10" s="8">
        <f t="shared" si="11"/>
        <v>77.132358333333343</v>
      </c>
      <c r="Y10" s="15">
        <f t="shared" si="12"/>
        <v>77.575441666666677</v>
      </c>
      <c r="Z10" s="47">
        <f t="shared" si="6"/>
        <v>3.0198925887710421E-2</v>
      </c>
    </row>
    <row r="11" spans="1:26" x14ac:dyDescent="0.3">
      <c r="A11" s="13">
        <v>1</v>
      </c>
      <c r="B11" s="3">
        <v>5</v>
      </c>
      <c r="C11" s="13">
        <v>0</v>
      </c>
      <c r="D11" s="8">
        <v>18.326899999999998</v>
      </c>
      <c r="E11" s="8">
        <v>18.321300000000001</v>
      </c>
      <c r="F11" s="8">
        <v>18.324400000000001</v>
      </c>
      <c r="G11" s="8">
        <v>18.345800000000001</v>
      </c>
      <c r="H11" s="8">
        <v>18.4819</v>
      </c>
      <c r="I11" s="8">
        <v>18.361000000000001</v>
      </c>
      <c r="J11" s="8">
        <v>110.14579999999999</v>
      </c>
      <c r="K11" s="8">
        <v>6.8758999999999997</v>
      </c>
      <c r="L11" s="8">
        <v>6.5118999999999998</v>
      </c>
      <c r="M11" s="8">
        <v>6.6039000000000003</v>
      </c>
      <c r="N11" s="15">
        <v>6.6748000000000003</v>
      </c>
      <c r="O11" s="8">
        <v>5.6559999999999997</v>
      </c>
      <c r="P11" s="8">
        <v>6.3291000000000004</v>
      </c>
      <c r="Q11" s="48">
        <f>3.3074*12</f>
        <v>39.688800000000001</v>
      </c>
      <c r="R11" s="15">
        <f t="shared" si="4"/>
        <v>6.6037258680766771</v>
      </c>
      <c r="S11" s="8">
        <v>75.289599999999993</v>
      </c>
      <c r="T11" s="8">
        <f>S11+K11/12</f>
        <v>75.86259166666666</v>
      </c>
      <c r="U11" s="8">
        <f t="shared" si="8"/>
        <v>76.405249999999995</v>
      </c>
      <c r="V11" s="15">
        <f t="shared" si="9"/>
        <v>76.955574999999996</v>
      </c>
      <c r="W11" s="8">
        <f t="shared" si="10"/>
        <v>77.511808333333335</v>
      </c>
      <c r="X11" s="8">
        <f t="shared" si="11"/>
        <v>77.983141666666668</v>
      </c>
      <c r="Y11" s="15">
        <f t="shared" si="12"/>
        <v>78.510566666666662</v>
      </c>
      <c r="Z11" s="47">
        <f t="shared" si="6"/>
        <v>3.0027472677124321E-2</v>
      </c>
    </row>
    <row r="12" spans="1:26" x14ac:dyDescent="0.3">
      <c r="A12" s="13">
        <v>1</v>
      </c>
      <c r="B12" s="3">
        <v>6</v>
      </c>
      <c r="C12" s="13">
        <v>0</v>
      </c>
      <c r="D12" s="8">
        <v>18.366099999999999</v>
      </c>
      <c r="E12" s="8">
        <v>18.304200000000002</v>
      </c>
      <c r="F12" s="8">
        <v>18.384</v>
      </c>
      <c r="G12" s="8">
        <v>18.324300000000001</v>
      </c>
      <c r="H12" s="8">
        <v>18.6343</v>
      </c>
      <c r="I12" s="15">
        <v>18.1172</v>
      </c>
      <c r="J12" s="9">
        <v>109.8875</v>
      </c>
      <c r="K12" s="8">
        <v>6.8014000000000001</v>
      </c>
      <c r="L12" s="8">
        <v>6.6786000000000003</v>
      </c>
      <c r="M12" s="8">
        <v>6.8779000000000003</v>
      </c>
      <c r="N12" s="15">
        <v>6.4888000000000003</v>
      </c>
      <c r="O12" s="8">
        <v>6.6391999999999998</v>
      </c>
      <c r="P12" s="8">
        <v>5.9273999999999996</v>
      </c>
      <c r="Q12" s="8">
        <f>3.2768*12</f>
        <v>39.321600000000004</v>
      </c>
      <c r="R12" s="15">
        <f t="shared" si="4"/>
        <v>6.5720344694346489</v>
      </c>
      <c r="S12" s="8">
        <v>74.929599999999994</v>
      </c>
      <c r="T12" s="8">
        <f t="shared" si="7"/>
        <v>75.496383333333327</v>
      </c>
      <c r="U12" s="8">
        <f t="shared" si="8"/>
        <v>76.052933333333328</v>
      </c>
      <c r="V12" s="15">
        <f t="shared" si="9"/>
        <v>76.626091666666667</v>
      </c>
      <c r="W12" s="8">
        <f t="shared" si="10"/>
        <v>77.166825000000003</v>
      </c>
      <c r="X12" s="8">
        <f t="shared" si="11"/>
        <v>77.720091666666676</v>
      </c>
      <c r="Y12" s="15">
        <f t="shared" si="12"/>
        <v>78.214041666666674</v>
      </c>
      <c r="Z12" s="47">
        <f t="shared" si="6"/>
        <v>2.9819588215220114E-2</v>
      </c>
    </row>
    <row r="13" spans="1:26" x14ac:dyDescent="0.3">
      <c r="A13" s="13">
        <v>1</v>
      </c>
      <c r="B13" s="3">
        <v>7</v>
      </c>
      <c r="C13" s="13">
        <v>0</v>
      </c>
      <c r="D13" s="8">
        <v>18.3262</v>
      </c>
      <c r="E13" s="8">
        <v>18.34</v>
      </c>
      <c r="F13" s="8">
        <v>18.2821</v>
      </c>
      <c r="G13" s="8">
        <v>18.333400000000001</v>
      </c>
      <c r="H13" s="8">
        <v>18.245200000000001</v>
      </c>
      <c r="I13" s="15">
        <v>18.537299999999998</v>
      </c>
      <c r="J13" s="9">
        <v>110.04730000000001</v>
      </c>
      <c r="K13" s="8">
        <v>7.2236000000000002</v>
      </c>
      <c r="L13" s="8">
        <v>6.6478999999999999</v>
      </c>
      <c r="M13" s="8">
        <v>6.7949000000000002</v>
      </c>
      <c r="N13" s="15">
        <v>6.5976999999999997</v>
      </c>
      <c r="O13" s="8">
        <v>6.1288</v>
      </c>
      <c r="P13" s="8">
        <v>5.8196000000000003</v>
      </c>
      <c r="Q13" s="8">
        <f>3.2644*12</f>
        <v>39.172800000000002</v>
      </c>
      <c r="R13" s="15">
        <f t="shared" si="4"/>
        <v>6.5234546177870785</v>
      </c>
      <c r="S13" s="8">
        <v>74.516999999999996</v>
      </c>
      <c r="T13" s="8">
        <f t="shared" si="7"/>
        <v>75.118966666666665</v>
      </c>
      <c r="U13" s="8">
        <f t="shared" si="8"/>
        <v>75.672958333333327</v>
      </c>
      <c r="V13" s="15">
        <f t="shared" si="9"/>
        <v>76.239199999999997</v>
      </c>
      <c r="W13" s="8">
        <f t="shared" si="10"/>
        <v>76.789008333333328</v>
      </c>
      <c r="X13" s="8">
        <f t="shared" si="11"/>
        <v>77.299741666666662</v>
      </c>
      <c r="Y13" s="15">
        <f t="shared" si="12"/>
        <v>77.784708333333327</v>
      </c>
      <c r="Z13" s="47">
        <f t="shared" si="6"/>
        <v>2.9663608284801173E-2</v>
      </c>
    </row>
    <row r="14" spans="1:26" x14ac:dyDescent="0.3">
      <c r="A14" s="2">
        <v>1</v>
      </c>
      <c r="B14" s="5">
        <v>8</v>
      </c>
      <c r="C14" s="2">
        <v>0</v>
      </c>
      <c r="D14" s="10">
        <v>18.364799999999999</v>
      </c>
      <c r="E14" s="10">
        <v>18.325299999999999</v>
      </c>
      <c r="F14" s="10">
        <v>18.168700000000001</v>
      </c>
      <c r="G14" s="10">
        <v>18.3978</v>
      </c>
      <c r="H14" s="10">
        <v>18.2591</v>
      </c>
      <c r="I14" s="16">
        <v>18.3903</v>
      </c>
      <c r="J14" s="11">
        <v>109.9603</v>
      </c>
      <c r="K14" s="10">
        <v>7.4702999999999999</v>
      </c>
      <c r="L14" s="10">
        <v>6.7145000000000001</v>
      </c>
      <c r="M14" s="10">
        <v>6.6272000000000002</v>
      </c>
      <c r="N14" s="16">
        <v>6.6464999999999996</v>
      </c>
      <c r="O14" s="10">
        <v>6.6357999999999997</v>
      </c>
      <c r="P14" s="10">
        <v>6.0220000000000002</v>
      </c>
      <c r="Q14" s="10">
        <f>3.3566*12</f>
        <v>40.279199999999996</v>
      </c>
      <c r="R14" s="16">
        <f>D14*Q14/J14</f>
        <v>6.7271501820202362</v>
      </c>
      <c r="S14" s="10">
        <v>74.067700000000002</v>
      </c>
      <c r="T14" s="10">
        <f t="shared" si="7"/>
        <v>74.690224999999998</v>
      </c>
      <c r="U14" s="10">
        <f t="shared" si="8"/>
        <v>75.249766666666659</v>
      </c>
      <c r="V14" s="16">
        <f t="shared" si="9"/>
        <v>75.802033333333327</v>
      </c>
      <c r="W14" s="10">
        <f t="shared" si="10"/>
        <v>76.355908333333332</v>
      </c>
      <c r="X14" s="10">
        <f t="shared" si="11"/>
        <v>76.908891666666662</v>
      </c>
      <c r="Y14" s="16">
        <f t="shared" si="12"/>
        <v>77.410724999999999</v>
      </c>
      <c r="Z14" s="47">
        <f>(Q14/12)/J14</f>
        <v>3.0525562407523441E-2</v>
      </c>
    </row>
    <row r="15" spans="1:26" x14ac:dyDescent="0.3">
      <c r="A15" s="17">
        <f>A7+1</f>
        <v>2</v>
      </c>
      <c r="B15" s="18">
        <v>1</v>
      </c>
      <c r="C15" s="17">
        <v>3</v>
      </c>
      <c r="D15" s="19">
        <v>23.021699999999999</v>
      </c>
      <c r="E15" s="19">
        <v>22.947700000000001</v>
      </c>
      <c r="F15" s="19">
        <v>23.0564</v>
      </c>
      <c r="G15" s="19">
        <v>22.972999999999999</v>
      </c>
      <c r="H15" s="19">
        <v>22.9877</v>
      </c>
      <c r="I15" s="20">
        <v>22.396699999999999</v>
      </c>
      <c r="J15" s="21">
        <v>137.39060000000001</v>
      </c>
      <c r="K15" s="19">
        <v>7.367</v>
      </c>
      <c r="L15" s="19">
        <v>4.7880000000000003</v>
      </c>
      <c r="M15" s="19">
        <v>5.9372999999999996</v>
      </c>
      <c r="N15" s="20">
        <v>6.3356000000000003</v>
      </c>
      <c r="O15" s="19">
        <v>9.048</v>
      </c>
      <c r="P15" s="19">
        <v>8.3327000000000009</v>
      </c>
      <c r="Q15" s="19">
        <f>3.4834*12</f>
        <v>41.800800000000002</v>
      </c>
      <c r="R15" s="20">
        <f>D15*Q15/J15*12</f>
        <v>84.051643477210234</v>
      </c>
      <c r="S15" s="19">
        <v>77.4452</v>
      </c>
      <c r="T15" s="19">
        <f t="shared" si="7"/>
        <v>78.059116666666668</v>
      </c>
      <c r="U15" s="19">
        <f t="shared" si="8"/>
        <v>78.458116666666669</v>
      </c>
      <c r="V15" s="20">
        <f t="shared" si="9"/>
        <v>78.952891666666673</v>
      </c>
      <c r="W15" s="19">
        <f t="shared" si="10"/>
        <v>79.480858333333344</v>
      </c>
      <c r="X15" s="19">
        <f t="shared" si="11"/>
        <v>80.234858333333349</v>
      </c>
      <c r="Y15" s="20">
        <f t="shared" si="12"/>
        <v>80.92925000000001</v>
      </c>
      <c r="Z15" s="47">
        <f t="shared" ref="Z15:Z62" si="13">(Q15/12)/J15</f>
        <v>2.5353990738813281E-2</v>
      </c>
    </row>
    <row r="16" spans="1:26" x14ac:dyDescent="0.3">
      <c r="A16" s="22">
        <f t="shared" ref="A16:A22" si="14">A8+1</f>
        <v>2</v>
      </c>
      <c r="B16" s="23">
        <v>2</v>
      </c>
      <c r="C16" s="22">
        <v>3</v>
      </c>
      <c r="D16" s="24">
        <v>22.669499999999999</v>
      </c>
      <c r="E16" s="24">
        <v>23.0288</v>
      </c>
      <c r="F16" s="24">
        <v>22.9085</v>
      </c>
      <c r="G16" s="24">
        <v>22.9175</v>
      </c>
      <c r="H16" s="24">
        <v>23.083400000000001</v>
      </c>
      <c r="I16" s="25">
        <v>22.945699999999999</v>
      </c>
      <c r="J16" s="26">
        <v>137.5223</v>
      </c>
      <c r="K16" s="24">
        <v>7.0461999999999998</v>
      </c>
      <c r="L16" s="24">
        <v>6.1712999999999996</v>
      </c>
      <c r="M16" s="24">
        <v>7.1947999999999999</v>
      </c>
      <c r="N16" s="25">
        <v>6.4968000000000004</v>
      </c>
      <c r="O16" s="24">
        <v>8.9952000000000005</v>
      </c>
      <c r="P16" s="24">
        <v>7.9526000000000003</v>
      </c>
      <c r="Q16" s="24">
        <f>3.6582*12</f>
        <v>43.898399999999995</v>
      </c>
      <c r="R16" s="25">
        <f>D16*Q16/J16*12</f>
        <v>86.835788418314706</v>
      </c>
      <c r="S16" s="24">
        <v>77.6006</v>
      </c>
      <c r="T16" s="24">
        <f t="shared" si="7"/>
        <v>78.187783333333329</v>
      </c>
      <c r="U16" s="24">
        <f t="shared" si="8"/>
        <v>78.702058333333326</v>
      </c>
      <c r="V16" s="25">
        <f t="shared" si="9"/>
        <v>79.301624999999987</v>
      </c>
      <c r="W16" s="24">
        <f t="shared" si="10"/>
        <v>79.843024999999983</v>
      </c>
      <c r="X16" s="24">
        <f t="shared" si="11"/>
        <v>80.592624999999984</v>
      </c>
      <c r="Y16" s="25">
        <f t="shared" si="12"/>
        <v>81.255341666666652</v>
      </c>
      <c r="Z16" s="47">
        <f t="shared" si="13"/>
        <v>2.6600776746753069E-2</v>
      </c>
    </row>
    <row r="17" spans="1:26" x14ac:dyDescent="0.3">
      <c r="A17" s="22">
        <f t="shared" si="14"/>
        <v>2</v>
      </c>
      <c r="B17" s="23">
        <v>3</v>
      </c>
      <c r="C17" s="22">
        <v>3</v>
      </c>
      <c r="D17" s="24">
        <v>22.827500000000001</v>
      </c>
      <c r="E17" s="24">
        <v>23.024999999999999</v>
      </c>
      <c r="F17" s="24">
        <v>22.9344</v>
      </c>
      <c r="G17" s="24">
        <v>22.8917</v>
      </c>
      <c r="H17" s="24">
        <v>22.9605</v>
      </c>
      <c r="I17" s="25">
        <v>22.9284</v>
      </c>
      <c r="J17" s="26">
        <v>137.56649999999999</v>
      </c>
      <c r="K17" s="24">
        <v>8.2767999999999997</v>
      </c>
      <c r="L17" s="24">
        <v>7.1466000000000003</v>
      </c>
      <c r="M17" s="24">
        <v>7.7103000000000002</v>
      </c>
      <c r="N17" s="25">
        <v>7.1154999999999999</v>
      </c>
      <c r="O17" s="24">
        <v>8.8582999999999998</v>
      </c>
      <c r="P17" s="24">
        <v>7.8620000000000001</v>
      </c>
      <c r="Q17" s="24">
        <f>3.9141*12</f>
        <v>46.969200000000001</v>
      </c>
      <c r="R17" s="25">
        <f>D17*Q17/J17*12</f>
        <v>93.527660847662773</v>
      </c>
      <c r="S17" s="24">
        <v>77.530100000000004</v>
      </c>
      <c r="T17" s="24">
        <f>S17+K17/12</f>
        <v>78.219833333333341</v>
      </c>
      <c r="U17" s="24">
        <f t="shared" si="8"/>
        <v>78.815383333333344</v>
      </c>
      <c r="V17" s="25">
        <f t="shared" si="9"/>
        <v>79.45790833333335</v>
      </c>
      <c r="W17" s="24">
        <f t="shared" si="10"/>
        <v>80.050866666666678</v>
      </c>
      <c r="X17" s="24">
        <f t="shared" si="11"/>
        <v>80.789058333333344</v>
      </c>
      <c r="Y17" s="25">
        <f t="shared" si="12"/>
        <v>81.444225000000017</v>
      </c>
      <c r="Z17" s="47">
        <f t="shared" si="13"/>
        <v>2.845242119265955E-2</v>
      </c>
    </row>
    <row r="18" spans="1:26" x14ac:dyDescent="0.3">
      <c r="A18" s="22">
        <f t="shared" si="14"/>
        <v>2</v>
      </c>
      <c r="B18" s="23">
        <v>4</v>
      </c>
      <c r="C18" s="22">
        <v>3</v>
      </c>
      <c r="D18" s="24">
        <v>22.893799999999999</v>
      </c>
      <c r="E18" s="24">
        <v>23.004300000000001</v>
      </c>
      <c r="F18" s="24">
        <v>22.913699999999999</v>
      </c>
      <c r="G18" s="24">
        <v>22.9312</v>
      </c>
      <c r="H18" s="24">
        <v>22.944600000000001</v>
      </c>
      <c r="I18" s="25">
        <v>22.958600000000001</v>
      </c>
      <c r="J18" s="26">
        <v>137.64580000000001</v>
      </c>
      <c r="K18" s="24">
        <v>8.5382999999999996</v>
      </c>
      <c r="L18" s="24">
        <v>7.4653999999999998</v>
      </c>
      <c r="M18" s="24">
        <v>8.1590000000000007</v>
      </c>
      <c r="N18" s="25">
        <v>7.7941000000000003</v>
      </c>
      <c r="O18" s="24">
        <v>8.8140000000000001</v>
      </c>
      <c r="P18" s="24">
        <v>7.9813999999999998</v>
      </c>
      <c r="Q18" s="24">
        <f>4.061*12</f>
        <v>48.731999999999999</v>
      </c>
      <c r="R18" s="25">
        <f t="shared" ref="R18:R24" si="15">D18*Q18/J18</f>
        <v>8.1053011541216655</v>
      </c>
      <c r="S18" s="24">
        <v>77.562899999999999</v>
      </c>
      <c r="T18" s="24">
        <f t="shared" si="7"/>
        <v>78.274424999999994</v>
      </c>
      <c r="U18" s="24">
        <f t="shared" si="8"/>
        <v>78.896541666666664</v>
      </c>
      <c r="V18" s="25">
        <f t="shared" si="9"/>
        <v>79.576458333333335</v>
      </c>
      <c r="W18" s="24">
        <f t="shared" si="10"/>
        <v>80.225966666666665</v>
      </c>
      <c r="X18" s="24">
        <f t="shared" si="11"/>
        <v>80.960466666666662</v>
      </c>
      <c r="Y18" s="25">
        <f t="shared" si="12"/>
        <v>81.625583333333324</v>
      </c>
      <c r="Z18" s="47">
        <f t="shared" si="13"/>
        <v>2.9503261269141517E-2</v>
      </c>
    </row>
    <row r="19" spans="1:26" x14ac:dyDescent="0.3">
      <c r="A19" s="22">
        <f t="shared" si="14"/>
        <v>2</v>
      </c>
      <c r="B19" s="23">
        <v>5</v>
      </c>
      <c r="C19" s="22">
        <v>2</v>
      </c>
      <c r="D19" s="24">
        <v>22.988099999999999</v>
      </c>
      <c r="E19" s="24">
        <v>23.142199999999999</v>
      </c>
      <c r="F19" s="24">
        <v>22.895499999999998</v>
      </c>
      <c r="G19" s="24">
        <v>22.754799999999999</v>
      </c>
      <c r="H19" s="24">
        <v>22.982800000000001</v>
      </c>
      <c r="I19" s="25">
        <v>22.892199999999999</v>
      </c>
      <c r="J19" s="26">
        <v>137.65440000000001</v>
      </c>
      <c r="K19" s="24">
        <v>7.7465000000000002</v>
      </c>
      <c r="L19" s="24">
        <v>7.3414999999999999</v>
      </c>
      <c r="M19" s="24">
        <v>8.6044999999999998</v>
      </c>
      <c r="N19" s="25">
        <v>8.4726999999999997</v>
      </c>
      <c r="O19" s="24">
        <v>9.9030000000000005</v>
      </c>
      <c r="P19" s="24">
        <v>9.1229999999999993</v>
      </c>
      <c r="Q19" s="24">
        <f>4.2659*12</f>
        <v>51.190800000000003</v>
      </c>
      <c r="R19" s="25">
        <f t="shared" si="15"/>
        <v>8.5487948767347799</v>
      </c>
      <c r="S19" s="24">
        <v>78.292299999999997</v>
      </c>
      <c r="T19" s="24">
        <f t="shared" si="7"/>
        <v>78.937841666666671</v>
      </c>
      <c r="U19" s="24">
        <f t="shared" si="8"/>
        <v>79.549633333333333</v>
      </c>
      <c r="V19" s="25">
        <f t="shared" si="9"/>
        <v>80.266674999999992</v>
      </c>
      <c r="W19" s="24">
        <f t="shared" si="10"/>
        <v>80.972733333333323</v>
      </c>
      <c r="X19" s="24">
        <f t="shared" si="11"/>
        <v>81.79798333333332</v>
      </c>
      <c r="Y19" s="25">
        <f t="shared" si="12"/>
        <v>82.55823333333332</v>
      </c>
      <c r="Z19" s="47">
        <f t="shared" si="13"/>
        <v>3.0989928400399842E-2</v>
      </c>
    </row>
    <row r="20" spans="1:26" x14ac:dyDescent="0.3">
      <c r="A20" s="22">
        <f t="shared" si="14"/>
        <v>2</v>
      </c>
      <c r="B20" s="23">
        <v>6</v>
      </c>
      <c r="C20" s="22">
        <v>2</v>
      </c>
      <c r="D20" s="24">
        <v>22.991099999999999</v>
      </c>
      <c r="E20" s="24">
        <v>22.9678</v>
      </c>
      <c r="F20" s="24">
        <v>22.8371</v>
      </c>
      <c r="G20" s="24">
        <v>22.812100000000001</v>
      </c>
      <c r="H20" s="24">
        <v>22.959599999999998</v>
      </c>
      <c r="I20" s="25">
        <v>22.975300000000001</v>
      </c>
      <c r="J20" s="26">
        <v>137.5421</v>
      </c>
      <c r="K20" s="24">
        <v>8.7505000000000006</v>
      </c>
      <c r="L20" s="24">
        <v>7.7523999999999997</v>
      </c>
      <c r="M20" s="24">
        <v>8.6265999999999998</v>
      </c>
      <c r="N20" s="25">
        <v>8.4856999999999996</v>
      </c>
      <c r="O20" s="24">
        <v>9.3890999999999991</v>
      </c>
      <c r="P20" s="24">
        <v>9.2233999999999998</v>
      </c>
      <c r="Q20" s="24">
        <f>4.3523*12</f>
        <v>52.227599999999995</v>
      </c>
      <c r="R20" s="25">
        <f t="shared" si="15"/>
        <v>8.7301995124401905</v>
      </c>
      <c r="S20" s="24">
        <v>77.893699999999995</v>
      </c>
      <c r="T20" s="24">
        <f t="shared" si="7"/>
        <v>78.622908333333328</v>
      </c>
      <c r="U20" s="24">
        <f t="shared" si="8"/>
        <v>79.268941666666663</v>
      </c>
      <c r="V20" s="25">
        <f t="shared" si="9"/>
        <v>79.987825000000001</v>
      </c>
      <c r="W20" s="24">
        <f t="shared" si="10"/>
        <v>80.694966666666673</v>
      </c>
      <c r="X20" s="24">
        <f t="shared" si="11"/>
        <v>81.477391666666676</v>
      </c>
      <c r="Y20" s="25">
        <f t="shared" si="12"/>
        <v>82.24600833333335</v>
      </c>
      <c r="Z20" s="47">
        <f t="shared" si="13"/>
        <v>3.1643402274648992E-2</v>
      </c>
    </row>
    <row r="21" spans="1:26" x14ac:dyDescent="0.3">
      <c r="A21" s="22">
        <f t="shared" si="14"/>
        <v>2</v>
      </c>
      <c r="B21" s="23">
        <v>7</v>
      </c>
      <c r="C21" s="22">
        <v>2</v>
      </c>
      <c r="D21" s="24">
        <v>23.066700000000001</v>
      </c>
      <c r="E21" s="24">
        <v>22.933199999999999</v>
      </c>
      <c r="F21" s="24">
        <v>22.9495</v>
      </c>
      <c r="G21" s="24">
        <v>22.878299999999999</v>
      </c>
      <c r="H21" s="24">
        <v>22.976199999999999</v>
      </c>
      <c r="I21" s="25">
        <v>22.817299999999999</v>
      </c>
      <c r="J21" s="26">
        <v>137.6208</v>
      </c>
      <c r="K21" s="24">
        <v>9.0426000000000002</v>
      </c>
      <c r="L21" s="24">
        <v>8.1685999999999996</v>
      </c>
      <c r="M21" s="24">
        <v>8.7570999999999994</v>
      </c>
      <c r="N21" s="25">
        <v>8.4426000000000005</v>
      </c>
      <c r="O21" s="24">
        <v>9.3987999999999996</v>
      </c>
      <c r="P21" s="24">
        <v>9.2639999999999993</v>
      </c>
      <c r="Q21" s="24">
        <f>4.4228*12</f>
        <v>53.073599999999999</v>
      </c>
      <c r="R21" s="25">
        <f t="shared" si="15"/>
        <v>8.8956960657109967</v>
      </c>
      <c r="S21" s="24">
        <v>77.476399999999998</v>
      </c>
      <c r="T21" s="24">
        <f t="shared" si="7"/>
        <v>78.229950000000002</v>
      </c>
      <c r="U21" s="24">
        <f t="shared" si="8"/>
        <v>78.910666666666671</v>
      </c>
      <c r="V21" s="25">
        <f t="shared" si="9"/>
        <v>79.640425000000008</v>
      </c>
      <c r="W21" s="24">
        <f t="shared" si="10"/>
        <v>80.343975000000015</v>
      </c>
      <c r="X21" s="24">
        <f t="shared" si="11"/>
        <v>81.127208333333343</v>
      </c>
      <c r="Y21" s="25">
        <f t="shared" si="12"/>
        <v>81.899208333333348</v>
      </c>
      <c r="Z21" s="47">
        <f t="shared" si="13"/>
        <v>3.2137583853603519E-2</v>
      </c>
    </row>
    <row r="22" spans="1:26" x14ac:dyDescent="0.3">
      <c r="A22" s="27">
        <f t="shared" si="14"/>
        <v>2</v>
      </c>
      <c r="B22" s="28">
        <v>8</v>
      </c>
      <c r="C22" s="27">
        <v>2</v>
      </c>
      <c r="D22" s="29">
        <v>22.886500000000002</v>
      </c>
      <c r="E22" s="29">
        <v>22.941099999999999</v>
      </c>
      <c r="F22" s="29">
        <v>22.959199999999999</v>
      </c>
      <c r="G22" s="29">
        <v>22.950700000000001</v>
      </c>
      <c r="H22" s="29">
        <v>22.740200000000002</v>
      </c>
      <c r="I22" s="30">
        <v>23.064399999999999</v>
      </c>
      <c r="J22" s="31">
        <v>137.5411</v>
      </c>
      <c r="K22" s="29">
        <v>9.2653999999999996</v>
      </c>
      <c r="L22" s="29">
        <v>7.9255000000000004</v>
      </c>
      <c r="M22" s="29">
        <v>8.7970000000000006</v>
      </c>
      <c r="N22" s="30">
        <v>8.5772999999999993</v>
      </c>
      <c r="O22" s="29">
        <v>9.1457999999999995</v>
      </c>
      <c r="P22" s="29">
        <v>9.5850000000000009</v>
      </c>
      <c r="Q22" s="29">
        <f>4.4413*12</f>
        <v>53.2956</v>
      </c>
      <c r="R22" s="30">
        <f t="shared" si="15"/>
        <v>8.8682564658854712</v>
      </c>
      <c r="S22" s="29">
        <v>77.037499999999994</v>
      </c>
      <c r="T22" s="29">
        <f t="shared" si="7"/>
        <v>77.809616666666656</v>
      </c>
      <c r="U22" s="29">
        <f t="shared" si="8"/>
        <v>78.470074999999994</v>
      </c>
      <c r="V22" s="30">
        <f t="shared" si="9"/>
        <v>79.203158333333334</v>
      </c>
      <c r="W22" s="29">
        <f t="shared" si="10"/>
        <v>79.917933333333337</v>
      </c>
      <c r="X22" s="29">
        <f t="shared" si="11"/>
        <v>80.680083333333343</v>
      </c>
      <c r="Y22" s="30">
        <f t="shared" si="12"/>
        <v>81.478833333333341</v>
      </c>
      <c r="Z22" s="47">
        <f t="shared" si="13"/>
        <v>3.2290711649099794E-2</v>
      </c>
    </row>
    <row r="23" spans="1:26" x14ac:dyDescent="0.3">
      <c r="A23" s="12">
        <f t="shared" ref="A23:A70" si="16">A15+1</f>
        <v>3</v>
      </c>
      <c r="B23" s="4">
        <v>1</v>
      </c>
      <c r="C23" s="12">
        <f>C15+2</f>
        <v>5</v>
      </c>
      <c r="D23" s="6">
        <v>22.367100000000001</v>
      </c>
      <c r="E23" s="6">
        <v>23.090299999999999</v>
      </c>
      <c r="F23" s="6">
        <v>22.897300000000001</v>
      </c>
      <c r="G23" s="6">
        <v>23.0702</v>
      </c>
      <c r="H23" s="6">
        <v>23.078600000000002</v>
      </c>
      <c r="I23" s="14">
        <v>22.946100000000001</v>
      </c>
      <c r="J23" s="7">
        <v>137.4237</v>
      </c>
      <c r="K23" s="6">
        <v>8.3569999999999993</v>
      </c>
      <c r="L23" s="6">
        <v>8.1059000000000001</v>
      </c>
      <c r="M23" s="6">
        <v>7.8857999999999997</v>
      </c>
      <c r="N23" s="14">
        <v>7.6742999999999997</v>
      </c>
      <c r="O23" s="6">
        <v>7.9096000000000002</v>
      </c>
      <c r="P23" s="6">
        <v>8.1953999999999994</v>
      </c>
      <c r="Q23" s="6">
        <f>4.0075*12</f>
        <v>48.09</v>
      </c>
      <c r="R23" s="14">
        <f t="shared" si="15"/>
        <v>7.8271349046780152</v>
      </c>
      <c r="S23" s="6">
        <v>79.488299999999995</v>
      </c>
      <c r="T23" s="6">
        <f t="shared" si="7"/>
        <v>80.18471666666666</v>
      </c>
      <c r="U23" s="6">
        <f t="shared" si="8"/>
        <v>80.860208333333333</v>
      </c>
      <c r="V23" s="14">
        <f t="shared" si="9"/>
        <v>81.517358333333334</v>
      </c>
      <c r="W23" s="6">
        <f t="shared" si="10"/>
        <v>82.15688333333334</v>
      </c>
      <c r="X23" s="6">
        <f t="shared" si="11"/>
        <v>82.81601666666667</v>
      </c>
      <c r="Y23" s="14">
        <f t="shared" si="12"/>
        <v>83.498966666666675</v>
      </c>
      <c r="Z23" s="47">
        <f t="shared" si="13"/>
        <v>2.9161636602711181E-2</v>
      </c>
    </row>
    <row r="24" spans="1:26" x14ac:dyDescent="0.3">
      <c r="A24" s="13">
        <f t="shared" si="16"/>
        <v>3</v>
      </c>
      <c r="B24" s="3">
        <v>2</v>
      </c>
      <c r="C24" s="13">
        <f t="shared" ref="C24:C70" si="17">C16+2</f>
        <v>5</v>
      </c>
      <c r="D24" s="8">
        <v>22.89</v>
      </c>
      <c r="E24" s="8">
        <v>22.984999999999999</v>
      </c>
      <c r="F24" s="8">
        <v>22.860099999999999</v>
      </c>
      <c r="G24" s="8">
        <v>23.061299999999999</v>
      </c>
      <c r="H24" s="8">
        <v>23.144500000000001</v>
      </c>
      <c r="I24" s="15">
        <v>23.086600000000001</v>
      </c>
      <c r="J24" s="9">
        <v>138.02690000000001</v>
      </c>
      <c r="K24" s="8">
        <v>9.0271000000000008</v>
      </c>
      <c r="L24" s="8">
        <v>8.2322000000000006</v>
      </c>
      <c r="M24" s="8">
        <v>7.8086000000000002</v>
      </c>
      <c r="N24" s="15">
        <v>7.5566000000000004</v>
      </c>
      <c r="O24" s="8">
        <v>7.9059999999999997</v>
      </c>
      <c r="P24" s="8">
        <v>8.343</v>
      </c>
      <c r="Q24" s="8">
        <f>4.0728*12</f>
        <v>48.873599999999996</v>
      </c>
      <c r="R24" s="15">
        <f t="shared" si="15"/>
        <v>8.1050628826699711</v>
      </c>
      <c r="S24" s="8">
        <v>79.822999999999993</v>
      </c>
      <c r="T24" s="8">
        <f t="shared" si="7"/>
        <v>80.575258333333323</v>
      </c>
      <c r="U24" s="8">
        <f t="shared" si="8"/>
        <v>81.261274999999983</v>
      </c>
      <c r="V24" s="15">
        <f t="shared" si="9"/>
        <v>81.911991666666651</v>
      </c>
      <c r="W24" s="8">
        <f t="shared" si="10"/>
        <v>82.541708333333318</v>
      </c>
      <c r="X24" s="8">
        <f t="shared" si="11"/>
        <v>83.200541666666652</v>
      </c>
      <c r="Y24" s="15">
        <f t="shared" si="12"/>
        <v>83.895791666666653</v>
      </c>
      <c r="Z24" s="47">
        <f t="shared" si="13"/>
        <v>2.9507291694589963E-2</v>
      </c>
    </row>
    <row r="25" spans="1:26" x14ac:dyDescent="0.3">
      <c r="A25" s="13">
        <f t="shared" si="16"/>
        <v>3</v>
      </c>
      <c r="B25" s="3">
        <v>3</v>
      </c>
      <c r="C25" s="13">
        <f t="shared" si="17"/>
        <v>5</v>
      </c>
      <c r="D25" s="8">
        <v>22.375299999999999</v>
      </c>
      <c r="E25" s="8">
        <v>23.3049</v>
      </c>
      <c r="F25" s="8">
        <v>23.0626</v>
      </c>
      <c r="G25" s="8">
        <v>23.344000000000001</v>
      </c>
      <c r="H25" s="8">
        <v>22.8325</v>
      </c>
      <c r="I25" s="15">
        <v>23.089300000000001</v>
      </c>
      <c r="J25" s="9">
        <v>138.00790000000001</v>
      </c>
      <c r="K25" s="8">
        <v>8.9080999999999992</v>
      </c>
      <c r="L25" s="8">
        <v>8.6806999999999999</v>
      </c>
      <c r="M25" s="8">
        <v>8.2655999999999992</v>
      </c>
      <c r="N25" s="15">
        <v>7.9699</v>
      </c>
      <c r="O25" s="8">
        <v>7.7712000000000003</v>
      </c>
      <c r="P25" s="8">
        <v>8.2247000000000003</v>
      </c>
      <c r="Q25" s="8">
        <f>4.1517*12</f>
        <v>49.820399999999999</v>
      </c>
      <c r="R25" s="15">
        <f>D25*Q25/J25</f>
        <v>8.0774100331937504</v>
      </c>
      <c r="S25" s="8">
        <v>79.954400000000007</v>
      </c>
      <c r="T25" s="8">
        <f t="shared" si="7"/>
        <v>80.696741666666668</v>
      </c>
      <c r="U25" s="8">
        <f t="shared" si="8"/>
        <v>81.420133333333339</v>
      </c>
      <c r="V25" s="15">
        <f t="shared" si="9"/>
        <v>82.10893333333334</v>
      </c>
      <c r="W25" s="8">
        <f t="shared" si="10"/>
        <v>82.773091666666673</v>
      </c>
      <c r="X25" s="8">
        <f t="shared" si="11"/>
        <v>83.42069166666667</v>
      </c>
      <c r="Y25" s="15">
        <f t="shared" si="12"/>
        <v>84.106083333333331</v>
      </c>
      <c r="Z25" s="47">
        <f t="shared" si="13"/>
        <v>3.0083060462480771E-2</v>
      </c>
    </row>
    <row r="26" spans="1:26" x14ac:dyDescent="0.3">
      <c r="A26" s="13">
        <f t="shared" si="16"/>
        <v>3</v>
      </c>
      <c r="B26" s="3">
        <v>4</v>
      </c>
      <c r="C26" s="13">
        <f t="shared" si="17"/>
        <v>5</v>
      </c>
      <c r="D26" s="8">
        <v>22.7515</v>
      </c>
      <c r="E26" s="8">
        <v>23.114100000000001</v>
      </c>
      <c r="F26" s="8">
        <v>23.0749</v>
      </c>
      <c r="G26" s="8">
        <v>23.090900000000001</v>
      </c>
      <c r="H26" s="8">
        <v>23.0106</v>
      </c>
      <c r="I26" s="15">
        <v>23.0214</v>
      </c>
      <c r="J26" s="9">
        <v>138.06299999999999</v>
      </c>
      <c r="K26" s="8">
        <v>9.2741000000000007</v>
      </c>
      <c r="L26" s="8">
        <v>8.6555999999999997</v>
      </c>
      <c r="M26" s="8">
        <v>8.1464999999999996</v>
      </c>
      <c r="N26" s="15">
        <v>7.5945999999999998</v>
      </c>
      <c r="O26" s="8">
        <v>7.8764000000000003</v>
      </c>
      <c r="P26" s="8">
        <v>7.9936999999999996</v>
      </c>
      <c r="Q26" s="8">
        <f>4.1284*12</f>
        <v>49.540800000000004</v>
      </c>
      <c r="R26" s="15">
        <f t="shared" ref="R26:R32" si="18">D26*Q26/J26</f>
        <v>8.1638636796245212</v>
      </c>
      <c r="S26" s="8">
        <v>80.167400000000001</v>
      </c>
      <c r="T26" s="8">
        <f t="shared" si="7"/>
        <v>80.940241666666665</v>
      </c>
      <c r="U26" s="8">
        <f t="shared" si="8"/>
        <v>81.661541666666665</v>
      </c>
      <c r="V26" s="15">
        <f t="shared" si="9"/>
        <v>82.34041666666667</v>
      </c>
      <c r="W26" s="8">
        <f t="shared" si="10"/>
        <v>82.973300000000009</v>
      </c>
      <c r="X26" s="8">
        <f t="shared" si="11"/>
        <v>83.629666666666679</v>
      </c>
      <c r="Y26" s="15">
        <f t="shared" si="12"/>
        <v>84.295808333333341</v>
      </c>
      <c r="Z26" s="47">
        <f t="shared" si="13"/>
        <v>2.9902290983101921E-2</v>
      </c>
    </row>
    <row r="27" spans="1:26" x14ac:dyDescent="0.3">
      <c r="A27" s="13">
        <f t="shared" si="16"/>
        <v>3</v>
      </c>
      <c r="B27" s="3">
        <v>5</v>
      </c>
      <c r="C27" s="13">
        <f t="shared" si="17"/>
        <v>4</v>
      </c>
      <c r="D27" s="8">
        <v>22.683700000000002</v>
      </c>
      <c r="E27" s="8">
        <v>23.026299999999999</v>
      </c>
      <c r="F27" s="8">
        <v>22.934200000000001</v>
      </c>
      <c r="G27" s="8">
        <v>23.008700000000001</v>
      </c>
      <c r="H27" s="8">
        <v>23.059699999999999</v>
      </c>
      <c r="I27" s="15">
        <v>22.9498</v>
      </c>
      <c r="J27" s="9">
        <v>137.66159999999999</v>
      </c>
      <c r="K27" s="8">
        <v>9.0070999999999994</v>
      </c>
      <c r="L27" s="8">
        <v>8.8140000000000001</v>
      </c>
      <c r="M27" s="8">
        <v>8.2750000000000004</v>
      </c>
      <c r="N27" s="15">
        <v>8.1913</v>
      </c>
      <c r="O27" s="8">
        <v>8.3399000000000001</v>
      </c>
      <c r="P27" s="8">
        <v>8.2711000000000006</v>
      </c>
      <c r="Q27" s="8">
        <f>4.2415*12</f>
        <v>50.898000000000003</v>
      </c>
      <c r="R27" s="15">
        <f t="shared" si="18"/>
        <v>8.3869064619327407</v>
      </c>
      <c r="S27" s="8">
        <v>79.341200000000001</v>
      </c>
      <c r="T27" s="8">
        <f t="shared" si="7"/>
        <v>80.091791666666666</v>
      </c>
      <c r="U27" s="8">
        <f t="shared" si="8"/>
        <v>80.826291666666663</v>
      </c>
      <c r="V27" s="15">
        <f t="shared" si="9"/>
        <v>81.515874999999994</v>
      </c>
      <c r="W27" s="8">
        <f t="shared" si="10"/>
        <v>82.198483333333328</v>
      </c>
      <c r="X27" s="8">
        <f t="shared" si="11"/>
        <v>82.893474999999995</v>
      </c>
      <c r="Y27" s="15">
        <f t="shared" si="12"/>
        <v>83.582733333333323</v>
      </c>
      <c r="Z27" s="47">
        <f t="shared" si="13"/>
        <v>3.0811061327196548E-2</v>
      </c>
    </row>
    <row r="28" spans="1:26" x14ac:dyDescent="0.3">
      <c r="A28" s="13">
        <f t="shared" si="16"/>
        <v>3</v>
      </c>
      <c r="B28" s="3">
        <v>6</v>
      </c>
      <c r="C28" s="13">
        <f t="shared" si="17"/>
        <v>4</v>
      </c>
      <c r="D28" s="8">
        <v>22.730399999999999</v>
      </c>
      <c r="E28" s="8">
        <v>23.0305</v>
      </c>
      <c r="F28" s="8">
        <v>23.003699999999998</v>
      </c>
      <c r="G28" s="8">
        <v>22.927299999999999</v>
      </c>
      <c r="H28" s="8">
        <v>22.9438</v>
      </c>
      <c r="I28" s="15">
        <v>22.936399999999999</v>
      </c>
      <c r="J28" s="9">
        <v>137.56120000000001</v>
      </c>
      <c r="K28" s="8">
        <v>9.8613999999999997</v>
      </c>
      <c r="L28" s="8">
        <v>9.4095999999999993</v>
      </c>
      <c r="M28" s="8">
        <v>8.6572999999999993</v>
      </c>
      <c r="N28" s="15">
        <v>8.1574000000000009</v>
      </c>
      <c r="O28" s="8">
        <v>8.1129999999999995</v>
      </c>
      <c r="P28" s="8">
        <v>8.1180000000000003</v>
      </c>
      <c r="Q28" s="8">
        <f>4.3597*12</f>
        <v>52.316400000000002</v>
      </c>
      <c r="R28" s="15">
        <f t="shared" si="18"/>
        <v>8.6446810478536094</v>
      </c>
      <c r="S28" s="8">
        <v>79.028099999999995</v>
      </c>
      <c r="T28" s="8">
        <f t="shared" si="7"/>
        <v>79.849883333333324</v>
      </c>
      <c r="U28" s="8">
        <f t="shared" si="8"/>
        <v>80.634016666666653</v>
      </c>
      <c r="V28" s="15">
        <f t="shared" si="9"/>
        <v>81.355458333333317</v>
      </c>
      <c r="W28" s="8">
        <f t="shared" si="10"/>
        <v>82.03524166666665</v>
      </c>
      <c r="X28" s="8">
        <f t="shared" si="11"/>
        <v>82.711324999999988</v>
      </c>
      <c r="Y28" s="15">
        <f t="shared" si="12"/>
        <v>83.387824999999992</v>
      </c>
      <c r="Z28" s="47">
        <f t="shared" si="13"/>
        <v>3.169280291244915E-2</v>
      </c>
    </row>
    <row r="29" spans="1:26" x14ac:dyDescent="0.3">
      <c r="A29" s="13">
        <f t="shared" si="16"/>
        <v>3</v>
      </c>
      <c r="B29" s="3">
        <v>7</v>
      </c>
      <c r="C29" s="13">
        <f t="shared" si="17"/>
        <v>4</v>
      </c>
      <c r="D29" s="8">
        <v>22.527999999999999</v>
      </c>
      <c r="E29" s="8">
        <v>22.983599999999999</v>
      </c>
      <c r="F29" s="8">
        <v>23.0154</v>
      </c>
      <c r="G29" s="8">
        <v>22.988499999999998</v>
      </c>
      <c r="H29" s="8">
        <v>22.863499999999998</v>
      </c>
      <c r="I29" s="15">
        <v>23.217300000000002</v>
      </c>
      <c r="J29" s="9">
        <v>137.595</v>
      </c>
      <c r="K29" s="8">
        <v>10.389799999999999</v>
      </c>
      <c r="L29" s="8">
        <v>10.0389</v>
      </c>
      <c r="M29" s="8">
        <v>8.8158999999999992</v>
      </c>
      <c r="N29" s="15">
        <v>8.1106999999999996</v>
      </c>
      <c r="O29" s="8">
        <v>8.9865999999999993</v>
      </c>
      <c r="P29" s="8">
        <v>7.9002999999999997</v>
      </c>
      <c r="Q29" s="8">
        <f>4.5202*12</f>
        <v>54.242400000000004</v>
      </c>
      <c r="R29" s="15">
        <f t="shared" si="18"/>
        <v>8.8809388945819254</v>
      </c>
      <c r="S29" s="8">
        <v>78.674999999999997</v>
      </c>
      <c r="T29" s="8">
        <f t="shared" si="7"/>
        <v>79.540816666666657</v>
      </c>
      <c r="U29" s="8">
        <f t="shared" si="8"/>
        <v>80.377391666666654</v>
      </c>
      <c r="V29" s="15">
        <f t="shared" si="9"/>
        <v>81.112049999999982</v>
      </c>
      <c r="W29" s="8">
        <f t="shared" si="10"/>
        <v>81.787941666666654</v>
      </c>
      <c r="X29" s="8">
        <f t="shared" si="11"/>
        <v>82.536824999999993</v>
      </c>
      <c r="Y29" s="15">
        <f t="shared" si="12"/>
        <v>83.195183333333333</v>
      </c>
      <c r="Z29" s="47">
        <f t="shared" si="13"/>
        <v>3.2851484428940009E-2</v>
      </c>
    </row>
    <row r="30" spans="1:26" x14ac:dyDescent="0.3">
      <c r="A30" s="2">
        <f t="shared" si="16"/>
        <v>3</v>
      </c>
      <c r="B30" s="5">
        <v>8</v>
      </c>
      <c r="C30" s="2">
        <f t="shared" si="17"/>
        <v>4</v>
      </c>
      <c r="D30" s="10">
        <v>22.780999999999999</v>
      </c>
      <c r="E30" s="10">
        <v>23.014299999999999</v>
      </c>
      <c r="F30" s="10">
        <v>23</v>
      </c>
      <c r="G30" s="10">
        <v>22.9269</v>
      </c>
      <c r="H30" s="10">
        <v>23.0518</v>
      </c>
      <c r="I30" s="16">
        <v>22.8398</v>
      </c>
      <c r="J30" s="11">
        <v>137.61189999999999</v>
      </c>
      <c r="K30" s="10">
        <v>10.7224</v>
      </c>
      <c r="L30" s="10">
        <v>10.2758</v>
      </c>
      <c r="M30" s="10">
        <v>8.7006999999999994</v>
      </c>
      <c r="N30" s="16">
        <v>8.0358000000000001</v>
      </c>
      <c r="O30" s="10">
        <v>8.1478999999999999</v>
      </c>
      <c r="P30" s="10">
        <v>7.5643000000000002</v>
      </c>
      <c r="Q30" s="10">
        <f>4.4539*12</f>
        <v>53.446799999999996</v>
      </c>
      <c r="R30" s="16">
        <f t="shared" si="18"/>
        <v>8.8478652703726919</v>
      </c>
      <c r="S30" s="10">
        <v>78.259500000000003</v>
      </c>
      <c r="T30" s="10">
        <f t="shared" si="7"/>
        <v>79.15303333333334</v>
      </c>
      <c r="U30" s="10">
        <f t="shared" si="8"/>
        <v>80.009350000000012</v>
      </c>
      <c r="V30" s="16">
        <f t="shared" si="9"/>
        <v>80.734408333333349</v>
      </c>
      <c r="W30" s="10">
        <f t="shared" si="10"/>
        <v>81.404058333333353</v>
      </c>
      <c r="X30" s="10">
        <f t="shared" si="11"/>
        <v>82.083050000000014</v>
      </c>
      <c r="Y30" s="16">
        <f t="shared" si="12"/>
        <v>82.713408333333348</v>
      </c>
      <c r="Z30" s="47">
        <f t="shared" si="13"/>
        <v>3.2365660237232391E-2</v>
      </c>
    </row>
    <row r="31" spans="1:26" x14ac:dyDescent="0.3">
      <c r="A31" s="17">
        <f t="shared" si="16"/>
        <v>4</v>
      </c>
      <c r="B31" s="18">
        <v>1</v>
      </c>
      <c r="C31" s="17">
        <f t="shared" si="17"/>
        <v>7</v>
      </c>
      <c r="D31" s="19"/>
      <c r="E31" s="19"/>
      <c r="F31" s="19"/>
      <c r="G31" s="19"/>
      <c r="H31" s="19"/>
      <c r="I31" s="20"/>
      <c r="J31" s="21"/>
      <c r="K31" s="19"/>
      <c r="L31" s="19"/>
      <c r="M31" s="19"/>
      <c r="N31" s="20"/>
      <c r="O31" s="19"/>
      <c r="P31" s="19"/>
      <c r="Q31" s="19"/>
      <c r="R31" s="20" t="e">
        <f t="shared" si="18"/>
        <v>#DIV/0!</v>
      </c>
      <c r="S31" s="19">
        <v>0</v>
      </c>
      <c r="T31" s="19">
        <f t="shared" si="7"/>
        <v>0</v>
      </c>
      <c r="U31" s="19">
        <f t="shared" si="8"/>
        <v>0</v>
      </c>
      <c r="V31" s="20">
        <f t="shared" si="9"/>
        <v>0</v>
      </c>
      <c r="W31" s="19">
        <f t="shared" si="10"/>
        <v>0</v>
      </c>
      <c r="X31" s="19">
        <f t="shared" si="11"/>
        <v>0</v>
      </c>
      <c r="Y31" s="20">
        <f t="shared" si="12"/>
        <v>0</v>
      </c>
      <c r="Z31" s="47" t="e">
        <f t="shared" si="13"/>
        <v>#DIV/0!</v>
      </c>
    </row>
    <row r="32" spans="1:26" x14ac:dyDescent="0.3">
      <c r="A32" s="22">
        <f t="shared" si="16"/>
        <v>4</v>
      </c>
      <c r="B32" s="23">
        <v>2</v>
      </c>
      <c r="C32" s="22">
        <f t="shared" si="17"/>
        <v>7</v>
      </c>
      <c r="D32" s="24"/>
      <c r="E32" s="24"/>
      <c r="F32" s="24"/>
      <c r="G32" s="24"/>
      <c r="H32" s="24"/>
      <c r="I32" s="25"/>
      <c r="J32" s="26"/>
      <c r="K32" s="24"/>
      <c r="L32" s="24"/>
      <c r="M32" s="24"/>
      <c r="N32" s="25"/>
      <c r="O32" s="24"/>
      <c r="P32" s="24"/>
      <c r="Q32" s="24"/>
      <c r="R32" s="25" t="e">
        <f t="shared" si="18"/>
        <v>#DIV/0!</v>
      </c>
      <c r="S32" s="24">
        <v>0</v>
      </c>
      <c r="T32" s="24">
        <f t="shared" si="7"/>
        <v>0</v>
      </c>
      <c r="U32" s="24">
        <f t="shared" si="8"/>
        <v>0</v>
      </c>
      <c r="V32" s="25">
        <f t="shared" si="9"/>
        <v>0</v>
      </c>
      <c r="W32" s="24">
        <f t="shared" si="10"/>
        <v>0</v>
      </c>
      <c r="X32" s="24">
        <f t="shared" si="11"/>
        <v>0</v>
      </c>
      <c r="Y32" s="25">
        <f t="shared" si="12"/>
        <v>0</v>
      </c>
      <c r="Z32" s="47" t="e">
        <f t="shared" si="13"/>
        <v>#DIV/0!</v>
      </c>
    </row>
    <row r="33" spans="1:26" x14ac:dyDescent="0.3">
      <c r="A33" s="22">
        <f t="shared" si="16"/>
        <v>4</v>
      </c>
      <c r="B33" s="23">
        <v>3</v>
      </c>
      <c r="C33" s="22">
        <f t="shared" si="17"/>
        <v>7</v>
      </c>
      <c r="D33" s="24"/>
      <c r="E33" s="24"/>
      <c r="F33" s="24"/>
      <c r="G33" s="24"/>
      <c r="H33" s="24"/>
      <c r="I33" s="25"/>
      <c r="J33" s="26"/>
      <c r="K33" s="24"/>
      <c r="L33" s="24"/>
      <c r="M33" s="24"/>
      <c r="N33" s="25"/>
      <c r="O33" s="24"/>
      <c r="P33" s="24"/>
      <c r="Q33" s="24"/>
      <c r="R33" s="25" t="e">
        <f>D33*Q33/J33</f>
        <v>#DIV/0!</v>
      </c>
      <c r="S33" s="24">
        <v>0</v>
      </c>
      <c r="T33" s="24">
        <f>S33+K33/12</f>
        <v>0</v>
      </c>
      <c r="U33" s="24">
        <f t="shared" si="8"/>
        <v>0</v>
      </c>
      <c r="V33" s="25">
        <f t="shared" si="9"/>
        <v>0</v>
      </c>
      <c r="W33" s="24">
        <f t="shared" si="10"/>
        <v>0</v>
      </c>
      <c r="X33" s="24">
        <f t="shared" si="11"/>
        <v>0</v>
      </c>
      <c r="Y33" s="25">
        <f t="shared" si="12"/>
        <v>0</v>
      </c>
      <c r="Z33" s="47" t="e">
        <f t="shared" si="13"/>
        <v>#DIV/0!</v>
      </c>
    </row>
    <row r="34" spans="1:26" x14ac:dyDescent="0.3">
      <c r="A34" s="22">
        <f t="shared" si="16"/>
        <v>4</v>
      </c>
      <c r="B34" s="23">
        <v>4</v>
      </c>
      <c r="C34" s="22">
        <f t="shared" si="17"/>
        <v>7</v>
      </c>
      <c r="D34" s="24"/>
      <c r="E34" s="24"/>
      <c r="F34" s="24"/>
      <c r="G34" s="24"/>
      <c r="H34" s="24"/>
      <c r="I34" s="25"/>
      <c r="J34" s="26"/>
      <c r="K34" s="24"/>
      <c r="L34" s="24"/>
      <c r="M34" s="24"/>
      <c r="N34" s="25"/>
      <c r="O34" s="24"/>
      <c r="P34" s="24"/>
      <c r="Q34" s="24"/>
      <c r="R34" s="25" t="e">
        <f t="shared" ref="R34:R40" si="19">D34*Q34/J34</f>
        <v>#DIV/0!</v>
      </c>
      <c r="S34" s="24">
        <v>0</v>
      </c>
      <c r="T34" s="24">
        <f t="shared" si="7"/>
        <v>0</v>
      </c>
      <c r="U34" s="24">
        <f t="shared" si="8"/>
        <v>0</v>
      </c>
      <c r="V34" s="25">
        <f t="shared" si="9"/>
        <v>0</v>
      </c>
      <c r="W34" s="24">
        <f t="shared" si="10"/>
        <v>0</v>
      </c>
      <c r="X34" s="24">
        <f t="shared" si="11"/>
        <v>0</v>
      </c>
      <c r="Y34" s="25">
        <f t="shared" si="12"/>
        <v>0</v>
      </c>
      <c r="Z34" s="47" t="e">
        <f t="shared" si="13"/>
        <v>#DIV/0!</v>
      </c>
    </row>
    <row r="35" spans="1:26" x14ac:dyDescent="0.3">
      <c r="A35" s="22">
        <f t="shared" si="16"/>
        <v>4</v>
      </c>
      <c r="B35" s="23">
        <v>5</v>
      </c>
      <c r="C35" s="22">
        <f t="shared" si="17"/>
        <v>6</v>
      </c>
      <c r="D35" s="24">
        <v>22.6281</v>
      </c>
      <c r="E35" s="24">
        <v>23.034600000000001</v>
      </c>
      <c r="F35" s="24">
        <v>23.163799999999998</v>
      </c>
      <c r="G35" s="24">
        <v>22.996200000000002</v>
      </c>
      <c r="H35" s="24">
        <v>22.9071</v>
      </c>
      <c r="I35" s="25">
        <v>23.020499999999998</v>
      </c>
      <c r="J35" s="26">
        <v>137.749</v>
      </c>
      <c r="K35" s="24">
        <v>8.6476000000000006</v>
      </c>
      <c r="L35" s="24">
        <v>8.7925000000000004</v>
      </c>
      <c r="M35" s="24">
        <v>8.5287000000000006</v>
      </c>
      <c r="N35" s="25">
        <v>8.2096999999999998</v>
      </c>
      <c r="O35" s="24">
        <v>8.1372999999999998</v>
      </c>
      <c r="P35" s="24">
        <v>7.7742000000000004</v>
      </c>
      <c r="Q35" s="24">
        <f>4.1742*12</f>
        <v>50.090400000000002</v>
      </c>
      <c r="R35" s="25">
        <f t="shared" si="19"/>
        <v>8.228376106106035</v>
      </c>
      <c r="S35" s="24">
        <v>0</v>
      </c>
      <c r="T35" s="24">
        <f t="shared" si="7"/>
        <v>0.72063333333333335</v>
      </c>
      <c r="U35" s="24">
        <f t="shared" si="8"/>
        <v>1.4533416666666668</v>
      </c>
      <c r="V35" s="25">
        <f t="shared" si="9"/>
        <v>2.1640666666666668</v>
      </c>
      <c r="W35" s="24">
        <f t="shared" si="10"/>
        <v>2.8482083333333335</v>
      </c>
      <c r="X35" s="24">
        <f t="shared" si="11"/>
        <v>3.5263166666666668</v>
      </c>
      <c r="Y35" s="25">
        <f t="shared" si="12"/>
        <v>4.1741666666666664</v>
      </c>
      <c r="Z35" s="47">
        <f t="shared" si="13"/>
        <v>3.030294230811113E-2</v>
      </c>
    </row>
    <row r="36" spans="1:26" x14ac:dyDescent="0.3">
      <c r="A36" s="22">
        <f t="shared" si="16"/>
        <v>4</v>
      </c>
      <c r="B36" s="23">
        <v>6</v>
      </c>
      <c r="C36" s="22">
        <f t="shared" si="17"/>
        <v>6</v>
      </c>
      <c r="D36" s="24">
        <v>23.135100000000001</v>
      </c>
      <c r="E36" s="24">
        <v>22.808900000000001</v>
      </c>
      <c r="F36" s="24">
        <v>23.155899999999999</v>
      </c>
      <c r="G36" s="24">
        <v>22.819700000000001</v>
      </c>
      <c r="H36" s="24">
        <v>22.6999</v>
      </c>
      <c r="I36" s="25">
        <v>23.070399999999999</v>
      </c>
      <c r="J36" s="26">
        <v>137.68940000000001</v>
      </c>
      <c r="K36" s="24">
        <v>8.9741999999999997</v>
      </c>
      <c r="L36" s="24">
        <v>8.4716000000000005</v>
      </c>
      <c r="M36" s="24">
        <v>8.6509999999999998</v>
      </c>
      <c r="N36" s="25">
        <v>8.3132999999999999</v>
      </c>
      <c r="O36" s="24">
        <v>7.8952</v>
      </c>
      <c r="P36" s="24">
        <v>7.9119999999999999</v>
      </c>
      <c r="Q36" s="24">
        <f>4.1848*12</f>
        <v>50.217600000000004</v>
      </c>
      <c r="R36" s="25">
        <f t="shared" si="19"/>
        <v>8.4377533619871983</v>
      </c>
      <c r="S36" s="24">
        <v>0</v>
      </c>
      <c r="T36" s="24">
        <f t="shared" si="7"/>
        <v>0.74785000000000001</v>
      </c>
      <c r="U36" s="24">
        <f t="shared" si="8"/>
        <v>1.4538166666666668</v>
      </c>
      <c r="V36" s="25">
        <f t="shared" si="9"/>
        <v>2.1747333333333332</v>
      </c>
      <c r="W36" s="24">
        <f t="shared" si="10"/>
        <v>2.8675083333333333</v>
      </c>
      <c r="X36" s="24">
        <f t="shared" si="11"/>
        <v>3.5254416666666666</v>
      </c>
      <c r="Y36" s="25">
        <f t="shared" si="12"/>
        <v>4.1847750000000001</v>
      </c>
      <c r="Z36" s="47">
        <f t="shared" si="13"/>
        <v>3.0393044054226395E-2</v>
      </c>
    </row>
    <row r="37" spans="1:26" x14ac:dyDescent="0.3">
      <c r="A37" s="22">
        <f t="shared" si="16"/>
        <v>4</v>
      </c>
      <c r="B37" s="23">
        <v>7</v>
      </c>
      <c r="C37" s="22">
        <f t="shared" si="17"/>
        <v>6</v>
      </c>
      <c r="D37" s="24"/>
      <c r="E37" s="24"/>
      <c r="F37" s="24"/>
      <c r="G37" s="24"/>
      <c r="H37" s="24"/>
      <c r="I37" s="25"/>
      <c r="J37" s="26"/>
      <c r="K37" s="24"/>
      <c r="L37" s="24"/>
      <c r="M37" s="24"/>
      <c r="N37" s="25"/>
      <c r="O37" s="24"/>
      <c r="P37" s="24"/>
      <c r="Q37" s="24"/>
      <c r="R37" s="25" t="e">
        <f t="shared" si="19"/>
        <v>#DIV/0!</v>
      </c>
      <c r="S37" s="24">
        <v>0</v>
      </c>
      <c r="T37" s="24">
        <f t="shared" si="7"/>
        <v>0</v>
      </c>
      <c r="U37" s="24">
        <f t="shared" si="8"/>
        <v>0</v>
      </c>
      <c r="V37" s="25">
        <f t="shared" si="9"/>
        <v>0</v>
      </c>
      <c r="W37" s="24">
        <f t="shared" si="10"/>
        <v>0</v>
      </c>
      <c r="X37" s="24">
        <f t="shared" si="11"/>
        <v>0</v>
      </c>
      <c r="Y37" s="25">
        <f t="shared" si="12"/>
        <v>0</v>
      </c>
      <c r="Z37" s="47" t="e">
        <f t="shared" si="13"/>
        <v>#DIV/0!</v>
      </c>
    </row>
    <row r="38" spans="1:26" x14ac:dyDescent="0.3">
      <c r="A38" s="27">
        <f t="shared" si="16"/>
        <v>4</v>
      </c>
      <c r="B38" s="28">
        <v>8</v>
      </c>
      <c r="C38" s="27">
        <f t="shared" si="17"/>
        <v>6</v>
      </c>
      <c r="D38" s="29"/>
      <c r="E38" s="29"/>
      <c r="F38" s="29"/>
      <c r="G38" s="29"/>
      <c r="H38" s="29"/>
      <c r="I38" s="30"/>
      <c r="J38" s="31"/>
      <c r="K38" s="29"/>
      <c r="L38" s="29"/>
      <c r="M38" s="29"/>
      <c r="N38" s="30"/>
      <c r="O38" s="29"/>
      <c r="P38" s="29"/>
      <c r="Q38" s="29"/>
      <c r="R38" s="30" t="e">
        <f t="shared" si="19"/>
        <v>#DIV/0!</v>
      </c>
      <c r="S38" s="29">
        <v>0</v>
      </c>
      <c r="T38" s="29">
        <f t="shared" si="7"/>
        <v>0</v>
      </c>
      <c r="U38" s="29">
        <f t="shared" si="8"/>
        <v>0</v>
      </c>
      <c r="V38" s="30">
        <f t="shared" si="9"/>
        <v>0</v>
      </c>
      <c r="W38" s="29">
        <f t="shared" si="10"/>
        <v>0</v>
      </c>
      <c r="X38" s="29">
        <f t="shared" si="11"/>
        <v>0</v>
      </c>
      <c r="Y38" s="30">
        <f t="shared" si="12"/>
        <v>0</v>
      </c>
      <c r="Z38" s="47" t="e">
        <f t="shared" si="13"/>
        <v>#DIV/0!</v>
      </c>
    </row>
    <row r="39" spans="1:26" x14ac:dyDescent="0.3">
      <c r="A39" s="12">
        <f t="shared" si="16"/>
        <v>5</v>
      </c>
      <c r="B39" s="4">
        <v>1</v>
      </c>
      <c r="C39" s="13">
        <f t="shared" si="17"/>
        <v>9</v>
      </c>
      <c r="D39" s="36"/>
      <c r="E39" s="36"/>
      <c r="F39" s="36"/>
      <c r="G39" s="36"/>
      <c r="H39" s="36"/>
      <c r="I39" s="37"/>
      <c r="J39" s="38"/>
      <c r="K39" s="8"/>
      <c r="L39" s="8"/>
      <c r="M39" s="8"/>
      <c r="N39" s="15"/>
      <c r="O39" s="8"/>
      <c r="P39" s="8"/>
      <c r="Q39" s="8"/>
      <c r="R39" s="14" t="e">
        <f t="shared" si="19"/>
        <v>#DIV/0!</v>
      </c>
      <c r="S39" s="36">
        <v>0</v>
      </c>
      <c r="T39" s="36">
        <f t="shared" si="7"/>
        <v>0</v>
      </c>
      <c r="U39" s="36">
        <f t="shared" si="8"/>
        <v>0</v>
      </c>
      <c r="V39" s="37">
        <f t="shared" si="9"/>
        <v>0</v>
      </c>
      <c r="W39" s="36">
        <f t="shared" si="10"/>
        <v>0</v>
      </c>
      <c r="X39" s="36">
        <f t="shared" si="11"/>
        <v>0</v>
      </c>
      <c r="Y39" s="37">
        <f t="shared" si="12"/>
        <v>0</v>
      </c>
      <c r="Z39" s="47" t="e">
        <f t="shared" si="13"/>
        <v>#DIV/0!</v>
      </c>
    </row>
    <row r="40" spans="1:26" x14ac:dyDescent="0.3">
      <c r="A40" s="13">
        <f t="shared" si="16"/>
        <v>5</v>
      </c>
      <c r="B40" s="3">
        <v>2</v>
      </c>
      <c r="C40" s="13">
        <f t="shared" si="17"/>
        <v>9</v>
      </c>
      <c r="D40" s="36"/>
      <c r="E40" s="36"/>
      <c r="F40" s="36"/>
      <c r="G40" s="36"/>
      <c r="H40" s="36"/>
      <c r="I40" s="37"/>
      <c r="J40" s="38"/>
      <c r="K40" s="8"/>
      <c r="L40" s="8"/>
      <c r="M40" s="8"/>
      <c r="N40" s="15"/>
      <c r="O40" s="8"/>
      <c r="P40" s="8"/>
      <c r="Q40" s="8"/>
      <c r="R40" s="15" t="e">
        <f t="shared" si="19"/>
        <v>#DIV/0!</v>
      </c>
      <c r="S40" s="36">
        <v>0</v>
      </c>
      <c r="T40" s="36">
        <f t="shared" si="7"/>
        <v>0</v>
      </c>
      <c r="U40" s="36">
        <f t="shared" si="8"/>
        <v>0</v>
      </c>
      <c r="V40" s="37">
        <f t="shared" si="9"/>
        <v>0</v>
      </c>
      <c r="W40" s="36">
        <f t="shared" si="10"/>
        <v>0</v>
      </c>
      <c r="X40" s="36">
        <f t="shared" si="11"/>
        <v>0</v>
      </c>
      <c r="Y40" s="37">
        <f t="shared" si="12"/>
        <v>0</v>
      </c>
      <c r="Z40" s="47" t="e">
        <f t="shared" si="13"/>
        <v>#DIV/0!</v>
      </c>
    </row>
    <row r="41" spans="1:26" x14ac:dyDescent="0.3">
      <c r="A41" s="13">
        <f t="shared" si="16"/>
        <v>5</v>
      </c>
      <c r="B41" s="3">
        <v>3</v>
      </c>
      <c r="C41" s="13">
        <f t="shared" si="17"/>
        <v>9</v>
      </c>
      <c r="D41" s="36"/>
      <c r="E41" s="36"/>
      <c r="F41" s="36"/>
      <c r="G41" s="36"/>
      <c r="H41" s="36"/>
      <c r="I41" s="37"/>
      <c r="J41" s="38"/>
      <c r="K41" s="8"/>
      <c r="L41" s="8"/>
      <c r="M41" s="8"/>
      <c r="N41" s="15"/>
      <c r="O41" s="8"/>
      <c r="P41" s="8"/>
      <c r="Q41" s="8"/>
      <c r="R41" s="15" t="e">
        <f>D41*Q41/J41</f>
        <v>#DIV/0!</v>
      </c>
      <c r="S41" s="36">
        <v>0</v>
      </c>
      <c r="T41" s="36">
        <f t="shared" si="7"/>
        <v>0</v>
      </c>
      <c r="U41" s="36">
        <f t="shared" si="8"/>
        <v>0</v>
      </c>
      <c r="V41" s="37">
        <f t="shared" si="9"/>
        <v>0</v>
      </c>
      <c r="W41" s="36">
        <f t="shared" si="10"/>
        <v>0</v>
      </c>
      <c r="X41" s="36">
        <f t="shared" si="11"/>
        <v>0</v>
      </c>
      <c r="Y41" s="37">
        <f t="shared" si="12"/>
        <v>0</v>
      </c>
      <c r="Z41" s="47" t="e">
        <f t="shared" si="13"/>
        <v>#DIV/0!</v>
      </c>
    </row>
    <row r="42" spans="1:26" x14ac:dyDescent="0.3">
      <c r="A42" s="13">
        <f t="shared" si="16"/>
        <v>5</v>
      </c>
      <c r="B42" s="3">
        <v>4</v>
      </c>
      <c r="C42" s="13">
        <f t="shared" si="17"/>
        <v>9</v>
      </c>
      <c r="D42" s="36"/>
      <c r="E42" s="36"/>
      <c r="F42" s="36"/>
      <c r="G42" s="36"/>
      <c r="H42" s="36"/>
      <c r="I42" s="37"/>
      <c r="J42" s="38"/>
      <c r="K42" s="8"/>
      <c r="L42" s="8"/>
      <c r="M42" s="8"/>
      <c r="N42" s="15"/>
      <c r="O42" s="8"/>
      <c r="P42" s="8"/>
      <c r="Q42" s="8"/>
      <c r="R42" s="15" t="e">
        <f t="shared" ref="R42:R48" si="20">D42*Q42/J42</f>
        <v>#DIV/0!</v>
      </c>
      <c r="S42" s="36">
        <v>0</v>
      </c>
      <c r="T42" s="36">
        <f t="shared" si="7"/>
        <v>0</v>
      </c>
      <c r="U42" s="36">
        <f t="shared" si="8"/>
        <v>0</v>
      </c>
      <c r="V42" s="37">
        <f t="shared" si="9"/>
        <v>0</v>
      </c>
      <c r="W42" s="36">
        <f t="shared" si="10"/>
        <v>0</v>
      </c>
      <c r="X42" s="36">
        <f t="shared" si="11"/>
        <v>0</v>
      </c>
      <c r="Y42" s="37">
        <f t="shared" si="12"/>
        <v>0</v>
      </c>
      <c r="Z42" s="47" t="e">
        <f t="shared" si="13"/>
        <v>#DIV/0!</v>
      </c>
    </row>
    <row r="43" spans="1:26" x14ac:dyDescent="0.3">
      <c r="A43" s="13">
        <f t="shared" si="16"/>
        <v>5</v>
      </c>
      <c r="B43" s="3">
        <v>5</v>
      </c>
      <c r="C43" s="13">
        <f t="shared" si="17"/>
        <v>8</v>
      </c>
      <c r="D43" s="36">
        <v>22.889700000000001</v>
      </c>
      <c r="E43" s="36">
        <v>22.940899999999999</v>
      </c>
      <c r="F43" s="36">
        <v>22.955200000000001</v>
      </c>
      <c r="G43" s="36">
        <v>22.867100000000001</v>
      </c>
      <c r="H43" s="36">
        <v>22.942499999999999</v>
      </c>
      <c r="I43" s="37">
        <v>23.078800000000001</v>
      </c>
      <c r="J43" s="38">
        <v>137.66919999999999</v>
      </c>
      <c r="K43" s="8">
        <v>8.4893000000000001</v>
      </c>
      <c r="L43" s="8">
        <v>8.4154999999999998</v>
      </c>
      <c r="M43" s="8">
        <v>8.1788000000000007</v>
      </c>
      <c r="N43" s="15">
        <v>8.4116999999999997</v>
      </c>
      <c r="O43" s="8">
        <v>8.1786999999999992</v>
      </c>
      <c r="P43" s="8">
        <v>7.9103000000000003</v>
      </c>
      <c r="Q43" s="8">
        <f>4.132*12</f>
        <v>49.583999999999996</v>
      </c>
      <c r="R43" s="15">
        <f t="shared" si="20"/>
        <v>8.2441307481993071</v>
      </c>
      <c r="S43" s="36">
        <v>0</v>
      </c>
      <c r="T43" s="36">
        <f t="shared" si="7"/>
        <v>0.70744166666666664</v>
      </c>
      <c r="U43" s="36">
        <f t="shared" si="8"/>
        <v>1.4087333333333332</v>
      </c>
      <c r="V43" s="37">
        <f t="shared" si="9"/>
        <v>2.0903</v>
      </c>
      <c r="W43" s="36">
        <f t="shared" si="10"/>
        <v>2.7912750000000002</v>
      </c>
      <c r="X43" s="36">
        <f t="shared" si="11"/>
        <v>3.4728333333333334</v>
      </c>
      <c r="Y43" s="37">
        <f t="shared" si="12"/>
        <v>4.1320250000000005</v>
      </c>
      <c r="Z43" s="47">
        <f>(Q43/12)/J43</f>
        <v>3.0013975529748122E-2</v>
      </c>
    </row>
    <row r="44" spans="1:26" x14ac:dyDescent="0.3">
      <c r="A44" s="13">
        <f t="shared" si="16"/>
        <v>5</v>
      </c>
      <c r="B44" s="3">
        <v>6</v>
      </c>
      <c r="C44" s="13">
        <f t="shared" si="17"/>
        <v>8</v>
      </c>
      <c r="D44" s="36">
        <v>22.9695</v>
      </c>
      <c r="E44" s="36">
        <v>23.0152</v>
      </c>
      <c r="F44" s="36">
        <v>22.922599999999999</v>
      </c>
      <c r="G44" s="36">
        <v>22.900200000000002</v>
      </c>
      <c r="H44" s="36">
        <v>22.899000000000001</v>
      </c>
      <c r="I44" s="37">
        <v>23.007200000000001</v>
      </c>
      <c r="J44" s="38">
        <v>137.7122</v>
      </c>
      <c r="K44" s="8">
        <v>9.0044000000000004</v>
      </c>
      <c r="L44" s="8">
        <v>8.3780999999999999</v>
      </c>
      <c r="M44" s="8">
        <v>8.2171000000000003</v>
      </c>
      <c r="N44" s="15">
        <v>7.7842000000000002</v>
      </c>
      <c r="O44" s="8">
        <v>7.9013999999999998</v>
      </c>
      <c r="P44" s="8">
        <v>7.9051</v>
      </c>
      <c r="Q44" s="8">
        <f>4.0992*12</f>
        <v>49.190399999999997</v>
      </c>
      <c r="R44" s="15">
        <f t="shared" si="20"/>
        <v>8.2046390428734703</v>
      </c>
      <c r="S44" s="36">
        <v>0</v>
      </c>
      <c r="T44" s="36">
        <f t="shared" si="7"/>
        <v>0.75036666666666674</v>
      </c>
      <c r="U44" s="36">
        <f t="shared" si="8"/>
        <v>1.4485416666666668</v>
      </c>
      <c r="V44" s="37">
        <f t="shared" si="9"/>
        <v>2.1333000000000002</v>
      </c>
      <c r="W44" s="36">
        <f t="shared" si="10"/>
        <v>2.7819833333333337</v>
      </c>
      <c r="X44" s="36">
        <f t="shared" si="11"/>
        <v>3.4404333333333339</v>
      </c>
      <c r="Y44" s="37">
        <f t="shared" si="12"/>
        <v>4.099191666666667</v>
      </c>
      <c r="Z44" s="47">
        <f t="shared" si="13"/>
        <v>2.976642592304821E-2</v>
      </c>
    </row>
    <row r="45" spans="1:26" x14ac:dyDescent="0.3">
      <c r="A45" s="13">
        <f t="shared" si="16"/>
        <v>5</v>
      </c>
      <c r="B45" s="3">
        <v>7</v>
      </c>
      <c r="C45" s="13">
        <f t="shared" si="17"/>
        <v>8</v>
      </c>
      <c r="D45" s="36"/>
      <c r="E45" s="36"/>
      <c r="F45" s="36"/>
      <c r="G45" s="36"/>
      <c r="H45" s="36"/>
      <c r="I45" s="37"/>
      <c r="J45" s="38">
        <v>137.69380000000001</v>
      </c>
      <c r="K45" s="50"/>
      <c r="L45" s="50"/>
      <c r="M45" s="50"/>
      <c r="N45" s="50"/>
      <c r="O45" s="50"/>
      <c r="P45" s="50"/>
      <c r="Q45" s="8">
        <f>4.0992*12</f>
        <v>49.190399999999997</v>
      </c>
      <c r="R45" s="15">
        <f t="shared" si="20"/>
        <v>0</v>
      </c>
      <c r="S45" s="36">
        <v>0</v>
      </c>
      <c r="T45" s="36">
        <f t="shared" si="7"/>
        <v>0</v>
      </c>
      <c r="U45" s="36">
        <f t="shared" si="8"/>
        <v>0</v>
      </c>
      <c r="V45" s="37">
        <f t="shared" si="9"/>
        <v>0</v>
      </c>
      <c r="W45" s="36">
        <f t="shared" si="10"/>
        <v>0</v>
      </c>
      <c r="X45" s="36">
        <f t="shared" si="11"/>
        <v>0</v>
      </c>
      <c r="Y45" s="37">
        <f t="shared" si="12"/>
        <v>0</v>
      </c>
      <c r="Z45" s="47">
        <f t="shared" si="13"/>
        <v>2.9770403605681589E-2</v>
      </c>
    </row>
    <row r="46" spans="1:26" x14ac:dyDescent="0.3">
      <c r="A46" s="2">
        <f t="shared" si="16"/>
        <v>5</v>
      </c>
      <c r="B46" s="5">
        <v>8</v>
      </c>
      <c r="C46" s="2">
        <f t="shared" si="17"/>
        <v>8</v>
      </c>
      <c r="D46" s="39"/>
      <c r="E46" s="42"/>
      <c r="F46" s="42"/>
      <c r="G46" s="42"/>
      <c r="H46" s="42"/>
      <c r="I46" s="40"/>
      <c r="J46" s="41">
        <v>137.74940000000001</v>
      </c>
      <c r="K46" s="50"/>
      <c r="L46" s="50"/>
      <c r="M46" s="50"/>
      <c r="N46" s="50"/>
      <c r="O46" s="50"/>
      <c r="P46" s="50"/>
      <c r="Q46" s="8">
        <f>4.0994*12</f>
        <v>49.192800000000005</v>
      </c>
      <c r="R46" s="16">
        <f t="shared" si="20"/>
        <v>0</v>
      </c>
      <c r="S46" s="40">
        <v>0</v>
      </c>
      <c r="T46" s="40">
        <f t="shared" si="7"/>
        <v>0</v>
      </c>
      <c r="U46" s="40">
        <f t="shared" si="8"/>
        <v>0</v>
      </c>
      <c r="V46" s="41">
        <f t="shared" si="9"/>
        <v>0</v>
      </c>
      <c r="W46" s="40">
        <f t="shared" si="10"/>
        <v>0</v>
      </c>
      <c r="X46" s="40">
        <f t="shared" si="11"/>
        <v>0</v>
      </c>
      <c r="Y46" s="41">
        <f t="shared" si="12"/>
        <v>0</v>
      </c>
      <c r="Z46" s="47">
        <f t="shared" si="13"/>
        <v>2.9759839244308868E-2</v>
      </c>
    </row>
    <row r="47" spans="1:26" x14ac:dyDescent="0.3">
      <c r="A47" s="17">
        <f t="shared" si="16"/>
        <v>6</v>
      </c>
      <c r="B47" s="18">
        <v>1</v>
      </c>
      <c r="C47" s="17">
        <f t="shared" si="17"/>
        <v>11</v>
      </c>
      <c r="D47" s="19"/>
      <c r="E47" s="19"/>
      <c r="F47" s="19"/>
      <c r="G47" s="19"/>
      <c r="H47" s="19"/>
      <c r="I47" s="20"/>
      <c r="J47" s="21"/>
      <c r="K47" s="19"/>
      <c r="L47" s="19"/>
      <c r="M47" s="19"/>
      <c r="N47" s="20"/>
      <c r="O47" s="19"/>
      <c r="P47" s="19"/>
      <c r="Q47" s="19"/>
      <c r="R47" s="20" t="e">
        <f t="shared" si="20"/>
        <v>#DIV/0!</v>
      </c>
      <c r="S47" s="19">
        <v>0</v>
      </c>
      <c r="T47" s="19">
        <f t="shared" si="7"/>
        <v>0</v>
      </c>
      <c r="U47" s="19">
        <f t="shared" si="8"/>
        <v>0</v>
      </c>
      <c r="V47" s="20">
        <f t="shared" si="9"/>
        <v>0</v>
      </c>
      <c r="W47" s="19">
        <f t="shared" si="10"/>
        <v>0</v>
      </c>
      <c r="X47" s="19">
        <f t="shared" si="11"/>
        <v>0</v>
      </c>
      <c r="Y47" s="20">
        <f t="shared" si="12"/>
        <v>0</v>
      </c>
      <c r="Z47" s="47" t="e">
        <f t="shared" si="13"/>
        <v>#DIV/0!</v>
      </c>
    </row>
    <row r="48" spans="1:26" x14ac:dyDescent="0.3">
      <c r="A48" s="22">
        <f t="shared" si="16"/>
        <v>6</v>
      </c>
      <c r="B48" s="23">
        <v>2</v>
      </c>
      <c r="C48" s="22">
        <f t="shared" si="17"/>
        <v>11</v>
      </c>
      <c r="D48" s="24"/>
      <c r="E48" s="24"/>
      <c r="F48" s="24"/>
      <c r="G48" s="24"/>
      <c r="H48" s="24"/>
      <c r="I48" s="25"/>
      <c r="J48" s="26"/>
      <c r="K48" s="24"/>
      <c r="L48" s="24"/>
      <c r="M48" s="24"/>
      <c r="N48" s="25"/>
      <c r="O48" s="24"/>
      <c r="P48" s="24"/>
      <c r="Q48" s="24"/>
      <c r="R48" s="25" t="e">
        <f t="shared" si="20"/>
        <v>#DIV/0!</v>
      </c>
      <c r="S48" s="24">
        <v>0</v>
      </c>
      <c r="T48" s="24">
        <f t="shared" si="7"/>
        <v>0</v>
      </c>
      <c r="U48" s="24">
        <f t="shared" si="8"/>
        <v>0</v>
      </c>
      <c r="V48" s="25">
        <f t="shared" si="9"/>
        <v>0</v>
      </c>
      <c r="W48" s="24">
        <f t="shared" si="10"/>
        <v>0</v>
      </c>
      <c r="X48" s="24">
        <f t="shared" si="11"/>
        <v>0</v>
      </c>
      <c r="Y48" s="25">
        <f t="shared" si="12"/>
        <v>0</v>
      </c>
      <c r="Z48" s="47" t="e">
        <f t="shared" si="13"/>
        <v>#DIV/0!</v>
      </c>
    </row>
    <row r="49" spans="1:26" x14ac:dyDescent="0.3">
      <c r="A49" s="22">
        <f t="shared" si="16"/>
        <v>6</v>
      </c>
      <c r="B49" s="23">
        <v>3</v>
      </c>
      <c r="C49" s="22">
        <f t="shared" si="17"/>
        <v>11</v>
      </c>
      <c r="D49" s="24"/>
      <c r="E49" s="24"/>
      <c r="F49" s="24"/>
      <c r="G49" s="24"/>
      <c r="H49" s="24"/>
      <c r="I49" s="25"/>
      <c r="J49" s="26"/>
      <c r="K49" s="24"/>
      <c r="L49" s="24"/>
      <c r="M49" s="24"/>
      <c r="N49" s="25"/>
      <c r="O49" s="24"/>
      <c r="P49" s="24"/>
      <c r="Q49" s="24"/>
      <c r="R49" s="25" t="e">
        <f>D49*Q49/J49</f>
        <v>#DIV/0!</v>
      </c>
      <c r="S49" s="24">
        <v>0</v>
      </c>
      <c r="T49" s="24">
        <f t="shared" si="7"/>
        <v>0</v>
      </c>
      <c r="U49" s="24">
        <f t="shared" si="8"/>
        <v>0</v>
      </c>
      <c r="V49" s="25">
        <f t="shared" si="9"/>
        <v>0</v>
      </c>
      <c r="W49" s="24">
        <f t="shared" si="10"/>
        <v>0</v>
      </c>
      <c r="X49" s="24">
        <f t="shared" si="11"/>
        <v>0</v>
      </c>
      <c r="Y49" s="25">
        <f t="shared" si="12"/>
        <v>0</v>
      </c>
      <c r="Z49" s="47" t="e">
        <f t="shared" si="13"/>
        <v>#DIV/0!</v>
      </c>
    </row>
    <row r="50" spans="1:26" x14ac:dyDescent="0.3">
      <c r="A50" s="22">
        <f t="shared" si="16"/>
        <v>6</v>
      </c>
      <c r="B50" s="23">
        <v>4</v>
      </c>
      <c r="C50" s="22">
        <f t="shared" si="17"/>
        <v>11</v>
      </c>
      <c r="D50" s="24"/>
      <c r="E50" s="24"/>
      <c r="F50" s="24"/>
      <c r="G50" s="24"/>
      <c r="H50" s="24"/>
      <c r="I50" s="25"/>
      <c r="J50" s="26"/>
      <c r="K50" s="24"/>
      <c r="L50" s="24"/>
      <c r="M50" s="24"/>
      <c r="N50" s="25"/>
      <c r="O50" s="24"/>
      <c r="P50" s="24"/>
      <c r="Q50" s="24"/>
      <c r="R50" s="25" t="e">
        <f t="shared" ref="R50:R56" si="21">D50*Q50/J50</f>
        <v>#DIV/0!</v>
      </c>
      <c r="S50" s="24">
        <v>0</v>
      </c>
      <c r="T50" s="24">
        <f t="shared" si="7"/>
        <v>0</v>
      </c>
      <c r="U50" s="24">
        <f t="shared" si="8"/>
        <v>0</v>
      </c>
      <c r="V50" s="25">
        <f t="shared" si="9"/>
        <v>0</v>
      </c>
      <c r="W50" s="24">
        <f t="shared" si="10"/>
        <v>0</v>
      </c>
      <c r="X50" s="24">
        <f t="shared" si="11"/>
        <v>0</v>
      </c>
      <c r="Y50" s="25">
        <f t="shared" si="12"/>
        <v>0</v>
      </c>
      <c r="Z50" s="47" t="e">
        <f t="shared" si="13"/>
        <v>#DIV/0!</v>
      </c>
    </row>
    <row r="51" spans="1:26" x14ac:dyDescent="0.3">
      <c r="A51" s="22">
        <f t="shared" si="16"/>
        <v>6</v>
      </c>
      <c r="B51" s="23">
        <v>5</v>
      </c>
      <c r="C51" s="22">
        <f t="shared" si="17"/>
        <v>10</v>
      </c>
      <c r="D51" s="24">
        <v>22.966899999999999</v>
      </c>
      <c r="E51" s="24">
        <v>22.9268</v>
      </c>
      <c r="F51" s="24">
        <v>22.993600000000001</v>
      </c>
      <c r="G51" s="24">
        <v>22.828900000000001</v>
      </c>
      <c r="H51" s="24">
        <v>22.915299999999998</v>
      </c>
      <c r="I51" s="25">
        <v>22.994199999999999</v>
      </c>
      <c r="J51" s="26">
        <v>137.62540000000001</v>
      </c>
      <c r="K51" s="24">
        <v>8.6047999999999991</v>
      </c>
      <c r="L51" s="24">
        <v>8.8699999999999992</v>
      </c>
      <c r="M51" s="24">
        <v>8.6526999999999994</v>
      </c>
      <c r="N51" s="25">
        <v>8.4003999999999994</v>
      </c>
      <c r="O51" s="24">
        <v>8.3252000000000006</v>
      </c>
      <c r="P51" s="24">
        <v>8.2523</v>
      </c>
      <c r="Q51" s="24">
        <f>4.2588*12</f>
        <v>51.105599999999995</v>
      </c>
      <c r="R51" s="25">
        <f t="shared" si="21"/>
        <v>8.5284925939543115</v>
      </c>
      <c r="S51" s="24">
        <v>0</v>
      </c>
      <c r="T51" s="24">
        <f t="shared" si="7"/>
        <v>0.71706666666666663</v>
      </c>
      <c r="U51" s="24">
        <f t="shared" si="8"/>
        <v>1.4562333333333333</v>
      </c>
      <c r="V51" s="25">
        <f t="shared" si="9"/>
        <v>2.1772916666666666</v>
      </c>
      <c r="W51" s="24">
        <f t="shared" si="10"/>
        <v>2.8773249999999999</v>
      </c>
      <c r="X51" s="24">
        <f t="shared" si="11"/>
        <v>3.5710916666666668</v>
      </c>
      <c r="Y51" s="25">
        <f t="shared" si="12"/>
        <v>4.2587833333333336</v>
      </c>
      <c r="Z51" s="47">
        <f t="shared" si="13"/>
        <v>3.0944869188391094E-2</v>
      </c>
    </row>
    <row r="52" spans="1:26" x14ac:dyDescent="0.3">
      <c r="A52" s="22">
        <f t="shared" si="16"/>
        <v>6</v>
      </c>
      <c r="B52" s="23">
        <v>6</v>
      </c>
      <c r="C52" s="22">
        <f t="shared" si="17"/>
        <v>10</v>
      </c>
      <c r="D52" s="24">
        <v>22.8916</v>
      </c>
      <c r="E52" s="24">
        <v>22.918299999999999</v>
      </c>
      <c r="F52" s="24">
        <v>23.001999999999999</v>
      </c>
      <c r="G52" s="24">
        <v>22.936399999999999</v>
      </c>
      <c r="H52" s="24">
        <v>23.018699999999999</v>
      </c>
      <c r="I52" s="25">
        <v>22.9072</v>
      </c>
      <c r="J52" s="26">
        <v>137.6739</v>
      </c>
      <c r="K52" s="24">
        <v>8.7492000000000001</v>
      </c>
      <c r="L52" s="24">
        <v>8.8364999999999991</v>
      </c>
      <c r="M52" s="24">
        <v>8.8886000000000003</v>
      </c>
      <c r="N52" s="25">
        <v>8.56</v>
      </c>
      <c r="O52" s="24">
        <v>8.5327000000000002</v>
      </c>
      <c r="P52" s="24">
        <v>7.8966000000000003</v>
      </c>
      <c r="Q52" s="24">
        <f>4.2886*12</f>
        <v>51.463200000000001</v>
      </c>
      <c r="R52" s="25">
        <f t="shared" si="21"/>
        <v>8.5569958366836421</v>
      </c>
      <c r="S52" s="24">
        <v>0</v>
      </c>
      <c r="T52" s="24">
        <f t="shared" si="7"/>
        <v>0.72909999999999997</v>
      </c>
      <c r="U52" s="24">
        <f t="shared" si="8"/>
        <v>1.4654749999999999</v>
      </c>
      <c r="V52" s="25">
        <f t="shared" si="9"/>
        <v>2.2061916666666663</v>
      </c>
      <c r="W52" s="24">
        <f t="shared" si="10"/>
        <v>2.9195249999999997</v>
      </c>
      <c r="X52" s="24">
        <f t="shared" si="11"/>
        <v>3.6305833333333331</v>
      </c>
      <c r="Y52" s="25">
        <f t="shared" si="12"/>
        <v>4.2886333333333333</v>
      </c>
      <c r="Z52" s="47">
        <f t="shared" si="13"/>
        <v>3.1150421394323832E-2</v>
      </c>
    </row>
    <row r="53" spans="1:26" x14ac:dyDescent="0.3">
      <c r="A53" s="22">
        <f t="shared" si="16"/>
        <v>6</v>
      </c>
      <c r="B53" s="23">
        <v>7</v>
      </c>
      <c r="C53" s="22">
        <f t="shared" si="17"/>
        <v>10</v>
      </c>
      <c r="D53" s="24"/>
      <c r="E53" s="24"/>
      <c r="F53" s="24"/>
      <c r="G53" s="24"/>
      <c r="H53" s="24"/>
      <c r="I53" s="25"/>
      <c r="J53" s="26">
        <v>137.58699999999999</v>
      </c>
      <c r="K53" s="24"/>
      <c r="L53" s="24"/>
      <c r="M53" s="24"/>
      <c r="N53" s="25"/>
      <c r="O53" s="24"/>
      <c r="P53" s="24"/>
      <c r="Q53" s="24">
        <f>4.2752*12</f>
        <v>51.302399999999999</v>
      </c>
      <c r="R53" s="25">
        <f t="shared" si="21"/>
        <v>0</v>
      </c>
      <c r="S53" s="24">
        <v>0</v>
      </c>
      <c r="T53" s="24">
        <f t="shared" si="7"/>
        <v>0</v>
      </c>
      <c r="U53" s="24">
        <f t="shared" si="8"/>
        <v>0</v>
      </c>
      <c r="V53" s="25">
        <f t="shared" si="9"/>
        <v>0</v>
      </c>
      <c r="W53" s="24">
        <f t="shared" si="10"/>
        <v>0</v>
      </c>
      <c r="X53" s="24">
        <f t="shared" si="11"/>
        <v>0</v>
      </c>
      <c r="Y53" s="25">
        <f t="shared" si="12"/>
        <v>0</v>
      </c>
      <c r="Z53" s="47">
        <f t="shared" si="13"/>
        <v>3.1072703089681439E-2</v>
      </c>
    </row>
    <row r="54" spans="1:26" x14ac:dyDescent="0.3">
      <c r="A54" s="27">
        <f t="shared" si="16"/>
        <v>6</v>
      </c>
      <c r="B54" s="28">
        <v>8</v>
      </c>
      <c r="C54" s="27">
        <f t="shared" si="17"/>
        <v>10</v>
      </c>
      <c r="D54" s="29"/>
      <c r="E54" s="29"/>
      <c r="F54" s="29"/>
      <c r="G54" s="29"/>
      <c r="H54" s="29"/>
      <c r="I54" s="30"/>
      <c r="J54" s="31">
        <v>137.6721</v>
      </c>
      <c r="K54" s="29"/>
      <c r="L54" s="29"/>
      <c r="M54" s="29"/>
      <c r="N54" s="30"/>
      <c r="O54" s="29"/>
      <c r="P54" s="29"/>
      <c r="Q54" s="29">
        <f>4.2406*12</f>
        <v>50.887199999999993</v>
      </c>
      <c r="R54" s="30">
        <f t="shared" si="21"/>
        <v>0</v>
      </c>
      <c r="S54" s="29">
        <v>0</v>
      </c>
      <c r="T54" s="29">
        <f t="shared" si="7"/>
        <v>0</v>
      </c>
      <c r="U54" s="29">
        <f t="shared" si="8"/>
        <v>0</v>
      </c>
      <c r="V54" s="30">
        <f t="shared" si="9"/>
        <v>0</v>
      </c>
      <c r="W54" s="29">
        <f t="shared" si="10"/>
        <v>0</v>
      </c>
      <c r="X54" s="29">
        <f t="shared" si="11"/>
        <v>0</v>
      </c>
      <c r="Y54" s="30">
        <f t="shared" si="12"/>
        <v>0</v>
      </c>
      <c r="Z54" s="47">
        <f t="shared" si="13"/>
        <v>3.0802174151480219E-2</v>
      </c>
    </row>
    <row r="55" spans="1:26" x14ac:dyDescent="0.3">
      <c r="A55" s="12">
        <f t="shared" si="16"/>
        <v>7</v>
      </c>
      <c r="B55" s="4">
        <v>1</v>
      </c>
      <c r="C55" s="12">
        <f t="shared" si="17"/>
        <v>13</v>
      </c>
      <c r="D55" s="6"/>
      <c r="E55" s="6"/>
      <c r="F55" s="6"/>
      <c r="G55" s="6"/>
      <c r="H55" s="6"/>
      <c r="I55" s="14"/>
      <c r="J55" s="7"/>
      <c r="K55" s="6"/>
      <c r="L55" s="6"/>
      <c r="M55" s="6"/>
      <c r="N55" s="14"/>
      <c r="O55" s="6"/>
      <c r="P55" s="6"/>
      <c r="Q55" s="6"/>
      <c r="R55" s="14" t="e">
        <f t="shared" si="21"/>
        <v>#DIV/0!</v>
      </c>
      <c r="S55" s="6">
        <v>0</v>
      </c>
      <c r="T55" s="6">
        <f t="shared" si="7"/>
        <v>0</v>
      </c>
      <c r="U55" s="6">
        <f t="shared" si="8"/>
        <v>0</v>
      </c>
      <c r="V55" s="14">
        <f t="shared" si="9"/>
        <v>0</v>
      </c>
      <c r="W55" s="6">
        <f t="shared" si="10"/>
        <v>0</v>
      </c>
      <c r="X55" s="6">
        <f t="shared" si="11"/>
        <v>0</v>
      </c>
      <c r="Y55" s="14">
        <f t="shared" si="12"/>
        <v>0</v>
      </c>
      <c r="Z55" s="47" t="e">
        <f t="shared" si="13"/>
        <v>#DIV/0!</v>
      </c>
    </row>
    <row r="56" spans="1:26" x14ac:dyDescent="0.3">
      <c r="A56" s="13">
        <f t="shared" si="16"/>
        <v>7</v>
      </c>
      <c r="B56" s="3">
        <v>2</v>
      </c>
      <c r="C56" s="13">
        <f t="shared" si="17"/>
        <v>13</v>
      </c>
      <c r="D56" s="8"/>
      <c r="E56" s="8"/>
      <c r="F56" s="8"/>
      <c r="G56" s="8"/>
      <c r="H56" s="8"/>
      <c r="I56" s="15"/>
      <c r="J56" s="9"/>
      <c r="K56" s="8"/>
      <c r="L56" s="8"/>
      <c r="M56" s="8"/>
      <c r="N56" s="15"/>
      <c r="O56" s="8"/>
      <c r="P56" s="8"/>
      <c r="Q56" s="8"/>
      <c r="R56" s="15" t="e">
        <f t="shared" si="21"/>
        <v>#DIV/0!</v>
      </c>
      <c r="S56" s="8">
        <v>0</v>
      </c>
      <c r="T56" s="8">
        <f t="shared" si="7"/>
        <v>0</v>
      </c>
      <c r="U56" s="8">
        <f t="shared" si="8"/>
        <v>0</v>
      </c>
      <c r="V56" s="15">
        <f t="shared" si="9"/>
        <v>0</v>
      </c>
      <c r="W56" s="8">
        <f t="shared" si="10"/>
        <v>0</v>
      </c>
      <c r="X56" s="8">
        <f t="shared" si="11"/>
        <v>0</v>
      </c>
      <c r="Y56" s="15">
        <f t="shared" si="12"/>
        <v>0</v>
      </c>
      <c r="Z56" s="47" t="e">
        <f t="shared" si="13"/>
        <v>#DIV/0!</v>
      </c>
    </row>
    <row r="57" spans="1:26" x14ac:dyDescent="0.3">
      <c r="A57" s="13">
        <f t="shared" si="16"/>
        <v>7</v>
      </c>
      <c r="B57" s="3">
        <v>3</v>
      </c>
      <c r="C57" s="13">
        <f t="shared" si="17"/>
        <v>13</v>
      </c>
      <c r="D57" s="8"/>
      <c r="E57" s="8"/>
      <c r="F57" s="8"/>
      <c r="G57" s="8"/>
      <c r="H57" s="8"/>
      <c r="I57" s="15"/>
      <c r="J57" s="9"/>
      <c r="K57" s="8"/>
      <c r="L57" s="8"/>
      <c r="M57" s="8"/>
      <c r="N57" s="15"/>
      <c r="O57" s="8"/>
      <c r="P57" s="8"/>
      <c r="Q57" s="8"/>
      <c r="R57" s="15" t="e">
        <f>D57*Q57/J57</f>
        <v>#DIV/0!</v>
      </c>
      <c r="S57" s="8">
        <v>0</v>
      </c>
      <c r="T57" s="8">
        <f t="shared" si="7"/>
        <v>0</v>
      </c>
      <c r="U57" s="8">
        <f t="shared" si="8"/>
        <v>0</v>
      </c>
      <c r="V57" s="15">
        <f t="shared" si="9"/>
        <v>0</v>
      </c>
      <c r="W57" s="8">
        <f t="shared" si="10"/>
        <v>0</v>
      </c>
      <c r="X57" s="8">
        <f t="shared" si="11"/>
        <v>0</v>
      </c>
      <c r="Y57" s="15">
        <f t="shared" si="12"/>
        <v>0</v>
      </c>
      <c r="Z57" s="47" t="e">
        <f t="shared" si="13"/>
        <v>#DIV/0!</v>
      </c>
    </row>
    <row r="58" spans="1:26" x14ac:dyDescent="0.3">
      <c r="A58" s="13">
        <f t="shared" si="16"/>
        <v>7</v>
      </c>
      <c r="B58" s="3">
        <v>4</v>
      </c>
      <c r="C58" s="13">
        <f t="shared" si="17"/>
        <v>13</v>
      </c>
      <c r="D58" s="8"/>
      <c r="E58" s="8"/>
      <c r="F58" s="8"/>
      <c r="G58" s="8"/>
      <c r="H58" s="8"/>
      <c r="I58" s="15"/>
      <c r="J58" s="9"/>
      <c r="K58" s="8"/>
      <c r="L58" s="8"/>
      <c r="M58" s="8"/>
      <c r="N58" s="15"/>
      <c r="O58" s="8"/>
      <c r="P58" s="8"/>
      <c r="Q58" s="8"/>
      <c r="R58" s="15" t="e">
        <f t="shared" ref="R58:R64" si="22">D58*Q58/J58</f>
        <v>#DIV/0!</v>
      </c>
      <c r="S58" s="8">
        <v>0</v>
      </c>
      <c r="T58" s="8">
        <f t="shared" si="7"/>
        <v>0</v>
      </c>
      <c r="U58" s="8">
        <f t="shared" si="8"/>
        <v>0</v>
      </c>
      <c r="V58" s="15">
        <f t="shared" si="9"/>
        <v>0</v>
      </c>
      <c r="W58" s="8">
        <f t="shared" si="10"/>
        <v>0</v>
      </c>
      <c r="X58" s="8">
        <f t="shared" si="11"/>
        <v>0</v>
      </c>
      <c r="Y58" s="15">
        <f t="shared" si="12"/>
        <v>0</v>
      </c>
      <c r="Z58" s="47" t="e">
        <f t="shared" si="13"/>
        <v>#DIV/0!</v>
      </c>
    </row>
    <row r="59" spans="1:26" x14ac:dyDescent="0.3">
      <c r="A59" s="13">
        <f t="shared" si="16"/>
        <v>7</v>
      </c>
      <c r="B59" s="3">
        <v>5</v>
      </c>
      <c r="C59" s="13">
        <f t="shared" si="17"/>
        <v>12</v>
      </c>
      <c r="D59" s="8">
        <v>22.5809</v>
      </c>
      <c r="E59" s="8">
        <v>22.9953</v>
      </c>
      <c r="F59" s="8">
        <v>23.0031</v>
      </c>
      <c r="G59" s="8">
        <v>22.9175</v>
      </c>
      <c r="H59" s="8">
        <v>22.957899999999999</v>
      </c>
      <c r="I59" s="15">
        <v>22.933599999999998</v>
      </c>
      <c r="J59" s="9">
        <v>137.3879</v>
      </c>
      <c r="K59" s="8">
        <v>8.2222000000000008</v>
      </c>
      <c r="L59" s="8">
        <v>8.4749999999999996</v>
      </c>
      <c r="M59" s="8">
        <v>8.4876000000000005</v>
      </c>
      <c r="N59" s="15">
        <v>8.2910000000000004</v>
      </c>
      <c r="O59" s="8">
        <v>8.2617999999999991</v>
      </c>
      <c r="P59" s="8">
        <v>8.7114999999999991</v>
      </c>
      <c r="Q59" s="8">
        <f>4.2041*12</f>
        <v>50.449200000000005</v>
      </c>
      <c r="R59" s="15">
        <f t="shared" si="22"/>
        <v>8.2917661619400267</v>
      </c>
      <c r="S59" s="8">
        <v>0</v>
      </c>
      <c r="T59" s="8">
        <f t="shared" si="7"/>
        <v>0.68518333333333337</v>
      </c>
      <c r="U59" s="8">
        <f t="shared" si="8"/>
        <v>1.3914333333333333</v>
      </c>
      <c r="V59" s="15">
        <f t="shared" si="9"/>
        <v>2.0987333333333336</v>
      </c>
      <c r="W59" s="8">
        <f t="shared" si="10"/>
        <v>2.7896500000000004</v>
      </c>
      <c r="X59" s="8">
        <f t="shared" si="11"/>
        <v>3.4781333333333335</v>
      </c>
      <c r="Y59" s="15">
        <f t="shared" si="12"/>
        <v>4.2040916666666668</v>
      </c>
      <c r="Z59" s="47">
        <f t="shared" si="13"/>
        <v>3.0600220252292962E-2</v>
      </c>
    </row>
    <row r="60" spans="1:26" x14ac:dyDescent="0.3">
      <c r="A60" s="13">
        <f t="shared" si="16"/>
        <v>7</v>
      </c>
      <c r="B60" s="3">
        <v>6</v>
      </c>
      <c r="C60" s="13">
        <f t="shared" si="17"/>
        <v>12</v>
      </c>
      <c r="D60" s="8">
        <v>22.841000000000001</v>
      </c>
      <c r="E60" s="8">
        <v>22.948</v>
      </c>
      <c r="F60" s="8">
        <v>23.054600000000001</v>
      </c>
      <c r="G60" s="8">
        <v>22.961200000000002</v>
      </c>
      <c r="H60" s="8">
        <v>22.9589</v>
      </c>
      <c r="I60" s="15">
        <v>22.8904</v>
      </c>
      <c r="J60" s="9">
        <v>137.65289999999999</v>
      </c>
      <c r="K60" s="8">
        <v>8.8882999999999992</v>
      </c>
      <c r="L60" s="8">
        <v>8.4922000000000004</v>
      </c>
      <c r="M60" s="8">
        <v>8.2867999999999995</v>
      </c>
      <c r="N60" s="15">
        <v>7.8859000000000004</v>
      </c>
      <c r="O60" s="8">
        <v>8.0108999999999995</v>
      </c>
      <c r="P60" s="8">
        <v>8.0004000000000008</v>
      </c>
      <c r="Q60" s="8">
        <f>4.1211*12</f>
        <v>49.453200000000002</v>
      </c>
      <c r="R60" s="15">
        <f t="shared" si="22"/>
        <v>8.2058608369311532</v>
      </c>
      <c r="S60" s="8">
        <v>0</v>
      </c>
      <c r="T60" s="8">
        <f t="shared" si="7"/>
        <v>0.74069166666666664</v>
      </c>
      <c r="U60" s="8">
        <f t="shared" si="8"/>
        <v>1.448375</v>
      </c>
      <c r="V60" s="15">
        <f t="shared" si="9"/>
        <v>2.1389416666666667</v>
      </c>
      <c r="W60" s="8">
        <f t="shared" si="10"/>
        <v>2.7961</v>
      </c>
      <c r="X60" s="8">
        <f t="shared" si="11"/>
        <v>3.4636749999999998</v>
      </c>
      <c r="Y60" s="15">
        <f t="shared" si="12"/>
        <v>4.1303749999999999</v>
      </c>
      <c r="Z60" s="47">
        <f t="shared" si="13"/>
        <v>2.993834492408079E-2</v>
      </c>
    </row>
    <row r="61" spans="1:26" x14ac:dyDescent="0.3">
      <c r="A61" s="13">
        <f t="shared" si="16"/>
        <v>7</v>
      </c>
      <c r="B61" s="3">
        <v>7</v>
      </c>
      <c r="C61" s="13">
        <f t="shared" si="17"/>
        <v>12</v>
      </c>
      <c r="D61" s="8"/>
      <c r="E61" s="8"/>
      <c r="F61" s="8"/>
      <c r="G61" s="8"/>
      <c r="H61" s="8"/>
      <c r="I61" s="15"/>
      <c r="J61" s="9">
        <v>137.60210000000001</v>
      </c>
      <c r="K61" s="8"/>
      <c r="L61" s="8"/>
      <c r="M61" s="8"/>
      <c r="N61" s="15"/>
      <c r="O61" s="8"/>
      <c r="P61" s="8"/>
      <c r="Q61" s="8">
        <f>4.1288*12</f>
        <v>49.5456</v>
      </c>
      <c r="R61" s="15">
        <f t="shared" si="22"/>
        <v>0</v>
      </c>
      <c r="S61" s="8">
        <v>0</v>
      </c>
      <c r="T61" s="8">
        <f t="shared" si="7"/>
        <v>0</v>
      </c>
      <c r="U61" s="8">
        <f t="shared" si="8"/>
        <v>0</v>
      </c>
      <c r="V61" s="15">
        <f t="shared" si="9"/>
        <v>0</v>
      </c>
      <c r="W61" s="8">
        <f t="shared" si="10"/>
        <v>0</v>
      </c>
      <c r="X61" s="8">
        <f t="shared" si="11"/>
        <v>0</v>
      </c>
      <c r="Y61" s="15">
        <f t="shared" si="12"/>
        <v>0</v>
      </c>
      <c r="Z61" s="47">
        <f t="shared" si="13"/>
        <v>3.0005356022909532E-2</v>
      </c>
    </row>
    <row r="62" spans="1:26" x14ac:dyDescent="0.3">
      <c r="A62" s="2">
        <f t="shared" si="16"/>
        <v>7</v>
      </c>
      <c r="B62" s="5">
        <v>8</v>
      </c>
      <c r="C62" s="2">
        <f t="shared" si="17"/>
        <v>12</v>
      </c>
      <c r="D62" s="10"/>
      <c r="E62" s="10"/>
      <c r="F62" s="10"/>
      <c r="G62" s="10"/>
      <c r="H62" s="10"/>
      <c r="I62" s="16"/>
      <c r="J62" s="11">
        <v>137.5891</v>
      </c>
      <c r="K62" s="10"/>
      <c r="L62" s="10"/>
      <c r="M62" s="10"/>
      <c r="N62" s="16"/>
      <c r="O62" s="10"/>
      <c r="P62" s="10"/>
      <c r="Q62" s="10">
        <f>4.116*12</f>
        <v>49.391999999999996</v>
      </c>
      <c r="R62" s="16">
        <f t="shared" si="22"/>
        <v>0</v>
      </c>
      <c r="S62" s="10">
        <v>0</v>
      </c>
      <c r="T62" s="10">
        <f t="shared" si="7"/>
        <v>0</v>
      </c>
      <c r="U62" s="10">
        <f t="shared" si="8"/>
        <v>0</v>
      </c>
      <c r="V62" s="16">
        <f t="shared" si="9"/>
        <v>0</v>
      </c>
      <c r="W62" s="10">
        <f t="shared" si="10"/>
        <v>0</v>
      </c>
      <c r="X62" s="10">
        <f t="shared" si="11"/>
        <v>0</v>
      </c>
      <c r="Y62" s="16">
        <f t="shared" si="12"/>
        <v>0</v>
      </c>
      <c r="Z62" s="47">
        <f t="shared" si="13"/>
        <v>2.9915160430586431E-2</v>
      </c>
    </row>
    <row r="63" spans="1:26" x14ac:dyDescent="0.3">
      <c r="A63" s="17">
        <f t="shared" si="16"/>
        <v>8</v>
      </c>
      <c r="B63" s="18">
        <v>1</v>
      </c>
      <c r="C63" s="17">
        <f t="shared" si="17"/>
        <v>15</v>
      </c>
      <c r="D63" s="19"/>
      <c r="E63" s="19"/>
      <c r="F63" s="19"/>
      <c r="G63" s="19"/>
      <c r="H63" s="19"/>
      <c r="I63" s="20"/>
      <c r="J63" s="21"/>
      <c r="K63" s="19"/>
      <c r="L63" s="19"/>
      <c r="M63" s="19"/>
      <c r="N63" s="20"/>
      <c r="O63" s="19"/>
      <c r="P63" s="19"/>
      <c r="Q63" s="19"/>
      <c r="R63" s="20" t="e">
        <f t="shared" si="22"/>
        <v>#DIV/0!</v>
      </c>
      <c r="S63" s="19">
        <v>0</v>
      </c>
      <c r="T63" s="19">
        <f t="shared" ref="T63:T70" si="23">S63+K63/12</f>
        <v>0</v>
      </c>
      <c r="U63" s="19">
        <f t="shared" ref="U63:U70" si="24">T63+L63/12</f>
        <v>0</v>
      </c>
      <c r="V63" s="20">
        <f t="shared" ref="V63:V70" si="25">U63+M63/12</f>
        <v>0</v>
      </c>
      <c r="W63" s="19">
        <f t="shared" ref="W63:W70" si="26">V63+N63/12</f>
        <v>0</v>
      </c>
      <c r="X63" s="19">
        <f t="shared" ref="X63:X70" si="27">W63+O63/12</f>
        <v>0</v>
      </c>
      <c r="Y63" s="20">
        <f t="shared" ref="Y63:Y70" si="28">X63+P63/12</f>
        <v>0</v>
      </c>
      <c r="Z63" s="47" t="e">
        <f t="shared" ref="Z63:Z70" si="29">(Q63/12)/J63</f>
        <v>#DIV/0!</v>
      </c>
    </row>
    <row r="64" spans="1:26" x14ac:dyDescent="0.3">
      <c r="A64" s="22">
        <f t="shared" si="16"/>
        <v>8</v>
      </c>
      <c r="B64" s="23">
        <v>2</v>
      </c>
      <c r="C64" s="22">
        <f t="shared" si="17"/>
        <v>15</v>
      </c>
      <c r="D64" s="24"/>
      <c r="E64" s="24"/>
      <c r="F64" s="24"/>
      <c r="G64" s="24"/>
      <c r="H64" s="24"/>
      <c r="I64" s="25"/>
      <c r="J64" s="26"/>
      <c r="K64" s="24"/>
      <c r="L64" s="24"/>
      <c r="M64" s="24"/>
      <c r="N64" s="25"/>
      <c r="O64" s="24"/>
      <c r="P64" s="24"/>
      <c r="Q64" s="24"/>
      <c r="R64" s="25" t="e">
        <f t="shared" si="22"/>
        <v>#DIV/0!</v>
      </c>
      <c r="S64" s="24">
        <v>0</v>
      </c>
      <c r="T64" s="24">
        <f t="shared" si="23"/>
        <v>0</v>
      </c>
      <c r="U64" s="24">
        <f t="shared" si="24"/>
        <v>0</v>
      </c>
      <c r="V64" s="25">
        <f t="shared" si="25"/>
        <v>0</v>
      </c>
      <c r="W64" s="24">
        <f t="shared" si="26"/>
        <v>0</v>
      </c>
      <c r="X64" s="24">
        <f t="shared" si="27"/>
        <v>0</v>
      </c>
      <c r="Y64" s="25">
        <f t="shared" si="28"/>
        <v>0</v>
      </c>
      <c r="Z64" s="47" t="e">
        <f t="shared" si="29"/>
        <v>#DIV/0!</v>
      </c>
    </row>
    <row r="65" spans="1:26" x14ac:dyDescent="0.3">
      <c r="A65" s="22">
        <f t="shared" si="16"/>
        <v>8</v>
      </c>
      <c r="B65" s="23">
        <v>3</v>
      </c>
      <c r="C65" s="22">
        <f t="shared" si="17"/>
        <v>15</v>
      </c>
      <c r="D65" s="24"/>
      <c r="E65" s="24"/>
      <c r="F65" s="24"/>
      <c r="G65" s="24"/>
      <c r="H65" s="24"/>
      <c r="I65" s="25"/>
      <c r="J65" s="26"/>
      <c r="K65" s="24"/>
      <c r="L65" s="24"/>
      <c r="M65" s="24"/>
      <c r="N65" s="25"/>
      <c r="O65" s="24"/>
      <c r="P65" s="24"/>
      <c r="Q65" s="24"/>
      <c r="R65" s="25" t="e">
        <f>D65*Q65/J65</f>
        <v>#DIV/0!</v>
      </c>
      <c r="S65" s="24">
        <v>0</v>
      </c>
      <c r="T65" s="24">
        <f t="shared" si="23"/>
        <v>0</v>
      </c>
      <c r="U65" s="24">
        <f t="shared" si="24"/>
        <v>0</v>
      </c>
      <c r="V65" s="25">
        <f t="shared" si="25"/>
        <v>0</v>
      </c>
      <c r="W65" s="24">
        <f t="shared" si="26"/>
        <v>0</v>
      </c>
      <c r="X65" s="24">
        <f t="shared" si="27"/>
        <v>0</v>
      </c>
      <c r="Y65" s="25">
        <f t="shared" si="28"/>
        <v>0</v>
      </c>
      <c r="Z65" s="47" t="e">
        <f t="shared" si="29"/>
        <v>#DIV/0!</v>
      </c>
    </row>
    <row r="66" spans="1:26" x14ac:dyDescent="0.3">
      <c r="A66" s="22">
        <f t="shared" si="16"/>
        <v>8</v>
      </c>
      <c r="B66" s="23">
        <v>4</v>
      </c>
      <c r="C66" s="22">
        <f t="shared" si="17"/>
        <v>15</v>
      </c>
      <c r="D66" s="24"/>
      <c r="E66" s="24"/>
      <c r="F66" s="24"/>
      <c r="G66" s="24"/>
      <c r="H66" s="24"/>
      <c r="I66" s="25"/>
      <c r="J66" s="26"/>
      <c r="K66" s="24"/>
      <c r="L66" s="24"/>
      <c r="M66" s="24"/>
      <c r="N66" s="25"/>
      <c r="O66" s="24"/>
      <c r="P66" s="24"/>
      <c r="Q66" s="24"/>
      <c r="R66" s="25" t="e">
        <f t="shared" ref="R66:R70" si="30">D66*Q66/J66</f>
        <v>#DIV/0!</v>
      </c>
      <c r="S66" s="24">
        <v>0</v>
      </c>
      <c r="T66" s="24">
        <f t="shared" si="23"/>
        <v>0</v>
      </c>
      <c r="U66" s="24">
        <f t="shared" si="24"/>
        <v>0</v>
      </c>
      <c r="V66" s="25">
        <f t="shared" si="25"/>
        <v>0</v>
      </c>
      <c r="W66" s="24">
        <f t="shared" si="26"/>
        <v>0</v>
      </c>
      <c r="X66" s="24">
        <f t="shared" si="27"/>
        <v>0</v>
      </c>
      <c r="Y66" s="25">
        <f t="shared" si="28"/>
        <v>0</v>
      </c>
      <c r="Z66" s="47" t="e">
        <f t="shared" si="29"/>
        <v>#DIV/0!</v>
      </c>
    </row>
    <row r="67" spans="1:26" x14ac:dyDescent="0.3">
      <c r="A67" s="22">
        <f t="shared" si="16"/>
        <v>8</v>
      </c>
      <c r="B67" s="23">
        <v>5</v>
      </c>
      <c r="C67" s="22">
        <f t="shared" si="17"/>
        <v>14</v>
      </c>
      <c r="D67" s="24">
        <v>22.9985</v>
      </c>
      <c r="E67" s="24">
        <v>22.933</v>
      </c>
      <c r="F67" s="24">
        <v>22.916499999999999</v>
      </c>
      <c r="G67" s="24">
        <v>22.9556</v>
      </c>
      <c r="H67" s="24">
        <v>22.9358</v>
      </c>
      <c r="I67" s="25">
        <v>22.941400000000002</v>
      </c>
      <c r="J67" s="26">
        <v>137.68</v>
      </c>
      <c r="K67" s="24">
        <v>9.0277999999999992</v>
      </c>
      <c r="L67" s="24">
        <v>9.1847999999999992</v>
      </c>
      <c r="M67" s="24">
        <v>8.5530000000000008</v>
      </c>
      <c r="N67" s="25">
        <v>8.1606000000000005</v>
      </c>
      <c r="O67" s="24">
        <v>7.3956</v>
      </c>
      <c r="P67" s="24">
        <v>7.5803000000000003</v>
      </c>
      <c r="Q67" s="24">
        <f>4.1585*12</f>
        <v>49.902000000000001</v>
      </c>
      <c r="R67" s="25">
        <f t="shared" si="30"/>
        <v>8.3357869479953521</v>
      </c>
      <c r="S67" s="24">
        <v>0</v>
      </c>
      <c r="T67" s="24">
        <f t="shared" si="23"/>
        <v>0.75231666666666663</v>
      </c>
      <c r="U67" s="24">
        <f t="shared" si="24"/>
        <v>1.5177166666666666</v>
      </c>
      <c r="V67" s="25">
        <f t="shared" si="25"/>
        <v>2.2304666666666666</v>
      </c>
      <c r="W67" s="24">
        <f t="shared" si="26"/>
        <v>2.9105166666666666</v>
      </c>
      <c r="X67" s="24">
        <f t="shared" si="27"/>
        <v>3.5268166666666665</v>
      </c>
      <c r="Y67" s="25">
        <f t="shared" si="28"/>
        <v>4.1585083333333328</v>
      </c>
      <c r="Z67" s="47">
        <f t="shared" si="29"/>
        <v>3.0204096455549098E-2</v>
      </c>
    </row>
    <row r="68" spans="1:26" x14ac:dyDescent="0.3">
      <c r="A68" s="22">
        <f t="shared" si="16"/>
        <v>8</v>
      </c>
      <c r="B68" s="23">
        <v>6</v>
      </c>
      <c r="C68" s="22">
        <f t="shared" si="17"/>
        <v>14</v>
      </c>
      <c r="D68" s="24">
        <v>22.9819</v>
      </c>
      <c r="E68" s="24">
        <v>22.932400000000001</v>
      </c>
      <c r="F68" s="24">
        <v>22.956499999999998</v>
      </c>
      <c r="G68" s="24">
        <v>22.952300000000001</v>
      </c>
      <c r="H68" s="24">
        <v>22.966100000000001</v>
      </c>
      <c r="I68" s="25">
        <v>22.899000000000001</v>
      </c>
      <c r="J68" s="26">
        <v>137.68700000000001</v>
      </c>
      <c r="K68" s="24">
        <v>9.3615999999999993</v>
      </c>
      <c r="L68" s="24">
        <v>8.9587000000000003</v>
      </c>
      <c r="M68" s="24">
        <v>8.4754000000000005</v>
      </c>
      <c r="N68" s="25">
        <v>8.2199000000000009</v>
      </c>
      <c r="O68" s="24">
        <v>7.7927999999999997</v>
      </c>
      <c r="P68" s="24">
        <v>7.7012</v>
      </c>
      <c r="Q68" s="24">
        <f>4.2091*12</f>
        <v>50.509200000000007</v>
      </c>
      <c r="R68" s="25">
        <f t="shared" si="30"/>
        <v>8.4306970409697364</v>
      </c>
      <c r="S68" s="24">
        <v>0</v>
      </c>
      <c r="T68" s="24">
        <f t="shared" si="23"/>
        <v>0.78013333333333323</v>
      </c>
      <c r="U68" s="24">
        <f t="shared" si="24"/>
        <v>1.5266916666666666</v>
      </c>
      <c r="V68" s="25">
        <f t="shared" si="25"/>
        <v>2.2329749999999997</v>
      </c>
      <c r="W68" s="24">
        <f t="shared" si="26"/>
        <v>2.9179666666666666</v>
      </c>
      <c r="X68" s="24">
        <f t="shared" si="27"/>
        <v>3.5673666666666666</v>
      </c>
      <c r="Y68" s="25">
        <f t="shared" si="28"/>
        <v>4.2091333333333329</v>
      </c>
      <c r="Z68" s="47">
        <f t="shared" si="29"/>
        <v>3.0570061080566792E-2</v>
      </c>
    </row>
    <row r="69" spans="1:26" x14ac:dyDescent="0.3">
      <c r="A69" s="22">
        <f t="shared" si="16"/>
        <v>8</v>
      </c>
      <c r="B69" s="23">
        <v>7</v>
      </c>
      <c r="C69" s="22">
        <f t="shared" si="17"/>
        <v>14</v>
      </c>
      <c r="D69" s="24"/>
      <c r="E69" s="24"/>
      <c r="F69" s="24"/>
      <c r="G69" s="24"/>
      <c r="H69" s="24"/>
      <c r="I69" s="25"/>
      <c r="J69" s="26">
        <v>137.81700000000001</v>
      </c>
      <c r="K69" s="24"/>
      <c r="L69" s="24"/>
      <c r="M69" s="24"/>
      <c r="N69" s="25"/>
      <c r="O69" s="24"/>
      <c r="P69" s="24"/>
      <c r="Q69" s="24"/>
      <c r="R69" s="25">
        <f t="shared" si="30"/>
        <v>0</v>
      </c>
      <c r="S69" s="24">
        <v>0</v>
      </c>
      <c r="T69" s="24">
        <f t="shared" si="23"/>
        <v>0</v>
      </c>
      <c r="U69" s="24">
        <f t="shared" si="24"/>
        <v>0</v>
      </c>
      <c r="V69" s="25">
        <f t="shared" si="25"/>
        <v>0</v>
      </c>
      <c r="W69" s="24">
        <f t="shared" si="26"/>
        <v>0</v>
      </c>
      <c r="X69" s="24">
        <f t="shared" si="27"/>
        <v>0</v>
      </c>
      <c r="Y69" s="25">
        <f t="shared" si="28"/>
        <v>0</v>
      </c>
      <c r="Z69" s="47">
        <f t="shared" si="29"/>
        <v>0</v>
      </c>
    </row>
    <row r="70" spans="1:26" x14ac:dyDescent="0.3">
      <c r="A70" s="27">
        <f t="shared" si="16"/>
        <v>8</v>
      </c>
      <c r="B70" s="28">
        <v>8</v>
      </c>
      <c r="C70" s="27">
        <f t="shared" si="17"/>
        <v>14</v>
      </c>
      <c r="D70" s="29"/>
      <c r="E70" s="29"/>
      <c r="F70" s="29"/>
      <c r="G70" s="29"/>
      <c r="H70" s="29"/>
      <c r="I70" s="30"/>
      <c r="J70" s="31">
        <v>137.6585</v>
      </c>
      <c r="K70" s="29"/>
      <c r="L70" s="29"/>
      <c r="M70" s="29"/>
      <c r="N70" s="30"/>
      <c r="O70" s="29"/>
      <c r="P70" s="29"/>
      <c r="Q70" s="29"/>
      <c r="R70" s="30">
        <f t="shared" si="30"/>
        <v>0</v>
      </c>
      <c r="S70" s="29">
        <v>0</v>
      </c>
      <c r="T70" s="29">
        <f t="shared" si="23"/>
        <v>0</v>
      </c>
      <c r="U70" s="29">
        <f t="shared" si="24"/>
        <v>0</v>
      </c>
      <c r="V70" s="30">
        <f t="shared" si="25"/>
        <v>0</v>
      </c>
      <c r="W70" s="29">
        <f t="shared" si="26"/>
        <v>0</v>
      </c>
      <c r="X70" s="29">
        <f t="shared" si="27"/>
        <v>0</v>
      </c>
      <c r="Y70" s="30">
        <f t="shared" si="28"/>
        <v>0</v>
      </c>
      <c r="Z70" s="47">
        <f t="shared" si="29"/>
        <v>0</v>
      </c>
    </row>
  </sheetData>
  <mergeCells count="6">
    <mergeCell ref="A1:A2"/>
    <mergeCell ref="C1:C2"/>
    <mergeCell ref="D1:J1"/>
    <mergeCell ref="S1:Y1"/>
    <mergeCell ref="K1:R1"/>
    <mergeCell ref="B1:B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6"/>
  <sheetViews>
    <sheetView workbookViewId="0">
      <pane ySplit="2" topLeftCell="A42" activePane="bottomLeft" state="frozen"/>
      <selection pane="bottomLeft" activeCell="K53" sqref="K53"/>
    </sheetView>
  </sheetViews>
  <sheetFormatPr defaultRowHeight="14.4" x14ac:dyDescent="0.3"/>
  <cols>
    <col min="1" max="3" width="7.77734375" style="1" customWidth="1"/>
    <col min="4" max="16" width="10.5546875" style="1" customWidth="1"/>
    <col min="17" max="24" width="10.44140625" style="1" customWidth="1"/>
    <col min="25" max="16384" width="8.88671875" style="1"/>
  </cols>
  <sheetData>
    <row r="1" spans="1:24" x14ac:dyDescent="0.3">
      <c r="A1" s="52" t="s">
        <v>0</v>
      </c>
      <c r="B1" s="52" t="s">
        <v>1</v>
      </c>
      <c r="C1" s="52" t="s">
        <v>3</v>
      </c>
      <c r="D1" s="55" t="s">
        <v>17</v>
      </c>
      <c r="E1" s="56"/>
      <c r="F1" s="56"/>
      <c r="G1" s="55" t="s">
        <v>5</v>
      </c>
      <c r="H1" s="56"/>
      <c r="I1" s="56"/>
      <c r="J1" s="55" t="s">
        <v>6</v>
      </c>
      <c r="K1" s="56"/>
      <c r="L1" s="56"/>
      <c r="M1" s="55" t="s">
        <v>7</v>
      </c>
      <c r="N1" s="56"/>
      <c r="O1" s="56"/>
      <c r="P1" s="55" t="s">
        <v>8</v>
      </c>
      <c r="Q1" s="56"/>
      <c r="R1" s="56"/>
      <c r="S1" s="55" t="s">
        <v>9</v>
      </c>
      <c r="T1" s="56"/>
      <c r="U1" s="56"/>
      <c r="V1" s="55" t="s">
        <v>18</v>
      </c>
      <c r="W1" s="56"/>
      <c r="X1" s="57"/>
    </row>
    <row r="2" spans="1:24" x14ac:dyDescent="0.3">
      <c r="A2" s="53"/>
      <c r="B2" s="53"/>
      <c r="C2" s="53"/>
      <c r="D2" s="49" t="s">
        <v>14</v>
      </c>
      <c r="E2" s="49" t="s">
        <v>15</v>
      </c>
      <c r="F2" s="49" t="s">
        <v>16</v>
      </c>
      <c r="G2" s="49" t="s">
        <v>14</v>
      </c>
      <c r="H2" s="49" t="s">
        <v>15</v>
      </c>
      <c r="I2" s="49" t="s">
        <v>16</v>
      </c>
      <c r="J2" s="49" t="s">
        <v>14</v>
      </c>
      <c r="K2" s="49" t="s">
        <v>15</v>
      </c>
      <c r="L2" s="49" t="s">
        <v>16</v>
      </c>
      <c r="M2" s="49" t="s">
        <v>14</v>
      </c>
      <c r="N2" s="49" t="s">
        <v>15</v>
      </c>
      <c r="O2" s="49" t="s">
        <v>16</v>
      </c>
      <c r="P2" s="49" t="s">
        <v>14</v>
      </c>
      <c r="Q2" s="49" t="s">
        <v>15</v>
      </c>
      <c r="R2" s="49" t="s">
        <v>16</v>
      </c>
      <c r="S2" s="49" t="s">
        <v>14</v>
      </c>
      <c r="T2" s="49" t="s">
        <v>15</v>
      </c>
      <c r="U2" s="49" t="s">
        <v>16</v>
      </c>
      <c r="V2" s="49" t="s">
        <v>14</v>
      </c>
      <c r="W2" s="49" t="s">
        <v>15</v>
      </c>
      <c r="X2" s="49" t="s">
        <v>16</v>
      </c>
    </row>
    <row r="3" spans="1:24" x14ac:dyDescent="0.3">
      <c r="A3" s="13">
        <v>1</v>
      </c>
      <c r="B3" s="3">
        <v>1</v>
      </c>
      <c r="C3" s="13">
        <v>0</v>
      </c>
      <c r="D3" s="8">
        <v>57.288899999999998</v>
      </c>
      <c r="E3" s="8">
        <v>45.713900000000002</v>
      </c>
      <c r="F3" s="8">
        <v>75.588399999999993</v>
      </c>
      <c r="G3" s="8"/>
      <c r="H3" s="8"/>
      <c r="I3" s="8"/>
      <c r="J3" s="8"/>
      <c r="K3" s="8"/>
      <c r="L3" s="8"/>
      <c r="M3" s="8"/>
      <c r="N3" s="15"/>
      <c r="O3" s="8"/>
      <c r="P3" s="8"/>
      <c r="Q3" s="8"/>
      <c r="R3" s="15"/>
      <c r="S3" s="8"/>
      <c r="T3" s="8"/>
      <c r="U3" s="8"/>
      <c r="V3" s="15">
        <v>59.818100000000001</v>
      </c>
      <c r="W3" s="8">
        <v>-64.019000000000005</v>
      </c>
      <c r="X3" s="15">
        <v>78.263800000000003</v>
      </c>
    </row>
    <row r="4" spans="1:24" x14ac:dyDescent="0.3">
      <c r="A4" s="13">
        <v>1</v>
      </c>
      <c r="B4" s="3">
        <v>2</v>
      </c>
      <c r="C4" s="13">
        <v>0</v>
      </c>
      <c r="D4" s="8">
        <v>47.709800000000001</v>
      </c>
      <c r="E4" s="8">
        <v>45.581200000000003</v>
      </c>
      <c r="F4" s="8">
        <v>75.649000000000001</v>
      </c>
      <c r="G4" s="8"/>
      <c r="H4" s="8"/>
      <c r="I4" s="8"/>
      <c r="J4" s="8"/>
      <c r="K4" s="8"/>
      <c r="L4" s="8"/>
      <c r="M4" s="8"/>
      <c r="N4" s="15"/>
      <c r="O4" s="8"/>
      <c r="P4" s="8"/>
      <c r="Q4" s="8"/>
      <c r="R4" s="15"/>
      <c r="S4" s="8"/>
      <c r="T4" s="8"/>
      <c r="U4" s="8"/>
      <c r="V4" s="15">
        <v>50.310699999999997</v>
      </c>
      <c r="W4" s="8">
        <v>-64.261399999999995</v>
      </c>
      <c r="X4" s="15">
        <v>78.4101</v>
      </c>
    </row>
    <row r="5" spans="1:24" x14ac:dyDescent="0.3">
      <c r="A5" s="13">
        <v>1</v>
      </c>
      <c r="B5" s="3">
        <v>3</v>
      </c>
      <c r="C5" s="13">
        <v>0</v>
      </c>
      <c r="D5" s="8">
        <v>37.682499999999997</v>
      </c>
      <c r="E5" s="8">
        <v>45.362200000000001</v>
      </c>
      <c r="F5" s="8">
        <v>75.3613</v>
      </c>
      <c r="G5" s="8"/>
      <c r="H5" s="8"/>
      <c r="I5" s="8"/>
      <c r="J5" s="8"/>
      <c r="K5" s="8"/>
      <c r="L5" s="8"/>
      <c r="M5" s="8"/>
      <c r="N5" s="15"/>
      <c r="O5" s="8"/>
      <c r="P5" s="8"/>
      <c r="Q5" s="8"/>
      <c r="R5" s="15"/>
      <c r="S5" s="8"/>
      <c r="T5" s="8"/>
      <c r="U5" s="8"/>
      <c r="V5" s="15">
        <v>40.250399999999999</v>
      </c>
      <c r="W5" s="8">
        <v>-64.400999999999996</v>
      </c>
      <c r="X5" s="15">
        <v>78.348399999999998</v>
      </c>
    </row>
    <row r="6" spans="1:24" x14ac:dyDescent="0.3">
      <c r="A6" s="13">
        <v>1</v>
      </c>
      <c r="B6" s="3">
        <v>4</v>
      </c>
      <c r="C6" s="13">
        <v>0</v>
      </c>
      <c r="D6" s="8">
        <v>27.697900000000001</v>
      </c>
      <c r="E6" s="8">
        <v>45.0944</v>
      </c>
      <c r="F6" s="8">
        <v>75.09</v>
      </c>
      <c r="G6" s="8"/>
      <c r="H6" s="8"/>
      <c r="I6" s="8"/>
      <c r="J6" s="8"/>
      <c r="K6" s="8"/>
      <c r="L6" s="8"/>
      <c r="M6" s="8"/>
      <c r="N6" s="15"/>
      <c r="O6" s="8"/>
      <c r="P6" s="8"/>
      <c r="Q6" s="8"/>
      <c r="R6" s="15"/>
      <c r="S6" s="8"/>
      <c r="T6" s="8"/>
      <c r="U6" s="8"/>
      <c r="V6" s="15">
        <v>30.391200000000001</v>
      </c>
      <c r="W6" s="8">
        <v>-64.534700000000001</v>
      </c>
      <c r="X6" s="15">
        <v>78.302099999999996</v>
      </c>
    </row>
    <row r="7" spans="1:24" x14ac:dyDescent="0.3">
      <c r="A7" s="13">
        <v>1</v>
      </c>
      <c r="B7" s="3">
        <v>5</v>
      </c>
      <c r="C7" s="13">
        <v>0</v>
      </c>
      <c r="D7" s="8">
        <v>12.008100000000001</v>
      </c>
      <c r="E7" s="8">
        <v>44.8065</v>
      </c>
      <c r="F7" s="8">
        <v>75.289599999999993</v>
      </c>
      <c r="G7" s="8">
        <v>13.3674</v>
      </c>
      <c r="H7" s="8">
        <v>26.539100000000001</v>
      </c>
      <c r="I7" s="8">
        <v>75.8626</v>
      </c>
      <c r="J7" s="8">
        <v>14.856299999999999</v>
      </c>
      <c r="K7" s="8">
        <v>8.2954000000000008</v>
      </c>
      <c r="L7" s="8">
        <v>76.405299999999997</v>
      </c>
      <c r="M7" s="8">
        <v>16.156099999999999</v>
      </c>
      <c r="N7" s="15">
        <v>-9.9746000000000006</v>
      </c>
      <c r="O7" s="8">
        <v>76.955600000000004</v>
      </c>
      <c r="P7" s="8">
        <v>17.603100000000001</v>
      </c>
      <c r="Q7" s="8">
        <v>-28.2547</v>
      </c>
      <c r="R7" s="15">
        <v>77.511899999999997</v>
      </c>
      <c r="S7" s="8">
        <v>18.878699999999998</v>
      </c>
      <c r="T7" s="8">
        <v>-46.684199999999997</v>
      </c>
      <c r="U7" s="8">
        <v>78.066599999999994</v>
      </c>
      <c r="V7" s="15">
        <v>20.238900000000001</v>
      </c>
      <c r="W7" s="8">
        <v>-64.981499999999997</v>
      </c>
      <c r="X7" s="15">
        <v>78.597099999999998</v>
      </c>
    </row>
    <row r="8" spans="1:24" x14ac:dyDescent="0.3">
      <c r="A8" s="13">
        <v>1</v>
      </c>
      <c r="B8" s="3">
        <v>6</v>
      </c>
      <c r="C8" s="13">
        <v>0</v>
      </c>
      <c r="D8" s="8">
        <v>2.1375999999999999</v>
      </c>
      <c r="E8" s="8">
        <v>44.480899999999998</v>
      </c>
      <c r="F8" s="8">
        <v>74.929599999999994</v>
      </c>
      <c r="G8" s="8">
        <v>3.4742000000000002</v>
      </c>
      <c r="H8" s="8">
        <v>26.1722</v>
      </c>
      <c r="I8" s="15">
        <v>75.496399999999994</v>
      </c>
      <c r="J8" s="9">
        <v>4.7988999999999997</v>
      </c>
      <c r="K8" s="8">
        <v>7.9302000000000001</v>
      </c>
      <c r="L8" s="8">
        <v>76.056200000000004</v>
      </c>
      <c r="M8" s="8">
        <v>6.1439000000000004</v>
      </c>
      <c r="N8" s="15">
        <v>-10.162000000000001</v>
      </c>
      <c r="O8" s="8">
        <v>76.618399999999994</v>
      </c>
      <c r="P8" s="8">
        <v>7.3973000000000004</v>
      </c>
      <c r="Q8" s="8">
        <v>-28.435400000000001</v>
      </c>
      <c r="R8" s="15">
        <v>77.159199999999998</v>
      </c>
      <c r="S8" s="8">
        <v>9.1021000000000001</v>
      </c>
      <c r="T8" s="8">
        <v>-46.983400000000003</v>
      </c>
      <c r="U8" s="8">
        <v>77.712400000000002</v>
      </c>
      <c r="V8" s="15">
        <v>10.287000000000001</v>
      </c>
      <c r="W8" s="8">
        <v>-65.055000000000007</v>
      </c>
      <c r="X8" s="15">
        <v>78.206400000000002</v>
      </c>
    </row>
    <row r="9" spans="1:24" x14ac:dyDescent="0.3">
      <c r="A9" s="13">
        <v>1</v>
      </c>
      <c r="B9" s="3">
        <v>7</v>
      </c>
      <c r="C9" s="13">
        <v>0</v>
      </c>
      <c r="D9" s="8">
        <v>-7.9009999999999998</v>
      </c>
      <c r="E9" s="8">
        <v>44.298099999999998</v>
      </c>
      <c r="F9" s="8">
        <v>74.516999999999996</v>
      </c>
      <c r="G9" s="8"/>
      <c r="H9" s="8"/>
      <c r="I9" s="15"/>
      <c r="J9" s="9"/>
      <c r="K9" s="8"/>
      <c r="L9" s="8"/>
      <c r="M9" s="8"/>
      <c r="N9" s="15"/>
      <c r="O9" s="8"/>
      <c r="P9" s="8"/>
      <c r="Q9" s="8"/>
      <c r="R9" s="15"/>
      <c r="S9" s="8"/>
      <c r="T9" s="8"/>
      <c r="U9" s="8"/>
      <c r="V9" s="15">
        <v>0.29010000000000002</v>
      </c>
      <c r="W9" s="8">
        <v>-65.395399999999995</v>
      </c>
      <c r="X9" s="15">
        <v>77.781400000000005</v>
      </c>
    </row>
    <row r="10" spans="1:24" x14ac:dyDescent="0.3">
      <c r="A10" s="2">
        <v>1</v>
      </c>
      <c r="B10" s="5">
        <v>8</v>
      </c>
      <c r="C10" s="2">
        <v>0</v>
      </c>
      <c r="D10" s="10">
        <v>-17.836200000000002</v>
      </c>
      <c r="E10" s="10">
        <v>44.137500000000003</v>
      </c>
      <c r="F10" s="10">
        <v>74.067700000000002</v>
      </c>
      <c r="G10" s="10"/>
      <c r="H10" s="10"/>
      <c r="I10" s="16"/>
      <c r="J10" s="11"/>
      <c r="K10" s="10"/>
      <c r="L10" s="10"/>
      <c r="M10" s="10"/>
      <c r="N10" s="16"/>
      <c r="O10" s="10"/>
      <c r="P10" s="10"/>
      <c r="Q10" s="10"/>
      <c r="R10" s="16"/>
      <c r="S10" s="10"/>
      <c r="T10" s="10"/>
      <c r="U10" s="10"/>
      <c r="V10" s="16">
        <v>-9.8102999999999998</v>
      </c>
      <c r="W10" s="10">
        <v>-65.478099999999998</v>
      </c>
      <c r="X10" s="16">
        <v>77.424300000000002</v>
      </c>
    </row>
    <row r="11" spans="1:24" x14ac:dyDescent="0.3">
      <c r="A11" s="17">
        <v>2</v>
      </c>
      <c r="B11" s="18">
        <v>1</v>
      </c>
      <c r="C11" s="17">
        <v>3</v>
      </c>
      <c r="D11" s="19">
        <v>-16.691299999999998</v>
      </c>
      <c r="E11" s="19">
        <v>96.592200000000005</v>
      </c>
      <c r="F11" s="19">
        <v>79.488299999999995</v>
      </c>
      <c r="G11" s="19"/>
      <c r="H11" s="19"/>
      <c r="I11" s="20"/>
      <c r="J11" s="21"/>
      <c r="K11" s="19"/>
      <c r="L11" s="19"/>
      <c r="M11" s="19"/>
      <c r="N11" s="20"/>
      <c r="O11" s="19"/>
      <c r="P11" s="19"/>
      <c r="Q11" s="19"/>
      <c r="R11" s="20"/>
      <c r="S11" s="19"/>
      <c r="T11" s="19"/>
      <c r="U11" s="19"/>
      <c r="V11" s="20">
        <v>35.074300000000001</v>
      </c>
      <c r="W11" s="19">
        <v>-30.646000000000001</v>
      </c>
      <c r="X11" s="20">
        <v>83.495900000000006</v>
      </c>
    </row>
    <row r="12" spans="1:24" x14ac:dyDescent="0.3">
      <c r="A12" s="22">
        <v>2</v>
      </c>
      <c r="B12" s="23">
        <v>2</v>
      </c>
      <c r="C12" s="22">
        <v>3</v>
      </c>
      <c r="D12" s="24">
        <v>-26.014199999999999</v>
      </c>
      <c r="E12" s="24">
        <v>92.832800000000006</v>
      </c>
      <c r="F12" s="24">
        <v>79.822999999999993</v>
      </c>
      <c r="G12" s="24"/>
      <c r="H12" s="24"/>
      <c r="I12" s="25"/>
      <c r="J12" s="26"/>
      <c r="K12" s="24"/>
      <c r="L12" s="24"/>
      <c r="M12" s="24"/>
      <c r="N12" s="25"/>
      <c r="O12" s="24"/>
      <c r="P12" s="24"/>
      <c r="Q12" s="24"/>
      <c r="R12" s="25"/>
      <c r="S12" s="24"/>
      <c r="T12" s="24"/>
      <c r="U12" s="24"/>
      <c r="V12" s="25">
        <v>26.154599999999999</v>
      </c>
      <c r="W12" s="24">
        <v>-34.890500000000003</v>
      </c>
      <c r="X12" s="25">
        <v>83.895799999999994</v>
      </c>
    </row>
    <row r="13" spans="1:24" x14ac:dyDescent="0.3">
      <c r="A13" s="22">
        <v>2</v>
      </c>
      <c r="B13" s="23">
        <v>3</v>
      </c>
      <c r="C13" s="22">
        <v>3</v>
      </c>
      <c r="D13" s="24">
        <v>-35.258699999999997</v>
      </c>
      <c r="E13" s="24">
        <v>89.097499999999997</v>
      </c>
      <c r="F13" s="24">
        <v>79.954400000000007</v>
      </c>
      <c r="G13" s="24"/>
      <c r="H13" s="24"/>
      <c r="I13" s="25"/>
      <c r="J13" s="26"/>
      <c r="K13" s="24"/>
      <c r="L13" s="24"/>
      <c r="M13" s="24"/>
      <c r="N13" s="25"/>
      <c r="O13" s="24"/>
      <c r="P13" s="24"/>
      <c r="Q13" s="24"/>
      <c r="R13" s="25"/>
      <c r="S13" s="24"/>
      <c r="T13" s="24"/>
      <c r="U13" s="24"/>
      <c r="V13" s="25">
        <v>16.918700000000001</v>
      </c>
      <c r="W13" s="24">
        <v>-38.599299999999999</v>
      </c>
      <c r="X13" s="25">
        <v>84.105999999999995</v>
      </c>
    </row>
    <row r="14" spans="1:24" x14ac:dyDescent="0.3">
      <c r="A14" s="22">
        <v>2</v>
      </c>
      <c r="B14" s="23">
        <v>4</v>
      </c>
      <c r="C14" s="22">
        <v>3</v>
      </c>
      <c r="D14" s="24">
        <v>-44.634799999999998</v>
      </c>
      <c r="E14" s="24">
        <v>85.279799999999994</v>
      </c>
      <c r="F14" s="24">
        <v>80.167400000000001</v>
      </c>
      <c r="G14" s="24"/>
      <c r="H14" s="24"/>
      <c r="I14" s="25"/>
      <c r="J14" s="26"/>
      <c r="K14" s="24"/>
      <c r="L14" s="24"/>
      <c r="M14" s="24"/>
      <c r="N14" s="25"/>
      <c r="O14" s="24"/>
      <c r="P14" s="24"/>
      <c r="Q14" s="24"/>
      <c r="R14" s="25"/>
      <c r="S14" s="24"/>
      <c r="T14" s="24"/>
      <c r="U14" s="24"/>
      <c r="V14" s="25">
        <v>7.6089000000000002</v>
      </c>
      <c r="W14" s="24">
        <v>-42.450099999999999</v>
      </c>
      <c r="X14" s="25">
        <v>84.2958</v>
      </c>
    </row>
    <row r="15" spans="1:24" x14ac:dyDescent="0.3">
      <c r="A15" s="22">
        <f t="shared" ref="A15:A66" si="0">A7+1</f>
        <v>2</v>
      </c>
      <c r="B15" s="23">
        <v>5</v>
      </c>
      <c r="C15" s="22">
        <v>2</v>
      </c>
      <c r="D15" s="24">
        <v>1.4136</v>
      </c>
      <c r="E15" s="24">
        <v>44.721800000000002</v>
      </c>
      <c r="F15" s="24">
        <v>78.292299999999997</v>
      </c>
      <c r="G15" s="24"/>
      <c r="H15" s="24"/>
      <c r="I15" s="25"/>
      <c r="J15" s="26"/>
      <c r="K15" s="24"/>
      <c r="L15" s="24"/>
      <c r="M15" s="24"/>
      <c r="N15" s="25"/>
      <c r="O15" s="24"/>
      <c r="P15" s="24"/>
      <c r="Q15" s="24"/>
      <c r="R15" s="25"/>
      <c r="S15" s="24"/>
      <c r="T15" s="24"/>
      <c r="U15" s="24"/>
      <c r="V15" s="25">
        <v>34.017899999999997</v>
      </c>
      <c r="W15" s="24">
        <v>-88.947500000000005</v>
      </c>
      <c r="X15" s="25">
        <v>82.558199999999999</v>
      </c>
    </row>
    <row r="16" spans="1:24" x14ac:dyDescent="0.3">
      <c r="A16" s="22">
        <f t="shared" si="0"/>
        <v>2</v>
      </c>
      <c r="B16" s="23">
        <v>6</v>
      </c>
      <c r="C16" s="22">
        <v>2</v>
      </c>
      <c r="D16" s="24">
        <v>-8.1311999999999998</v>
      </c>
      <c r="E16" s="24">
        <v>42.502600000000001</v>
      </c>
      <c r="F16" s="24">
        <v>77.893699999999995</v>
      </c>
      <c r="G16" s="24"/>
      <c r="H16" s="24"/>
      <c r="I16" s="25"/>
      <c r="J16" s="26"/>
      <c r="K16" s="24"/>
      <c r="L16" s="24"/>
      <c r="M16" s="24"/>
      <c r="N16" s="25"/>
      <c r="O16" s="24"/>
      <c r="P16" s="24"/>
      <c r="Q16" s="24"/>
      <c r="R16" s="25"/>
      <c r="S16" s="24"/>
      <c r="T16" s="24"/>
      <c r="U16" s="24"/>
      <c r="V16" s="25">
        <v>24.2014</v>
      </c>
      <c r="W16" s="24">
        <v>-91.114400000000003</v>
      </c>
      <c r="X16" s="25">
        <v>82.245999999999995</v>
      </c>
    </row>
    <row r="17" spans="1:24" x14ac:dyDescent="0.3">
      <c r="A17" s="22">
        <f t="shared" si="0"/>
        <v>2</v>
      </c>
      <c r="B17" s="23">
        <v>7</v>
      </c>
      <c r="C17" s="22">
        <v>2</v>
      </c>
      <c r="D17" s="24">
        <v>-17.960699999999999</v>
      </c>
      <c r="E17" s="24">
        <v>40.314100000000003</v>
      </c>
      <c r="F17" s="24">
        <v>77.476399999999998</v>
      </c>
      <c r="G17" s="24"/>
      <c r="H17" s="24"/>
      <c r="I17" s="25"/>
      <c r="J17" s="26"/>
      <c r="K17" s="24"/>
      <c r="L17" s="24"/>
      <c r="M17" s="24"/>
      <c r="N17" s="25"/>
      <c r="O17" s="24"/>
      <c r="P17" s="24"/>
      <c r="Q17" s="24"/>
      <c r="R17" s="25"/>
      <c r="S17" s="24"/>
      <c r="T17" s="24"/>
      <c r="U17" s="24"/>
      <c r="V17" s="25">
        <v>14.567</v>
      </c>
      <c r="W17" s="24">
        <v>-93.334199999999996</v>
      </c>
      <c r="X17" s="25">
        <v>81.899199999999993</v>
      </c>
    </row>
    <row r="18" spans="1:24" x14ac:dyDescent="0.3">
      <c r="A18" s="27">
        <f t="shared" si="0"/>
        <v>2</v>
      </c>
      <c r="B18" s="28">
        <v>8</v>
      </c>
      <c r="C18" s="27">
        <v>2</v>
      </c>
      <c r="D18" s="29">
        <v>-27.609000000000002</v>
      </c>
      <c r="E18" s="29">
        <v>38.086300000000001</v>
      </c>
      <c r="F18" s="29">
        <v>77.037499999999994</v>
      </c>
      <c r="G18" s="29"/>
      <c r="H18" s="29"/>
      <c r="I18" s="30"/>
      <c r="J18" s="31"/>
      <c r="K18" s="29"/>
      <c r="L18" s="29"/>
      <c r="M18" s="29"/>
      <c r="N18" s="30"/>
      <c r="O18" s="29"/>
      <c r="P18" s="29"/>
      <c r="Q18" s="29"/>
      <c r="R18" s="30"/>
      <c r="S18" s="29"/>
      <c r="T18" s="29"/>
      <c r="U18" s="29"/>
      <c r="V18" s="30">
        <v>4.7760999999999996</v>
      </c>
      <c r="W18" s="29">
        <v>-95.513900000000007</v>
      </c>
      <c r="X18" s="30">
        <v>81.478899999999996</v>
      </c>
    </row>
    <row r="19" spans="1:24" x14ac:dyDescent="0.3">
      <c r="A19" s="12">
        <f t="shared" si="0"/>
        <v>3</v>
      </c>
      <c r="B19" s="4">
        <v>1</v>
      </c>
      <c r="C19" s="12">
        <f>C11+2</f>
        <v>5</v>
      </c>
      <c r="D19" s="6"/>
      <c r="E19" s="6"/>
      <c r="F19" s="6"/>
      <c r="G19" s="6"/>
      <c r="H19" s="6"/>
      <c r="I19" s="14"/>
      <c r="J19" s="7"/>
      <c r="K19" s="6"/>
      <c r="L19" s="6"/>
      <c r="M19" s="6"/>
      <c r="N19" s="14"/>
      <c r="O19" s="6"/>
      <c r="P19" s="6"/>
      <c r="Q19" s="6"/>
      <c r="R19" s="14"/>
      <c r="S19" s="6"/>
      <c r="T19" s="6"/>
      <c r="U19" s="6"/>
      <c r="V19" s="14"/>
      <c r="W19" s="6"/>
      <c r="X19" s="14"/>
    </row>
    <row r="20" spans="1:24" x14ac:dyDescent="0.3">
      <c r="A20" s="13">
        <f t="shared" si="0"/>
        <v>3</v>
      </c>
      <c r="B20" s="3">
        <v>2</v>
      </c>
      <c r="C20" s="13">
        <f t="shared" ref="C20:C66" si="1">C12+2</f>
        <v>5</v>
      </c>
      <c r="D20" s="8"/>
      <c r="E20" s="8"/>
      <c r="F20" s="8"/>
      <c r="G20" s="8"/>
      <c r="H20" s="8"/>
      <c r="I20" s="15"/>
      <c r="J20" s="9"/>
      <c r="K20" s="8"/>
      <c r="L20" s="8"/>
      <c r="M20" s="8"/>
      <c r="N20" s="15"/>
      <c r="O20" s="8"/>
      <c r="P20" s="8"/>
      <c r="Q20" s="8"/>
      <c r="R20" s="15"/>
      <c r="S20" s="8"/>
      <c r="T20" s="8"/>
      <c r="U20" s="8"/>
      <c r="V20" s="15"/>
      <c r="W20" s="8"/>
      <c r="X20" s="15"/>
    </row>
    <row r="21" spans="1:24" x14ac:dyDescent="0.3">
      <c r="A21" s="13">
        <f t="shared" si="0"/>
        <v>3</v>
      </c>
      <c r="B21" s="3">
        <v>3</v>
      </c>
      <c r="C21" s="13">
        <f t="shared" si="1"/>
        <v>5</v>
      </c>
      <c r="D21" s="8"/>
      <c r="E21" s="8"/>
      <c r="F21" s="8"/>
      <c r="G21" s="8"/>
      <c r="H21" s="8"/>
      <c r="I21" s="15"/>
      <c r="J21" s="9"/>
      <c r="K21" s="8"/>
      <c r="L21" s="8"/>
      <c r="M21" s="8"/>
      <c r="N21" s="15"/>
      <c r="O21" s="8"/>
      <c r="P21" s="8"/>
      <c r="Q21" s="8"/>
      <c r="R21" s="15"/>
      <c r="S21" s="8"/>
      <c r="T21" s="8"/>
      <c r="U21" s="8"/>
      <c r="V21" s="15"/>
      <c r="W21" s="8"/>
      <c r="X21" s="15"/>
    </row>
    <row r="22" spans="1:24" x14ac:dyDescent="0.3">
      <c r="A22" s="13">
        <f t="shared" si="0"/>
        <v>3</v>
      </c>
      <c r="B22" s="3">
        <v>4</v>
      </c>
      <c r="C22" s="13">
        <f t="shared" si="1"/>
        <v>5</v>
      </c>
      <c r="D22" s="8"/>
      <c r="E22" s="8"/>
      <c r="F22" s="8"/>
      <c r="G22" s="8"/>
      <c r="H22" s="8"/>
      <c r="I22" s="15"/>
      <c r="J22" s="9"/>
      <c r="K22" s="8"/>
      <c r="L22" s="8"/>
      <c r="M22" s="8"/>
      <c r="N22" s="15"/>
      <c r="O22" s="8"/>
      <c r="P22" s="8"/>
      <c r="Q22" s="8"/>
      <c r="R22" s="15"/>
      <c r="S22" s="8"/>
      <c r="T22" s="8"/>
      <c r="U22" s="8"/>
      <c r="V22" s="15"/>
      <c r="W22" s="8"/>
      <c r="X22" s="15"/>
    </row>
    <row r="23" spans="1:24" x14ac:dyDescent="0.3">
      <c r="A23" s="13">
        <f t="shared" si="0"/>
        <v>3</v>
      </c>
      <c r="B23" s="3">
        <v>5</v>
      </c>
      <c r="C23" s="13">
        <f t="shared" si="1"/>
        <v>4</v>
      </c>
      <c r="D23" s="8">
        <v>2.1053000000000002</v>
      </c>
      <c r="E23" s="8">
        <v>28.9268</v>
      </c>
      <c r="F23" s="8">
        <v>79.341200000000001</v>
      </c>
      <c r="G23" s="8">
        <v>12.8911</v>
      </c>
      <c r="H23" s="8">
        <v>8.9855</v>
      </c>
      <c r="I23" s="15">
        <v>80.091800000000006</v>
      </c>
      <c r="J23" s="9">
        <v>24.0046</v>
      </c>
      <c r="K23" s="8">
        <v>-11.148</v>
      </c>
      <c r="L23" s="8">
        <v>80.826300000000003</v>
      </c>
      <c r="M23" s="8">
        <v>35.034399999999998</v>
      </c>
      <c r="N23" s="15">
        <v>-31.2636</v>
      </c>
      <c r="O23" s="8">
        <v>81.515900000000002</v>
      </c>
      <c r="P23" s="8">
        <v>46.0471</v>
      </c>
      <c r="Q23" s="15">
        <v>-51.454099999999997</v>
      </c>
      <c r="R23" s="8">
        <v>82.198499999999996</v>
      </c>
      <c r="S23" s="8">
        <v>57.189100000000003</v>
      </c>
      <c r="T23" s="8">
        <v>-71.631399999999999</v>
      </c>
      <c r="U23" s="15">
        <v>82.893500000000003</v>
      </c>
      <c r="V23" s="15">
        <v>68.247399999999999</v>
      </c>
      <c r="W23" s="8">
        <v>-91.729500000000002</v>
      </c>
      <c r="X23" s="15">
        <v>83.582700000000003</v>
      </c>
    </row>
    <row r="24" spans="1:24" x14ac:dyDescent="0.3">
      <c r="A24" s="13">
        <f t="shared" si="0"/>
        <v>3</v>
      </c>
      <c r="B24" s="3">
        <v>6</v>
      </c>
      <c r="C24" s="13">
        <f t="shared" si="1"/>
        <v>4</v>
      </c>
      <c r="D24" s="8">
        <v>-6.8597999999999999</v>
      </c>
      <c r="E24" s="8">
        <v>23.9651</v>
      </c>
      <c r="F24" s="8">
        <v>79.028099999999995</v>
      </c>
      <c r="G24" s="8">
        <v>4.1303999999999998</v>
      </c>
      <c r="H24" s="8">
        <v>4.0852000000000004</v>
      </c>
      <c r="I24" s="15">
        <v>79.849900000000005</v>
      </c>
      <c r="J24" s="9">
        <v>15.179</v>
      </c>
      <c r="K24" s="8">
        <v>-16.095400000000001</v>
      </c>
      <c r="L24" s="8">
        <v>80.634</v>
      </c>
      <c r="M24" s="8">
        <v>26.335799999999999</v>
      </c>
      <c r="N24" s="15">
        <v>-36.1995</v>
      </c>
      <c r="O24" s="8">
        <v>81.355400000000003</v>
      </c>
      <c r="P24" s="8">
        <v>37.326500000000003</v>
      </c>
      <c r="Q24" s="8">
        <v>-56.3093</v>
      </c>
      <c r="R24" s="15">
        <v>82.035200000000003</v>
      </c>
      <c r="S24" s="8">
        <v>48.405299999999997</v>
      </c>
      <c r="T24" s="8">
        <v>-76.389700000000005</v>
      </c>
      <c r="U24" s="8">
        <v>82.711299999999994</v>
      </c>
      <c r="V24" s="15">
        <v>59.385800000000003</v>
      </c>
      <c r="W24" s="8">
        <v>-96.515600000000006</v>
      </c>
      <c r="X24" s="15">
        <v>83.387799999999999</v>
      </c>
    </row>
    <row r="25" spans="1:24" x14ac:dyDescent="0.3">
      <c r="A25" s="13">
        <f t="shared" si="0"/>
        <v>3</v>
      </c>
      <c r="B25" s="3">
        <v>7</v>
      </c>
      <c r="C25" s="13">
        <f t="shared" si="1"/>
        <v>4</v>
      </c>
      <c r="D25" s="8">
        <v>-15.5991</v>
      </c>
      <c r="E25" s="8">
        <v>19.190000000000001</v>
      </c>
      <c r="F25" s="8">
        <v>78.674999999999997</v>
      </c>
      <c r="G25" s="8"/>
      <c r="H25" s="8"/>
      <c r="I25" s="15"/>
      <c r="J25" s="9"/>
      <c r="K25" s="8"/>
      <c r="L25" s="8"/>
      <c r="M25" s="8"/>
      <c r="N25" s="15"/>
      <c r="O25" s="8"/>
      <c r="P25" s="8"/>
      <c r="Q25" s="8"/>
      <c r="R25" s="15"/>
      <c r="S25" s="8"/>
      <c r="T25" s="8"/>
      <c r="U25" s="8"/>
      <c r="V25" s="15">
        <v>50.691400000000002</v>
      </c>
      <c r="W25" s="8">
        <v>-101.2987</v>
      </c>
      <c r="X25" s="15">
        <v>83.195099999999996</v>
      </c>
    </row>
    <row r="26" spans="1:24" x14ac:dyDescent="0.3">
      <c r="A26" s="2">
        <f t="shared" si="0"/>
        <v>3</v>
      </c>
      <c r="B26" s="5">
        <v>8</v>
      </c>
      <c r="C26" s="2">
        <f t="shared" si="1"/>
        <v>4</v>
      </c>
      <c r="D26" s="10">
        <v>-24.3843</v>
      </c>
      <c r="E26" s="10">
        <v>14.3299</v>
      </c>
      <c r="F26" s="10">
        <v>78.259500000000003</v>
      </c>
      <c r="G26" s="10"/>
      <c r="H26" s="10"/>
      <c r="I26" s="16"/>
      <c r="J26" s="11"/>
      <c r="K26" s="10"/>
      <c r="L26" s="10"/>
      <c r="M26" s="10"/>
      <c r="N26" s="16"/>
      <c r="O26" s="10"/>
      <c r="P26" s="10"/>
      <c r="Q26" s="10"/>
      <c r="R26" s="16"/>
      <c r="S26" s="10"/>
      <c r="T26" s="10"/>
      <c r="U26" s="10"/>
      <c r="V26" s="16">
        <v>42.052500000000002</v>
      </c>
      <c r="W26" s="10">
        <v>-106.0998</v>
      </c>
      <c r="X26" s="16">
        <v>82.713399999999993</v>
      </c>
    </row>
    <row r="27" spans="1:24" x14ac:dyDescent="0.3">
      <c r="A27" s="17">
        <f t="shared" si="0"/>
        <v>4</v>
      </c>
      <c r="B27" s="18">
        <v>1</v>
      </c>
      <c r="C27" s="17">
        <f t="shared" si="1"/>
        <v>7</v>
      </c>
      <c r="D27" s="19"/>
      <c r="E27" s="19"/>
      <c r="F27" s="19"/>
      <c r="G27" s="19"/>
      <c r="H27" s="19"/>
      <c r="I27" s="20"/>
      <c r="J27" s="21"/>
      <c r="K27" s="19"/>
      <c r="L27" s="19"/>
      <c r="M27" s="19"/>
      <c r="N27" s="20"/>
      <c r="O27" s="19"/>
      <c r="P27" s="19"/>
      <c r="Q27" s="19"/>
      <c r="R27" s="20"/>
      <c r="S27" s="19"/>
      <c r="T27" s="19"/>
      <c r="U27" s="19"/>
      <c r="V27" s="20"/>
      <c r="W27" s="19"/>
      <c r="X27" s="20"/>
    </row>
    <row r="28" spans="1:24" x14ac:dyDescent="0.3">
      <c r="A28" s="22">
        <f t="shared" si="0"/>
        <v>4</v>
      </c>
      <c r="B28" s="23">
        <v>2</v>
      </c>
      <c r="C28" s="22">
        <f t="shared" si="1"/>
        <v>7</v>
      </c>
      <c r="D28" s="24"/>
      <c r="E28" s="24"/>
      <c r="F28" s="24"/>
      <c r="G28" s="24"/>
      <c r="H28" s="24"/>
      <c r="I28" s="25"/>
      <c r="J28" s="26"/>
      <c r="K28" s="24"/>
      <c r="L28" s="24"/>
      <c r="M28" s="24"/>
      <c r="N28" s="25"/>
      <c r="O28" s="24"/>
      <c r="P28" s="24"/>
      <c r="Q28" s="24"/>
      <c r="R28" s="25"/>
      <c r="S28" s="24"/>
      <c r="T28" s="24"/>
      <c r="U28" s="24"/>
      <c r="V28" s="25"/>
      <c r="W28" s="24"/>
      <c r="X28" s="25"/>
    </row>
    <row r="29" spans="1:24" x14ac:dyDescent="0.3">
      <c r="A29" s="22">
        <f t="shared" si="0"/>
        <v>4</v>
      </c>
      <c r="B29" s="23">
        <v>3</v>
      </c>
      <c r="C29" s="22">
        <f t="shared" si="1"/>
        <v>7</v>
      </c>
      <c r="D29" s="24"/>
      <c r="E29" s="24"/>
      <c r="F29" s="24"/>
      <c r="G29" s="24"/>
      <c r="H29" s="24"/>
      <c r="I29" s="25"/>
      <c r="J29" s="26"/>
      <c r="K29" s="24"/>
      <c r="L29" s="24"/>
      <c r="M29" s="24"/>
      <c r="N29" s="25"/>
      <c r="O29" s="24"/>
      <c r="P29" s="24"/>
      <c r="Q29" s="24"/>
      <c r="R29" s="25"/>
      <c r="S29" s="24"/>
      <c r="T29" s="24"/>
      <c r="U29" s="24"/>
      <c r="V29" s="25"/>
      <c r="W29" s="24"/>
      <c r="X29" s="25"/>
    </row>
    <row r="30" spans="1:24" x14ac:dyDescent="0.3">
      <c r="A30" s="22">
        <f t="shared" si="0"/>
        <v>4</v>
      </c>
      <c r="B30" s="23">
        <v>4</v>
      </c>
      <c r="C30" s="22">
        <f t="shared" si="1"/>
        <v>7</v>
      </c>
      <c r="D30" s="24"/>
      <c r="E30" s="24"/>
      <c r="F30" s="24"/>
      <c r="G30" s="24"/>
      <c r="H30" s="24"/>
      <c r="I30" s="25"/>
      <c r="J30" s="26"/>
      <c r="K30" s="24"/>
      <c r="L30" s="24"/>
      <c r="M30" s="24"/>
      <c r="N30" s="25"/>
      <c r="O30" s="24"/>
      <c r="P30" s="24"/>
      <c r="Q30" s="24"/>
      <c r="R30" s="25"/>
      <c r="S30" s="24"/>
      <c r="T30" s="24"/>
      <c r="U30" s="24"/>
      <c r="V30" s="25"/>
      <c r="W30" s="24"/>
      <c r="X30" s="25"/>
    </row>
    <row r="31" spans="1:24" x14ac:dyDescent="0.3">
      <c r="A31" s="22">
        <f t="shared" si="0"/>
        <v>4</v>
      </c>
      <c r="B31" s="23">
        <v>5</v>
      </c>
      <c r="C31" s="22">
        <f t="shared" si="1"/>
        <v>6</v>
      </c>
      <c r="D31" s="24">
        <v>-1.7796000000000001</v>
      </c>
      <c r="E31" s="24">
        <v>34.365499999999997</v>
      </c>
      <c r="F31" s="24">
        <v>84.316400000000002</v>
      </c>
      <c r="G31" s="24">
        <v>8.1356999999999999</v>
      </c>
      <c r="H31" s="24">
        <v>14.0381</v>
      </c>
      <c r="I31" s="25">
        <v>85.037000000000006</v>
      </c>
      <c r="J31" s="26">
        <v>18.4236</v>
      </c>
      <c r="K31" s="24">
        <v>-6.5583</v>
      </c>
      <c r="L31" s="24">
        <v>85.7697</v>
      </c>
      <c r="M31" s="24">
        <v>28.663599999999999</v>
      </c>
      <c r="N31" s="25">
        <v>-27.323599999999999</v>
      </c>
      <c r="O31" s="24">
        <v>86.480500000000006</v>
      </c>
      <c r="P31" s="24">
        <v>38.9651</v>
      </c>
      <c r="Q31" s="24">
        <v>-47.872</v>
      </c>
      <c r="R31" s="25">
        <v>87.164599999999993</v>
      </c>
      <c r="S31" s="24">
        <v>49.107799999999997</v>
      </c>
      <c r="T31" s="24">
        <v>-68.400099999999995</v>
      </c>
      <c r="U31" s="24">
        <v>87.842699999999994</v>
      </c>
      <c r="V31" s="25">
        <v>59.445</v>
      </c>
      <c r="W31" s="24">
        <v>-88.9589</v>
      </c>
      <c r="X31" s="25">
        <v>88.490600000000001</v>
      </c>
    </row>
    <row r="32" spans="1:24" x14ac:dyDescent="0.3">
      <c r="A32" s="22">
        <f t="shared" si="0"/>
        <v>4</v>
      </c>
      <c r="B32" s="23">
        <v>6</v>
      </c>
      <c r="C32" s="22">
        <f t="shared" si="1"/>
        <v>6</v>
      </c>
      <c r="D32" s="24">
        <v>-11.0038</v>
      </c>
      <c r="E32" s="24">
        <v>29.817299999999999</v>
      </c>
      <c r="F32" s="24">
        <v>84.115499999999997</v>
      </c>
      <c r="G32" s="24">
        <v>-0.66239999999999999</v>
      </c>
      <c r="H32" s="24">
        <v>9.1356999999999999</v>
      </c>
      <c r="I32" s="25">
        <v>84.863299999999995</v>
      </c>
      <c r="J32" s="26">
        <v>9.4921000000000006</v>
      </c>
      <c r="K32" s="24">
        <v>-11.2759</v>
      </c>
      <c r="L32" s="24">
        <v>85.569299999999998</v>
      </c>
      <c r="M32" s="24">
        <v>19.773399999999999</v>
      </c>
      <c r="N32" s="25">
        <v>-32.011600000000001</v>
      </c>
      <c r="O32" s="24">
        <v>86.290199999999999</v>
      </c>
      <c r="P32" s="24">
        <v>29.9467</v>
      </c>
      <c r="Q32" s="24">
        <v>-52.426400000000001</v>
      </c>
      <c r="R32" s="25">
        <v>86.983000000000004</v>
      </c>
      <c r="S32" s="24">
        <v>40.009799999999998</v>
      </c>
      <c r="T32" s="24">
        <v>-72.763300000000001</v>
      </c>
      <c r="U32" s="24">
        <v>87.640900000000002</v>
      </c>
      <c r="V32" s="25">
        <v>50.1875</v>
      </c>
      <c r="W32" s="24">
        <v>-93.456699999999998</v>
      </c>
      <c r="X32" s="25">
        <v>88.300200000000004</v>
      </c>
    </row>
    <row r="33" spans="1:24" x14ac:dyDescent="0.3">
      <c r="A33" s="22">
        <f t="shared" si="0"/>
        <v>4</v>
      </c>
      <c r="B33" s="23">
        <v>7</v>
      </c>
      <c r="C33" s="22">
        <f t="shared" si="1"/>
        <v>6</v>
      </c>
      <c r="D33" s="24"/>
      <c r="E33" s="24"/>
      <c r="F33" s="24"/>
      <c r="G33" s="24"/>
      <c r="H33" s="24"/>
      <c r="I33" s="25"/>
      <c r="J33" s="26"/>
      <c r="K33" s="24"/>
      <c r="L33" s="24"/>
      <c r="M33" s="24"/>
      <c r="N33" s="25"/>
      <c r="O33" s="24"/>
      <c r="P33" s="24"/>
      <c r="Q33" s="24"/>
      <c r="R33" s="25"/>
      <c r="S33" s="24"/>
      <c r="T33" s="24"/>
      <c r="U33" s="24"/>
      <c r="V33" s="25"/>
      <c r="W33" s="24"/>
      <c r="X33" s="25"/>
    </row>
    <row r="34" spans="1:24" x14ac:dyDescent="0.3">
      <c r="A34" s="27">
        <f t="shared" si="0"/>
        <v>4</v>
      </c>
      <c r="B34" s="28">
        <v>8</v>
      </c>
      <c r="C34" s="27">
        <f t="shared" si="1"/>
        <v>6</v>
      </c>
      <c r="D34" s="29"/>
      <c r="E34" s="29"/>
      <c r="F34" s="29"/>
      <c r="G34" s="29"/>
      <c r="H34" s="29"/>
      <c r="I34" s="30"/>
      <c r="J34" s="31"/>
      <c r="K34" s="29"/>
      <c r="L34" s="29"/>
      <c r="M34" s="29"/>
      <c r="N34" s="30"/>
      <c r="O34" s="29"/>
      <c r="P34" s="29"/>
      <c r="Q34" s="29"/>
      <c r="R34" s="30"/>
      <c r="S34" s="29"/>
      <c r="T34" s="29"/>
      <c r="U34" s="29"/>
      <c r="V34" s="30"/>
      <c r="W34" s="29"/>
      <c r="X34" s="30"/>
    </row>
    <row r="35" spans="1:24" x14ac:dyDescent="0.3">
      <c r="A35" s="12">
        <f t="shared" si="0"/>
        <v>5</v>
      </c>
      <c r="B35" s="4">
        <v>1</v>
      </c>
      <c r="C35" s="13">
        <f t="shared" si="1"/>
        <v>9</v>
      </c>
      <c r="D35" s="36"/>
      <c r="E35" s="36"/>
      <c r="F35" s="36"/>
      <c r="G35" s="36"/>
      <c r="H35" s="36"/>
      <c r="I35" s="37"/>
      <c r="J35" s="38"/>
      <c r="K35" s="36"/>
      <c r="L35" s="36"/>
      <c r="M35" s="36"/>
      <c r="N35" s="37"/>
      <c r="O35" s="36"/>
      <c r="P35" s="36"/>
      <c r="Q35" s="8"/>
      <c r="R35" s="14"/>
      <c r="S35" s="36"/>
      <c r="T35" s="36"/>
      <c r="U35" s="36"/>
      <c r="V35" s="37"/>
      <c r="W35" s="36"/>
      <c r="X35" s="37"/>
    </row>
    <row r="36" spans="1:24" x14ac:dyDescent="0.3">
      <c r="A36" s="13">
        <f t="shared" si="0"/>
        <v>5</v>
      </c>
      <c r="B36" s="3">
        <v>2</v>
      </c>
      <c r="C36" s="13">
        <f t="shared" si="1"/>
        <v>9</v>
      </c>
      <c r="D36" s="36"/>
      <c r="E36" s="36"/>
      <c r="F36" s="36"/>
      <c r="G36" s="36"/>
      <c r="H36" s="36"/>
      <c r="I36" s="37"/>
      <c r="J36" s="38"/>
      <c r="K36" s="36"/>
      <c r="L36" s="36"/>
      <c r="M36" s="36"/>
      <c r="N36" s="37"/>
      <c r="O36" s="36"/>
      <c r="P36" s="36"/>
      <c r="Q36" s="8"/>
      <c r="R36" s="15"/>
      <c r="S36" s="36"/>
      <c r="T36" s="36"/>
      <c r="U36" s="36"/>
      <c r="V36" s="37"/>
      <c r="W36" s="36"/>
      <c r="X36" s="37"/>
    </row>
    <row r="37" spans="1:24" x14ac:dyDescent="0.3">
      <c r="A37" s="13">
        <f t="shared" si="0"/>
        <v>5</v>
      </c>
      <c r="B37" s="3">
        <v>3</v>
      </c>
      <c r="C37" s="13">
        <f t="shared" si="1"/>
        <v>9</v>
      </c>
      <c r="D37" s="36"/>
      <c r="E37" s="36"/>
      <c r="F37" s="36"/>
      <c r="G37" s="36"/>
      <c r="H37" s="36"/>
      <c r="I37" s="37"/>
      <c r="J37" s="38"/>
      <c r="K37" s="36"/>
      <c r="L37" s="36"/>
      <c r="M37" s="36"/>
      <c r="N37" s="37"/>
      <c r="O37" s="36"/>
      <c r="P37" s="36"/>
      <c r="Q37" s="8"/>
      <c r="R37" s="15"/>
      <c r="S37" s="36"/>
      <c r="T37" s="36"/>
      <c r="U37" s="36"/>
      <c r="V37" s="37"/>
      <c r="W37" s="36"/>
      <c r="X37" s="37"/>
    </row>
    <row r="38" spans="1:24" x14ac:dyDescent="0.3">
      <c r="A38" s="13">
        <f t="shared" si="0"/>
        <v>5</v>
      </c>
      <c r="B38" s="3">
        <v>4</v>
      </c>
      <c r="C38" s="13">
        <f t="shared" si="1"/>
        <v>9</v>
      </c>
      <c r="D38" s="36"/>
      <c r="E38" s="36"/>
      <c r="F38" s="36"/>
      <c r="G38" s="36"/>
      <c r="H38" s="36"/>
      <c r="I38" s="37"/>
      <c r="J38" s="38"/>
      <c r="K38" s="36"/>
      <c r="L38" s="36"/>
      <c r="M38" s="36"/>
      <c r="N38" s="37"/>
      <c r="O38" s="36"/>
      <c r="P38" s="36"/>
      <c r="Q38" s="8"/>
      <c r="R38" s="15"/>
      <c r="S38" s="36"/>
      <c r="T38" s="36"/>
      <c r="U38" s="36"/>
      <c r="V38" s="37"/>
      <c r="W38" s="36"/>
      <c r="X38" s="37"/>
    </row>
    <row r="39" spans="1:24" x14ac:dyDescent="0.3">
      <c r="A39" s="13">
        <f t="shared" si="0"/>
        <v>5</v>
      </c>
      <c r="B39" s="3">
        <v>5</v>
      </c>
      <c r="C39" s="13">
        <f t="shared" si="1"/>
        <v>8</v>
      </c>
      <c r="D39" s="36">
        <v>-8.7187000000000001</v>
      </c>
      <c r="E39" s="36">
        <v>27.788499999999999</v>
      </c>
      <c r="F39" s="36">
        <v>88.655500000000004</v>
      </c>
      <c r="G39" s="36">
        <v>2.0265</v>
      </c>
      <c r="H39" s="36">
        <v>7.5900999999999996</v>
      </c>
      <c r="I39" s="37">
        <v>89.363</v>
      </c>
      <c r="J39" s="38">
        <v>12.431900000000001</v>
      </c>
      <c r="K39" s="36">
        <v>-12.8432</v>
      </c>
      <c r="L39" s="36">
        <v>90.064300000000003</v>
      </c>
      <c r="M39" s="36">
        <v>22.9697</v>
      </c>
      <c r="N39" s="37">
        <v>-33.225299999999997</v>
      </c>
      <c r="O39" s="36">
        <v>90.745800000000003</v>
      </c>
      <c r="P39" s="36">
        <v>33.472000000000001</v>
      </c>
      <c r="Q39" s="8">
        <v>-53.5259</v>
      </c>
      <c r="R39" s="15">
        <v>91.446799999999996</v>
      </c>
      <c r="S39" s="36">
        <v>43.9574</v>
      </c>
      <c r="T39" s="36">
        <v>-73.9208</v>
      </c>
      <c r="U39" s="36">
        <v>92.128399999999999</v>
      </c>
      <c r="V39" s="37">
        <v>54.2166</v>
      </c>
      <c r="W39" s="36">
        <v>-94.583399999999997</v>
      </c>
      <c r="X39" s="37">
        <v>92.787599999999998</v>
      </c>
    </row>
    <row r="40" spans="1:24" x14ac:dyDescent="0.3">
      <c r="A40" s="13">
        <f t="shared" si="0"/>
        <v>5</v>
      </c>
      <c r="B40" s="3">
        <v>6</v>
      </c>
      <c r="C40" s="13">
        <f t="shared" si="1"/>
        <v>8</v>
      </c>
      <c r="D40" s="36">
        <v>-17.617899999999999</v>
      </c>
      <c r="E40" s="36">
        <v>23.246600000000001</v>
      </c>
      <c r="F40" s="36">
        <v>88.405799999999999</v>
      </c>
      <c r="G40" s="36">
        <v>-6.8970000000000002</v>
      </c>
      <c r="H40" s="36">
        <v>2.9464999999999999</v>
      </c>
      <c r="I40" s="37">
        <v>89.156199999999998</v>
      </c>
      <c r="J40" s="38">
        <v>3.6133000000000002</v>
      </c>
      <c r="K40" s="36">
        <v>-17.5168</v>
      </c>
      <c r="L40" s="36">
        <v>89.854399999999998</v>
      </c>
      <c r="M40" s="36">
        <v>14.115500000000001</v>
      </c>
      <c r="N40" s="37">
        <v>-37.889499999999998</v>
      </c>
      <c r="O40" s="36">
        <v>90.539100000000005</v>
      </c>
      <c r="P40" s="36">
        <v>24.4968</v>
      </c>
      <c r="Q40" s="8">
        <v>-58.282200000000003</v>
      </c>
      <c r="R40" s="15">
        <v>91.187799999999996</v>
      </c>
      <c r="S40" s="36">
        <v>34.988300000000002</v>
      </c>
      <c r="T40" s="36">
        <v>-78.625699999999995</v>
      </c>
      <c r="U40" s="36">
        <v>91.846299999999999</v>
      </c>
      <c r="V40" s="37">
        <v>45.5304</v>
      </c>
      <c r="W40" s="36">
        <v>-99.064999999999998</v>
      </c>
      <c r="X40" s="37">
        <v>92.504999999999995</v>
      </c>
    </row>
    <row r="41" spans="1:24" x14ac:dyDescent="0.3">
      <c r="A41" s="13">
        <f t="shared" si="0"/>
        <v>5</v>
      </c>
      <c r="B41" s="3">
        <v>7</v>
      </c>
      <c r="C41" s="13">
        <f t="shared" si="1"/>
        <v>8</v>
      </c>
      <c r="D41" s="36">
        <v>-26.512699999999999</v>
      </c>
      <c r="E41" s="36">
        <v>18.632999999999999</v>
      </c>
      <c r="F41" s="36">
        <v>88.192400000000006</v>
      </c>
      <c r="G41" s="36"/>
      <c r="H41" s="36"/>
      <c r="I41" s="37"/>
      <c r="J41" s="38"/>
      <c r="K41" s="36"/>
      <c r="L41" s="36"/>
      <c r="M41" s="36"/>
      <c r="N41" s="37"/>
      <c r="O41" s="36"/>
      <c r="P41" s="36"/>
      <c r="Q41" s="8"/>
      <c r="R41" s="15"/>
      <c r="S41" s="36"/>
      <c r="T41" s="36"/>
      <c r="U41" s="36"/>
      <c r="V41" s="37">
        <v>36.5075</v>
      </c>
      <c r="W41" s="36">
        <v>-103.7239</v>
      </c>
      <c r="X41" s="37">
        <v>92.291700000000006</v>
      </c>
    </row>
    <row r="42" spans="1:24" x14ac:dyDescent="0.3">
      <c r="A42" s="2">
        <f t="shared" si="0"/>
        <v>5</v>
      </c>
      <c r="B42" s="5">
        <v>8</v>
      </c>
      <c r="C42" s="2">
        <f t="shared" si="1"/>
        <v>8</v>
      </c>
      <c r="D42" s="39">
        <v>-35.421500000000002</v>
      </c>
      <c r="E42" s="42">
        <v>14.067</v>
      </c>
      <c r="F42" s="42">
        <v>87.805000000000007</v>
      </c>
      <c r="G42" s="42"/>
      <c r="H42" s="42"/>
      <c r="I42" s="40"/>
      <c r="J42" s="41"/>
      <c r="K42" s="40"/>
      <c r="L42" s="40"/>
      <c r="M42" s="40"/>
      <c r="N42" s="41"/>
      <c r="O42" s="40"/>
      <c r="P42" s="40"/>
      <c r="Q42" s="10"/>
      <c r="R42" s="16"/>
      <c r="S42" s="40"/>
      <c r="T42" s="40"/>
      <c r="U42" s="40"/>
      <c r="V42" s="41">
        <v>27.636299999999999</v>
      </c>
      <c r="W42" s="40">
        <v>-108.33320000000001</v>
      </c>
      <c r="X42" s="41">
        <v>91.904399999999995</v>
      </c>
    </row>
    <row r="43" spans="1:24" x14ac:dyDescent="0.3">
      <c r="A43" s="17">
        <f t="shared" si="0"/>
        <v>6</v>
      </c>
      <c r="B43" s="18">
        <v>1</v>
      </c>
      <c r="C43" s="17">
        <f t="shared" si="1"/>
        <v>11</v>
      </c>
      <c r="D43" s="19"/>
      <c r="E43" s="19"/>
      <c r="F43" s="19"/>
      <c r="G43" s="19"/>
      <c r="H43" s="19"/>
      <c r="I43" s="20"/>
      <c r="J43" s="21"/>
      <c r="K43" s="19"/>
      <c r="L43" s="19"/>
      <c r="M43" s="19"/>
      <c r="N43" s="20"/>
      <c r="O43" s="19"/>
      <c r="P43" s="19"/>
      <c r="Q43" s="19"/>
      <c r="R43" s="20"/>
      <c r="S43" s="19"/>
      <c r="T43" s="19"/>
      <c r="U43" s="19"/>
      <c r="V43" s="20"/>
      <c r="W43" s="19"/>
      <c r="X43" s="20"/>
    </row>
    <row r="44" spans="1:24" x14ac:dyDescent="0.3">
      <c r="A44" s="22">
        <f t="shared" si="0"/>
        <v>6</v>
      </c>
      <c r="B44" s="23">
        <v>2</v>
      </c>
      <c r="C44" s="22">
        <f t="shared" si="1"/>
        <v>11</v>
      </c>
      <c r="D44" s="24"/>
      <c r="E44" s="24"/>
      <c r="F44" s="24"/>
      <c r="G44" s="24"/>
      <c r="H44" s="24"/>
      <c r="I44" s="25"/>
      <c r="J44" s="26"/>
      <c r="K44" s="24"/>
      <c r="L44" s="24"/>
      <c r="M44" s="24"/>
      <c r="N44" s="25"/>
      <c r="O44" s="24"/>
      <c r="P44" s="24"/>
      <c r="Q44" s="24"/>
      <c r="R44" s="25"/>
      <c r="S44" s="24"/>
      <c r="T44" s="24"/>
      <c r="U44" s="24"/>
      <c r="V44" s="25"/>
      <c r="W44" s="24"/>
      <c r="X44" s="25"/>
    </row>
    <row r="45" spans="1:24" x14ac:dyDescent="0.3">
      <c r="A45" s="22">
        <f t="shared" si="0"/>
        <v>6</v>
      </c>
      <c r="B45" s="23">
        <v>3</v>
      </c>
      <c r="C45" s="22">
        <f t="shared" si="1"/>
        <v>11</v>
      </c>
      <c r="D45" s="24"/>
      <c r="E45" s="24"/>
      <c r="F45" s="24"/>
      <c r="G45" s="24"/>
      <c r="H45" s="24"/>
      <c r="I45" s="25"/>
      <c r="J45" s="26"/>
      <c r="K45" s="24"/>
      <c r="L45" s="24"/>
      <c r="M45" s="24"/>
      <c r="N45" s="25"/>
      <c r="O45" s="24"/>
      <c r="P45" s="24"/>
      <c r="Q45" s="24"/>
      <c r="R45" s="25"/>
      <c r="S45" s="24"/>
      <c r="T45" s="24"/>
      <c r="U45" s="24"/>
      <c r="V45" s="25"/>
      <c r="W45" s="24"/>
      <c r="X45" s="25"/>
    </row>
    <row r="46" spans="1:24" x14ac:dyDescent="0.3">
      <c r="A46" s="22">
        <f t="shared" si="0"/>
        <v>6</v>
      </c>
      <c r="B46" s="23">
        <v>4</v>
      </c>
      <c r="C46" s="22">
        <f t="shared" si="1"/>
        <v>11</v>
      </c>
      <c r="D46" s="24"/>
      <c r="E46" s="24"/>
      <c r="F46" s="24"/>
      <c r="G46" s="24"/>
      <c r="H46" s="24"/>
      <c r="I46" s="25"/>
      <c r="J46" s="26"/>
      <c r="K46" s="24"/>
      <c r="L46" s="24"/>
      <c r="M46" s="24"/>
      <c r="N46" s="25"/>
      <c r="O46" s="24"/>
      <c r="P46" s="24"/>
      <c r="Q46" s="24"/>
      <c r="R46" s="25"/>
      <c r="S46" s="24"/>
      <c r="T46" s="24"/>
      <c r="U46" s="24"/>
      <c r="V46" s="25"/>
      <c r="W46" s="24"/>
      <c r="X46" s="25"/>
    </row>
    <row r="47" spans="1:24" x14ac:dyDescent="0.3">
      <c r="A47" s="22">
        <f t="shared" si="0"/>
        <v>6</v>
      </c>
      <c r="B47" s="23">
        <v>5</v>
      </c>
      <c r="C47" s="22">
        <f t="shared" si="1"/>
        <v>10</v>
      </c>
      <c r="D47" s="24">
        <v>-4.0770999999999997</v>
      </c>
      <c r="E47" s="24">
        <v>30.866299999999999</v>
      </c>
      <c r="F47" s="24">
        <v>97.853200000000001</v>
      </c>
      <c r="G47" s="24">
        <v>5.0107999999999997</v>
      </c>
      <c r="H47" s="24">
        <v>9.7860999999999994</v>
      </c>
      <c r="I47" s="25">
        <v>98.570300000000003</v>
      </c>
      <c r="J47" s="26">
        <v>14.027699999999999</v>
      </c>
      <c r="K47" s="24">
        <v>-11.280200000000001</v>
      </c>
      <c r="L47" s="24">
        <v>99.3095</v>
      </c>
      <c r="M47" s="24">
        <v>23.1767</v>
      </c>
      <c r="N47" s="25">
        <v>-32.363</v>
      </c>
      <c r="O47" s="24">
        <v>100.0305</v>
      </c>
      <c r="P47" s="24">
        <v>32.2727</v>
      </c>
      <c r="Q47" s="24">
        <v>-53.2898</v>
      </c>
      <c r="R47" s="25">
        <v>100.7306</v>
      </c>
      <c r="S47" s="24">
        <v>41.3521</v>
      </c>
      <c r="T47" s="24">
        <v>-74.318200000000004</v>
      </c>
      <c r="U47" s="24">
        <v>101.4243</v>
      </c>
      <c r="V47" s="25">
        <v>50.4405</v>
      </c>
      <c r="W47" s="24">
        <v>-95.428799999999995</v>
      </c>
      <c r="X47" s="25">
        <v>102.11199999999999</v>
      </c>
    </row>
    <row r="48" spans="1:24" x14ac:dyDescent="0.3">
      <c r="A48" s="22">
        <f t="shared" si="0"/>
        <v>6</v>
      </c>
      <c r="B48" s="23">
        <v>6</v>
      </c>
      <c r="C48" s="22">
        <f t="shared" si="1"/>
        <v>10</v>
      </c>
      <c r="D48" s="24">
        <v>-13.2646</v>
      </c>
      <c r="E48" s="24">
        <v>26.934999999999999</v>
      </c>
      <c r="F48" s="24">
        <v>97.616600000000005</v>
      </c>
      <c r="G48" s="24">
        <v>-4.2525000000000004</v>
      </c>
      <c r="H48" s="24">
        <v>5.9046000000000003</v>
      </c>
      <c r="I48" s="25">
        <v>98.345699999999994</v>
      </c>
      <c r="J48" s="26">
        <v>4.8207000000000004</v>
      </c>
      <c r="K48" s="24">
        <v>-15.128399999999999</v>
      </c>
      <c r="L48" s="24">
        <v>99.081999999999994</v>
      </c>
      <c r="M48" s="24">
        <v>13.9621</v>
      </c>
      <c r="N48" s="25">
        <v>-36.222799999999999</v>
      </c>
      <c r="O48" s="24">
        <v>99.822800000000001</v>
      </c>
      <c r="P48" s="24">
        <v>23.0185</v>
      </c>
      <c r="Q48" s="24">
        <v>-57.283499999999997</v>
      </c>
      <c r="R48" s="25">
        <v>100.5361</v>
      </c>
      <c r="S48" s="24">
        <v>32.136699999999998</v>
      </c>
      <c r="T48" s="24">
        <v>-78.407200000000003</v>
      </c>
      <c r="U48" s="24">
        <v>101.2471</v>
      </c>
      <c r="V48" s="25">
        <v>41.2607</v>
      </c>
      <c r="W48" s="24">
        <v>-99.408600000000007</v>
      </c>
      <c r="X48" s="25">
        <v>101.90519999999999</v>
      </c>
    </row>
    <row r="49" spans="1:24" x14ac:dyDescent="0.3">
      <c r="A49" s="22">
        <f t="shared" si="0"/>
        <v>6</v>
      </c>
      <c r="B49" s="23">
        <v>7</v>
      </c>
      <c r="C49" s="22">
        <f t="shared" si="1"/>
        <v>10</v>
      </c>
      <c r="D49" s="24">
        <v>-22.469000000000001</v>
      </c>
      <c r="E49" s="24">
        <v>23.011099999999999</v>
      </c>
      <c r="F49" s="24">
        <v>97.403300000000002</v>
      </c>
      <c r="G49" s="24"/>
      <c r="H49" s="24"/>
      <c r="I49" s="25"/>
      <c r="J49" s="26"/>
      <c r="K49" s="24"/>
      <c r="L49" s="24"/>
      <c r="M49" s="24"/>
      <c r="N49" s="25"/>
      <c r="O49" s="24"/>
      <c r="P49" s="24"/>
      <c r="Q49" s="24"/>
      <c r="R49" s="25"/>
      <c r="S49" s="24"/>
      <c r="T49" s="24"/>
      <c r="U49" s="24"/>
      <c r="V49" s="25">
        <v>32.135199999999998</v>
      </c>
      <c r="W49" s="24">
        <v>-103.23099999999999</v>
      </c>
      <c r="X49" s="25">
        <v>101.67959999999999</v>
      </c>
    </row>
    <row r="50" spans="1:24" x14ac:dyDescent="0.3">
      <c r="A50" s="27">
        <f t="shared" si="0"/>
        <v>6</v>
      </c>
      <c r="B50" s="28">
        <v>8</v>
      </c>
      <c r="C50" s="27">
        <f t="shared" si="1"/>
        <v>10</v>
      </c>
      <c r="D50" s="29">
        <v>-31.860600000000002</v>
      </c>
      <c r="E50" s="29">
        <v>18.885200000000001</v>
      </c>
      <c r="F50" s="29">
        <v>97.003799999999998</v>
      </c>
      <c r="G50" s="29"/>
      <c r="H50" s="29"/>
      <c r="I50" s="30"/>
      <c r="J50" s="31"/>
      <c r="K50" s="29"/>
      <c r="L50" s="29"/>
      <c r="M50" s="29"/>
      <c r="N50" s="30"/>
      <c r="O50" s="29"/>
      <c r="P50" s="29"/>
      <c r="Q50" s="29"/>
      <c r="R50" s="30"/>
      <c r="S50" s="29"/>
      <c r="T50" s="29"/>
      <c r="U50" s="29"/>
      <c r="V50" s="30">
        <v>23.148399999999999</v>
      </c>
      <c r="W50" s="29">
        <v>-107.2483</v>
      </c>
      <c r="X50" s="30">
        <v>101.2444</v>
      </c>
    </row>
    <row r="51" spans="1:24" x14ac:dyDescent="0.3">
      <c r="A51" s="12">
        <f t="shared" si="0"/>
        <v>7</v>
      </c>
      <c r="B51" s="4">
        <v>1</v>
      </c>
      <c r="C51" s="12">
        <f t="shared" si="1"/>
        <v>13</v>
      </c>
      <c r="D51" s="6"/>
      <c r="E51" s="6"/>
      <c r="F51" s="6"/>
      <c r="G51" s="6"/>
      <c r="H51" s="6"/>
      <c r="I51" s="14"/>
      <c r="J51" s="7"/>
      <c r="K51" s="6"/>
      <c r="L51" s="6"/>
      <c r="M51" s="6"/>
      <c r="N51" s="14"/>
      <c r="O51" s="6"/>
      <c r="P51" s="6"/>
      <c r="Q51" s="6"/>
      <c r="R51" s="14"/>
      <c r="S51" s="6"/>
      <c r="T51" s="6"/>
      <c r="U51" s="6"/>
      <c r="V51" s="14"/>
      <c r="W51" s="6"/>
      <c r="X51" s="14"/>
    </row>
    <row r="52" spans="1:24" x14ac:dyDescent="0.3">
      <c r="A52" s="13">
        <f t="shared" si="0"/>
        <v>7</v>
      </c>
      <c r="B52" s="3">
        <v>2</v>
      </c>
      <c r="C52" s="13">
        <f t="shared" si="1"/>
        <v>13</v>
      </c>
      <c r="D52" s="8"/>
      <c r="E52" s="8"/>
      <c r="F52" s="8"/>
      <c r="G52" s="8"/>
      <c r="H52" s="8"/>
      <c r="I52" s="15"/>
      <c r="J52" s="9"/>
      <c r="K52" s="8"/>
      <c r="L52" s="8"/>
      <c r="M52" s="8"/>
      <c r="N52" s="15"/>
      <c r="O52" s="8"/>
      <c r="P52" s="8"/>
      <c r="Q52" s="8"/>
      <c r="R52" s="15"/>
      <c r="S52" s="8"/>
      <c r="T52" s="8"/>
      <c r="U52" s="8"/>
      <c r="V52" s="15"/>
      <c r="W52" s="8"/>
      <c r="X52" s="15"/>
    </row>
    <row r="53" spans="1:24" x14ac:dyDescent="0.3">
      <c r="A53" s="13">
        <f t="shared" si="0"/>
        <v>7</v>
      </c>
      <c r="B53" s="3">
        <v>3</v>
      </c>
      <c r="C53" s="13">
        <f t="shared" si="1"/>
        <v>13</v>
      </c>
      <c r="D53" s="8"/>
      <c r="E53" s="8"/>
      <c r="F53" s="8"/>
      <c r="G53" s="8"/>
      <c r="H53" s="8"/>
      <c r="I53" s="15"/>
      <c r="J53" s="9"/>
      <c r="K53" s="8"/>
      <c r="L53" s="8"/>
      <c r="M53" s="8"/>
      <c r="N53" s="15"/>
      <c r="O53" s="8"/>
      <c r="P53" s="8"/>
      <c r="Q53" s="8"/>
      <c r="R53" s="15"/>
      <c r="S53" s="8"/>
      <c r="T53" s="8"/>
      <c r="U53" s="8"/>
      <c r="V53" s="15"/>
      <c r="W53" s="8"/>
      <c r="X53" s="15"/>
    </row>
    <row r="54" spans="1:24" x14ac:dyDescent="0.3">
      <c r="A54" s="13">
        <f t="shared" si="0"/>
        <v>7</v>
      </c>
      <c r="B54" s="3">
        <v>4</v>
      </c>
      <c r="C54" s="13">
        <f t="shared" si="1"/>
        <v>13</v>
      </c>
      <c r="D54" s="8"/>
      <c r="E54" s="8"/>
      <c r="F54" s="8"/>
      <c r="G54" s="8"/>
      <c r="H54" s="8"/>
      <c r="I54" s="15"/>
      <c r="J54" s="9"/>
      <c r="K54" s="8"/>
      <c r="L54" s="8"/>
      <c r="M54" s="8"/>
      <c r="N54" s="15"/>
      <c r="O54" s="8"/>
      <c r="P54" s="8"/>
      <c r="Q54" s="8"/>
      <c r="R54" s="15"/>
      <c r="S54" s="8"/>
      <c r="T54" s="8"/>
      <c r="U54" s="8"/>
      <c r="V54" s="15"/>
      <c r="W54" s="8"/>
      <c r="X54" s="15"/>
    </row>
    <row r="55" spans="1:24" x14ac:dyDescent="0.3">
      <c r="A55" s="13">
        <f t="shared" si="0"/>
        <v>7</v>
      </c>
      <c r="B55" s="3">
        <v>5</v>
      </c>
      <c r="C55" s="13">
        <f t="shared" si="1"/>
        <v>12</v>
      </c>
      <c r="D55" s="8">
        <v>-7.3807</v>
      </c>
      <c r="E55" s="8">
        <v>31.4176</v>
      </c>
      <c r="F55" s="8">
        <v>99.601299999999995</v>
      </c>
      <c r="G55" s="8">
        <v>2.605</v>
      </c>
      <c r="H55" s="8">
        <v>11.1762</v>
      </c>
      <c r="I55" s="15">
        <v>100.2865</v>
      </c>
      <c r="J55" s="9">
        <v>12.630100000000001</v>
      </c>
      <c r="K55" s="8">
        <v>-9.5067000000000004</v>
      </c>
      <c r="L55" s="8">
        <v>100.92700000000001</v>
      </c>
      <c r="M55" s="8">
        <v>22.729299999999999</v>
      </c>
      <c r="N55" s="15">
        <v>-30.162199999999999</v>
      </c>
      <c r="O55" s="8">
        <v>101.7</v>
      </c>
      <c r="P55" s="8">
        <v>32.7956</v>
      </c>
      <c r="Q55" s="8">
        <v>-50.738999999999997</v>
      </c>
      <c r="R55" s="15">
        <v>102.39100000000001</v>
      </c>
      <c r="S55" s="8">
        <v>42.935099999999998</v>
      </c>
      <c r="T55" s="8">
        <v>-71.325000000000003</v>
      </c>
      <c r="U55" s="8">
        <v>103.07940000000001</v>
      </c>
      <c r="V55" s="15">
        <v>52.936500000000002</v>
      </c>
      <c r="W55" s="8">
        <v>-91.950100000000006</v>
      </c>
      <c r="X55" s="15">
        <v>103.80540000000001</v>
      </c>
    </row>
    <row r="56" spans="1:24" x14ac:dyDescent="0.3">
      <c r="A56" s="13">
        <f t="shared" si="0"/>
        <v>7</v>
      </c>
      <c r="B56" s="3">
        <v>6</v>
      </c>
      <c r="C56" s="13">
        <f t="shared" si="1"/>
        <v>12</v>
      </c>
      <c r="D56" s="8">
        <v>-16.288499999999999</v>
      </c>
      <c r="E56" s="8">
        <v>27.056899999999999</v>
      </c>
      <c r="F56" s="8">
        <v>99.399600000000007</v>
      </c>
      <c r="G56" s="8">
        <v>-6.3973000000000004</v>
      </c>
      <c r="H56" s="8">
        <v>6.4817</v>
      </c>
      <c r="I56" s="15">
        <v>100.131</v>
      </c>
      <c r="J56" s="9">
        <v>3.7050000000000001</v>
      </c>
      <c r="K56" s="8">
        <v>-14.110799999999999</v>
      </c>
      <c r="L56" s="8">
        <v>100.8387</v>
      </c>
      <c r="M56" s="8">
        <v>13.802899999999999</v>
      </c>
      <c r="N56" s="15">
        <v>-34.8249</v>
      </c>
      <c r="O56" s="8">
        <v>101.52930000000001</v>
      </c>
      <c r="P56" s="8">
        <v>23.823599999999999</v>
      </c>
      <c r="Q56" s="8">
        <v>-55.473599999999998</v>
      </c>
      <c r="R56" s="15">
        <v>102.1865</v>
      </c>
      <c r="S56" s="8">
        <v>33.881500000000003</v>
      </c>
      <c r="T56" s="8">
        <v>-76.101399999999998</v>
      </c>
      <c r="U56" s="8">
        <v>102.854</v>
      </c>
      <c r="V56" s="15">
        <v>44.072299999999998</v>
      </c>
      <c r="W56" s="8">
        <v>-96.587400000000002</v>
      </c>
      <c r="X56" s="15">
        <v>103.52070000000001</v>
      </c>
    </row>
    <row r="57" spans="1:24" x14ac:dyDescent="0.3">
      <c r="A57" s="13">
        <f t="shared" si="0"/>
        <v>7</v>
      </c>
      <c r="B57" s="3">
        <v>7</v>
      </c>
      <c r="C57" s="13">
        <f t="shared" si="1"/>
        <v>12</v>
      </c>
      <c r="D57" s="8">
        <v>-25.291599999999999</v>
      </c>
      <c r="E57" s="8">
        <v>22.644400000000001</v>
      </c>
      <c r="F57" s="8">
        <v>99.206299999999999</v>
      </c>
      <c r="G57" s="8"/>
      <c r="H57" s="8"/>
      <c r="I57" s="15"/>
      <c r="J57" s="9"/>
      <c r="K57" s="8"/>
      <c r="L57" s="8"/>
      <c r="M57" s="8"/>
      <c r="N57" s="15"/>
      <c r="O57" s="8"/>
      <c r="P57" s="8"/>
      <c r="Q57" s="8"/>
      <c r="R57" s="15"/>
      <c r="S57" s="8"/>
      <c r="T57" s="8"/>
      <c r="U57" s="8"/>
      <c r="V57" s="15">
        <v>35.124200000000002</v>
      </c>
      <c r="W57" s="8">
        <v>-100.9162</v>
      </c>
      <c r="X57" s="15">
        <v>103.3351</v>
      </c>
    </row>
    <row r="58" spans="1:24" x14ac:dyDescent="0.3">
      <c r="A58" s="2">
        <f t="shared" si="0"/>
        <v>7</v>
      </c>
      <c r="B58" s="5">
        <v>8</v>
      </c>
      <c r="C58" s="2">
        <f t="shared" si="1"/>
        <v>12</v>
      </c>
      <c r="D58" s="10">
        <v>-34.230800000000002</v>
      </c>
      <c r="E58" s="10">
        <v>18.301600000000001</v>
      </c>
      <c r="F58" s="10">
        <v>98.856700000000004</v>
      </c>
      <c r="G58" s="10"/>
      <c r="H58" s="10"/>
      <c r="I58" s="16"/>
      <c r="J58" s="11"/>
      <c r="K58" s="10"/>
      <c r="L58" s="10"/>
      <c r="M58" s="10"/>
      <c r="N58" s="16"/>
      <c r="O58" s="10"/>
      <c r="P58" s="10"/>
      <c r="Q58" s="10"/>
      <c r="R58" s="16"/>
      <c r="S58" s="10"/>
      <c r="T58" s="10"/>
      <c r="U58" s="10"/>
      <c r="V58" s="16">
        <v>35.124200000000002</v>
      </c>
      <c r="W58" s="10">
        <v>-100.9162</v>
      </c>
      <c r="X58" s="16">
        <v>103.3351</v>
      </c>
    </row>
    <row r="59" spans="1:24" x14ac:dyDescent="0.3">
      <c r="A59" s="17">
        <f t="shared" si="0"/>
        <v>8</v>
      </c>
      <c r="B59" s="18">
        <v>1</v>
      </c>
      <c r="C59" s="17">
        <f t="shared" si="1"/>
        <v>15</v>
      </c>
      <c r="D59" s="19"/>
      <c r="E59" s="19"/>
      <c r="F59" s="19"/>
      <c r="G59" s="19"/>
      <c r="H59" s="19"/>
      <c r="I59" s="20"/>
      <c r="J59" s="21"/>
      <c r="K59" s="19"/>
      <c r="L59" s="19"/>
      <c r="M59" s="19"/>
      <c r="N59" s="20"/>
      <c r="O59" s="19"/>
      <c r="P59" s="19"/>
      <c r="Q59" s="19"/>
      <c r="R59" s="20"/>
      <c r="S59" s="19"/>
      <c r="T59" s="19"/>
      <c r="U59" s="19"/>
      <c r="V59" s="20"/>
      <c r="W59" s="19"/>
      <c r="X59" s="20"/>
    </row>
    <row r="60" spans="1:24" x14ac:dyDescent="0.3">
      <c r="A60" s="22">
        <f t="shared" si="0"/>
        <v>8</v>
      </c>
      <c r="B60" s="23">
        <v>2</v>
      </c>
      <c r="C60" s="22">
        <f t="shared" si="1"/>
        <v>15</v>
      </c>
      <c r="D60" s="24"/>
      <c r="E60" s="24"/>
      <c r="F60" s="24"/>
      <c r="G60" s="24"/>
      <c r="H60" s="24"/>
      <c r="I60" s="25"/>
      <c r="J60" s="26"/>
      <c r="K60" s="24"/>
      <c r="L60" s="24"/>
      <c r="M60" s="24"/>
      <c r="N60" s="25"/>
      <c r="O60" s="24"/>
      <c r="P60" s="24"/>
      <c r="Q60" s="24"/>
      <c r="R60" s="25"/>
      <c r="S60" s="24"/>
      <c r="T60" s="24"/>
      <c r="U60" s="24"/>
      <c r="V60" s="25"/>
      <c r="W60" s="24"/>
      <c r="X60" s="25"/>
    </row>
    <row r="61" spans="1:24" x14ac:dyDescent="0.3">
      <c r="A61" s="22">
        <f t="shared" si="0"/>
        <v>8</v>
      </c>
      <c r="B61" s="23">
        <v>3</v>
      </c>
      <c r="C61" s="22">
        <f t="shared" si="1"/>
        <v>15</v>
      </c>
      <c r="D61" s="24"/>
      <c r="E61" s="24"/>
      <c r="F61" s="24"/>
      <c r="G61" s="24"/>
      <c r="H61" s="24"/>
      <c r="I61" s="25"/>
      <c r="J61" s="26"/>
      <c r="K61" s="24"/>
      <c r="L61" s="24"/>
      <c r="M61" s="24"/>
      <c r="N61" s="25"/>
      <c r="O61" s="24"/>
      <c r="P61" s="24"/>
      <c r="Q61" s="24"/>
      <c r="R61" s="25"/>
      <c r="S61" s="24"/>
      <c r="T61" s="24"/>
      <c r="U61" s="24"/>
      <c r="V61" s="25"/>
      <c r="W61" s="24"/>
      <c r="X61" s="25"/>
    </row>
    <row r="62" spans="1:24" x14ac:dyDescent="0.3">
      <c r="A62" s="22">
        <f t="shared" si="0"/>
        <v>8</v>
      </c>
      <c r="B62" s="23">
        <v>4</v>
      </c>
      <c r="C62" s="22">
        <f t="shared" si="1"/>
        <v>15</v>
      </c>
      <c r="D62" s="24"/>
      <c r="E62" s="24"/>
      <c r="F62" s="24"/>
      <c r="G62" s="24"/>
      <c r="H62" s="24"/>
      <c r="I62" s="25"/>
      <c r="J62" s="26"/>
      <c r="K62" s="24"/>
      <c r="L62" s="24"/>
      <c r="M62" s="24"/>
      <c r="N62" s="25"/>
      <c r="O62" s="24"/>
      <c r="P62" s="24"/>
      <c r="Q62" s="24"/>
      <c r="R62" s="25"/>
      <c r="S62" s="24"/>
      <c r="T62" s="24"/>
      <c r="U62" s="24"/>
      <c r="V62" s="25"/>
      <c r="W62" s="24"/>
      <c r="X62" s="25"/>
    </row>
    <row r="63" spans="1:24" x14ac:dyDescent="0.3">
      <c r="A63" s="22">
        <f t="shared" si="0"/>
        <v>8</v>
      </c>
      <c r="B63" s="23">
        <v>5</v>
      </c>
      <c r="C63" s="22">
        <f t="shared" si="1"/>
        <v>14</v>
      </c>
      <c r="D63" s="24">
        <v>-9.7353000000000005</v>
      </c>
      <c r="E63" s="24">
        <v>30.13</v>
      </c>
      <c r="F63" s="24">
        <v>102.4395</v>
      </c>
      <c r="G63" s="24">
        <v>1.4456</v>
      </c>
      <c r="H63" s="24">
        <v>10.0463</v>
      </c>
      <c r="I63" s="25">
        <v>103.1919</v>
      </c>
      <c r="J63" s="26">
        <v>12.5678</v>
      </c>
      <c r="K63" s="24">
        <v>-9.9945000000000004</v>
      </c>
      <c r="L63" s="24">
        <v>103.9573</v>
      </c>
      <c r="M63" s="24">
        <v>23.6676</v>
      </c>
      <c r="N63" s="25">
        <v>-30.030799999999999</v>
      </c>
      <c r="O63" s="24">
        <v>104.67</v>
      </c>
      <c r="P63" s="24">
        <v>34.808500000000002</v>
      </c>
      <c r="Q63" s="24">
        <v>-50.0901</v>
      </c>
      <c r="R63" s="25">
        <v>105.35</v>
      </c>
      <c r="S63" s="24">
        <v>45.847200000000001</v>
      </c>
      <c r="T63" s="24">
        <v>-70.185299999999998</v>
      </c>
      <c r="U63" s="24">
        <v>105.9663</v>
      </c>
      <c r="V63" s="25">
        <v>57.030299999999997</v>
      </c>
      <c r="W63" s="24">
        <v>-90.206400000000002</v>
      </c>
      <c r="X63" s="25">
        <v>106.598</v>
      </c>
    </row>
    <row r="64" spans="1:24" x14ac:dyDescent="0.3">
      <c r="A64" s="22">
        <f t="shared" si="0"/>
        <v>8</v>
      </c>
      <c r="B64" s="23">
        <v>6</v>
      </c>
      <c r="C64" s="22">
        <f t="shared" si="1"/>
        <v>14</v>
      </c>
      <c r="D64" s="24">
        <v>-18.551300000000001</v>
      </c>
      <c r="E64" s="24">
        <v>25.200399999999998</v>
      </c>
      <c r="F64" s="24">
        <v>102.1919</v>
      </c>
      <c r="G64" s="24">
        <v>-7.2888000000000002</v>
      </c>
      <c r="H64" s="24">
        <v>5.1825000000000001</v>
      </c>
      <c r="I64" s="25">
        <v>102.97199999999999</v>
      </c>
      <c r="J64" s="26">
        <v>3.8856000000000002</v>
      </c>
      <c r="K64" s="24">
        <v>-14.8293</v>
      </c>
      <c r="L64" s="24">
        <v>103.7186</v>
      </c>
      <c r="M64" s="24">
        <v>15.026199999999999</v>
      </c>
      <c r="N64" s="25">
        <v>-34.8889</v>
      </c>
      <c r="O64" s="24">
        <v>104.4248</v>
      </c>
      <c r="P64" s="24">
        <v>26.0639</v>
      </c>
      <c r="Q64" s="24">
        <v>-55.001300000000001</v>
      </c>
      <c r="R64" s="25">
        <v>105.10980000000001</v>
      </c>
      <c r="S64" s="24">
        <v>37.145299999999999</v>
      </c>
      <c r="T64" s="24">
        <v>-75.1066</v>
      </c>
      <c r="U64" s="24">
        <v>105.75920000000001</v>
      </c>
      <c r="V64" s="25">
        <v>48.3063</v>
      </c>
      <c r="W64" s="24">
        <v>-95.091200000000001</v>
      </c>
      <c r="X64" s="25">
        <v>106.401</v>
      </c>
    </row>
    <row r="65" spans="1:24" x14ac:dyDescent="0.3">
      <c r="A65" s="22">
        <f t="shared" si="0"/>
        <v>8</v>
      </c>
      <c r="B65" s="23">
        <v>7</v>
      </c>
      <c r="C65" s="22">
        <f t="shared" si="1"/>
        <v>14</v>
      </c>
      <c r="D65" s="24">
        <v>-27.084800000000001</v>
      </c>
      <c r="E65" s="24">
        <v>20.507000000000001</v>
      </c>
      <c r="F65" s="24">
        <v>101.97920000000001</v>
      </c>
      <c r="G65" s="24"/>
      <c r="H65" s="24"/>
      <c r="I65" s="25"/>
      <c r="J65" s="26"/>
      <c r="K65" s="24"/>
      <c r="L65" s="24"/>
      <c r="M65" s="24"/>
      <c r="N65" s="25"/>
      <c r="O65" s="24"/>
      <c r="P65" s="24"/>
      <c r="Q65" s="24"/>
      <c r="R65" s="25"/>
      <c r="S65" s="24"/>
      <c r="T65" s="24"/>
      <c r="U65" s="24"/>
      <c r="V65" s="25">
        <v>39.708199999999998</v>
      </c>
      <c r="W65" s="24">
        <v>-99.9709</v>
      </c>
      <c r="X65" s="25">
        <v>106.1658</v>
      </c>
    </row>
    <row r="66" spans="1:24" x14ac:dyDescent="0.3">
      <c r="A66" s="27">
        <f t="shared" si="0"/>
        <v>8</v>
      </c>
      <c r="B66" s="28">
        <v>8</v>
      </c>
      <c r="C66" s="27">
        <f t="shared" si="1"/>
        <v>14</v>
      </c>
      <c r="D66" s="29">
        <v>-35.8752</v>
      </c>
      <c r="E66" s="29">
        <v>15.4998</v>
      </c>
      <c r="F66" s="29">
        <v>101.58320000000001</v>
      </c>
      <c r="G66" s="29"/>
      <c r="H66" s="29"/>
      <c r="I66" s="30"/>
      <c r="J66" s="31"/>
      <c r="K66" s="29"/>
      <c r="L66" s="29"/>
      <c r="M66" s="29"/>
      <c r="N66" s="30"/>
      <c r="O66" s="29"/>
      <c r="P66" s="29"/>
      <c r="Q66" s="29"/>
      <c r="R66" s="30"/>
      <c r="S66" s="29"/>
      <c r="T66" s="29"/>
      <c r="U66" s="29"/>
      <c r="V66" s="30">
        <v>30.9834</v>
      </c>
      <c r="W66" s="29">
        <v>-104.75879999999999</v>
      </c>
      <c r="X66" s="30">
        <v>105.7829</v>
      </c>
    </row>
  </sheetData>
  <mergeCells count="10">
    <mergeCell ref="S1:U1"/>
    <mergeCell ref="V1:X1"/>
    <mergeCell ref="A1:A2"/>
    <mergeCell ref="B1:B2"/>
    <mergeCell ref="C1:C2"/>
    <mergeCell ref="D1:F1"/>
    <mergeCell ref="G1:I1"/>
    <mergeCell ref="J1:L1"/>
    <mergeCell ref="M1:O1"/>
    <mergeCell ref="P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Coordinates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adritrias</dc:creator>
  <cp:lastModifiedBy>John Braley</cp:lastModifiedBy>
  <dcterms:created xsi:type="dcterms:W3CDTF">2017-09-05T16:00:52Z</dcterms:created>
  <dcterms:modified xsi:type="dcterms:W3CDTF">2017-09-12T21:51:51Z</dcterms:modified>
</cp:coreProperties>
</file>