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09" firstSheet="3" activeTab="3"/>
  </bookViews>
  <sheets>
    <sheet name="design_response" sheetId="2" r:id="rId1"/>
    <sheet name="single_line" sheetId="3" r:id="rId2"/>
    <sheet name="FE_response_HS-20" sheetId="4" r:id="rId3"/>
    <sheet name="FE_response_HS-25" sheetId="8" r:id="rId4"/>
    <sheet name="FE_response_HL-93" sheetId="7" r:id="rId5"/>
    <sheet name="measured_response" sheetId="5" r:id="rId6"/>
    <sheet name="Girder Properties" sheetId="1" r:id="rId7"/>
    <sheet name="notes" sheetId="6" r:id="rId8"/>
  </sheets>
  <definedNames>
    <definedName name="DL_extracted" localSheetId="0">design_response!$B$4:$C$13</definedName>
  </definedNames>
  <calcPr calcId="145621"/>
</workbook>
</file>

<file path=xl/calcChain.xml><?xml version="1.0" encoding="utf-8"?>
<calcChain xmlns="http://schemas.openxmlformats.org/spreadsheetml/2006/main">
  <c r="AA2" i="2" l="1"/>
  <c r="Y54" i="8"/>
  <c r="X54" i="8"/>
  <c r="W54" i="8"/>
  <c r="V54" i="8"/>
  <c r="E54" i="8"/>
  <c r="D54" i="8"/>
  <c r="C54" i="8"/>
  <c r="B54" i="8"/>
  <c r="Y53" i="8"/>
  <c r="X53" i="8"/>
  <c r="W53" i="8"/>
  <c r="V53" i="8"/>
  <c r="E53" i="8"/>
  <c r="D53" i="8"/>
  <c r="C53" i="8"/>
  <c r="B53" i="8"/>
  <c r="AE52" i="8"/>
  <c r="AD52" i="8"/>
  <c r="AC52" i="8"/>
  <c r="AB52" i="8"/>
  <c r="Y52" i="8"/>
  <c r="X52" i="8"/>
  <c r="W52" i="8"/>
  <c r="V52" i="8"/>
  <c r="T52" i="8"/>
  <c r="S52" i="8"/>
  <c r="R52" i="8"/>
  <c r="Q52" i="8"/>
  <c r="E52" i="8"/>
  <c r="D52" i="8"/>
  <c r="C52" i="8"/>
  <c r="B52" i="8"/>
  <c r="AE51" i="8"/>
  <c r="AD51" i="8"/>
  <c r="AC51" i="8"/>
  <c r="AB51" i="8"/>
  <c r="Y51" i="8"/>
  <c r="X51" i="8"/>
  <c r="W51" i="8"/>
  <c r="V51" i="8"/>
  <c r="T51" i="8"/>
  <c r="S51" i="8"/>
  <c r="R51" i="8"/>
  <c r="Q51" i="8"/>
  <c r="E51" i="8"/>
  <c r="D51" i="8"/>
  <c r="C51" i="8"/>
  <c r="B51" i="8"/>
  <c r="AE50" i="8"/>
  <c r="AD50" i="8"/>
  <c r="AC50" i="8"/>
  <c r="AB50" i="8"/>
  <c r="Y50" i="8"/>
  <c r="X50" i="8"/>
  <c r="W50" i="8"/>
  <c r="V50" i="8"/>
  <c r="T50" i="8"/>
  <c r="S50" i="8"/>
  <c r="R50" i="8"/>
  <c r="Q50" i="8"/>
  <c r="E50" i="8"/>
  <c r="D50" i="8"/>
  <c r="C50" i="8"/>
  <c r="B50" i="8"/>
  <c r="AE49" i="8"/>
  <c r="AD49" i="8"/>
  <c r="AC49" i="8"/>
  <c r="AB49" i="8"/>
  <c r="Y49" i="8"/>
  <c r="X49" i="8"/>
  <c r="W49" i="8"/>
  <c r="V49" i="8"/>
  <c r="T49" i="8"/>
  <c r="S49" i="8"/>
  <c r="R49" i="8"/>
  <c r="Q49" i="8"/>
  <c r="E49" i="8"/>
  <c r="D49" i="8"/>
  <c r="C49" i="8"/>
  <c r="B49" i="8"/>
  <c r="AE48" i="8"/>
  <c r="AD48" i="8"/>
  <c r="AC48" i="8"/>
  <c r="AB48" i="8"/>
  <c r="Y48" i="8"/>
  <c r="X48" i="8"/>
  <c r="W48" i="8"/>
  <c r="V48" i="8"/>
  <c r="T48" i="8"/>
  <c r="S48" i="8"/>
  <c r="R48" i="8"/>
  <c r="Q48" i="8"/>
  <c r="E48" i="8"/>
  <c r="D48" i="8"/>
  <c r="C48" i="8"/>
  <c r="B48" i="8"/>
  <c r="AE47" i="8"/>
  <c r="AD47" i="8"/>
  <c r="AC47" i="8"/>
  <c r="AB47" i="8"/>
  <c r="Y47" i="8"/>
  <c r="X47" i="8"/>
  <c r="W47" i="8"/>
  <c r="V47" i="8"/>
  <c r="T47" i="8"/>
  <c r="S47" i="8"/>
  <c r="R47" i="8"/>
  <c r="Q47" i="8"/>
  <c r="E47" i="8"/>
  <c r="D47" i="8"/>
  <c r="C47" i="8"/>
  <c r="B47" i="8"/>
  <c r="AE46" i="8"/>
  <c r="AD46" i="8"/>
  <c r="AC46" i="8"/>
  <c r="AB46" i="8"/>
  <c r="Y46" i="8"/>
  <c r="X46" i="8"/>
  <c r="W46" i="8"/>
  <c r="V46" i="8"/>
  <c r="T46" i="8"/>
  <c r="S46" i="8"/>
  <c r="R46" i="8"/>
  <c r="Q46" i="8"/>
  <c r="E46" i="8"/>
  <c r="D46" i="8"/>
  <c r="C46" i="8"/>
  <c r="B46" i="8"/>
  <c r="AE45" i="8"/>
  <c r="AE56" i="8" s="1"/>
  <c r="AD45" i="8"/>
  <c r="AD56" i="8" s="1"/>
  <c r="AC45" i="8"/>
  <c r="AC56" i="8" s="1"/>
  <c r="AB45" i="8"/>
  <c r="AB56" i="8" s="1"/>
  <c r="Y45" i="8"/>
  <c r="Y56" i="8" s="1"/>
  <c r="X45" i="8"/>
  <c r="X56" i="8" s="1"/>
  <c r="W45" i="8"/>
  <c r="W56" i="8" s="1"/>
  <c r="V45" i="8"/>
  <c r="V56" i="8" s="1"/>
  <c r="T45" i="8"/>
  <c r="T56" i="8" s="1"/>
  <c r="S45" i="8"/>
  <c r="S56" i="8" s="1"/>
  <c r="R45" i="8"/>
  <c r="R56" i="8" s="1"/>
  <c r="Q45" i="8"/>
  <c r="Q56" i="8" s="1"/>
  <c r="E45" i="8"/>
  <c r="E56" i="8" s="1"/>
  <c r="D45" i="8"/>
  <c r="D56" i="8" s="1"/>
  <c r="C45" i="8"/>
  <c r="C56" i="8" s="1"/>
  <c r="B45" i="8"/>
  <c r="B56" i="8" s="1"/>
  <c r="Y23" i="8"/>
  <c r="X23" i="8"/>
  <c r="W23" i="8"/>
  <c r="V23" i="8"/>
  <c r="E23" i="8"/>
  <c r="D23" i="8"/>
  <c r="C23" i="8"/>
  <c r="B23" i="8"/>
  <c r="Y22" i="8"/>
  <c r="X22" i="8"/>
  <c r="W22" i="8"/>
  <c r="V22" i="8"/>
  <c r="E22" i="8"/>
  <c r="D22" i="8"/>
  <c r="C22" i="8"/>
  <c r="B22" i="8"/>
  <c r="AE21" i="8"/>
  <c r="AD21" i="8"/>
  <c r="AC21" i="8"/>
  <c r="AB21" i="8"/>
  <c r="Y21" i="8"/>
  <c r="X21" i="8"/>
  <c r="W21" i="8"/>
  <c r="V21" i="8"/>
  <c r="T21" i="8"/>
  <c r="S21" i="8"/>
  <c r="R21" i="8"/>
  <c r="Q21" i="8"/>
  <c r="E21" i="8"/>
  <c r="D21" i="8"/>
  <c r="C21" i="8"/>
  <c r="B21" i="8"/>
  <c r="AE20" i="8"/>
  <c r="AD20" i="8"/>
  <c r="AC20" i="8"/>
  <c r="AB20" i="8"/>
  <c r="Y20" i="8"/>
  <c r="X20" i="8"/>
  <c r="W20" i="8"/>
  <c r="V20" i="8"/>
  <c r="T20" i="8"/>
  <c r="S20" i="8"/>
  <c r="R20" i="8"/>
  <c r="Q20" i="8"/>
  <c r="E20" i="8"/>
  <c r="D20" i="8"/>
  <c r="C20" i="8"/>
  <c r="B20" i="8"/>
  <c r="AE19" i="8"/>
  <c r="AD19" i="8"/>
  <c r="AC19" i="8"/>
  <c r="AB19" i="8"/>
  <c r="Y19" i="8"/>
  <c r="X19" i="8"/>
  <c r="W19" i="8"/>
  <c r="V19" i="8"/>
  <c r="T19" i="8"/>
  <c r="S19" i="8"/>
  <c r="R19" i="8"/>
  <c r="Q19" i="8"/>
  <c r="E19" i="8"/>
  <c r="D19" i="8"/>
  <c r="C19" i="8"/>
  <c r="B19" i="8"/>
  <c r="AE18" i="8"/>
  <c r="AD18" i="8"/>
  <c r="AC18" i="8"/>
  <c r="AB18" i="8"/>
  <c r="Y18" i="8"/>
  <c r="X18" i="8"/>
  <c r="W18" i="8"/>
  <c r="V18" i="8"/>
  <c r="T18" i="8"/>
  <c r="S18" i="8"/>
  <c r="R18" i="8"/>
  <c r="Q18" i="8"/>
  <c r="E18" i="8"/>
  <c r="D18" i="8"/>
  <c r="C18" i="8"/>
  <c r="B18" i="8"/>
  <c r="AE17" i="8"/>
  <c r="AD17" i="8"/>
  <c r="AC17" i="8"/>
  <c r="AB17" i="8"/>
  <c r="Y17" i="8"/>
  <c r="X17" i="8"/>
  <c r="W17" i="8"/>
  <c r="V17" i="8"/>
  <c r="T17" i="8"/>
  <c r="S17" i="8"/>
  <c r="R17" i="8"/>
  <c r="Q17" i="8"/>
  <c r="E17" i="8"/>
  <c r="D17" i="8"/>
  <c r="C17" i="8"/>
  <c r="B17" i="8"/>
  <c r="AE16" i="8"/>
  <c r="AE25" i="8" s="1"/>
  <c r="AE26" i="8" s="1"/>
  <c r="AD16" i="8"/>
  <c r="AD25" i="8" s="1"/>
  <c r="AD26" i="8" s="1"/>
  <c r="AC16" i="8"/>
  <c r="AC25" i="8" s="1"/>
  <c r="AC26" i="8" s="1"/>
  <c r="AB16" i="8"/>
  <c r="AB25" i="8" s="1"/>
  <c r="AB26" i="8" s="1"/>
  <c r="Y16" i="8"/>
  <c r="Y25" i="8" s="1"/>
  <c r="Y26" i="8" s="1"/>
  <c r="X16" i="8"/>
  <c r="X25" i="8" s="1"/>
  <c r="X26" i="8" s="1"/>
  <c r="W16" i="8"/>
  <c r="W25" i="8" s="1"/>
  <c r="W26" i="8" s="1"/>
  <c r="V16" i="8"/>
  <c r="V25" i="8" s="1"/>
  <c r="V26" i="8" s="1"/>
  <c r="T16" i="8"/>
  <c r="T25" i="8" s="1"/>
  <c r="T26" i="8" s="1"/>
  <c r="S16" i="8"/>
  <c r="S25" i="8" s="1"/>
  <c r="S26" i="8" s="1"/>
  <c r="R16" i="8"/>
  <c r="R25" i="8" s="1"/>
  <c r="R26" i="8" s="1"/>
  <c r="Q16" i="8"/>
  <c r="Q25" i="8" s="1"/>
  <c r="Q26" i="8" s="1"/>
  <c r="E16" i="8"/>
  <c r="E25" i="8" s="1"/>
  <c r="E26" i="8" s="1"/>
  <c r="D16" i="8"/>
  <c r="D25" i="8" s="1"/>
  <c r="D26" i="8" s="1"/>
  <c r="C16" i="8"/>
  <c r="C25" i="8" s="1"/>
  <c r="C26" i="8" s="1"/>
  <c r="B16" i="8"/>
  <c r="B25" i="8" s="1"/>
  <c r="B26" i="8" s="1"/>
  <c r="AE12" i="8"/>
  <c r="AE13" i="8" s="1"/>
  <c r="AD12" i="8"/>
  <c r="AD13" i="8" s="1"/>
  <c r="AC12" i="8"/>
  <c r="AC13" i="8" s="1"/>
  <c r="AB12" i="8"/>
  <c r="AB13" i="8" s="1"/>
  <c r="Y12" i="8"/>
  <c r="Y13" i="8" s="1"/>
  <c r="X12" i="8"/>
  <c r="X13" i="8" s="1"/>
  <c r="W12" i="8"/>
  <c r="W13" i="8" s="1"/>
  <c r="V12" i="8"/>
  <c r="V13" i="8" s="1"/>
  <c r="N22" i="6" s="1"/>
  <c r="T12" i="8"/>
  <c r="T13" i="8" s="1"/>
  <c r="S12" i="8"/>
  <c r="S13" i="8" s="1"/>
  <c r="R12" i="8"/>
  <c r="R13" i="8" s="1"/>
  <c r="Q12" i="8"/>
  <c r="Q13" i="8" s="1"/>
  <c r="E12" i="8"/>
  <c r="E13" i="8" s="1"/>
  <c r="D12" i="8"/>
  <c r="D13" i="8" s="1"/>
  <c r="C12" i="8"/>
  <c r="C13" i="8" s="1"/>
  <c r="B12" i="8"/>
  <c r="B13" i="8" s="1"/>
  <c r="O11" i="8"/>
  <c r="N11" i="8"/>
  <c r="M11" i="8"/>
  <c r="L11" i="8"/>
  <c r="O10" i="8"/>
  <c r="N10" i="8"/>
  <c r="M10" i="8"/>
  <c r="L10" i="8"/>
  <c r="O9" i="8"/>
  <c r="N9" i="8"/>
  <c r="M9" i="8"/>
  <c r="L9" i="8"/>
  <c r="O8" i="8"/>
  <c r="N8" i="8"/>
  <c r="M8" i="8"/>
  <c r="L8" i="8"/>
  <c r="O7" i="8"/>
  <c r="N7" i="8"/>
  <c r="M7" i="8"/>
  <c r="L7" i="8"/>
  <c r="O6" i="8"/>
  <c r="N6" i="8"/>
  <c r="M6" i="8"/>
  <c r="L6" i="8"/>
  <c r="O5" i="8"/>
  <c r="N5" i="8"/>
  <c r="M5" i="8"/>
  <c r="L5" i="8"/>
  <c r="O4" i="8"/>
  <c r="O12" i="8" s="1"/>
  <c r="O13" i="8" s="1"/>
  <c r="N4" i="8"/>
  <c r="N12" i="8" s="1"/>
  <c r="N13" i="8" s="1"/>
  <c r="M4" i="8"/>
  <c r="L4" i="8"/>
  <c r="L12" i="8" s="1"/>
  <c r="L13" i="8" s="1"/>
  <c r="M12" i="8" l="1"/>
  <c r="M13" i="8" s="1"/>
  <c r="L11" i="4"/>
  <c r="Y54" i="7" l="1"/>
  <c r="X54" i="7"/>
  <c r="W54" i="7"/>
  <c r="V54" i="7"/>
  <c r="E54" i="7"/>
  <c r="D54" i="7"/>
  <c r="C54" i="7"/>
  <c r="B54" i="7"/>
  <c r="Y53" i="7"/>
  <c r="X53" i="7"/>
  <c r="W53" i="7"/>
  <c r="V53" i="7"/>
  <c r="E53" i="7"/>
  <c r="D53" i="7"/>
  <c r="C53" i="7"/>
  <c r="B53" i="7"/>
  <c r="AE52" i="7"/>
  <c r="AD52" i="7"/>
  <c r="AC52" i="7"/>
  <c r="AB52" i="7"/>
  <c r="Y52" i="7"/>
  <c r="X52" i="7"/>
  <c r="W52" i="7"/>
  <c r="V52" i="7"/>
  <c r="T52" i="7"/>
  <c r="S52" i="7"/>
  <c r="R52" i="7"/>
  <c r="Q52" i="7"/>
  <c r="E52" i="7"/>
  <c r="D52" i="7"/>
  <c r="C52" i="7"/>
  <c r="B52" i="7"/>
  <c r="AE51" i="7"/>
  <c r="AD51" i="7"/>
  <c r="AC51" i="7"/>
  <c r="AB51" i="7"/>
  <c r="Y51" i="7"/>
  <c r="X51" i="7"/>
  <c r="W51" i="7"/>
  <c r="V51" i="7"/>
  <c r="T51" i="7"/>
  <c r="S51" i="7"/>
  <c r="R51" i="7"/>
  <c r="Q51" i="7"/>
  <c r="E51" i="7"/>
  <c r="D51" i="7"/>
  <c r="C51" i="7"/>
  <c r="B51" i="7"/>
  <c r="AE50" i="7"/>
  <c r="AD50" i="7"/>
  <c r="AC50" i="7"/>
  <c r="AB50" i="7"/>
  <c r="Y50" i="7"/>
  <c r="X50" i="7"/>
  <c r="W50" i="7"/>
  <c r="V50" i="7"/>
  <c r="T50" i="7"/>
  <c r="S50" i="7"/>
  <c r="R50" i="7"/>
  <c r="Q50" i="7"/>
  <c r="E50" i="7"/>
  <c r="D50" i="7"/>
  <c r="C50" i="7"/>
  <c r="B50" i="7"/>
  <c r="AE49" i="7"/>
  <c r="AD49" i="7"/>
  <c r="AC49" i="7"/>
  <c r="AB49" i="7"/>
  <c r="Y49" i="7"/>
  <c r="X49" i="7"/>
  <c r="W49" i="7"/>
  <c r="V49" i="7"/>
  <c r="T49" i="7"/>
  <c r="S49" i="7"/>
  <c r="R49" i="7"/>
  <c r="Q49" i="7"/>
  <c r="E49" i="7"/>
  <c r="D49" i="7"/>
  <c r="C49" i="7"/>
  <c r="B49" i="7"/>
  <c r="AE48" i="7"/>
  <c r="AD48" i="7"/>
  <c r="AC48" i="7"/>
  <c r="AB48" i="7"/>
  <c r="Y48" i="7"/>
  <c r="X48" i="7"/>
  <c r="W48" i="7"/>
  <c r="V48" i="7"/>
  <c r="T48" i="7"/>
  <c r="S48" i="7"/>
  <c r="R48" i="7"/>
  <c r="Q48" i="7"/>
  <c r="E48" i="7"/>
  <c r="D48" i="7"/>
  <c r="C48" i="7"/>
  <c r="B48" i="7"/>
  <c r="AE47" i="7"/>
  <c r="AD47" i="7"/>
  <c r="AC47" i="7"/>
  <c r="AB47" i="7"/>
  <c r="Y47" i="7"/>
  <c r="X47" i="7"/>
  <c r="W47" i="7"/>
  <c r="V47" i="7"/>
  <c r="T47" i="7"/>
  <c r="S47" i="7"/>
  <c r="R47" i="7"/>
  <c r="Q47" i="7"/>
  <c r="E47" i="7"/>
  <c r="D47" i="7"/>
  <c r="C47" i="7"/>
  <c r="B47" i="7"/>
  <c r="AE46" i="7"/>
  <c r="AD46" i="7"/>
  <c r="AC46" i="7"/>
  <c r="AB46" i="7"/>
  <c r="Y46" i="7"/>
  <c r="X46" i="7"/>
  <c r="W46" i="7"/>
  <c r="V46" i="7"/>
  <c r="T46" i="7"/>
  <c r="S46" i="7"/>
  <c r="R46" i="7"/>
  <c r="Q46" i="7"/>
  <c r="E46" i="7"/>
  <c r="D46" i="7"/>
  <c r="C46" i="7"/>
  <c r="B46" i="7"/>
  <c r="AE45" i="7"/>
  <c r="AE56" i="7" s="1"/>
  <c r="AD45" i="7"/>
  <c r="AD56" i="7" s="1"/>
  <c r="AC45" i="7"/>
  <c r="AC56" i="7" s="1"/>
  <c r="AB45" i="7"/>
  <c r="AB56" i="7" s="1"/>
  <c r="Y45" i="7"/>
  <c r="Y56" i="7" s="1"/>
  <c r="X45" i="7"/>
  <c r="X56" i="7" s="1"/>
  <c r="W45" i="7"/>
  <c r="W56" i="7" s="1"/>
  <c r="V45" i="7"/>
  <c r="V56" i="7" s="1"/>
  <c r="T45" i="7"/>
  <c r="T56" i="7" s="1"/>
  <c r="S45" i="7"/>
  <c r="S56" i="7" s="1"/>
  <c r="R45" i="7"/>
  <c r="R56" i="7" s="1"/>
  <c r="Q45" i="7"/>
  <c r="Q56" i="7" s="1"/>
  <c r="E45" i="7"/>
  <c r="E56" i="7" s="1"/>
  <c r="D45" i="7"/>
  <c r="D56" i="7" s="1"/>
  <c r="C45" i="7"/>
  <c r="C56" i="7" s="1"/>
  <c r="B45" i="7"/>
  <c r="B56" i="7" s="1"/>
  <c r="Y23" i="7"/>
  <c r="X23" i="7"/>
  <c r="W23" i="7"/>
  <c r="V23" i="7"/>
  <c r="E23" i="7"/>
  <c r="D23" i="7"/>
  <c r="C23" i="7"/>
  <c r="B23" i="7"/>
  <c r="Y22" i="7"/>
  <c r="X22" i="7"/>
  <c r="W22" i="7"/>
  <c r="V22" i="7"/>
  <c r="E22" i="7"/>
  <c r="D22" i="7"/>
  <c r="C22" i="7"/>
  <c r="B22" i="7"/>
  <c r="AE21" i="7"/>
  <c r="AD21" i="7"/>
  <c r="AC21" i="7"/>
  <c r="AB21" i="7"/>
  <c r="Y21" i="7"/>
  <c r="X21" i="7"/>
  <c r="W21" i="7"/>
  <c r="V21" i="7"/>
  <c r="T21" i="7"/>
  <c r="S21" i="7"/>
  <c r="R21" i="7"/>
  <c r="Q21" i="7"/>
  <c r="E21" i="7"/>
  <c r="D21" i="7"/>
  <c r="C21" i="7"/>
  <c r="B21" i="7"/>
  <c r="AE20" i="7"/>
  <c r="AD20" i="7"/>
  <c r="AC20" i="7"/>
  <c r="AB20" i="7"/>
  <c r="Y20" i="7"/>
  <c r="X20" i="7"/>
  <c r="W20" i="7"/>
  <c r="V20" i="7"/>
  <c r="T20" i="7"/>
  <c r="S20" i="7"/>
  <c r="R20" i="7"/>
  <c r="Q20" i="7"/>
  <c r="E20" i="7"/>
  <c r="D20" i="7"/>
  <c r="C20" i="7"/>
  <c r="B20" i="7"/>
  <c r="AE19" i="7"/>
  <c r="AD19" i="7"/>
  <c r="AC19" i="7"/>
  <c r="AB19" i="7"/>
  <c r="Y19" i="7"/>
  <c r="X19" i="7"/>
  <c r="W19" i="7"/>
  <c r="V19" i="7"/>
  <c r="T19" i="7"/>
  <c r="S19" i="7"/>
  <c r="R19" i="7"/>
  <c r="Q19" i="7"/>
  <c r="E19" i="7"/>
  <c r="D19" i="7"/>
  <c r="C19" i="7"/>
  <c r="B19" i="7"/>
  <c r="AE18" i="7"/>
  <c r="AD18" i="7"/>
  <c r="AC18" i="7"/>
  <c r="AB18" i="7"/>
  <c r="Y18" i="7"/>
  <c r="X18" i="7"/>
  <c r="W18" i="7"/>
  <c r="V18" i="7"/>
  <c r="T18" i="7"/>
  <c r="S18" i="7"/>
  <c r="R18" i="7"/>
  <c r="Q18" i="7"/>
  <c r="E18" i="7"/>
  <c r="D18" i="7"/>
  <c r="C18" i="7"/>
  <c r="B18" i="7"/>
  <c r="AE17" i="7"/>
  <c r="AD17" i="7"/>
  <c r="AC17" i="7"/>
  <c r="AB17" i="7"/>
  <c r="Y17" i="7"/>
  <c r="X17" i="7"/>
  <c r="W17" i="7"/>
  <c r="V17" i="7"/>
  <c r="T17" i="7"/>
  <c r="S17" i="7"/>
  <c r="R17" i="7"/>
  <c r="Q17" i="7"/>
  <c r="E17" i="7"/>
  <c r="D17" i="7"/>
  <c r="C17" i="7"/>
  <c r="B17" i="7"/>
  <c r="AE16" i="7"/>
  <c r="AE25" i="7" s="1"/>
  <c r="AE26" i="7" s="1"/>
  <c r="AD16" i="7"/>
  <c r="AD25" i="7" s="1"/>
  <c r="AD26" i="7" s="1"/>
  <c r="AC16" i="7"/>
  <c r="AC25" i="7" s="1"/>
  <c r="AC26" i="7" s="1"/>
  <c r="AB16" i="7"/>
  <c r="AB25" i="7" s="1"/>
  <c r="AB26" i="7" s="1"/>
  <c r="Y16" i="7"/>
  <c r="Y25" i="7" s="1"/>
  <c r="Y26" i="7" s="1"/>
  <c r="X16" i="7"/>
  <c r="X25" i="7" s="1"/>
  <c r="X26" i="7" s="1"/>
  <c r="W16" i="7"/>
  <c r="W25" i="7" s="1"/>
  <c r="W26" i="7" s="1"/>
  <c r="V16" i="7"/>
  <c r="V25" i="7" s="1"/>
  <c r="V26" i="7" s="1"/>
  <c r="T16" i="7"/>
  <c r="T25" i="7" s="1"/>
  <c r="T26" i="7" s="1"/>
  <c r="S16" i="7"/>
  <c r="S25" i="7" s="1"/>
  <c r="S26" i="7" s="1"/>
  <c r="R16" i="7"/>
  <c r="R25" i="7" s="1"/>
  <c r="R26" i="7" s="1"/>
  <c r="Q16" i="7"/>
  <c r="Q25" i="7" s="1"/>
  <c r="Q26" i="7" s="1"/>
  <c r="E16" i="7"/>
  <c r="E25" i="7" s="1"/>
  <c r="E26" i="7" s="1"/>
  <c r="D16" i="7"/>
  <c r="D25" i="7" s="1"/>
  <c r="D26" i="7" s="1"/>
  <c r="C16" i="7"/>
  <c r="C25" i="7" s="1"/>
  <c r="C26" i="7" s="1"/>
  <c r="B16" i="7"/>
  <c r="B25" i="7" s="1"/>
  <c r="B26" i="7" s="1"/>
  <c r="AE12" i="7"/>
  <c r="AE13" i="7" s="1"/>
  <c r="AD12" i="7"/>
  <c r="AD13" i="7" s="1"/>
  <c r="AC12" i="7"/>
  <c r="AC13" i="7" s="1"/>
  <c r="AB12" i="7"/>
  <c r="AB13" i="7" s="1"/>
  <c r="Y12" i="7"/>
  <c r="Y13" i="7" s="1"/>
  <c r="X12" i="7"/>
  <c r="X13" i="7" s="1"/>
  <c r="W12" i="7"/>
  <c r="W13" i="7" s="1"/>
  <c r="V12" i="7"/>
  <c r="V13" i="7" s="1"/>
  <c r="T12" i="7"/>
  <c r="T13" i="7" s="1"/>
  <c r="S12" i="7"/>
  <c r="S13" i="7" s="1"/>
  <c r="R12" i="7"/>
  <c r="R13" i="7" s="1"/>
  <c r="Q12" i="7"/>
  <c r="Q13" i="7" s="1"/>
  <c r="E12" i="7"/>
  <c r="E13" i="7" s="1"/>
  <c r="D12" i="7"/>
  <c r="D13" i="7" s="1"/>
  <c r="C12" i="7"/>
  <c r="C13" i="7" s="1"/>
  <c r="B12" i="7"/>
  <c r="B13" i="7" s="1"/>
  <c r="O11" i="7"/>
  <c r="N11" i="7"/>
  <c r="M11" i="7"/>
  <c r="L11" i="7"/>
  <c r="O10" i="7"/>
  <c r="N10" i="7"/>
  <c r="M10" i="7"/>
  <c r="L10" i="7"/>
  <c r="O9" i="7"/>
  <c r="N9" i="7"/>
  <c r="M9" i="7"/>
  <c r="L9" i="7"/>
  <c r="O8" i="7"/>
  <c r="N8" i="7"/>
  <c r="M8" i="7"/>
  <c r="L8" i="7"/>
  <c r="O7" i="7"/>
  <c r="N7" i="7"/>
  <c r="M7" i="7"/>
  <c r="L7" i="7"/>
  <c r="O6" i="7"/>
  <c r="N6" i="7"/>
  <c r="M6" i="7"/>
  <c r="L6" i="7"/>
  <c r="O5" i="7"/>
  <c r="N5" i="7"/>
  <c r="M5" i="7"/>
  <c r="L5" i="7"/>
  <c r="O4" i="7"/>
  <c r="O12" i="7" s="1"/>
  <c r="O13" i="7" s="1"/>
  <c r="N4" i="7"/>
  <c r="N12" i="7" s="1"/>
  <c r="N13" i="7" s="1"/>
  <c r="M4" i="7"/>
  <c r="M12" i="7" s="1"/>
  <c r="M13" i="7" s="1"/>
  <c r="L4" i="7"/>
  <c r="L12" i="7" s="1"/>
  <c r="L13" i="7" s="1"/>
  <c r="C39" i="6" l="1"/>
  <c r="C37" i="6"/>
  <c r="C38" i="6"/>
  <c r="O22" i="6"/>
  <c r="V12" i="4"/>
  <c r="V13" i="4"/>
  <c r="X13" i="4"/>
  <c r="V4" i="2"/>
  <c r="C26" i="2"/>
  <c r="C49" i="1"/>
  <c r="K2" i="1" s="1"/>
  <c r="M2" i="1" s="1"/>
  <c r="C44" i="1"/>
  <c r="J2" i="1"/>
  <c r="G40" i="1"/>
  <c r="H40" i="1"/>
  <c r="B46" i="4"/>
  <c r="V3" i="2"/>
  <c r="N24" i="6" l="1"/>
  <c r="K25" i="2"/>
  <c r="L25" i="2"/>
  <c r="Q25" i="2"/>
  <c r="R25" i="2"/>
  <c r="O13" i="4"/>
  <c r="O12" i="4"/>
  <c r="L5" i="4"/>
  <c r="M5" i="4"/>
  <c r="N5" i="4"/>
  <c r="O5" i="4"/>
  <c r="L6" i="4"/>
  <c r="M6" i="4"/>
  <c r="N6" i="4"/>
  <c r="O6" i="4"/>
  <c r="L7" i="4"/>
  <c r="M7" i="4"/>
  <c r="N7" i="4"/>
  <c r="O7" i="4"/>
  <c r="L8" i="4"/>
  <c r="M8" i="4"/>
  <c r="N8" i="4"/>
  <c r="O8" i="4"/>
  <c r="L9" i="4"/>
  <c r="M9" i="4"/>
  <c r="N9" i="4"/>
  <c r="O9" i="4"/>
  <c r="L10" i="4"/>
  <c r="M10" i="4"/>
  <c r="N10" i="4"/>
  <c r="O10" i="4"/>
  <c r="M11" i="4"/>
  <c r="N11" i="4"/>
  <c r="O11" i="4"/>
  <c r="O4" i="4"/>
  <c r="M4" i="4"/>
  <c r="N4" i="4"/>
  <c r="N12" i="4" s="1"/>
  <c r="N13" i="4" s="1"/>
  <c r="L4" i="4"/>
  <c r="L12" i="4" s="1"/>
  <c r="L13" i="4" s="1"/>
  <c r="D26" i="2" s="1"/>
  <c r="R26" i="4"/>
  <c r="S26" i="4"/>
  <c r="V26" i="4"/>
  <c r="W26" i="4"/>
  <c r="X26" i="4"/>
  <c r="Y26" i="4"/>
  <c r="AB26" i="4"/>
  <c r="AC26" i="4"/>
  <c r="AD26" i="4"/>
  <c r="AE26" i="4"/>
  <c r="AC12" i="4"/>
  <c r="AC13" i="4" s="1"/>
  <c r="AD12" i="4"/>
  <c r="AD13" i="4" s="1"/>
  <c r="AE12" i="4"/>
  <c r="AE13" i="4" s="1"/>
  <c r="AB12" i="4"/>
  <c r="AB13" i="4" s="1"/>
  <c r="R12" i="4"/>
  <c r="R13" i="4" s="1"/>
  <c r="S12" i="4"/>
  <c r="S13" i="4" s="1"/>
  <c r="T12" i="4"/>
  <c r="T13" i="4" s="1"/>
  <c r="Q12" i="4"/>
  <c r="Q13" i="4" s="1"/>
  <c r="W12" i="4"/>
  <c r="W13" i="4" s="1"/>
  <c r="X12" i="4"/>
  <c r="Y12" i="4"/>
  <c r="Y13" i="4" s="1"/>
  <c r="C12" i="4"/>
  <c r="C13" i="4" s="1"/>
  <c r="D12" i="4"/>
  <c r="D13" i="4" s="1"/>
  <c r="E12" i="4"/>
  <c r="E13" i="4" s="1"/>
  <c r="B12" i="4"/>
  <c r="B13" i="4" s="1"/>
  <c r="AB46" i="4"/>
  <c r="AC46" i="4"/>
  <c r="AD46" i="4"/>
  <c r="AE46" i="4"/>
  <c r="AB47" i="4"/>
  <c r="AC47" i="4"/>
  <c r="AD47" i="4"/>
  <c r="AE47" i="4"/>
  <c r="AB48" i="4"/>
  <c r="AC48" i="4"/>
  <c r="AD48" i="4"/>
  <c r="AE48" i="4"/>
  <c r="AB49" i="4"/>
  <c r="AC49" i="4"/>
  <c r="AD49" i="4"/>
  <c r="AE49" i="4"/>
  <c r="AB50" i="4"/>
  <c r="AC50" i="4"/>
  <c r="AD50" i="4"/>
  <c r="AE50" i="4"/>
  <c r="AB51" i="4"/>
  <c r="AC51" i="4"/>
  <c r="AD51" i="4"/>
  <c r="AE51" i="4"/>
  <c r="AB52" i="4"/>
  <c r="AC52" i="4"/>
  <c r="AD52" i="4"/>
  <c r="AE52" i="4"/>
  <c r="AC45" i="4"/>
  <c r="AC56" i="4" s="1"/>
  <c r="AD45" i="4"/>
  <c r="AD56" i="4" s="1"/>
  <c r="AE45" i="4"/>
  <c r="AE56" i="4" s="1"/>
  <c r="V46" i="4"/>
  <c r="W46" i="4"/>
  <c r="X46" i="4"/>
  <c r="Y46" i="4"/>
  <c r="V47" i="4"/>
  <c r="W47" i="4"/>
  <c r="X47" i="4"/>
  <c r="Y47" i="4"/>
  <c r="V48" i="4"/>
  <c r="W48" i="4"/>
  <c r="X48" i="4"/>
  <c r="Y48" i="4"/>
  <c r="V49" i="4"/>
  <c r="W49" i="4"/>
  <c r="X49" i="4"/>
  <c r="Y49" i="4"/>
  <c r="V50" i="4"/>
  <c r="W50" i="4"/>
  <c r="X50" i="4"/>
  <c r="Y50" i="4"/>
  <c r="V51" i="4"/>
  <c r="W51" i="4"/>
  <c r="X51" i="4"/>
  <c r="Y51" i="4"/>
  <c r="V52" i="4"/>
  <c r="W52" i="4"/>
  <c r="X52" i="4"/>
  <c r="Y52" i="4"/>
  <c r="V53" i="4"/>
  <c r="W53" i="4"/>
  <c r="X53" i="4"/>
  <c r="Y53" i="4"/>
  <c r="V54" i="4"/>
  <c r="W54" i="4"/>
  <c r="X54" i="4"/>
  <c r="Y54" i="4"/>
  <c r="W45" i="4"/>
  <c r="W56" i="4" s="1"/>
  <c r="X45" i="4"/>
  <c r="X56" i="4" s="1"/>
  <c r="Y45" i="4"/>
  <c r="Y56" i="4" s="1"/>
  <c r="Q46" i="4"/>
  <c r="R46" i="4"/>
  <c r="S46" i="4"/>
  <c r="T46" i="4"/>
  <c r="Q47" i="4"/>
  <c r="R47" i="4"/>
  <c r="S47" i="4"/>
  <c r="T47" i="4"/>
  <c r="Q48" i="4"/>
  <c r="R48" i="4"/>
  <c r="S48" i="4"/>
  <c r="T48" i="4"/>
  <c r="Q49" i="4"/>
  <c r="R49" i="4"/>
  <c r="S49" i="4"/>
  <c r="T49" i="4"/>
  <c r="Q50" i="4"/>
  <c r="R50" i="4"/>
  <c r="S50" i="4"/>
  <c r="T50" i="4"/>
  <c r="Q51" i="4"/>
  <c r="R51" i="4"/>
  <c r="S51" i="4"/>
  <c r="T51" i="4"/>
  <c r="Q52" i="4"/>
  <c r="R52" i="4"/>
  <c r="S52" i="4"/>
  <c r="T52" i="4"/>
  <c r="R45" i="4"/>
  <c r="R56" i="4" s="1"/>
  <c r="S45" i="4"/>
  <c r="S56" i="4" s="1"/>
  <c r="T45" i="4"/>
  <c r="T56" i="4" s="1"/>
  <c r="AB45" i="4"/>
  <c r="AB56" i="4" s="1"/>
  <c r="V45" i="4"/>
  <c r="V56" i="4" s="1"/>
  <c r="Q45" i="4"/>
  <c r="Q56" i="4" s="1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C45" i="4"/>
  <c r="C56" i="4" s="1"/>
  <c r="D45" i="4"/>
  <c r="D56" i="4" s="1"/>
  <c r="E45" i="4"/>
  <c r="E56" i="4" s="1"/>
  <c r="B45" i="4"/>
  <c r="B56" i="4" s="1"/>
  <c r="V17" i="4"/>
  <c r="W17" i="4"/>
  <c r="X17" i="4"/>
  <c r="Y17" i="4"/>
  <c r="V18" i="4"/>
  <c r="W18" i="4"/>
  <c r="X18" i="4"/>
  <c r="Y18" i="4"/>
  <c r="V19" i="4"/>
  <c r="W19" i="4"/>
  <c r="X19" i="4"/>
  <c r="Y19" i="4"/>
  <c r="V20" i="4"/>
  <c r="W20" i="4"/>
  <c r="X20" i="4"/>
  <c r="Y20" i="4"/>
  <c r="V21" i="4"/>
  <c r="W21" i="4"/>
  <c r="X21" i="4"/>
  <c r="Y21" i="4"/>
  <c r="V22" i="4"/>
  <c r="W22" i="4"/>
  <c r="X22" i="4"/>
  <c r="Y22" i="4"/>
  <c r="V23" i="4"/>
  <c r="W23" i="4"/>
  <c r="X23" i="4"/>
  <c r="Y23" i="4"/>
  <c r="AB17" i="4"/>
  <c r="AC17" i="4"/>
  <c r="AD17" i="4"/>
  <c r="AE17" i="4"/>
  <c r="AB18" i="4"/>
  <c r="AC18" i="4"/>
  <c r="AD18" i="4"/>
  <c r="AE18" i="4"/>
  <c r="AB19" i="4"/>
  <c r="AC19" i="4"/>
  <c r="AD19" i="4"/>
  <c r="AE19" i="4"/>
  <c r="AB20" i="4"/>
  <c r="AC20" i="4"/>
  <c r="AD20" i="4"/>
  <c r="AE20" i="4"/>
  <c r="AB21" i="4"/>
  <c r="AC21" i="4"/>
  <c r="AD21" i="4"/>
  <c r="AE21" i="4"/>
  <c r="AC16" i="4"/>
  <c r="AC25" i="4" s="1"/>
  <c r="AD16" i="4"/>
  <c r="AD25" i="4" s="1"/>
  <c r="AE16" i="4"/>
  <c r="AE25" i="4" s="1"/>
  <c r="W16" i="4"/>
  <c r="W25" i="4" s="1"/>
  <c r="X16" i="4"/>
  <c r="X25" i="4" s="1"/>
  <c r="Y16" i="4"/>
  <c r="Y25" i="4" s="1"/>
  <c r="AB16" i="4"/>
  <c r="AB25" i="4" s="1"/>
  <c r="V16" i="4"/>
  <c r="V25" i="4" s="1"/>
  <c r="B23" i="4"/>
  <c r="R16" i="4"/>
  <c r="R25" i="4" s="1"/>
  <c r="S16" i="4"/>
  <c r="S25" i="4" s="1"/>
  <c r="T16" i="4"/>
  <c r="T25" i="4" s="1"/>
  <c r="R17" i="4"/>
  <c r="S17" i="4"/>
  <c r="T17" i="4"/>
  <c r="R18" i="4"/>
  <c r="S18" i="4"/>
  <c r="T18" i="4"/>
  <c r="R19" i="4"/>
  <c r="S19" i="4"/>
  <c r="T19" i="4"/>
  <c r="R20" i="4"/>
  <c r="S20" i="4"/>
  <c r="T20" i="4"/>
  <c r="R21" i="4"/>
  <c r="S21" i="4"/>
  <c r="T21" i="4"/>
  <c r="Q17" i="4"/>
  <c r="Q18" i="4"/>
  <c r="Q19" i="4"/>
  <c r="Q20" i="4"/>
  <c r="Q21" i="4"/>
  <c r="Q16" i="4"/>
  <c r="Q25" i="4" s="1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C23" i="4"/>
  <c r="D23" i="4"/>
  <c r="E23" i="4"/>
  <c r="C16" i="4"/>
  <c r="D16" i="4"/>
  <c r="E16" i="4"/>
  <c r="B16" i="4"/>
  <c r="M12" i="4" l="1"/>
  <c r="M13" i="4" s="1"/>
  <c r="D25" i="4"/>
  <c r="D26" i="4" s="1"/>
  <c r="C25" i="4"/>
  <c r="C26" i="4" s="1"/>
  <c r="B25" i="4"/>
  <c r="B26" i="4" s="1"/>
  <c r="E25" i="4"/>
  <c r="E26" i="4" s="1"/>
  <c r="N23" i="6"/>
  <c r="Q26" i="4"/>
  <c r="T26" i="4"/>
  <c r="X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N5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4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5" i="2"/>
  <c r="C4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I2" i="1"/>
  <c r="F39" i="1"/>
  <c r="F40" i="1" s="1"/>
  <c r="G39" i="1"/>
  <c r="H39" i="1"/>
  <c r="I39" i="1"/>
  <c r="J39" i="1"/>
  <c r="J40" i="1" s="1"/>
  <c r="K39" i="1"/>
  <c r="L39" i="1"/>
  <c r="E3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C47" i="1"/>
  <c r="E36" i="1"/>
  <c r="C46" i="1"/>
  <c r="I40" i="1"/>
  <c r="K40" i="1"/>
  <c r="E40" i="1"/>
  <c r="L38" i="1"/>
  <c r="B22" i="1"/>
  <c r="B21" i="1"/>
  <c r="B20" i="1"/>
  <c r="B19" i="1"/>
  <c r="B18" i="1"/>
  <c r="B17" i="1"/>
  <c r="B16" i="1"/>
  <c r="B15" i="1"/>
  <c r="B12" i="1"/>
  <c r="B11" i="1"/>
  <c r="B10" i="1"/>
  <c r="B3" i="1"/>
  <c r="B4" i="1"/>
  <c r="B5" i="1"/>
  <c r="B6" i="1"/>
  <c r="B7" i="1"/>
  <c r="B8" i="1"/>
  <c r="B9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L40" i="1" l="1"/>
  <c r="D49" i="1"/>
  <c r="J5" i="1"/>
  <c r="J9" i="1"/>
  <c r="L9" i="1" s="1"/>
  <c r="O9" i="1" s="1"/>
  <c r="J17" i="1"/>
  <c r="J6" i="1"/>
  <c r="L6" i="1" s="1"/>
  <c r="O6" i="1" s="1"/>
  <c r="J10" i="1"/>
  <c r="J14" i="1"/>
  <c r="K14" i="1" s="1"/>
  <c r="J18" i="1"/>
  <c r="J22" i="1"/>
  <c r="L22" i="1" s="1"/>
  <c r="O22" i="1" s="1"/>
  <c r="J7" i="1"/>
  <c r="J11" i="1"/>
  <c r="K11" i="1" s="1"/>
  <c r="J15" i="1"/>
  <c r="J19" i="1"/>
  <c r="J3" i="1"/>
  <c r="J8" i="1"/>
  <c r="L8" i="1" s="1"/>
  <c r="O8" i="1" s="1"/>
  <c r="J12" i="1"/>
  <c r="J16" i="1"/>
  <c r="L16" i="1" s="1"/>
  <c r="O16" i="1" s="1"/>
  <c r="J20" i="1"/>
  <c r="J4" i="1"/>
  <c r="K4" i="1" s="1"/>
  <c r="J13" i="1"/>
  <c r="J21" i="1"/>
  <c r="L21" i="1" s="1"/>
  <c r="O21" i="1" s="1"/>
  <c r="K20" i="1" l="1"/>
  <c r="N20" i="1" s="1"/>
  <c r="L3" i="1"/>
  <c r="O3" i="1" s="1"/>
  <c r="K7" i="1"/>
  <c r="N7" i="1" s="1"/>
  <c r="K10" i="1"/>
  <c r="L5" i="1"/>
  <c r="O5" i="1" s="1"/>
  <c r="K13" i="1"/>
  <c r="L12" i="1"/>
  <c r="O12" i="1" s="1"/>
  <c r="L15" i="1"/>
  <c r="O15" i="1" s="1"/>
  <c r="L18" i="1"/>
  <c r="O18" i="1" s="1"/>
  <c r="L17" i="1"/>
  <c r="O17" i="1" s="1"/>
  <c r="K19" i="1"/>
  <c r="M19" i="1" s="1"/>
  <c r="K22" i="1"/>
  <c r="M22" i="1" s="1"/>
  <c r="K9" i="1"/>
  <c r="M9" i="1" s="1"/>
  <c r="N10" i="1"/>
  <c r="M10" i="1"/>
  <c r="N13" i="1"/>
  <c r="M13" i="1"/>
  <c r="N11" i="1"/>
  <c r="M11" i="1"/>
  <c r="C11" i="1" s="1"/>
  <c r="N4" i="1"/>
  <c r="M4" i="1"/>
  <c r="K17" i="1"/>
  <c r="L19" i="1"/>
  <c r="O19" i="1" s="1"/>
  <c r="L13" i="1"/>
  <c r="O13" i="1" s="1"/>
  <c r="K18" i="1"/>
  <c r="K8" i="1"/>
  <c r="K5" i="1"/>
  <c r="K21" i="1"/>
  <c r="K6" i="1"/>
  <c r="L7" i="1"/>
  <c r="O7" i="1" s="1"/>
  <c r="N22" i="1"/>
  <c r="K15" i="1"/>
  <c r="K12" i="1"/>
  <c r="L11" i="1"/>
  <c r="O11" i="1" s="1"/>
  <c r="L10" i="1"/>
  <c r="O10" i="1" s="1"/>
  <c r="L14" i="1"/>
  <c r="O14" i="1" s="1"/>
  <c r="L4" i="1"/>
  <c r="O4" i="1" s="1"/>
  <c r="K3" i="1"/>
  <c r="K16" i="1"/>
  <c r="L2" i="1"/>
  <c r="O2" i="1" s="1"/>
  <c r="L20" i="1"/>
  <c r="O20" i="1" s="1"/>
  <c r="N14" i="1"/>
  <c r="M14" i="1"/>
  <c r="N2" i="1"/>
  <c r="D11" i="1"/>
  <c r="M7" i="1" l="1"/>
  <c r="N9" i="1"/>
  <c r="M20" i="1"/>
  <c r="N19" i="1"/>
  <c r="Q11" i="1"/>
  <c r="J13" i="2" s="1"/>
  <c r="P13" i="2" s="1"/>
  <c r="P11" i="1"/>
  <c r="I13" i="2" s="1"/>
  <c r="O13" i="2" s="1"/>
  <c r="C14" i="1"/>
  <c r="P14" i="1" s="1"/>
  <c r="I16" i="2" s="1"/>
  <c r="O16" i="2" s="1"/>
  <c r="D14" i="1"/>
  <c r="Q14" i="1" s="1"/>
  <c r="J16" i="2" s="1"/>
  <c r="P16" i="2" s="1"/>
  <c r="N12" i="1"/>
  <c r="M12" i="1"/>
  <c r="N8" i="1"/>
  <c r="M8" i="1"/>
  <c r="D19" i="1"/>
  <c r="Q19" i="1" s="1"/>
  <c r="J21" i="2" s="1"/>
  <c r="P21" i="2" s="1"/>
  <c r="C19" i="1"/>
  <c r="N16" i="1"/>
  <c r="M16" i="1"/>
  <c r="C9" i="1"/>
  <c r="P9" i="1" s="1"/>
  <c r="I11" i="2" s="1"/>
  <c r="O11" i="2" s="1"/>
  <c r="D9" i="1"/>
  <c r="Q9" i="1" s="1"/>
  <c r="J11" i="2" s="1"/>
  <c r="P11" i="2" s="1"/>
  <c r="N3" i="1"/>
  <c r="M3" i="1"/>
  <c r="N15" i="1"/>
  <c r="M15" i="1"/>
  <c r="N6" i="1"/>
  <c r="M6" i="1"/>
  <c r="N18" i="1"/>
  <c r="M18" i="1"/>
  <c r="N17" i="1"/>
  <c r="M17" i="1"/>
  <c r="D22" i="1"/>
  <c r="Q22" i="1" s="1"/>
  <c r="J24" i="2" s="1"/>
  <c r="P24" i="2" s="1"/>
  <c r="C22" i="1"/>
  <c r="P22" i="1" s="1"/>
  <c r="I24" i="2" s="1"/>
  <c r="O24" i="2" s="1"/>
  <c r="N21" i="1"/>
  <c r="M21" i="1"/>
  <c r="C4" i="1"/>
  <c r="P4" i="1" s="1"/>
  <c r="I6" i="2" s="1"/>
  <c r="O6" i="2" s="1"/>
  <c r="D4" i="1"/>
  <c r="Q4" i="1" s="1"/>
  <c r="J6" i="2" s="1"/>
  <c r="P6" i="2" s="1"/>
  <c r="D13" i="1"/>
  <c r="Q13" i="1" s="1"/>
  <c r="J15" i="2" s="1"/>
  <c r="P15" i="2" s="1"/>
  <c r="C13" i="1"/>
  <c r="P13" i="1" s="1"/>
  <c r="I15" i="2" s="1"/>
  <c r="O15" i="2" s="1"/>
  <c r="C10" i="1"/>
  <c r="P10" i="1" s="1"/>
  <c r="I12" i="2" s="1"/>
  <c r="O12" i="2" s="1"/>
  <c r="D10" i="1"/>
  <c r="Q10" i="1" s="1"/>
  <c r="J12" i="2" s="1"/>
  <c r="P12" i="2" s="1"/>
  <c r="D20" i="1"/>
  <c r="Q20" i="1" s="1"/>
  <c r="J22" i="2" s="1"/>
  <c r="P22" i="2" s="1"/>
  <c r="C20" i="1"/>
  <c r="P20" i="1" s="1"/>
  <c r="I22" i="2" s="1"/>
  <c r="O22" i="2" s="1"/>
  <c r="C2" i="1"/>
  <c r="P2" i="1" s="1"/>
  <c r="I4" i="2" s="1"/>
  <c r="D2" i="1"/>
  <c r="Q2" i="1" s="1"/>
  <c r="J4" i="2" s="1"/>
  <c r="N5" i="1"/>
  <c r="M5" i="1"/>
  <c r="O4" i="2" l="1"/>
  <c r="P4" i="2"/>
  <c r="C7" i="1"/>
  <c r="P7" i="1" s="1"/>
  <c r="I9" i="2" s="1"/>
  <c r="O9" i="2" s="1"/>
  <c r="D7" i="1"/>
  <c r="Q7" i="1" s="1"/>
  <c r="J9" i="2" s="1"/>
  <c r="P9" i="2" s="1"/>
  <c r="P19" i="1"/>
  <c r="I21" i="2" s="1"/>
  <c r="O21" i="2" s="1"/>
  <c r="D12" i="1"/>
  <c r="Q12" i="1" s="1"/>
  <c r="J14" i="2" s="1"/>
  <c r="P14" i="2" s="1"/>
  <c r="C12" i="1"/>
  <c r="P12" i="1" s="1"/>
  <c r="I14" i="2" s="1"/>
  <c r="O14" i="2" s="1"/>
  <c r="D5" i="1"/>
  <c r="Q5" i="1" s="1"/>
  <c r="J7" i="2" s="1"/>
  <c r="P7" i="2" s="1"/>
  <c r="C5" i="1"/>
  <c r="P5" i="1" s="1"/>
  <c r="I7" i="2" s="1"/>
  <c r="O7" i="2" s="1"/>
  <c r="C21" i="1"/>
  <c r="P21" i="1" s="1"/>
  <c r="I23" i="2" s="1"/>
  <c r="O23" i="2" s="1"/>
  <c r="D21" i="1"/>
  <c r="Q21" i="1" s="1"/>
  <c r="J23" i="2" s="1"/>
  <c r="P23" i="2" s="1"/>
  <c r="C17" i="1"/>
  <c r="P17" i="1" s="1"/>
  <c r="I19" i="2" s="1"/>
  <c r="O19" i="2" s="1"/>
  <c r="D17" i="1"/>
  <c r="Q17" i="1" s="1"/>
  <c r="J19" i="2" s="1"/>
  <c r="P19" i="2" s="1"/>
  <c r="C6" i="1"/>
  <c r="P6" i="1" s="1"/>
  <c r="D6" i="1"/>
  <c r="Q6" i="1" s="1"/>
  <c r="J8" i="2" s="1"/>
  <c r="P8" i="2" s="1"/>
  <c r="C3" i="1"/>
  <c r="P3" i="1" s="1"/>
  <c r="I5" i="2" s="1"/>
  <c r="O5" i="2" s="1"/>
  <c r="D3" i="1"/>
  <c r="Q3" i="1" s="1"/>
  <c r="J5" i="2" s="1"/>
  <c r="P5" i="2" s="1"/>
  <c r="C16" i="1"/>
  <c r="P16" i="1" s="1"/>
  <c r="I18" i="2" s="1"/>
  <c r="O18" i="2" s="1"/>
  <c r="D16" i="1"/>
  <c r="Q16" i="1" s="1"/>
  <c r="J18" i="2" s="1"/>
  <c r="P18" i="2" s="1"/>
  <c r="C8" i="1"/>
  <c r="P8" i="1" s="1"/>
  <c r="I10" i="2" s="1"/>
  <c r="O10" i="2" s="1"/>
  <c r="D8" i="1"/>
  <c r="Q8" i="1" s="1"/>
  <c r="J10" i="2" s="1"/>
  <c r="P10" i="2" s="1"/>
  <c r="C18" i="1"/>
  <c r="P18" i="1" s="1"/>
  <c r="I20" i="2" s="1"/>
  <c r="O20" i="2" s="1"/>
  <c r="D18" i="1"/>
  <c r="Q18" i="1" s="1"/>
  <c r="J20" i="2" s="1"/>
  <c r="P20" i="2" s="1"/>
  <c r="C15" i="1"/>
  <c r="P15" i="1" s="1"/>
  <c r="I17" i="2" s="1"/>
  <c r="O17" i="2" s="1"/>
  <c r="D15" i="1"/>
  <c r="Q15" i="1" s="1"/>
  <c r="J17" i="2" s="1"/>
  <c r="P17" i="2" s="1"/>
  <c r="I8" i="2" l="1"/>
  <c r="O8" i="2" s="1"/>
  <c r="O25" i="2" s="1"/>
  <c r="B3" i="6" s="1"/>
  <c r="N25" i="6"/>
  <c r="P25" i="2"/>
  <c r="J25" i="2"/>
  <c r="I25" i="2"/>
  <c r="B2" i="6" s="1"/>
</calcChain>
</file>

<file path=xl/connections.xml><?xml version="1.0" encoding="utf-8"?>
<connections xmlns="http://schemas.openxmlformats.org/spreadsheetml/2006/main">
  <connection id="1" name="DL_extracted" type="6" refreshedVersion="4" deleted="1" background="1" saveData="1">
    <textPr codePage="437" sourceFile="C:\Users\John\Projects_Git\I76\design_vs_insitu\DL_extracted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<sst xmlns="http://schemas.openxmlformats.org/spreadsheetml/2006/main" count="394" uniqueCount="122">
  <si>
    <t>Ix</t>
  </si>
  <si>
    <t>Position</t>
  </si>
  <si>
    <t>Bm 1</t>
  </si>
  <si>
    <t>Bm 2</t>
  </si>
  <si>
    <t>Bm 3</t>
  </si>
  <si>
    <t>Deck thickness</t>
  </si>
  <si>
    <t>Haunch thickness</t>
  </si>
  <si>
    <t>Girder spacing</t>
  </si>
  <si>
    <t>distance to edge of slab</t>
  </si>
  <si>
    <t>span length</t>
  </si>
  <si>
    <t>G1</t>
  </si>
  <si>
    <t>G2</t>
  </si>
  <si>
    <t>G3</t>
  </si>
  <si>
    <t>G4</t>
  </si>
  <si>
    <t>G5</t>
  </si>
  <si>
    <t>G6</t>
  </si>
  <si>
    <t>G7</t>
  </si>
  <si>
    <t>G8</t>
  </si>
  <si>
    <t>effective width</t>
  </si>
  <si>
    <t>top flange width</t>
  </si>
  <si>
    <t>E steel</t>
  </si>
  <si>
    <t>E concrete</t>
  </si>
  <si>
    <t>n</t>
  </si>
  <si>
    <t>Area</t>
  </si>
  <si>
    <t>A slab</t>
  </si>
  <si>
    <t>y slab</t>
  </si>
  <si>
    <t>A haunch</t>
  </si>
  <si>
    <t>y haunch</t>
  </si>
  <si>
    <t>All</t>
  </si>
  <si>
    <t>yb</t>
  </si>
  <si>
    <t>yt</t>
  </si>
  <si>
    <t>d</t>
  </si>
  <si>
    <t>NA_tf</t>
  </si>
  <si>
    <t>Ix_comp_ext</t>
  </si>
  <si>
    <t>Ix_comp_int</t>
  </si>
  <si>
    <t>Na_int</t>
  </si>
  <si>
    <t>NA_ext</t>
  </si>
  <si>
    <t>yb_comp_ext</t>
  </si>
  <si>
    <t>y_comp_int</t>
  </si>
  <si>
    <t>ext</t>
  </si>
  <si>
    <t>int</t>
  </si>
  <si>
    <t>Sb_comp_ext</t>
  </si>
  <si>
    <t>Sb_comp_int</t>
  </si>
  <si>
    <t>Sb_nc</t>
  </si>
  <si>
    <t>f'c concrete</t>
  </si>
  <si>
    <t>DL</t>
  </si>
  <si>
    <t>SDL</t>
  </si>
  <si>
    <t>HS-25_pos</t>
  </si>
  <si>
    <t>HS-25_neg</t>
  </si>
  <si>
    <t>Estimated Design Stresses (ksi)</t>
  </si>
  <si>
    <t>Exterior Girder</t>
  </si>
  <si>
    <t>Interior Girder</t>
  </si>
  <si>
    <t>HS-25_neg_abs</t>
  </si>
  <si>
    <t>HS-25_pos_ext</t>
  </si>
  <si>
    <t>HS-25_pos_int</t>
  </si>
  <si>
    <t>E = (ksi)</t>
  </si>
  <si>
    <t>Design Moments (extracted from Const. Docs)</t>
  </si>
  <si>
    <t>Distribution Factor</t>
  </si>
  <si>
    <t>S/5.5</t>
  </si>
  <si>
    <t>Impact Factor</t>
  </si>
  <si>
    <t>50/(L+125)</t>
  </si>
  <si>
    <t>Girder 5</t>
  </si>
  <si>
    <t>Girder 6</t>
  </si>
  <si>
    <t>Girder 7</t>
  </si>
  <si>
    <t>Girder 8</t>
  </si>
  <si>
    <t>Location: 0.4L</t>
  </si>
  <si>
    <t>Bending Moment</t>
  </si>
  <si>
    <t>Distribution Factors at 0.4L</t>
  </si>
  <si>
    <t>Location: Over support</t>
  </si>
  <si>
    <t>2-lanes loaded</t>
  </si>
  <si>
    <t>Bottom Fiber Stress</t>
  </si>
  <si>
    <t>Distribution Factors over support</t>
  </si>
  <si>
    <t>Max</t>
  </si>
  <si>
    <t>1-lanes loaded</t>
  </si>
  <si>
    <t>Bending Moment (lb-in)</t>
  </si>
  <si>
    <t>Bottom Fiber Stress (psi)</t>
  </si>
  <si>
    <t>Max*IM*1.25</t>
  </si>
  <si>
    <t>Design/FE</t>
  </si>
  <si>
    <t>Axial Force (lb)</t>
  </si>
  <si>
    <t>Lever arm</t>
  </si>
  <si>
    <t>Total Moment (k-ft)</t>
  </si>
  <si>
    <t>but if you really look at it:</t>
  </si>
  <si>
    <t>moment from design is nearly 2x the moment predicted by FE</t>
  </si>
  <si>
    <t>design loading is outdated and conservative</t>
  </si>
  <si>
    <t>operational loading should be much less than design (i.e. design level responses happen much less frequently than observed)</t>
  </si>
  <si>
    <t>Design moment uses a distribution factor 2.4x what was observed in FE model</t>
  </si>
  <si>
    <t xml:space="preserve">therefore </t>
  </si>
  <si>
    <t>differences in loading</t>
  </si>
  <si>
    <t>differences in strain calculations and FE strain distributions (e.g beff)</t>
  </si>
  <si>
    <t>moment should be 2.4x that predicted by the FE model</t>
  </si>
  <si>
    <t>it's only 2x, because refined analysis is less conservative with exact loading (load positioning, load types (e.g. lane load, military)) and stress calculations causes a 0.4x reduction</t>
  </si>
  <si>
    <t>removing these effects</t>
  </si>
  <si>
    <t>old design loading was less conservative</t>
  </si>
  <si>
    <t>old design load distribution was more conservative</t>
  </si>
  <si>
    <t xml:space="preserve">old design stress calculations was </t>
  </si>
  <si>
    <t>if design were done with accurate load distribution and accurate loading (but still old design trucks), the design stress would be  6ksi</t>
  </si>
  <si>
    <t>Design moment results in estimated strains higher than we measured</t>
  </si>
  <si>
    <t>design stress</t>
  </si>
  <si>
    <t>design strain</t>
  </si>
  <si>
    <t>ksi</t>
  </si>
  <si>
    <t>microstrain</t>
  </si>
  <si>
    <t>if design were done with accurate load distribution and accurate loading (but still old design trucks + old impact factor), the design moment would be  1277 k-ft</t>
  </si>
  <si>
    <t>if design were done with accurate load distribution and accurate loading (but still old design trucks + old impact factor), the design strain would be  205 microstrain</t>
  </si>
  <si>
    <t>if design were done with accurate load distribution and accurate loading (but still old design trucks + old impact factor) but idealized stress distribution, the design stress would be   ksi</t>
  </si>
  <si>
    <t xml:space="preserve">if design were done with accurate load distribution, modern design loads and accurate loading, IM=1.33, </t>
  </si>
  <si>
    <t>using current single line girder design the design stress would be</t>
  </si>
  <si>
    <t>conclusion</t>
  </si>
  <si>
    <t>current design load (HL-93 with specified impact etc.) is not sufficiently bounding what a bridge will experience. Events in excess of that produced by current loading model occurrs with high frequency (to be calculated)</t>
  </si>
  <si>
    <t>fortunately, conservatism built into the design methodology helps reduce this issue</t>
  </si>
  <si>
    <t>Wheel lines</t>
  </si>
  <si>
    <t>Estimated Design Strain (micro)</t>
  </si>
  <si>
    <t>strain</t>
  </si>
  <si>
    <t>Max Strain (με)</t>
  </si>
  <si>
    <t>Max Stress (ksi)</t>
  </si>
  <si>
    <t>Max Moment (kip-ft)</t>
  </si>
  <si>
    <t>Operational</t>
  </si>
  <si>
    <t>Design</t>
  </si>
  <si>
    <t xml:space="preserve">FE Model </t>
  </si>
  <si>
    <t>(HS-20)</t>
  </si>
  <si>
    <t>HS20-25 factor</t>
  </si>
  <si>
    <t>LL Factor</t>
  </si>
  <si>
    <t>3-lanes loaded (possible)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</si>
</sst>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Design Moments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design_response!$B$3</c:f>
              <c:strCache>
                <c:ptCount val="1"/>
                <c:pt idx="0">
                  <c:v>DL</c:v>
                </c:pt>
              </c:strCache>
            </c:strRef>
          </c:tx>
          <c:spPr>
            <a:ln cap="flat">
              <a:miter lim="800000"/>
            </a:ln>
          </c:spPr>
          <c:marker>
            <c:symbol val="none"/>
          </c:marker>
          <c:xVal>
            <c:numRef>
              <c:f>design_response!$A$4:$A$24</c:f>
              <c:numCache>
                <c:formatCode>General</c:formatCode>
                <c:ptCount val="21"/>
                <c:pt idx="0">
                  <c:v>0</c:v>
                </c:pt>
                <c:pt idx="1">
                  <c:v>14</c:v>
                </c:pt>
                <c:pt idx="2">
                  <c:v>28</c:v>
                </c:pt>
                <c:pt idx="3">
                  <c:v>42</c:v>
                </c:pt>
                <c:pt idx="4">
                  <c:v>56</c:v>
                </c:pt>
                <c:pt idx="5">
                  <c:v>70</c:v>
                </c:pt>
                <c:pt idx="6">
                  <c:v>84</c:v>
                </c:pt>
                <c:pt idx="7">
                  <c:v>98</c:v>
                </c:pt>
                <c:pt idx="8">
                  <c:v>112</c:v>
                </c:pt>
                <c:pt idx="9">
                  <c:v>126</c:v>
                </c:pt>
                <c:pt idx="10">
                  <c:v>140</c:v>
                </c:pt>
                <c:pt idx="11">
                  <c:v>154</c:v>
                </c:pt>
                <c:pt idx="12">
                  <c:v>168</c:v>
                </c:pt>
                <c:pt idx="13">
                  <c:v>182</c:v>
                </c:pt>
                <c:pt idx="14">
                  <c:v>196</c:v>
                </c:pt>
                <c:pt idx="15">
                  <c:v>210</c:v>
                </c:pt>
                <c:pt idx="16">
                  <c:v>224</c:v>
                </c:pt>
                <c:pt idx="17">
                  <c:v>238</c:v>
                </c:pt>
                <c:pt idx="18">
                  <c:v>252</c:v>
                </c:pt>
                <c:pt idx="19">
                  <c:v>266</c:v>
                </c:pt>
                <c:pt idx="20">
                  <c:v>280</c:v>
                </c:pt>
              </c:numCache>
            </c:numRef>
          </c:xVal>
          <c:yVal>
            <c:numRef>
              <c:f>design_response!$B$4:$B$24</c:f>
              <c:numCache>
                <c:formatCode>General</c:formatCode>
                <c:ptCount val="21"/>
                <c:pt idx="0">
                  <c:v>0</c:v>
                </c:pt>
                <c:pt idx="1">
                  <c:v>798.03045287454904</c:v>
                </c:pt>
                <c:pt idx="2">
                  <c:v>1336.5397174898701</c:v>
                </c:pt>
                <c:pt idx="3">
                  <c:v>1644.2313074956601</c:v>
                </c:pt>
                <c:pt idx="4">
                  <c:v>1653.80381034128</c:v>
                </c:pt>
                <c:pt idx="5">
                  <c:v>1394.17066298445</c:v>
                </c:pt>
                <c:pt idx="6">
                  <c:v>884.56084043962596</c:v>
                </c:pt>
                <c:pt idx="7">
                  <c:v>105.745367692336</c:v>
                </c:pt>
                <c:pt idx="8">
                  <c:v>-961.57470470788098</c:v>
                </c:pt>
                <c:pt idx="9">
                  <c:v>-2230.7990147599398</c:v>
                </c:pt>
                <c:pt idx="10">
                  <c:v>-3807.6169506073702</c:v>
                </c:pt>
                <c:pt idx="11">
                  <c:v>-2230.7990147599398</c:v>
                </c:pt>
                <c:pt idx="12">
                  <c:v>-961.57470470788098</c:v>
                </c:pt>
                <c:pt idx="13">
                  <c:v>105.745367692336</c:v>
                </c:pt>
                <c:pt idx="14">
                  <c:v>884.56084043962596</c:v>
                </c:pt>
                <c:pt idx="15">
                  <c:v>1394.17066298445</c:v>
                </c:pt>
                <c:pt idx="16">
                  <c:v>1653.80381034128</c:v>
                </c:pt>
                <c:pt idx="17">
                  <c:v>1644.2313074956601</c:v>
                </c:pt>
                <c:pt idx="18">
                  <c:v>1336.5397174898701</c:v>
                </c:pt>
                <c:pt idx="19">
                  <c:v>798.03045287454904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design_response!$C$3</c:f>
              <c:strCache>
                <c:ptCount val="1"/>
                <c:pt idx="0">
                  <c:v>SDL</c:v>
                </c:pt>
              </c:strCache>
            </c:strRef>
          </c:tx>
          <c:marker>
            <c:symbol val="none"/>
          </c:marker>
          <c:xVal>
            <c:numRef>
              <c:f>design_response!$A$4:$A$24</c:f>
              <c:numCache>
                <c:formatCode>General</c:formatCode>
                <c:ptCount val="21"/>
                <c:pt idx="0">
                  <c:v>0</c:v>
                </c:pt>
                <c:pt idx="1">
                  <c:v>14</c:v>
                </c:pt>
                <c:pt idx="2">
                  <c:v>28</c:v>
                </c:pt>
                <c:pt idx="3">
                  <c:v>42</c:v>
                </c:pt>
                <c:pt idx="4">
                  <c:v>56</c:v>
                </c:pt>
                <c:pt idx="5">
                  <c:v>70</c:v>
                </c:pt>
                <c:pt idx="6">
                  <c:v>84</c:v>
                </c:pt>
                <c:pt idx="7">
                  <c:v>98</c:v>
                </c:pt>
                <c:pt idx="8">
                  <c:v>112</c:v>
                </c:pt>
                <c:pt idx="9">
                  <c:v>126</c:v>
                </c:pt>
                <c:pt idx="10">
                  <c:v>140</c:v>
                </c:pt>
                <c:pt idx="11">
                  <c:v>154</c:v>
                </c:pt>
                <c:pt idx="12">
                  <c:v>168</c:v>
                </c:pt>
                <c:pt idx="13">
                  <c:v>182</c:v>
                </c:pt>
                <c:pt idx="14">
                  <c:v>196</c:v>
                </c:pt>
                <c:pt idx="15">
                  <c:v>210</c:v>
                </c:pt>
                <c:pt idx="16">
                  <c:v>224</c:v>
                </c:pt>
                <c:pt idx="17">
                  <c:v>238</c:v>
                </c:pt>
                <c:pt idx="18">
                  <c:v>252</c:v>
                </c:pt>
                <c:pt idx="19">
                  <c:v>266</c:v>
                </c:pt>
                <c:pt idx="20">
                  <c:v>280</c:v>
                </c:pt>
              </c:numCache>
            </c:numRef>
          </c:xVal>
          <c:yVal>
            <c:numRef>
              <c:f>design_response!$C$4:$C$24</c:f>
              <c:numCache>
                <c:formatCode>General</c:formatCode>
                <c:ptCount val="21"/>
                <c:pt idx="0">
                  <c:v>0</c:v>
                </c:pt>
                <c:pt idx="1">
                  <c:v>288.39264055531697</c:v>
                </c:pt>
                <c:pt idx="2">
                  <c:v>490.32486798156498</c:v>
                </c:pt>
                <c:pt idx="3">
                  <c:v>615.34119534996398</c:v>
                </c:pt>
                <c:pt idx="4">
                  <c:v>634.59816013882903</c:v>
                </c:pt>
                <c:pt idx="5">
                  <c:v>567.25476292661097</c:v>
                </c:pt>
                <c:pt idx="6">
                  <c:v>403.83646507809101</c:v>
                </c:pt>
                <c:pt idx="7">
                  <c:v>153.81780522848999</c:v>
                </c:pt>
                <c:pt idx="8">
                  <c:v>-182.73124218618699</c:v>
                </c:pt>
                <c:pt idx="9">
                  <c:v>-605.81067716594202</c:v>
                </c:pt>
                <c:pt idx="10">
                  <c:v>-1105.8060122035399</c:v>
                </c:pt>
                <c:pt idx="11">
                  <c:v>-605.81067716594202</c:v>
                </c:pt>
                <c:pt idx="12">
                  <c:v>-182.73124218618699</c:v>
                </c:pt>
                <c:pt idx="13">
                  <c:v>153.81780522848999</c:v>
                </c:pt>
                <c:pt idx="14">
                  <c:v>403.83646507809101</c:v>
                </c:pt>
                <c:pt idx="15">
                  <c:v>567.25476292661097</c:v>
                </c:pt>
                <c:pt idx="16">
                  <c:v>634.59816013882903</c:v>
                </c:pt>
                <c:pt idx="17">
                  <c:v>615.34119534996398</c:v>
                </c:pt>
                <c:pt idx="18">
                  <c:v>490.32486798156498</c:v>
                </c:pt>
                <c:pt idx="19">
                  <c:v>288.39264055531697</c:v>
                </c:pt>
                <c:pt idx="2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design_response!$D$3</c:f>
              <c:strCache>
                <c:ptCount val="1"/>
                <c:pt idx="0">
                  <c:v>HS-25_pos</c:v>
                </c:pt>
              </c:strCache>
            </c:strRef>
          </c:tx>
          <c:marker>
            <c:symbol val="none"/>
          </c:marker>
          <c:xVal>
            <c:numRef>
              <c:f>design_response!$A$4:$A$24</c:f>
              <c:numCache>
                <c:formatCode>General</c:formatCode>
                <c:ptCount val="21"/>
                <c:pt idx="0">
                  <c:v>0</c:v>
                </c:pt>
                <c:pt idx="1">
                  <c:v>14</c:v>
                </c:pt>
                <c:pt idx="2">
                  <c:v>28</c:v>
                </c:pt>
                <c:pt idx="3">
                  <c:v>42</c:v>
                </c:pt>
                <c:pt idx="4">
                  <c:v>56</c:v>
                </c:pt>
                <c:pt idx="5">
                  <c:v>70</c:v>
                </c:pt>
                <c:pt idx="6">
                  <c:v>84</c:v>
                </c:pt>
                <c:pt idx="7">
                  <c:v>98</c:v>
                </c:pt>
                <c:pt idx="8">
                  <c:v>112</c:v>
                </c:pt>
                <c:pt idx="9">
                  <c:v>126</c:v>
                </c:pt>
                <c:pt idx="10">
                  <c:v>140</c:v>
                </c:pt>
                <c:pt idx="11">
                  <c:v>154</c:v>
                </c:pt>
                <c:pt idx="12">
                  <c:v>168</c:v>
                </c:pt>
                <c:pt idx="13">
                  <c:v>182</c:v>
                </c:pt>
                <c:pt idx="14">
                  <c:v>196</c:v>
                </c:pt>
                <c:pt idx="15">
                  <c:v>210</c:v>
                </c:pt>
                <c:pt idx="16">
                  <c:v>224</c:v>
                </c:pt>
                <c:pt idx="17">
                  <c:v>238</c:v>
                </c:pt>
                <c:pt idx="18">
                  <c:v>252</c:v>
                </c:pt>
                <c:pt idx="19">
                  <c:v>266</c:v>
                </c:pt>
                <c:pt idx="20">
                  <c:v>280</c:v>
                </c:pt>
              </c:numCache>
            </c:numRef>
          </c:xVal>
          <c:yVal>
            <c:numRef>
              <c:f>design_response!$D$4:$D$24</c:f>
              <c:numCache>
                <c:formatCode>General</c:formatCode>
                <c:ptCount val="21"/>
                <c:pt idx="0">
                  <c:v>0</c:v>
                </c:pt>
                <c:pt idx="1">
                  <c:v>1067.30607751301</c:v>
                </c:pt>
                <c:pt idx="2">
                  <c:v>1846.1075553731</c:v>
                </c:pt>
                <c:pt idx="3">
                  <c:v>2317.2454330017999</c:v>
                </c:pt>
                <c:pt idx="4">
                  <c:v>2538.4066354425099</c:v>
                </c:pt>
                <c:pt idx="5">
                  <c:v>2499.9766751879902</c:v>
                </c:pt>
                <c:pt idx="6">
                  <c:v>2240.3435278311599</c:v>
                </c:pt>
                <c:pt idx="7">
                  <c:v>1769.19165531525</c:v>
                </c:pt>
                <c:pt idx="8">
                  <c:v>1144.20798268365</c:v>
                </c:pt>
                <c:pt idx="9">
                  <c:v>413.46494747252302</c:v>
                </c:pt>
                <c:pt idx="10">
                  <c:v>0</c:v>
                </c:pt>
                <c:pt idx="11">
                  <c:v>413.46494747252302</c:v>
                </c:pt>
                <c:pt idx="12">
                  <c:v>1144.20798268365</c:v>
                </c:pt>
                <c:pt idx="13">
                  <c:v>1769.19165531525</c:v>
                </c:pt>
                <c:pt idx="14">
                  <c:v>2240.3435278311599</c:v>
                </c:pt>
                <c:pt idx="15">
                  <c:v>2499.9766751879902</c:v>
                </c:pt>
                <c:pt idx="16">
                  <c:v>2538.4066354425099</c:v>
                </c:pt>
                <c:pt idx="17">
                  <c:v>2317.2454330017999</c:v>
                </c:pt>
                <c:pt idx="18">
                  <c:v>1846.1075553731</c:v>
                </c:pt>
                <c:pt idx="19">
                  <c:v>1067.30607751301</c:v>
                </c:pt>
                <c:pt idx="2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design_response!$E$3</c:f>
              <c:strCache>
                <c:ptCount val="1"/>
                <c:pt idx="0">
                  <c:v>HS-25_neg</c:v>
                </c:pt>
              </c:strCache>
            </c:strRef>
          </c:tx>
          <c:marker>
            <c:symbol val="none"/>
          </c:marker>
          <c:xVal>
            <c:numRef>
              <c:f>design_response!$A$4:$A$24</c:f>
              <c:numCache>
                <c:formatCode>General</c:formatCode>
                <c:ptCount val="21"/>
                <c:pt idx="0">
                  <c:v>0</c:v>
                </c:pt>
                <c:pt idx="1">
                  <c:v>14</c:v>
                </c:pt>
                <c:pt idx="2">
                  <c:v>28</c:v>
                </c:pt>
                <c:pt idx="3">
                  <c:v>42</c:v>
                </c:pt>
                <c:pt idx="4">
                  <c:v>56</c:v>
                </c:pt>
                <c:pt idx="5">
                  <c:v>70</c:v>
                </c:pt>
                <c:pt idx="6">
                  <c:v>84</c:v>
                </c:pt>
                <c:pt idx="7">
                  <c:v>98</c:v>
                </c:pt>
                <c:pt idx="8">
                  <c:v>112</c:v>
                </c:pt>
                <c:pt idx="9">
                  <c:v>126</c:v>
                </c:pt>
                <c:pt idx="10">
                  <c:v>140</c:v>
                </c:pt>
                <c:pt idx="11">
                  <c:v>154</c:v>
                </c:pt>
                <c:pt idx="12">
                  <c:v>168</c:v>
                </c:pt>
                <c:pt idx="13">
                  <c:v>182</c:v>
                </c:pt>
                <c:pt idx="14">
                  <c:v>196</c:v>
                </c:pt>
                <c:pt idx="15">
                  <c:v>210</c:v>
                </c:pt>
                <c:pt idx="16">
                  <c:v>224</c:v>
                </c:pt>
                <c:pt idx="17">
                  <c:v>238</c:v>
                </c:pt>
                <c:pt idx="18">
                  <c:v>252</c:v>
                </c:pt>
                <c:pt idx="19">
                  <c:v>266</c:v>
                </c:pt>
                <c:pt idx="20">
                  <c:v>280</c:v>
                </c:pt>
              </c:numCache>
            </c:numRef>
          </c:xVal>
          <c:yVal>
            <c:numRef>
              <c:f>design_response!$E$4:$E$24</c:f>
              <c:numCache>
                <c:formatCode>General</c:formatCode>
                <c:ptCount val="21"/>
                <c:pt idx="0">
                  <c:v>0</c:v>
                </c:pt>
                <c:pt idx="1">
                  <c:v>-115.415834748371</c:v>
                </c:pt>
                <c:pt idx="2">
                  <c:v>-240.44615700397301</c:v>
                </c:pt>
                <c:pt idx="3">
                  <c:v>-355.79201731633998</c:v>
                </c:pt>
                <c:pt idx="4">
                  <c:v>-480.82233957194398</c:v>
                </c:pt>
                <c:pt idx="5">
                  <c:v>-605.78268739153998</c:v>
                </c:pt>
                <c:pt idx="6">
                  <c:v>-730.74303521113598</c:v>
                </c:pt>
                <c:pt idx="7">
                  <c:v>-865.38784497396796</c:v>
                </c:pt>
                <c:pt idx="8">
                  <c:v>-1000.0326547368001</c:v>
                </c:pt>
                <c:pt idx="9">
                  <c:v>-1394.2686271948601</c:v>
                </c:pt>
                <c:pt idx="10">
                  <c:v>-2480.8176746095401</c:v>
                </c:pt>
                <c:pt idx="11">
                  <c:v>-1394.2686271948601</c:v>
                </c:pt>
                <c:pt idx="12">
                  <c:v>-1000.0326547368001</c:v>
                </c:pt>
                <c:pt idx="13">
                  <c:v>-865.38784497396796</c:v>
                </c:pt>
                <c:pt idx="14">
                  <c:v>-730.74303521113598</c:v>
                </c:pt>
                <c:pt idx="15">
                  <c:v>-605.78268739153998</c:v>
                </c:pt>
                <c:pt idx="16">
                  <c:v>-480.82233957194398</c:v>
                </c:pt>
                <c:pt idx="17">
                  <c:v>-355.79201731633998</c:v>
                </c:pt>
                <c:pt idx="18">
                  <c:v>-240.44615700397301</c:v>
                </c:pt>
                <c:pt idx="19">
                  <c:v>-115.415834748371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25504"/>
        <c:axId val="212327040"/>
      </c:scatterChart>
      <c:valAx>
        <c:axId val="212325504"/>
        <c:scaling>
          <c:orientation val="minMax"/>
          <c:max val="280"/>
          <c:min val="0"/>
        </c:scaling>
        <c:delete val="0"/>
        <c:axPos val="b"/>
        <c:numFmt formatCode="General" sourceLinked="1"/>
        <c:majorTickMark val="out"/>
        <c:minorTickMark val="none"/>
        <c:tickLblPos val="low"/>
        <c:crossAx val="212327040"/>
        <c:crosses val="autoZero"/>
        <c:crossBetween val="midCat"/>
        <c:majorUnit val="35"/>
      </c:valAx>
      <c:valAx>
        <c:axId val="212327040"/>
        <c:scaling>
          <c:orientation val="minMax"/>
          <c:max val="4000"/>
          <c:min val="-4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Moment (kip-ft)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255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Estimated Design Stress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design_response!$I$3</c:f>
              <c:strCache>
                <c:ptCount val="1"/>
                <c:pt idx="0">
                  <c:v>HS-25_pos_ext</c:v>
                </c:pt>
              </c:strCache>
            </c:strRef>
          </c:tx>
          <c:marker>
            <c:symbol val="none"/>
          </c:marker>
          <c:xVal>
            <c:numRef>
              <c:f>design_response!$H$4:$H$24</c:f>
              <c:numCache>
                <c:formatCode>General</c:formatCode>
                <c:ptCount val="21"/>
                <c:pt idx="0">
                  <c:v>0</c:v>
                </c:pt>
                <c:pt idx="1">
                  <c:v>14</c:v>
                </c:pt>
                <c:pt idx="2">
                  <c:v>28</c:v>
                </c:pt>
                <c:pt idx="3">
                  <c:v>42</c:v>
                </c:pt>
                <c:pt idx="4">
                  <c:v>56</c:v>
                </c:pt>
                <c:pt idx="5">
                  <c:v>70</c:v>
                </c:pt>
                <c:pt idx="6">
                  <c:v>84</c:v>
                </c:pt>
                <c:pt idx="7">
                  <c:v>98</c:v>
                </c:pt>
                <c:pt idx="8">
                  <c:v>112</c:v>
                </c:pt>
                <c:pt idx="9">
                  <c:v>126</c:v>
                </c:pt>
                <c:pt idx="10">
                  <c:v>140</c:v>
                </c:pt>
                <c:pt idx="11">
                  <c:v>154</c:v>
                </c:pt>
                <c:pt idx="12">
                  <c:v>168</c:v>
                </c:pt>
                <c:pt idx="13">
                  <c:v>182</c:v>
                </c:pt>
                <c:pt idx="14">
                  <c:v>196</c:v>
                </c:pt>
                <c:pt idx="15">
                  <c:v>210</c:v>
                </c:pt>
                <c:pt idx="16">
                  <c:v>224</c:v>
                </c:pt>
                <c:pt idx="17">
                  <c:v>238</c:v>
                </c:pt>
                <c:pt idx="18">
                  <c:v>252</c:v>
                </c:pt>
                <c:pt idx="19">
                  <c:v>266</c:v>
                </c:pt>
                <c:pt idx="20">
                  <c:v>280</c:v>
                </c:pt>
              </c:numCache>
            </c:numRef>
          </c:xVal>
          <c:yVal>
            <c:numRef>
              <c:f>design_response!$I$4:$I$24</c:f>
              <c:numCache>
                <c:formatCode>General</c:formatCode>
                <c:ptCount val="21"/>
                <c:pt idx="0">
                  <c:v>0</c:v>
                </c:pt>
                <c:pt idx="1">
                  <c:v>4.1397336338704811</c:v>
                </c:pt>
                <c:pt idx="2">
                  <c:v>7.1604516265178644</c:v>
                </c:pt>
                <c:pt idx="3">
                  <c:v>8.9878424371788377</c:v>
                </c:pt>
                <c:pt idx="4">
                  <c:v>9.8456549124759114</c:v>
                </c:pt>
                <c:pt idx="5">
                  <c:v>9.6965975779719749</c:v>
                </c:pt>
                <c:pt idx="6">
                  <c:v>8.6895649233044399</c:v>
                </c:pt>
                <c:pt idx="7">
                  <c:v>6.8621198310212526</c:v>
                </c:pt>
                <c:pt idx="8">
                  <c:v>4.1697691911379069</c:v>
                </c:pt>
                <c:pt idx="9">
                  <c:v>1.5067657503513894</c:v>
                </c:pt>
                <c:pt idx="10">
                  <c:v>0</c:v>
                </c:pt>
                <c:pt idx="11">
                  <c:v>1.5067657503513894</c:v>
                </c:pt>
                <c:pt idx="12">
                  <c:v>4.1697691911379069</c:v>
                </c:pt>
                <c:pt idx="13">
                  <c:v>6.8621198310212526</c:v>
                </c:pt>
                <c:pt idx="14">
                  <c:v>8.6895649233044399</c:v>
                </c:pt>
                <c:pt idx="15">
                  <c:v>9.6965975779719749</c:v>
                </c:pt>
                <c:pt idx="16">
                  <c:v>9.8456549124759114</c:v>
                </c:pt>
                <c:pt idx="17">
                  <c:v>8.9878424371788377</c:v>
                </c:pt>
                <c:pt idx="18">
                  <c:v>7.1604516265178644</c:v>
                </c:pt>
                <c:pt idx="19">
                  <c:v>4.1397336338704811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design_response!$J$3</c:f>
              <c:strCache>
                <c:ptCount val="1"/>
                <c:pt idx="0">
                  <c:v>HS-25_pos_int</c:v>
                </c:pt>
              </c:strCache>
            </c:strRef>
          </c:tx>
          <c:marker>
            <c:symbol val="none"/>
          </c:marker>
          <c:xVal>
            <c:numRef>
              <c:f>design_response!$H$4:$H$24</c:f>
              <c:numCache>
                <c:formatCode>General</c:formatCode>
                <c:ptCount val="21"/>
                <c:pt idx="0">
                  <c:v>0</c:v>
                </c:pt>
                <c:pt idx="1">
                  <c:v>14</c:v>
                </c:pt>
                <c:pt idx="2">
                  <c:v>28</c:v>
                </c:pt>
                <c:pt idx="3">
                  <c:v>42</c:v>
                </c:pt>
                <c:pt idx="4">
                  <c:v>56</c:v>
                </c:pt>
                <c:pt idx="5">
                  <c:v>70</c:v>
                </c:pt>
                <c:pt idx="6">
                  <c:v>84</c:v>
                </c:pt>
                <c:pt idx="7">
                  <c:v>98</c:v>
                </c:pt>
                <c:pt idx="8">
                  <c:v>112</c:v>
                </c:pt>
                <c:pt idx="9">
                  <c:v>126</c:v>
                </c:pt>
                <c:pt idx="10">
                  <c:v>140</c:v>
                </c:pt>
                <c:pt idx="11">
                  <c:v>154</c:v>
                </c:pt>
                <c:pt idx="12">
                  <c:v>168</c:v>
                </c:pt>
                <c:pt idx="13">
                  <c:v>182</c:v>
                </c:pt>
                <c:pt idx="14">
                  <c:v>196</c:v>
                </c:pt>
                <c:pt idx="15">
                  <c:v>210</c:v>
                </c:pt>
                <c:pt idx="16">
                  <c:v>224</c:v>
                </c:pt>
                <c:pt idx="17">
                  <c:v>238</c:v>
                </c:pt>
                <c:pt idx="18">
                  <c:v>252</c:v>
                </c:pt>
                <c:pt idx="19">
                  <c:v>266</c:v>
                </c:pt>
                <c:pt idx="20">
                  <c:v>280</c:v>
                </c:pt>
              </c:numCache>
            </c:numRef>
          </c:xVal>
          <c:yVal>
            <c:numRef>
              <c:f>design_response!$J$4:$J$24</c:f>
              <c:numCache>
                <c:formatCode>General</c:formatCode>
                <c:ptCount val="21"/>
                <c:pt idx="0">
                  <c:v>0</c:v>
                </c:pt>
                <c:pt idx="1">
                  <c:v>4.0269890522917011</c:v>
                </c:pt>
                <c:pt idx="2">
                  <c:v>6.9654385667543881</c:v>
                </c:pt>
                <c:pt idx="3">
                  <c:v>8.74306085833887</c:v>
                </c:pt>
                <c:pt idx="4">
                  <c:v>9.577511031334863</c:v>
                </c:pt>
                <c:pt idx="5">
                  <c:v>9.4325132350273933</c:v>
                </c:pt>
                <c:pt idx="6">
                  <c:v>8.4529068558954918</c:v>
                </c:pt>
                <c:pt idx="7">
                  <c:v>6.6752317610348282</c:v>
                </c:pt>
                <c:pt idx="8">
                  <c:v>4.0656081896782172</c:v>
                </c:pt>
                <c:pt idx="9">
                  <c:v>1.4691266815378632</c:v>
                </c:pt>
                <c:pt idx="10">
                  <c:v>0</c:v>
                </c:pt>
                <c:pt idx="11">
                  <c:v>1.4691266815378632</c:v>
                </c:pt>
                <c:pt idx="12">
                  <c:v>4.0656081896782172</c:v>
                </c:pt>
                <c:pt idx="13">
                  <c:v>6.6752317610348282</c:v>
                </c:pt>
                <c:pt idx="14">
                  <c:v>8.4529068558954918</c:v>
                </c:pt>
                <c:pt idx="15">
                  <c:v>9.4325132350273933</c:v>
                </c:pt>
                <c:pt idx="16">
                  <c:v>9.577511031334863</c:v>
                </c:pt>
                <c:pt idx="17">
                  <c:v>8.74306085833887</c:v>
                </c:pt>
                <c:pt idx="18">
                  <c:v>6.9654385667543881</c:v>
                </c:pt>
                <c:pt idx="19">
                  <c:v>4.0269890522917011</c:v>
                </c:pt>
                <c:pt idx="2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design_response!$L$3</c:f>
              <c:strCache>
                <c:ptCount val="1"/>
                <c:pt idx="0">
                  <c:v>HS-25_neg_abs</c:v>
                </c:pt>
              </c:strCache>
            </c:strRef>
          </c:tx>
          <c:marker>
            <c:symbol val="none"/>
          </c:marker>
          <c:xVal>
            <c:numRef>
              <c:f>design_response!$H$4:$H$24</c:f>
              <c:numCache>
                <c:formatCode>General</c:formatCode>
                <c:ptCount val="21"/>
                <c:pt idx="0">
                  <c:v>0</c:v>
                </c:pt>
                <c:pt idx="1">
                  <c:v>14</c:v>
                </c:pt>
                <c:pt idx="2">
                  <c:v>28</c:v>
                </c:pt>
                <c:pt idx="3">
                  <c:v>42</c:v>
                </c:pt>
                <c:pt idx="4">
                  <c:v>56</c:v>
                </c:pt>
                <c:pt idx="5">
                  <c:v>70</c:v>
                </c:pt>
                <c:pt idx="6">
                  <c:v>84</c:v>
                </c:pt>
                <c:pt idx="7">
                  <c:v>98</c:v>
                </c:pt>
                <c:pt idx="8">
                  <c:v>112</c:v>
                </c:pt>
                <c:pt idx="9">
                  <c:v>126</c:v>
                </c:pt>
                <c:pt idx="10">
                  <c:v>140</c:v>
                </c:pt>
                <c:pt idx="11">
                  <c:v>154</c:v>
                </c:pt>
                <c:pt idx="12">
                  <c:v>168</c:v>
                </c:pt>
                <c:pt idx="13">
                  <c:v>182</c:v>
                </c:pt>
                <c:pt idx="14">
                  <c:v>196</c:v>
                </c:pt>
                <c:pt idx="15">
                  <c:v>210</c:v>
                </c:pt>
                <c:pt idx="16">
                  <c:v>224</c:v>
                </c:pt>
                <c:pt idx="17">
                  <c:v>238</c:v>
                </c:pt>
                <c:pt idx="18">
                  <c:v>252</c:v>
                </c:pt>
                <c:pt idx="19">
                  <c:v>266</c:v>
                </c:pt>
                <c:pt idx="20">
                  <c:v>280</c:v>
                </c:pt>
              </c:numCache>
            </c:numRef>
          </c:xVal>
          <c:yVal>
            <c:numRef>
              <c:f>design_response!$L$4:$L$24</c:f>
              <c:numCache>
                <c:formatCode>General</c:formatCode>
                <c:ptCount val="21"/>
                <c:pt idx="0">
                  <c:v>0</c:v>
                </c:pt>
                <c:pt idx="1">
                  <c:v>0.71017798070737104</c:v>
                </c:pt>
                <c:pt idx="2">
                  <c:v>1.4795159314336563</c:v>
                </c:pt>
                <c:pt idx="3">
                  <c:v>2.1892633446736531</c:v>
                </c:pt>
                <c:pt idx="4">
                  <c:v>2.9586012953999505</c:v>
                </c:pt>
                <c:pt idx="5">
                  <c:v>3.7275086786588489</c:v>
                </c:pt>
                <c:pt idx="6">
                  <c:v>4.4964160619177482</c:v>
                </c:pt>
                <c:pt idx="7">
                  <c:v>5.3249139826629408</c:v>
                </c:pt>
                <c:pt idx="8">
                  <c:v>5.3365891114306878</c:v>
                </c:pt>
                <c:pt idx="9">
                  <c:v>7.4403958101306342</c:v>
                </c:pt>
                <c:pt idx="10">
                  <c:v>9.6276292110121773</c:v>
                </c:pt>
                <c:pt idx="11">
                  <c:v>7.4403958101306342</c:v>
                </c:pt>
                <c:pt idx="12">
                  <c:v>5.3365891114306878</c:v>
                </c:pt>
                <c:pt idx="13">
                  <c:v>5.3249139826629408</c:v>
                </c:pt>
                <c:pt idx="14">
                  <c:v>4.4964160619177482</c:v>
                </c:pt>
                <c:pt idx="15">
                  <c:v>3.7275086786588489</c:v>
                </c:pt>
                <c:pt idx="16">
                  <c:v>2.9586012953999505</c:v>
                </c:pt>
                <c:pt idx="17">
                  <c:v>2.1892633446736531</c:v>
                </c:pt>
                <c:pt idx="18">
                  <c:v>1.4795159314336563</c:v>
                </c:pt>
                <c:pt idx="19">
                  <c:v>0.71017798070737104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19264"/>
        <c:axId val="212620800"/>
      </c:scatterChart>
      <c:valAx>
        <c:axId val="212619264"/>
        <c:scaling>
          <c:orientation val="minMax"/>
          <c:max val="280"/>
          <c:min val="0"/>
        </c:scaling>
        <c:delete val="0"/>
        <c:axPos val="b"/>
        <c:numFmt formatCode="General" sourceLinked="1"/>
        <c:majorTickMark val="out"/>
        <c:minorTickMark val="none"/>
        <c:tickLblPos val="low"/>
        <c:crossAx val="212620800"/>
        <c:crosses val="autoZero"/>
        <c:crossBetween val="midCat"/>
        <c:majorUnit val="35"/>
      </c:valAx>
      <c:valAx>
        <c:axId val="212620800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Bottom Flange Stress (ksi)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19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Stress</a:t>
            </a:r>
          </a:p>
        </c:rich>
      </c:tx>
      <c:layout>
        <c:manualLayout>
          <c:xMode val="edge"/>
          <c:yMode val="edge"/>
          <c:x val="0.38762061445217899"/>
          <c:y val="4.0369088811995385E-2"/>
        </c:manualLayout>
      </c:layout>
      <c:overlay val="1"/>
    </c:title>
    <c:autoTitleDeleted val="0"/>
    <c:view3D>
      <c:rotX val="15"/>
      <c:rotY val="20"/>
      <c:rAngAx val="0"/>
      <c:perspective val="30"/>
    </c:view3D>
    <c:floor>
      <c:thickness val="0"/>
      <c:spPr>
        <a:solidFill>
          <a:schemeClr val="bg1">
            <a:lumMod val="85000"/>
          </a:schemeClr>
        </a:solidFill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"/>
          <c:w val="0.99444444444444446"/>
          <c:h val="0.9853087634878973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notes!$A$37</c:f>
              <c:strCache>
                <c:ptCount val="1"/>
                <c:pt idx="0">
                  <c:v>Operational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0254479059682758E-3"/>
                  <c:y val="0.37500022704774361"/>
                </c:manualLayout>
              </c:layout>
              <c:spPr>
                <a:scene3d>
                  <a:camera prst="orthographicFront"/>
                  <a:lightRig rig="threePt" dir="t"/>
                </a:scene3d>
                <a:sp3d>
                  <a:bevelB w="12700"/>
                </a:sp3d>
              </c:spPr>
              <c:txPr>
                <a:bodyPr rot="-5400000" vert="horz"/>
                <a:lstStyle/>
                <a:p>
                  <a:pPr>
                    <a:defRPr sz="1200"/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scene3d>
                <a:camera prst="orthographicFront"/>
                <a:lightRig rig="threePt" dir="t"/>
              </a:scene3d>
              <a:sp3d>
                <a:bevelB w="12700"/>
              </a:sp3d>
            </c:spPr>
            <c:txPr>
              <a:bodyPr rot="-5400000"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notes!$C$37</c:f>
              <c:numCache>
                <c:formatCode>0.00</c:formatCode>
                <c:ptCount val="1"/>
                <c:pt idx="0">
                  <c:v>6.1</c:v>
                </c:pt>
              </c:numCache>
            </c:numRef>
          </c:val>
        </c:ser>
        <c:ser>
          <c:idx val="2"/>
          <c:order val="1"/>
          <c:tx>
            <c:strRef>
              <c:f>notes!$A$39</c:f>
              <c:strCache>
                <c:ptCount val="1"/>
                <c:pt idx="0">
                  <c:v>FE Model 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6.8035426731078907E-3"/>
                  <c:y val="0.51803758094252061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notes!$C$39</c:f>
              <c:numCache>
                <c:formatCode>0.00</c:formatCode>
                <c:ptCount val="1"/>
                <c:pt idx="0">
                  <c:v>10.502700283018868</c:v>
                </c:pt>
              </c:numCache>
            </c:numRef>
          </c:val>
        </c:ser>
        <c:ser>
          <c:idx val="1"/>
          <c:order val="2"/>
          <c:tx>
            <c:strRef>
              <c:f>notes!$A$38</c:f>
              <c:strCache>
                <c:ptCount val="1"/>
                <c:pt idx="0">
                  <c:v>Design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0257648953301124E-3"/>
                  <c:y val="0.6040459907909435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notes!$C$38</c:f>
              <c:numCache>
                <c:formatCode>0.00</c:formatCode>
                <c:ptCount val="1"/>
                <c:pt idx="0">
                  <c:v>9.8456549124759114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344192"/>
        <c:axId val="212350080"/>
        <c:axId val="0"/>
      </c:bar3DChart>
      <c:catAx>
        <c:axId val="212344192"/>
        <c:scaling>
          <c:orientation val="minMax"/>
        </c:scaling>
        <c:delete val="0"/>
        <c:axPos val="b"/>
        <c:majorTickMark val="none"/>
        <c:minorTickMark val="none"/>
        <c:tickLblPos val="none"/>
        <c:crossAx val="212350080"/>
        <c:crosses val="autoZero"/>
        <c:auto val="1"/>
        <c:lblAlgn val="ctr"/>
        <c:lblOffset val="100"/>
        <c:noMultiLvlLbl val="0"/>
      </c:catAx>
      <c:valAx>
        <c:axId val="212350080"/>
        <c:scaling>
          <c:orientation val="minMax"/>
        </c:scaling>
        <c:delete val="0"/>
        <c:axPos val="r"/>
        <c:majorGridlines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ksi</a:t>
                </a:r>
              </a:p>
            </c:rich>
          </c:tx>
          <c:layout>
            <c:manualLayout>
              <c:xMode val="edge"/>
              <c:yMode val="edge"/>
              <c:x val="0.93379296790799704"/>
              <c:y val="0.3805365592276743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1234419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438151</xdr:colOff>
      <xdr:row>27</xdr:row>
      <xdr:rowOff>66675</xdr:rowOff>
    </xdr:from>
    <xdr:to>
      <xdr:col>9</xdr:col>
      <xdr:colOff>381000</xdr:colOff>
      <xdr:row>43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485774</xdr:colOff>
      <xdr:row>27</xdr:row>
      <xdr:rowOff>47625</xdr:rowOff>
    </xdr:from>
    <xdr:to>
      <xdr:col>20</xdr:col>
      <xdr:colOff>276225</xdr:colOff>
      <xdr:row>43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33</xdr:row>
      <xdr:rowOff>38100</xdr:rowOff>
    </xdr:from>
    <xdr:to>
      <xdr:col>12</xdr:col>
      <xdr:colOff>533400</xdr:colOff>
      <xdr:row>45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L_extract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opLeftCell="K1" workbookViewId="0">
      <selection activeCell="AA3" sqref="AA3"/>
    </sheetView>
  </sheetViews>
  <sheetFormatPr defaultRowHeight="14.4" x14ac:dyDescent="0.3"/>
  <cols>
    <col min="2" max="2" width="12.6640625" bestFit="1" customWidth="1"/>
    <col min="3" max="3" width="12.6640625" customWidth="1"/>
    <col min="4" max="4" width="12" bestFit="1" customWidth="1"/>
    <col min="5" max="5" width="12.6640625" bestFit="1" customWidth="1"/>
    <col min="9" max="9" width="13.109375" customWidth="1"/>
    <col min="10" max="10" width="14.33203125" customWidth="1"/>
    <col min="23" max="23" width="11.77734375" customWidth="1"/>
  </cols>
  <sheetData>
    <row r="1" spans="1:27" x14ac:dyDescent="0.25">
      <c r="I1" t="s">
        <v>49</v>
      </c>
      <c r="O1" t="s">
        <v>110</v>
      </c>
      <c r="V1" t="s">
        <v>57</v>
      </c>
      <c r="X1" t="s">
        <v>59</v>
      </c>
      <c r="Z1" t="s">
        <v>119</v>
      </c>
      <c r="AA1" t="s">
        <v>120</v>
      </c>
    </row>
    <row r="2" spans="1:27" x14ac:dyDescent="0.25">
      <c r="B2" s="4" t="s">
        <v>56</v>
      </c>
      <c r="C2" s="4"/>
      <c r="D2" s="4"/>
      <c r="E2" s="4"/>
      <c r="I2" t="s">
        <v>50</v>
      </c>
      <c r="J2" t="s">
        <v>51</v>
      </c>
      <c r="O2" t="s">
        <v>50</v>
      </c>
      <c r="P2" t="s">
        <v>51</v>
      </c>
      <c r="R2" t="s">
        <v>55</v>
      </c>
      <c r="S2">
        <v>29000</v>
      </c>
      <c r="V2" t="s">
        <v>58</v>
      </c>
      <c r="X2" t="s">
        <v>60</v>
      </c>
      <c r="Z2">
        <v>1.25</v>
      </c>
      <c r="AA2">
        <f>5/3</f>
        <v>1.6666666666666667</v>
      </c>
    </row>
    <row r="3" spans="1:27" x14ac:dyDescent="0.25">
      <c r="A3" t="s">
        <v>1</v>
      </c>
      <c r="B3" t="s">
        <v>45</v>
      </c>
      <c r="C3" t="s">
        <v>46</v>
      </c>
      <c r="D3" t="s">
        <v>47</v>
      </c>
      <c r="E3" t="s">
        <v>48</v>
      </c>
      <c r="H3" t="s">
        <v>1</v>
      </c>
      <c r="I3" t="s">
        <v>53</v>
      </c>
      <c r="J3" t="s">
        <v>54</v>
      </c>
      <c r="K3" t="s">
        <v>48</v>
      </c>
      <c r="L3" t="s">
        <v>52</v>
      </c>
      <c r="N3" t="s">
        <v>1</v>
      </c>
      <c r="O3" t="s">
        <v>53</v>
      </c>
      <c r="P3" t="s">
        <v>54</v>
      </c>
      <c r="Q3" t="s">
        <v>48</v>
      </c>
      <c r="R3" t="s">
        <v>52</v>
      </c>
      <c r="V3">
        <f>'Girder Properties'!E37/12/5.5</f>
        <v>1.8181818181818181</v>
      </c>
      <c r="W3" t="s">
        <v>109</v>
      </c>
      <c r="X3">
        <f>50/(140+125)</f>
        <v>0.18867924528301888</v>
      </c>
    </row>
    <row r="4" spans="1:27" x14ac:dyDescent="0.25">
      <c r="A4">
        <v>0</v>
      </c>
      <c r="B4">
        <v>0</v>
      </c>
      <c r="C4">
        <v>0</v>
      </c>
      <c r="D4">
        <v>0</v>
      </c>
      <c r="E4">
        <v>0</v>
      </c>
      <c r="H4">
        <v>0</v>
      </c>
      <c r="I4">
        <f>D4*12/'Girder Properties'!P2</f>
        <v>0</v>
      </c>
      <c r="J4">
        <f>D4*12/'Girder Properties'!Q2</f>
        <v>0</v>
      </c>
      <c r="K4">
        <f>E4*12/'Girder Properties'!R2</f>
        <v>0</v>
      </c>
      <c r="L4">
        <f>ABS(K4)</f>
        <v>0</v>
      </c>
      <c r="N4">
        <v>0</v>
      </c>
      <c r="O4">
        <f>I4/$S$2*10^6</f>
        <v>0</v>
      </c>
      <c r="P4">
        <f t="shared" ref="P4:R19" si="0">J4/$S$2*10^6</f>
        <v>0</v>
      </c>
      <c r="Q4">
        <f t="shared" si="0"/>
        <v>0</v>
      </c>
      <c r="R4">
        <f t="shared" si="0"/>
        <v>0</v>
      </c>
      <c r="V4">
        <f>V3/2</f>
        <v>0.90909090909090906</v>
      </c>
    </row>
    <row r="5" spans="1:27" x14ac:dyDescent="0.25">
      <c r="A5">
        <f>A4+140/10</f>
        <v>14</v>
      </c>
      <c r="B5">
        <v>798.03045287454904</v>
      </c>
      <c r="C5">
        <v>288.39264055531697</v>
      </c>
      <c r="D5">
        <v>1067.30607751301</v>
      </c>
      <c r="E5">
        <v>-115.415834748371</v>
      </c>
      <c r="H5">
        <f>H4+140/10</f>
        <v>14</v>
      </c>
      <c r="I5">
        <f>D5*12/'Girder Properties'!P3</f>
        <v>4.1397336338704811</v>
      </c>
      <c r="J5">
        <f>D5*12/'Girder Properties'!Q3</f>
        <v>4.0269890522917011</v>
      </c>
      <c r="K5">
        <f>E5*12/'Girder Properties'!R3</f>
        <v>-0.71017798070737104</v>
      </c>
      <c r="L5">
        <f t="shared" ref="L5:L24" si="1">ABS(K5)</f>
        <v>0.71017798070737104</v>
      </c>
      <c r="N5">
        <f>N4+140/10</f>
        <v>14</v>
      </c>
      <c r="O5">
        <f t="shared" ref="O5:O24" si="2">I5/$S$2*10^6</f>
        <v>142.74943565070626</v>
      </c>
      <c r="P5">
        <f t="shared" si="0"/>
        <v>138.86169145833452</v>
      </c>
      <c r="Q5">
        <f t="shared" si="0"/>
        <v>-24.488895886461069</v>
      </c>
      <c r="R5">
        <f t="shared" si="0"/>
        <v>24.488895886461069</v>
      </c>
    </row>
    <row r="6" spans="1:27" x14ac:dyDescent="0.25">
      <c r="A6">
        <f t="shared" ref="A6:A24" si="3">A5+140/10</f>
        <v>28</v>
      </c>
      <c r="B6">
        <v>1336.5397174898701</v>
      </c>
      <c r="C6">
        <v>490.32486798156498</v>
      </c>
      <c r="D6">
        <v>1846.1075553731</v>
      </c>
      <c r="E6">
        <v>-240.44615700397301</v>
      </c>
      <c r="H6">
        <f t="shared" ref="H6:H24" si="4">H5+140/10</f>
        <v>28</v>
      </c>
      <c r="I6">
        <f>D6*12/'Girder Properties'!P4</f>
        <v>7.1604516265178644</v>
      </c>
      <c r="J6">
        <f>D6*12/'Girder Properties'!Q4</f>
        <v>6.9654385667543881</v>
      </c>
      <c r="K6">
        <f>E6*12/'Girder Properties'!R4</f>
        <v>-1.4795159314336563</v>
      </c>
      <c r="L6">
        <f t="shared" si="1"/>
        <v>1.4795159314336563</v>
      </c>
      <c r="N6">
        <f t="shared" ref="N6:N24" si="5">N5+140/10</f>
        <v>28</v>
      </c>
      <c r="O6">
        <f t="shared" si="2"/>
        <v>246.91212505234012</v>
      </c>
      <c r="P6">
        <f t="shared" si="0"/>
        <v>240.18753678463406</v>
      </c>
      <c r="Q6">
        <f t="shared" si="0"/>
        <v>-51.017790739091602</v>
      </c>
      <c r="R6">
        <f t="shared" si="0"/>
        <v>51.017790739091602</v>
      </c>
    </row>
    <row r="7" spans="1:27" x14ac:dyDescent="0.25">
      <c r="A7">
        <f t="shared" si="3"/>
        <v>42</v>
      </c>
      <c r="B7">
        <v>1644.2313074956601</v>
      </c>
      <c r="C7">
        <v>615.34119534996398</v>
      </c>
      <c r="D7">
        <v>2317.2454330017999</v>
      </c>
      <c r="E7">
        <v>-355.79201731633998</v>
      </c>
      <c r="H7">
        <f t="shared" si="4"/>
        <v>42</v>
      </c>
      <c r="I7">
        <f>D7*12/'Girder Properties'!P5</f>
        <v>8.9878424371788377</v>
      </c>
      <c r="J7">
        <f>D7*12/'Girder Properties'!Q5</f>
        <v>8.74306085833887</v>
      </c>
      <c r="K7">
        <f>E7*12/'Girder Properties'!R5</f>
        <v>-2.1892633446736531</v>
      </c>
      <c r="L7">
        <f t="shared" si="1"/>
        <v>2.1892633446736531</v>
      </c>
      <c r="N7">
        <f t="shared" si="5"/>
        <v>42</v>
      </c>
      <c r="O7">
        <f t="shared" si="2"/>
        <v>309.92560128202888</v>
      </c>
      <c r="P7">
        <f t="shared" si="0"/>
        <v>301.48485718409898</v>
      </c>
      <c r="Q7">
        <f t="shared" si="0"/>
        <v>-75.491839471505273</v>
      </c>
      <c r="R7">
        <f t="shared" si="0"/>
        <v>75.491839471505273</v>
      </c>
    </row>
    <row r="8" spans="1:27" x14ac:dyDescent="0.25">
      <c r="A8">
        <f t="shared" si="3"/>
        <v>56</v>
      </c>
      <c r="B8">
        <v>1653.80381034128</v>
      </c>
      <c r="C8">
        <v>634.59816013882903</v>
      </c>
      <c r="D8">
        <v>2538.4066354425099</v>
      </c>
      <c r="E8">
        <v>-480.82233957194398</v>
      </c>
      <c r="H8">
        <f t="shared" si="4"/>
        <v>56</v>
      </c>
      <c r="I8">
        <f>D8*12/'Girder Properties'!P6</f>
        <v>9.8456549124759114</v>
      </c>
      <c r="J8">
        <f>D8*12/'Girder Properties'!Q6</f>
        <v>9.577511031334863</v>
      </c>
      <c r="K8">
        <f>E8*12/'Girder Properties'!R6</f>
        <v>-2.9586012953999505</v>
      </c>
      <c r="L8">
        <f t="shared" si="1"/>
        <v>2.9586012953999505</v>
      </c>
      <c r="N8">
        <f t="shared" si="5"/>
        <v>56</v>
      </c>
      <c r="O8">
        <f>I8/$S$2*10^6</f>
        <v>339.50534180951416</v>
      </c>
      <c r="P8">
        <f t="shared" si="0"/>
        <v>330.25900108051252</v>
      </c>
      <c r="Q8">
        <f t="shared" si="0"/>
        <v>-102.02073432413623</v>
      </c>
      <c r="R8">
        <f t="shared" si="0"/>
        <v>102.02073432413623</v>
      </c>
    </row>
    <row r="9" spans="1:27" x14ac:dyDescent="0.25">
      <c r="A9">
        <f t="shared" si="3"/>
        <v>70</v>
      </c>
      <c r="B9">
        <v>1394.17066298445</v>
      </c>
      <c r="C9">
        <v>567.25476292661097</v>
      </c>
      <c r="D9">
        <v>2499.9766751879902</v>
      </c>
      <c r="E9">
        <v>-605.78268739153998</v>
      </c>
      <c r="H9">
        <f t="shared" si="4"/>
        <v>70</v>
      </c>
      <c r="I9">
        <f>D9*12/'Girder Properties'!P7</f>
        <v>9.6965975779719749</v>
      </c>
      <c r="J9">
        <f>D9*12/'Girder Properties'!Q7</f>
        <v>9.4325132350273933</v>
      </c>
      <c r="K9">
        <f>E9*12/'Girder Properties'!R7</f>
        <v>-3.7275086786588489</v>
      </c>
      <c r="L9">
        <f t="shared" si="1"/>
        <v>3.7275086786588489</v>
      </c>
      <c r="N9">
        <f t="shared" si="5"/>
        <v>70</v>
      </c>
      <c r="O9">
        <f t="shared" si="2"/>
        <v>334.36543372317158</v>
      </c>
      <c r="P9">
        <f t="shared" si="0"/>
        <v>325.25907706991012</v>
      </c>
      <c r="Q9">
        <f t="shared" si="0"/>
        <v>-128.53478202271893</v>
      </c>
      <c r="R9">
        <f t="shared" si="0"/>
        <v>128.53478202271893</v>
      </c>
    </row>
    <row r="10" spans="1:27" x14ac:dyDescent="0.25">
      <c r="A10">
        <f t="shared" si="3"/>
        <v>84</v>
      </c>
      <c r="B10">
        <v>884.56084043962596</v>
      </c>
      <c r="C10">
        <v>403.83646507809101</v>
      </c>
      <c r="D10">
        <v>2240.3435278311599</v>
      </c>
      <c r="E10">
        <v>-730.74303521113598</v>
      </c>
      <c r="H10">
        <f t="shared" si="4"/>
        <v>84</v>
      </c>
      <c r="I10">
        <f>D10*12/'Girder Properties'!P8</f>
        <v>8.6895649233044399</v>
      </c>
      <c r="J10">
        <f>D10*12/'Girder Properties'!Q8</f>
        <v>8.4529068558954918</v>
      </c>
      <c r="K10">
        <f>E10*12/'Girder Properties'!R8</f>
        <v>-4.4964160619177482</v>
      </c>
      <c r="L10">
        <f t="shared" si="1"/>
        <v>4.4964160619177482</v>
      </c>
      <c r="N10">
        <f t="shared" si="5"/>
        <v>84</v>
      </c>
      <c r="O10">
        <f t="shared" si="2"/>
        <v>299.64016976911864</v>
      </c>
      <c r="P10">
        <f t="shared" si="0"/>
        <v>291.47954675501694</v>
      </c>
      <c r="Q10">
        <f t="shared" si="0"/>
        <v>-155.04882972130167</v>
      </c>
      <c r="R10">
        <f t="shared" si="0"/>
        <v>155.04882972130167</v>
      </c>
    </row>
    <row r="11" spans="1:27" x14ac:dyDescent="0.25">
      <c r="A11">
        <f t="shared" si="3"/>
        <v>98</v>
      </c>
      <c r="B11">
        <v>105.745367692336</v>
      </c>
      <c r="C11">
        <v>153.81780522848999</v>
      </c>
      <c r="D11">
        <v>1769.19165531525</v>
      </c>
      <c r="E11">
        <v>-865.38784497396796</v>
      </c>
      <c r="H11">
        <f t="shared" si="4"/>
        <v>98</v>
      </c>
      <c r="I11">
        <f>D11*12/'Girder Properties'!P9</f>
        <v>6.8621198310212526</v>
      </c>
      <c r="J11">
        <f>D11*12/'Girder Properties'!Q9</f>
        <v>6.6752317610348282</v>
      </c>
      <c r="K11">
        <f>E11*12/'Girder Properties'!R9</f>
        <v>-5.3249139826629408</v>
      </c>
      <c r="L11">
        <f t="shared" si="1"/>
        <v>5.3249139826629408</v>
      </c>
      <c r="N11">
        <f t="shared" si="5"/>
        <v>98</v>
      </c>
      <c r="O11">
        <f t="shared" si="2"/>
        <v>236.62482175935355</v>
      </c>
      <c r="P11">
        <f t="shared" si="0"/>
        <v>230.18040555292512</v>
      </c>
      <c r="Q11">
        <f t="shared" si="0"/>
        <v>-183.61772354010142</v>
      </c>
      <c r="R11">
        <f t="shared" si="0"/>
        <v>183.61772354010142</v>
      </c>
    </row>
    <row r="12" spans="1:27" x14ac:dyDescent="0.25">
      <c r="A12">
        <f t="shared" si="3"/>
        <v>112</v>
      </c>
      <c r="B12">
        <v>-961.57470470788098</v>
      </c>
      <c r="C12">
        <v>-182.73124218618699</v>
      </c>
      <c r="D12">
        <v>1144.20798268365</v>
      </c>
      <c r="E12">
        <v>-1000.0326547368001</v>
      </c>
      <c r="H12">
        <f t="shared" si="4"/>
        <v>112</v>
      </c>
      <c r="I12">
        <f>D12*12/'Girder Properties'!P10</f>
        <v>4.1697691911379069</v>
      </c>
      <c r="J12">
        <f>D12*12/'Girder Properties'!Q10</f>
        <v>4.0656081896782172</v>
      </c>
      <c r="K12">
        <f>E12*12/'Girder Properties'!R10</f>
        <v>-5.3365891114306878</v>
      </c>
      <c r="L12">
        <f t="shared" si="1"/>
        <v>5.3365891114306878</v>
      </c>
      <c r="N12">
        <f t="shared" si="5"/>
        <v>112</v>
      </c>
      <c r="O12">
        <f t="shared" si="2"/>
        <v>143.78514452199678</v>
      </c>
      <c r="P12">
        <f t="shared" si="0"/>
        <v>140.19338585097302</v>
      </c>
      <c r="Q12">
        <f t="shared" si="0"/>
        <v>-184.02031418726509</v>
      </c>
      <c r="R12">
        <f t="shared" si="0"/>
        <v>184.02031418726509</v>
      </c>
    </row>
    <row r="13" spans="1:27" x14ac:dyDescent="0.25">
      <c r="A13">
        <f t="shared" si="3"/>
        <v>126</v>
      </c>
      <c r="B13">
        <v>-2230.7990147599398</v>
      </c>
      <c r="C13">
        <v>-605.81067716594202</v>
      </c>
      <c r="D13">
        <v>413.46494747252302</v>
      </c>
      <c r="E13">
        <v>-1394.2686271948601</v>
      </c>
      <c r="H13">
        <f t="shared" si="4"/>
        <v>126</v>
      </c>
      <c r="I13">
        <f>D13*12/'Girder Properties'!P11</f>
        <v>1.5067657503513894</v>
      </c>
      <c r="J13">
        <f>D13*12/'Girder Properties'!Q11</f>
        <v>1.4691266815378632</v>
      </c>
      <c r="K13">
        <f>E13*12/'Girder Properties'!R11</f>
        <v>-7.4403958101306342</v>
      </c>
      <c r="L13">
        <f t="shared" si="1"/>
        <v>7.4403958101306342</v>
      </c>
      <c r="N13">
        <f t="shared" si="5"/>
        <v>126</v>
      </c>
      <c r="O13">
        <f t="shared" si="2"/>
        <v>51.957439667289286</v>
      </c>
      <c r="P13">
        <f t="shared" si="0"/>
        <v>50.659540742684939</v>
      </c>
      <c r="Q13">
        <f t="shared" si="0"/>
        <v>-256.56537276312531</v>
      </c>
      <c r="R13">
        <f t="shared" si="0"/>
        <v>256.56537276312531</v>
      </c>
    </row>
    <row r="14" spans="1:27" x14ac:dyDescent="0.25">
      <c r="A14">
        <f t="shared" si="3"/>
        <v>140</v>
      </c>
      <c r="B14">
        <v>-3807.6169506073702</v>
      </c>
      <c r="C14">
        <v>-1105.8060122035399</v>
      </c>
      <c r="D14">
        <v>0</v>
      </c>
      <c r="E14">
        <v>-2480.8176746095401</v>
      </c>
      <c r="H14">
        <f t="shared" si="4"/>
        <v>140</v>
      </c>
      <c r="I14">
        <f>D14*12/'Girder Properties'!P12</f>
        <v>0</v>
      </c>
      <c r="J14">
        <f>D14*12/'Girder Properties'!Q12</f>
        <v>0</v>
      </c>
      <c r="K14">
        <f>E14*12/'Girder Properties'!R12</f>
        <v>-9.6276292110121773</v>
      </c>
      <c r="L14">
        <f t="shared" si="1"/>
        <v>9.6276292110121773</v>
      </c>
      <c r="N14">
        <f t="shared" si="5"/>
        <v>140</v>
      </c>
      <c r="O14">
        <f t="shared" si="2"/>
        <v>0</v>
      </c>
      <c r="P14">
        <f t="shared" si="0"/>
        <v>0</v>
      </c>
      <c r="Q14">
        <f t="shared" si="0"/>
        <v>-331.98721417283372</v>
      </c>
      <c r="R14">
        <f t="shared" si="0"/>
        <v>331.98721417283372</v>
      </c>
    </row>
    <row r="15" spans="1:27" x14ac:dyDescent="0.25">
      <c r="A15">
        <f t="shared" si="3"/>
        <v>154</v>
      </c>
      <c r="B15">
        <v>-2230.7990147599398</v>
      </c>
      <c r="C15">
        <v>-605.81067716594202</v>
      </c>
      <c r="D15">
        <v>413.46494747252302</v>
      </c>
      <c r="E15">
        <v>-1394.2686271948601</v>
      </c>
      <c r="H15">
        <f t="shared" si="4"/>
        <v>154</v>
      </c>
      <c r="I15">
        <f>D15*12/'Girder Properties'!P13</f>
        <v>1.5067657503513894</v>
      </c>
      <c r="J15">
        <f>D15*12/'Girder Properties'!Q13</f>
        <v>1.4691266815378632</v>
      </c>
      <c r="K15">
        <f>E15*12/'Girder Properties'!R13</f>
        <v>-7.4403958101306342</v>
      </c>
      <c r="L15">
        <f t="shared" si="1"/>
        <v>7.4403958101306342</v>
      </c>
      <c r="N15">
        <f t="shared" si="5"/>
        <v>154</v>
      </c>
      <c r="O15">
        <f t="shared" si="2"/>
        <v>51.957439667289286</v>
      </c>
      <c r="P15">
        <f t="shared" si="0"/>
        <v>50.659540742684939</v>
      </c>
      <c r="Q15">
        <f t="shared" si="0"/>
        <v>-256.56537276312531</v>
      </c>
      <c r="R15">
        <f t="shared" si="0"/>
        <v>256.56537276312531</v>
      </c>
    </row>
    <row r="16" spans="1:27" x14ac:dyDescent="0.25">
      <c r="A16">
        <f t="shared" si="3"/>
        <v>168</v>
      </c>
      <c r="B16">
        <v>-961.57470470788098</v>
      </c>
      <c r="C16">
        <v>-182.73124218618699</v>
      </c>
      <c r="D16">
        <v>1144.20798268365</v>
      </c>
      <c r="E16">
        <v>-1000.0326547368001</v>
      </c>
      <c r="H16">
        <f t="shared" si="4"/>
        <v>168</v>
      </c>
      <c r="I16">
        <f>D16*12/'Girder Properties'!P14</f>
        <v>4.1697691911379069</v>
      </c>
      <c r="J16">
        <f>D16*12/'Girder Properties'!Q14</f>
        <v>4.0656081896782172</v>
      </c>
      <c r="K16">
        <f>E16*12/'Girder Properties'!R14</f>
        <v>-5.3365891114306878</v>
      </c>
      <c r="L16">
        <f t="shared" si="1"/>
        <v>5.3365891114306878</v>
      </c>
      <c r="N16">
        <f t="shared" si="5"/>
        <v>168</v>
      </c>
      <c r="O16">
        <f t="shared" si="2"/>
        <v>143.78514452199678</v>
      </c>
      <c r="P16">
        <f t="shared" si="0"/>
        <v>140.19338585097302</v>
      </c>
      <c r="Q16">
        <f t="shared" si="0"/>
        <v>-184.02031418726509</v>
      </c>
      <c r="R16">
        <f t="shared" si="0"/>
        <v>184.02031418726509</v>
      </c>
    </row>
    <row r="17" spans="1:18" x14ac:dyDescent="0.25">
      <c r="A17">
        <f t="shared" si="3"/>
        <v>182</v>
      </c>
      <c r="B17">
        <v>105.745367692336</v>
      </c>
      <c r="C17">
        <v>153.81780522848999</v>
      </c>
      <c r="D17">
        <v>1769.19165531525</v>
      </c>
      <c r="E17">
        <v>-865.38784497396796</v>
      </c>
      <c r="H17">
        <f t="shared" si="4"/>
        <v>182</v>
      </c>
      <c r="I17">
        <f>D17*12/'Girder Properties'!P15</f>
        <v>6.8621198310212526</v>
      </c>
      <c r="J17">
        <f>D17*12/'Girder Properties'!Q15</f>
        <v>6.6752317610348282</v>
      </c>
      <c r="K17">
        <f>E17*12/'Girder Properties'!R15</f>
        <v>-5.3249139826629408</v>
      </c>
      <c r="L17">
        <f t="shared" si="1"/>
        <v>5.3249139826629408</v>
      </c>
      <c r="N17">
        <f t="shared" si="5"/>
        <v>182</v>
      </c>
      <c r="O17">
        <f t="shared" si="2"/>
        <v>236.62482175935355</v>
      </c>
      <c r="P17">
        <f t="shared" si="0"/>
        <v>230.18040555292512</v>
      </c>
      <c r="Q17">
        <f t="shared" si="0"/>
        <v>-183.61772354010142</v>
      </c>
      <c r="R17">
        <f t="shared" si="0"/>
        <v>183.61772354010142</v>
      </c>
    </row>
    <row r="18" spans="1:18" x14ac:dyDescent="0.25">
      <c r="A18">
        <f t="shared" si="3"/>
        <v>196</v>
      </c>
      <c r="B18">
        <v>884.56084043962596</v>
      </c>
      <c r="C18">
        <v>403.83646507809101</v>
      </c>
      <c r="D18">
        <v>2240.3435278311599</v>
      </c>
      <c r="E18">
        <v>-730.74303521113598</v>
      </c>
      <c r="H18">
        <f t="shared" si="4"/>
        <v>196</v>
      </c>
      <c r="I18">
        <f>D18*12/'Girder Properties'!P16</f>
        <v>8.6895649233044399</v>
      </c>
      <c r="J18">
        <f>D18*12/'Girder Properties'!Q16</f>
        <v>8.4529068558954918</v>
      </c>
      <c r="K18">
        <f>E18*12/'Girder Properties'!R16</f>
        <v>-4.4964160619177482</v>
      </c>
      <c r="L18">
        <f t="shared" si="1"/>
        <v>4.4964160619177482</v>
      </c>
      <c r="N18">
        <f t="shared" si="5"/>
        <v>196</v>
      </c>
      <c r="O18">
        <f t="shared" si="2"/>
        <v>299.64016976911864</v>
      </c>
      <c r="P18">
        <f t="shared" si="0"/>
        <v>291.47954675501694</v>
      </c>
      <c r="Q18">
        <f t="shared" si="0"/>
        <v>-155.04882972130167</v>
      </c>
      <c r="R18">
        <f t="shared" si="0"/>
        <v>155.04882972130167</v>
      </c>
    </row>
    <row r="19" spans="1:18" x14ac:dyDescent="0.25">
      <c r="A19">
        <f t="shared" si="3"/>
        <v>210</v>
      </c>
      <c r="B19">
        <v>1394.17066298445</v>
      </c>
      <c r="C19">
        <v>567.25476292661097</v>
      </c>
      <c r="D19">
        <v>2499.9766751879902</v>
      </c>
      <c r="E19">
        <v>-605.78268739153998</v>
      </c>
      <c r="H19">
        <f t="shared" si="4"/>
        <v>210</v>
      </c>
      <c r="I19">
        <f>D19*12/'Girder Properties'!P17</f>
        <v>9.6965975779719749</v>
      </c>
      <c r="J19">
        <f>D19*12/'Girder Properties'!Q17</f>
        <v>9.4325132350273933</v>
      </c>
      <c r="K19">
        <f>E19*12/'Girder Properties'!R17</f>
        <v>-3.7275086786588489</v>
      </c>
      <c r="L19">
        <f t="shared" si="1"/>
        <v>3.7275086786588489</v>
      </c>
      <c r="N19">
        <f t="shared" si="5"/>
        <v>210</v>
      </c>
      <c r="O19">
        <f t="shared" si="2"/>
        <v>334.36543372317158</v>
      </c>
      <c r="P19">
        <f t="shared" si="0"/>
        <v>325.25907706991012</v>
      </c>
      <c r="Q19">
        <f t="shared" si="0"/>
        <v>-128.53478202271893</v>
      </c>
      <c r="R19">
        <f t="shared" si="0"/>
        <v>128.53478202271893</v>
      </c>
    </row>
    <row r="20" spans="1:18" x14ac:dyDescent="0.25">
      <c r="A20">
        <f>A19+140/10</f>
        <v>224</v>
      </c>
      <c r="B20">
        <v>1653.80381034128</v>
      </c>
      <c r="C20">
        <v>634.59816013882903</v>
      </c>
      <c r="D20">
        <v>2538.4066354425099</v>
      </c>
      <c r="E20">
        <v>-480.82233957194398</v>
      </c>
      <c r="H20">
        <f>H19+140/10</f>
        <v>224</v>
      </c>
      <c r="I20">
        <f>D20*12/'Girder Properties'!P18</f>
        <v>9.8456549124759114</v>
      </c>
      <c r="J20">
        <f>D20*12/'Girder Properties'!Q18</f>
        <v>9.577511031334863</v>
      </c>
      <c r="K20">
        <f>E20*12/'Girder Properties'!R18</f>
        <v>-2.9586012953999505</v>
      </c>
      <c r="L20">
        <f t="shared" si="1"/>
        <v>2.9586012953999505</v>
      </c>
      <c r="N20">
        <f>N19+140/10</f>
        <v>224</v>
      </c>
      <c r="O20">
        <f t="shared" si="2"/>
        <v>339.50534180951416</v>
      </c>
      <c r="P20">
        <f t="shared" ref="P20:P24" si="6">J20/$S$2*10^6</f>
        <v>330.25900108051252</v>
      </c>
      <c r="Q20">
        <f t="shared" ref="Q20:Q24" si="7">K20/$S$2*10^6</f>
        <v>-102.02073432413623</v>
      </c>
      <c r="R20">
        <f t="shared" ref="R20:R24" si="8">L20/$S$2*10^6</f>
        <v>102.02073432413623</v>
      </c>
    </row>
    <row r="21" spans="1:18" x14ac:dyDescent="0.25">
      <c r="A21">
        <f t="shared" si="3"/>
        <v>238</v>
      </c>
      <c r="B21">
        <v>1644.2313074956601</v>
      </c>
      <c r="C21">
        <v>615.34119534996398</v>
      </c>
      <c r="D21">
        <v>2317.2454330017999</v>
      </c>
      <c r="E21">
        <v>-355.79201731633998</v>
      </c>
      <c r="H21">
        <f t="shared" si="4"/>
        <v>238</v>
      </c>
      <c r="I21">
        <f>D21*12/'Girder Properties'!P19</f>
        <v>8.9878424371788377</v>
      </c>
      <c r="J21">
        <f>D21*12/'Girder Properties'!Q19</f>
        <v>8.74306085833887</v>
      </c>
      <c r="K21">
        <f>E21*12/'Girder Properties'!R19</f>
        <v>-2.1892633446736531</v>
      </c>
      <c r="L21">
        <f t="shared" si="1"/>
        <v>2.1892633446736531</v>
      </c>
      <c r="N21">
        <f t="shared" si="5"/>
        <v>238</v>
      </c>
      <c r="O21">
        <f t="shared" si="2"/>
        <v>309.92560128202888</v>
      </c>
      <c r="P21">
        <f t="shared" si="6"/>
        <v>301.48485718409898</v>
      </c>
      <c r="Q21">
        <f t="shared" si="7"/>
        <v>-75.491839471505273</v>
      </c>
      <c r="R21">
        <f t="shared" si="8"/>
        <v>75.491839471505273</v>
      </c>
    </row>
    <row r="22" spans="1:18" x14ac:dyDescent="0.25">
      <c r="A22">
        <f t="shared" si="3"/>
        <v>252</v>
      </c>
      <c r="B22">
        <v>1336.5397174898701</v>
      </c>
      <c r="C22">
        <v>490.32486798156498</v>
      </c>
      <c r="D22">
        <v>1846.1075553731</v>
      </c>
      <c r="E22">
        <v>-240.44615700397301</v>
      </c>
      <c r="H22">
        <f t="shared" si="4"/>
        <v>252</v>
      </c>
      <c r="I22">
        <f>D22*12/'Girder Properties'!P20</f>
        <v>7.1604516265178644</v>
      </c>
      <c r="J22">
        <f>D22*12/'Girder Properties'!Q20</f>
        <v>6.9654385667543881</v>
      </c>
      <c r="K22">
        <f>E22*12/'Girder Properties'!R20</f>
        <v>-1.4795159314336563</v>
      </c>
      <c r="L22">
        <f t="shared" si="1"/>
        <v>1.4795159314336563</v>
      </c>
      <c r="N22">
        <f t="shared" si="5"/>
        <v>252</v>
      </c>
      <c r="O22">
        <f t="shared" si="2"/>
        <v>246.91212505234012</v>
      </c>
      <c r="P22">
        <f t="shared" si="6"/>
        <v>240.18753678463406</v>
      </c>
      <c r="Q22">
        <f t="shared" si="7"/>
        <v>-51.017790739091602</v>
      </c>
      <c r="R22">
        <f t="shared" si="8"/>
        <v>51.017790739091602</v>
      </c>
    </row>
    <row r="23" spans="1:18" x14ac:dyDescent="0.25">
      <c r="A23">
        <f t="shared" si="3"/>
        <v>266</v>
      </c>
      <c r="B23">
        <v>798.03045287454904</v>
      </c>
      <c r="C23">
        <v>288.39264055531697</v>
      </c>
      <c r="D23">
        <v>1067.30607751301</v>
      </c>
      <c r="E23">
        <v>-115.415834748371</v>
      </c>
      <c r="H23">
        <f t="shared" si="4"/>
        <v>266</v>
      </c>
      <c r="I23">
        <f>D23*12/'Girder Properties'!P21</f>
        <v>4.1397336338704811</v>
      </c>
      <c r="J23">
        <f>D23*12/'Girder Properties'!Q21</f>
        <v>4.0269890522917011</v>
      </c>
      <c r="K23">
        <f>E23*12/'Girder Properties'!R21</f>
        <v>-0.71017798070737104</v>
      </c>
      <c r="L23">
        <f t="shared" si="1"/>
        <v>0.71017798070737104</v>
      </c>
      <c r="N23">
        <f t="shared" si="5"/>
        <v>266</v>
      </c>
      <c r="O23">
        <f t="shared" si="2"/>
        <v>142.74943565070626</v>
      </c>
      <c r="P23">
        <f t="shared" si="6"/>
        <v>138.86169145833452</v>
      </c>
      <c r="Q23">
        <f t="shared" si="7"/>
        <v>-24.488895886461069</v>
      </c>
      <c r="R23">
        <f t="shared" si="8"/>
        <v>24.488895886461069</v>
      </c>
    </row>
    <row r="24" spans="1:18" x14ac:dyDescent="0.25">
      <c r="A24">
        <f t="shared" si="3"/>
        <v>280</v>
      </c>
      <c r="B24">
        <v>0</v>
      </c>
      <c r="C24">
        <v>0</v>
      </c>
      <c r="D24">
        <v>0</v>
      </c>
      <c r="E24">
        <v>0</v>
      </c>
      <c r="H24">
        <f t="shared" si="4"/>
        <v>280</v>
      </c>
      <c r="I24">
        <f>D24*12/'Girder Properties'!P22</f>
        <v>0</v>
      </c>
      <c r="J24">
        <f>D24*12/'Girder Properties'!Q22</f>
        <v>0</v>
      </c>
      <c r="K24">
        <f>E24*12/'Girder Properties'!R22</f>
        <v>0</v>
      </c>
      <c r="L24">
        <f t="shared" si="1"/>
        <v>0</v>
      </c>
      <c r="N24">
        <f t="shared" si="5"/>
        <v>280</v>
      </c>
      <c r="O24">
        <f t="shared" si="2"/>
        <v>0</v>
      </c>
      <c r="P24">
        <f t="shared" si="6"/>
        <v>0</v>
      </c>
      <c r="Q24">
        <f t="shared" si="7"/>
        <v>0</v>
      </c>
      <c r="R24">
        <f t="shared" si="8"/>
        <v>0</v>
      </c>
    </row>
    <row r="25" spans="1:18" x14ac:dyDescent="0.25">
      <c r="I25">
        <f t="shared" ref="I25:L25" si="9">MAX(I4:I24)</f>
        <v>9.8456549124759114</v>
      </c>
      <c r="J25">
        <f t="shared" si="9"/>
        <v>9.577511031334863</v>
      </c>
      <c r="K25">
        <f t="shared" si="9"/>
        <v>0</v>
      </c>
      <c r="L25">
        <f t="shared" si="9"/>
        <v>9.6276292110121773</v>
      </c>
      <c r="O25">
        <f>MAX(O4:O24)</f>
        <v>339.50534180951416</v>
      </c>
      <c r="P25">
        <f t="shared" ref="P25:R25" si="10">MAX(P4:P24)</f>
        <v>330.25900108051252</v>
      </c>
      <c r="Q25">
        <f t="shared" si="10"/>
        <v>0</v>
      </c>
      <c r="R25">
        <f t="shared" si="10"/>
        <v>331.98721417283372</v>
      </c>
    </row>
    <row r="26" spans="1:18" x14ac:dyDescent="0.25">
      <c r="C26">
        <f>0.4*140</f>
        <v>56</v>
      </c>
      <c r="D26">
        <f>D8/'FE_response_HS-20'!L13</f>
        <v>-1.9876337372692896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topLeftCell="O1" workbookViewId="0">
      <selection activeCell="B4" sqref="B4"/>
    </sheetView>
  </sheetViews>
  <sheetFormatPr defaultRowHeight="14.4" x14ac:dyDescent="0.3"/>
  <cols>
    <col min="2" max="2" width="12.44140625" customWidth="1"/>
    <col min="3" max="3" width="9.33203125" bestFit="1" customWidth="1"/>
    <col min="4" max="4" width="10.5546875" customWidth="1"/>
    <col min="5" max="5" width="11.21875" customWidth="1"/>
    <col min="7" max="7" width="10.109375" customWidth="1"/>
    <col min="22" max="22" width="9.44140625" customWidth="1"/>
    <col min="23" max="23" width="12" bestFit="1" customWidth="1"/>
    <col min="24" max="24" width="11.33203125" customWidth="1"/>
    <col min="25" max="25" width="10.5546875" customWidth="1"/>
  </cols>
  <sheetData>
    <row r="1" spans="1:31" ht="15" x14ac:dyDescent="0.25">
      <c r="B1" s="4" t="s">
        <v>69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 t="s">
        <v>69</v>
      </c>
      <c r="V1" s="4"/>
      <c r="W1" s="4"/>
      <c r="X1" s="4"/>
      <c r="Y1" s="4"/>
      <c r="Z1" s="4"/>
      <c r="AA1" s="4"/>
      <c r="AB1" s="4"/>
      <c r="AC1" s="4"/>
      <c r="AD1" s="4"/>
    </row>
    <row r="2" spans="1:31" ht="15" x14ac:dyDescent="0.25">
      <c r="B2" s="4" t="s">
        <v>65</v>
      </c>
      <c r="C2" s="4"/>
      <c r="D2" t="s">
        <v>74</v>
      </c>
      <c r="G2" s="4" t="s">
        <v>65</v>
      </c>
      <c r="H2" s="4"/>
      <c r="I2" t="s">
        <v>78</v>
      </c>
      <c r="L2" s="4" t="s">
        <v>65</v>
      </c>
      <c r="M2" s="4"/>
      <c r="N2" t="s">
        <v>80</v>
      </c>
      <c r="Q2" s="4" t="s">
        <v>68</v>
      </c>
      <c r="R2" s="4"/>
      <c r="S2" t="s">
        <v>66</v>
      </c>
      <c r="V2" s="4" t="s">
        <v>65</v>
      </c>
      <c r="W2" s="4"/>
      <c r="X2" t="s">
        <v>75</v>
      </c>
      <c r="AB2" s="4" t="s">
        <v>68</v>
      </c>
      <c r="AC2" s="4"/>
      <c r="AD2" t="s">
        <v>70</v>
      </c>
    </row>
    <row r="3" spans="1:31" x14ac:dyDescent="0.3">
      <c r="B3" t="s">
        <v>61</v>
      </c>
      <c r="C3" t="s">
        <v>62</v>
      </c>
      <c r="D3" t="s">
        <v>63</v>
      </c>
      <c r="E3" t="s">
        <v>64</v>
      </c>
      <c r="G3" t="s">
        <v>61</v>
      </c>
      <c r="H3" t="s">
        <v>62</v>
      </c>
      <c r="I3" t="s">
        <v>63</v>
      </c>
      <c r="J3" t="s">
        <v>64</v>
      </c>
      <c r="L3" t="s">
        <v>61</v>
      </c>
      <c r="M3" t="s">
        <v>62</v>
      </c>
      <c r="N3" t="s">
        <v>63</v>
      </c>
      <c r="O3" t="s">
        <v>64</v>
      </c>
      <c r="Q3" t="s">
        <v>61</v>
      </c>
      <c r="R3" t="s">
        <v>62</v>
      </c>
      <c r="S3" t="s">
        <v>63</v>
      </c>
      <c r="T3" t="s">
        <v>64</v>
      </c>
      <c r="V3" t="s">
        <v>61</v>
      </c>
      <c r="W3" t="s">
        <v>62</v>
      </c>
      <c r="X3" t="s">
        <v>63</v>
      </c>
      <c r="Y3" t="s">
        <v>64</v>
      </c>
      <c r="AB3" t="s">
        <v>61</v>
      </c>
      <c r="AC3" t="s">
        <v>62</v>
      </c>
      <c r="AD3" t="s">
        <v>63</v>
      </c>
      <c r="AE3" t="s">
        <v>64</v>
      </c>
    </row>
    <row r="4" spans="1:31" ht="15" customHeight="1" x14ac:dyDescent="0.3">
      <c r="B4" s="1">
        <v>-2847583</v>
      </c>
      <c r="C4" s="1">
        <v>-2553612</v>
      </c>
      <c r="D4" s="1">
        <v>-1664425</v>
      </c>
      <c r="E4" s="1">
        <v>-481960.8</v>
      </c>
      <c r="G4" s="1">
        <v>-153018.1</v>
      </c>
      <c r="H4" s="1">
        <v>-122972.8</v>
      </c>
      <c r="I4" s="1">
        <v>-68092</v>
      </c>
      <c r="J4" s="1">
        <v>-642.62289999999996</v>
      </c>
      <c r="L4" s="3">
        <f>(B4+G4*L$14)/12/1000</f>
        <v>-859.50843245833335</v>
      </c>
      <c r="M4" s="3">
        <f t="shared" ref="M4:N4" si="0">(C4+H4*M$14)/12/1000</f>
        <v>-712.83914800000002</v>
      </c>
      <c r="N4" s="3">
        <f t="shared" si="0"/>
        <v>-415.58117833333341</v>
      </c>
      <c r="O4" s="3">
        <f>(E4+J4*O$14)/12/1000</f>
        <v>-42.776465367124999</v>
      </c>
      <c r="Q4" s="1">
        <v>4792661</v>
      </c>
      <c r="R4" s="1">
        <v>3697211</v>
      </c>
      <c r="S4" s="1">
        <v>3620853</v>
      </c>
      <c r="T4" s="1">
        <v>1382372</v>
      </c>
      <c r="V4" s="1">
        <v>-4013.6669999999999</v>
      </c>
      <c r="W4" s="1">
        <v>-3079.444</v>
      </c>
      <c r="X4" s="1">
        <v>-2177.739</v>
      </c>
      <c r="Y4" s="1">
        <v>-393.96260000000001</v>
      </c>
      <c r="AB4" s="1">
        <v>3344.3510000000001</v>
      </c>
      <c r="AC4" s="1">
        <v>2840.5619999999999</v>
      </c>
      <c r="AD4" s="1">
        <v>2470.6950000000002</v>
      </c>
      <c r="AE4" s="1">
        <v>1025.0999999999999</v>
      </c>
    </row>
    <row r="5" spans="1:31" ht="15" customHeight="1" x14ac:dyDescent="0.3">
      <c r="B5" s="1">
        <v>-2847583</v>
      </c>
      <c r="C5" s="1">
        <v>-2553612</v>
      </c>
      <c r="D5" s="1">
        <v>-1664425</v>
      </c>
      <c r="E5" s="1">
        <v>-481960.8</v>
      </c>
      <c r="G5" s="1">
        <v>-153018.1</v>
      </c>
      <c r="H5" s="1">
        <v>-122972.8</v>
      </c>
      <c r="I5" s="1">
        <v>-68092</v>
      </c>
      <c r="J5" s="1">
        <v>-642.62289999999996</v>
      </c>
      <c r="L5" s="3">
        <f t="shared" ref="L5:L10" si="1">(B5+G5*L$14)/12/1000</f>
        <v>-859.50843245833335</v>
      </c>
      <c r="M5" s="3">
        <f t="shared" ref="M5:M11" si="2">(C5+H5*M$14)/12/1000</f>
        <v>-712.83914800000002</v>
      </c>
      <c r="N5" s="3">
        <f t="shared" ref="N5:N11" si="3">(D5+I5*N$14)/12/1000</f>
        <v>-415.58117833333341</v>
      </c>
      <c r="O5" s="3">
        <f t="shared" ref="O5:O11" si="4">(E5+J5*O$14)/12/1000</f>
        <v>-42.776465367124999</v>
      </c>
      <c r="Q5" s="1">
        <v>4005559</v>
      </c>
      <c r="R5" s="1">
        <v>4119218</v>
      </c>
      <c r="S5" s="1">
        <v>3696340</v>
      </c>
      <c r="T5" s="1">
        <v>692216.2</v>
      </c>
      <c r="V5" s="1">
        <v>-4013.6669999999999</v>
      </c>
      <c r="W5" s="1">
        <v>-3079.444</v>
      </c>
      <c r="X5" s="1">
        <v>-2177.739</v>
      </c>
      <c r="Y5" s="1">
        <v>-393.96260000000001</v>
      </c>
      <c r="AB5" s="1">
        <v>2593.7620000000002</v>
      </c>
      <c r="AC5" s="1">
        <v>2810.5039999999999</v>
      </c>
      <c r="AD5" s="1">
        <v>2443.8330000000001</v>
      </c>
      <c r="AE5" s="1">
        <v>448.12779999999998</v>
      </c>
    </row>
    <row r="6" spans="1:31" ht="15" customHeight="1" x14ac:dyDescent="0.3">
      <c r="B6" s="1">
        <v>-2660402</v>
      </c>
      <c r="C6" s="1">
        <v>-2636149</v>
      </c>
      <c r="D6" s="1">
        <v>-1750366</v>
      </c>
      <c r="E6" s="1">
        <v>-604374.1</v>
      </c>
      <c r="G6" s="1">
        <v>-139659.20000000001</v>
      </c>
      <c r="H6" s="1">
        <v>-126617.8</v>
      </c>
      <c r="I6" s="1">
        <v>-71906.679999999993</v>
      </c>
      <c r="J6" s="1">
        <v>-6865.9430000000002</v>
      </c>
      <c r="L6" s="3">
        <f t="shared" si="1"/>
        <v>-789.58938866666665</v>
      </c>
      <c r="M6" s="3">
        <f t="shared" si="2"/>
        <v>-734.53871258333322</v>
      </c>
      <c r="N6" s="3">
        <f t="shared" si="3"/>
        <v>-438.25437088333331</v>
      </c>
      <c r="O6" s="3">
        <f t="shared" si="4"/>
        <v>-78.283149057083335</v>
      </c>
      <c r="Q6" s="1">
        <v>1545206</v>
      </c>
      <c r="R6" s="1">
        <v>4024910</v>
      </c>
      <c r="S6" s="1">
        <v>5608054</v>
      </c>
      <c r="T6" s="1">
        <v>3009005</v>
      </c>
      <c r="V6" s="1">
        <v>-3785.373</v>
      </c>
      <c r="W6" s="1">
        <v>-3157.011</v>
      </c>
      <c r="X6" s="1">
        <v>-2326.5169999999998</v>
      </c>
      <c r="Y6" s="1">
        <v>-560.99210000000005</v>
      </c>
      <c r="AB6" s="1">
        <v>876.27520000000004</v>
      </c>
      <c r="AC6" s="1">
        <v>2948.223</v>
      </c>
      <c r="AD6" s="1">
        <v>3570.8150000000001</v>
      </c>
      <c r="AE6" s="1">
        <v>2295.6559999999999</v>
      </c>
    </row>
    <row r="7" spans="1:31" x14ac:dyDescent="0.3">
      <c r="B7" s="1">
        <v>-1777579</v>
      </c>
      <c r="C7" s="1">
        <v>-2325982</v>
      </c>
      <c r="D7" s="1">
        <v>-2272145</v>
      </c>
      <c r="E7" s="1">
        <v>-1416998</v>
      </c>
      <c r="G7" s="1">
        <v>-86264.05</v>
      </c>
      <c r="H7" s="1">
        <v>-106253.3</v>
      </c>
      <c r="I7" s="1">
        <v>-97037.29</v>
      </c>
      <c r="J7" s="1">
        <v>-48678.400000000001</v>
      </c>
      <c r="L7" s="3">
        <f t="shared" si="1"/>
        <v>-498.9027766458334</v>
      </c>
      <c r="M7" s="3">
        <f t="shared" si="2"/>
        <v>-625.88431445833328</v>
      </c>
      <c r="N7" s="3">
        <f t="shared" si="3"/>
        <v>-583.92329712916671</v>
      </c>
      <c r="O7" s="3">
        <f t="shared" si="4"/>
        <v>-316.02171066666671</v>
      </c>
      <c r="Q7" s="1">
        <v>1940520</v>
      </c>
      <c r="R7" s="1">
        <v>3530829</v>
      </c>
      <c r="S7" s="1">
        <v>6466885</v>
      </c>
      <c r="T7" s="1">
        <v>3480686</v>
      </c>
      <c r="V7" s="1">
        <v>-2543.9920000000002</v>
      </c>
      <c r="W7" s="1">
        <v>-2823.3020000000001</v>
      </c>
      <c r="X7" s="1">
        <v>-2772.2179999999998</v>
      </c>
      <c r="Y7" s="1">
        <v>-1725.6079999999999</v>
      </c>
      <c r="AB7" s="1">
        <v>1260.8810000000001</v>
      </c>
      <c r="AC7" s="1">
        <v>2716.4650000000001</v>
      </c>
      <c r="AD7" s="1">
        <v>3942.6550000000002</v>
      </c>
      <c r="AE7" s="1">
        <v>2699.4810000000002</v>
      </c>
    </row>
    <row r="8" spans="1:31" ht="15" x14ac:dyDescent="0.25">
      <c r="B8" s="1">
        <v>-1642762</v>
      </c>
      <c r="C8" s="1">
        <v>-2309702</v>
      </c>
      <c r="D8" s="1">
        <v>-2328907</v>
      </c>
      <c r="E8" s="1">
        <v>-1477444</v>
      </c>
      <c r="G8" s="1">
        <v>-78567.259999999995</v>
      </c>
      <c r="H8" s="1">
        <v>-105578.2</v>
      </c>
      <c r="I8" s="1">
        <v>-99947.97</v>
      </c>
      <c r="J8" s="1">
        <v>-51692.51</v>
      </c>
      <c r="L8" s="3">
        <f t="shared" si="1"/>
        <v>-456.37095430833335</v>
      </c>
      <c r="M8" s="3">
        <f t="shared" si="2"/>
        <v>-621.78252241666678</v>
      </c>
      <c r="N8" s="3">
        <f t="shared" si="3"/>
        <v>-600.48901634583331</v>
      </c>
      <c r="O8" s="3">
        <f t="shared" si="4"/>
        <v>-333.3150021208333</v>
      </c>
      <c r="Q8" s="1">
        <v>146488.29999999999</v>
      </c>
      <c r="R8" s="1">
        <v>3368213</v>
      </c>
      <c r="S8" s="1">
        <v>7333220</v>
      </c>
      <c r="T8" s="1">
        <v>5541591</v>
      </c>
      <c r="V8" s="1">
        <v>-2356.4879999999998</v>
      </c>
      <c r="W8" s="1">
        <v>-2882.4650000000001</v>
      </c>
      <c r="X8" s="1">
        <v>-2872.3240000000001</v>
      </c>
      <c r="Y8" s="1">
        <v>-1805.557</v>
      </c>
      <c r="AB8" s="1">
        <v>426.97309999999999</v>
      </c>
      <c r="AC8" s="1">
        <v>2000.5309999999999</v>
      </c>
      <c r="AD8" s="1">
        <v>4482.3530000000001</v>
      </c>
      <c r="AE8" s="1">
        <v>4948.165</v>
      </c>
    </row>
    <row r="9" spans="1:31" ht="15" x14ac:dyDescent="0.25">
      <c r="B9" s="1">
        <v>-1390460</v>
      </c>
      <c r="C9" s="1">
        <v>-2158064</v>
      </c>
      <c r="D9" s="1">
        <v>-2394735</v>
      </c>
      <c r="E9" s="1">
        <v>-1765545</v>
      </c>
      <c r="G9" s="1">
        <v>-63832.67</v>
      </c>
      <c r="H9" s="1">
        <v>-96725.81</v>
      </c>
      <c r="I9" s="1">
        <v>-103261.6</v>
      </c>
      <c r="J9" s="1">
        <v>-67335.05</v>
      </c>
      <c r="L9" s="3">
        <f t="shared" si="1"/>
        <v>-375.43126105416667</v>
      </c>
      <c r="M9" s="3">
        <f t="shared" si="2"/>
        <v>-573.14999157916668</v>
      </c>
      <c r="N9" s="3">
        <f t="shared" si="3"/>
        <v>-619.44873100000007</v>
      </c>
      <c r="O9" s="3">
        <f t="shared" si="4"/>
        <v>-420.9298970625</v>
      </c>
      <c r="Q9" s="1">
        <v>472281.4</v>
      </c>
      <c r="R9" s="1">
        <v>3052258</v>
      </c>
      <c r="S9" s="1">
        <v>6920660</v>
      </c>
      <c r="T9" s="1">
        <v>5853105</v>
      </c>
      <c r="V9" s="1">
        <v>-1974.1849999999999</v>
      </c>
      <c r="W9" s="1">
        <v>-2709.04</v>
      </c>
      <c r="X9" s="1">
        <v>-2798.8820000000001</v>
      </c>
      <c r="Y9" s="1">
        <v>-2188.1990000000001</v>
      </c>
      <c r="AB9" s="1">
        <v>511.68830000000003</v>
      </c>
      <c r="AC9" s="1">
        <v>1924.992</v>
      </c>
      <c r="AD9" s="1">
        <v>4351.3010000000004</v>
      </c>
      <c r="AE9" s="1">
        <v>5324.634</v>
      </c>
    </row>
    <row r="10" spans="1:31" ht="15" x14ac:dyDescent="0.25">
      <c r="B10" s="1">
        <v>-584810.4</v>
      </c>
      <c r="C10" s="1">
        <v>-1685718</v>
      </c>
      <c r="D10" s="1">
        <v>-2762388</v>
      </c>
      <c r="E10" s="1">
        <v>-2702915</v>
      </c>
      <c r="G10" s="1">
        <v>-16882.39</v>
      </c>
      <c r="H10" s="1">
        <v>-67525.509999999995</v>
      </c>
      <c r="I10" s="1">
        <v>-120190</v>
      </c>
      <c r="J10" s="1">
        <v>-118144.9</v>
      </c>
      <c r="L10" s="3">
        <f t="shared" si="1"/>
        <v>-117.38221833750001</v>
      </c>
      <c r="M10" s="3">
        <f t="shared" si="2"/>
        <v>-415.05210503749998</v>
      </c>
      <c r="N10" s="3">
        <f t="shared" si="3"/>
        <v>-718.92158749999999</v>
      </c>
      <c r="O10" s="3">
        <f t="shared" si="4"/>
        <v>-705.6496162916668</v>
      </c>
      <c r="Q10" s="1"/>
      <c r="R10" s="1"/>
      <c r="S10" s="1"/>
      <c r="T10" s="1"/>
      <c r="V10" s="1">
        <v>-680.90650000000005</v>
      </c>
      <c r="W10" s="1">
        <v>-2194.9769999999999</v>
      </c>
      <c r="X10" s="1">
        <v>-3182.0450000000001</v>
      </c>
      <c r="Y10" s="1">
        <v>-3343.4140000000002</v>
      </c>
      <c r="AB10" s="1"/>
      <c r="AC10" s="1"/>
      <c r="AD10" s="1"/>
      <c r="AE10" s="1"/>
    </row>
    <row r="11" spans="1:31" ht="15" x14ac:dyDescent="0.25">
      <c r="B11" s="1">
        <v>-464001.5</v>
      </c>
      <c r="C11" s="1">
        <v>-1615614</v>
      </c>
      <c r="D11" s="1">
        <v>-2695982</v>
      </c>
      <c r="E11" s="1">
        <v>-2914250</v>
      </c>
      <c r="G11" s="1">
        <v>-9517.3369999999995</v>
      </c>
      <c r="H11" s="1">
        <v>-62940.44</v>
      </c>
      <c r="I11" s="1">
        <v>-116091.4</v>
      </c>
      <c r="J11" s="1">
        <v>-132278</v>
      </c>
      <c r="L11" s="3">
        <f>(B11+G11*L$14)/12/1000</f>
        <v>-77.366663242916658</v>
      </c>
      <c r="M11" s="3">
        <f t="shared" si="2"/>
        <v>-390.56606414999999</v>
      </c>
      <c r="N11" s="3">
        <f t="shared" si="3"/>
        <v>-696.72182191666673</v>
      </c>
      <c r="O11" s="3">
        <f t="shared" si="4"/>
        <v>-780.72958416666665</v>
      </c>
      <c r="Q11" s="1"/>
      <c r="R11" s="1"/>
      <c r="S11" s="1"/>
      <c r="T11" s="1"/>
      <c r="V11" s="1">
        <v>-487.57729999999998</v>
      </c>
      <c r="W11" s="1">
        <v>-2037.614</v>
      </c>
      <c r="X11" s="1">
        <v>-3107.3380000000002</v>
      </c>
      <c r="Y11" s="1">
        <v>-3564.2449999999999</v>
      </c>
      <c r="AB11" s="1"/>
      <c r="AC11" s="1"/>
      <c r="AD11" s="1"/>
      <c r="AE11" s="1"/>
    </row>
    <row r="12" spans="1:31" ht="15" x14ac:dyDescent="0.25">
      <c r="A12" t="s">
        <v>72</v>
      </c>
      <c r="B12" s="1">
        <f>MIN(B4:B11)</f>
        <v>-2847583</v>
      </c>
      <c r="C12" s="1">
        <f t="shared" ref="C12:E12" si="5">MIN(C4:C11)</f>
        <v>-2636149</v>
      </c>
      <c r="D12" s="1">
        <f t="shared" si="5"/>
        <v>-2762388</v>
      </c>
      <c r="E12" s="1">
        <f t="shared" si="5"/>
        <v>-2914250</v>
      </c>
      <c r="F12" s="1"/>
      <c r="G12" s="1"/>
      <c r="H12" s="1"/>
      <c r="I12" s="1"/>
      <c r="J12" s="1"/>
      <c r="K12" s="1"/>
      <c r="L12" s="3">
        <f>MIN(L4:L11)</f>
        <v>-859.50843245833335</v>
      </c>
      <c r="M12" s="3">
        <f t="shared" ref="M12" si="6">MIN(M4:M11)</f>
        <v>-734.53871258333322</v>
      </c>
      <c r="N12" s="3">
        <f t="shared" ref="N12" si="7">MIN(N4:N11)</f>
        <v>-718.92158749999999</v>
      </c>
      <c r="O12" s="3">
        <f t="shared" ref="O12" si="8">MIN(O4:O11)</f>
        <v>-780.72958416666665</v>
      </c>
      <c r="P12" s="1"/>
      <c r="Q12" s="1">
        <f>MAX(Q4:Q11)</f>
        <v>4792661</v>
      </c>
      <c r="R12" s="1">
        <f t="shared" ref="R12:T12" si="9">MAX(R4:R11)</f>
        <v>4119218</v>
      </c>
      <c r="S12" s="1">
        <f t="shared" si="9"/>
        <v>7333220</v>
      </c>
      <c r="T12" s="1">
        <f t="shared" si="9"/>
        <v>5853105</v>
      </c>
      <c r="U12" s="1"/>
      <c r="V12" s="1">
        <f>MIN(V4:V11)</f>
        <v>-4013.6669999999999</v>
      </c>
      <c r="W12" s="1">
        <f t="shared" ref="W12" si="10">MIN(W4:W11)</f>
        <v>-3157.011</v>
      </c>
      <c r="X12" s="1">
        <f t="shared" ref="X12" si="11">MIN(X4:X11)</f>
        <v>-3182.0450000000001</v>
      </c>
      <c r="Y12" s="1">
        <f t="shared" ref="Y12" si="12">MIN(Y4:Y11)</f>
        <v>-3564.2449999999999</v>
      </c>
      <c r="AB12" s="1">
        <f>MAX(AB4:AB11)</f>
        <v>3344.3510000000001</v>
      </c>
      <c r="AC12" s="1">
        <f t="shared" ref="AC12:AE12" si="13">MAX(AC4:AC11)</f>
        <v>2948.223</v>
      </c>
      <c r="AD12" s="1">
        <f t="shared" si="13"/>
        <v>4482.3530000000001</v>
      </c>
      <c r="AE12" s="1">
        <f t="shared" si="13"/>
        <v>5324.634</v>
      </c>
    </row>
    <row r="13" spans="1:31" ht="15" x14ac:dyDescent="0.25">
      <c r="A13" t="s">
        <v>76</v>
      </c>
      <c r="B13" s="1">
        <f>B12*(1+design_response!$X$3)*design_response!$Z$2</f>
        <v>-4231078.5141509436</v>
      </c>
      <c r="C13" s="1">
        <f>C12*(1+design_response!$X$3)*design_response!$Z$2</f>
        <v>-3916919.5047169807</v>
      </c>
      <c r="D13" s="1">
        <f>D12*(1+design_response!$X$3)*design_response!$Z$2</f>
        <v>-4104491.6037735851</v>
      </c>
      <c r="E13" s="1">
        <f>E12*(1+design_response!$X$3)*design_response!$Z$2</f>
        <v>-4330135.613207547</v>
      </c>
      <c r="F13" s="1"/>
      <c r="G13" s="1"/>
      <c r="H13" s="1"/>
      <c r="I13" s="1"/>
      <c r="J13" s="1"/>
      <c r="K13" s="1"/>
      <c r="L13" s="3">
        <f>L12*(1+design_response!$X$3)*design_response!$Z$2</f>
        <v>-1277.0997935112027</v>
      </c>
      <c r="M13" s="3">
        <f>M12*(1+design_response!$X$3)*design_response!$Z$2</f>
        <v>-1091.4136531308961</v>
      </c>
      <c r="N13" s="3">
        <f>N12*(1+design_response!$X$3)*design_response!$Z$2</f>
        <v>-1068.2089625589622</v>
      </c>
      <c r="O13" s="3">
        <f>O12*(1+design_response!$X$3)*design_response!$Z$2</f>
        <v>-1160.0463160966981</v>
      </c>
      <c r="P13" s="1"/>
      <c r="Q13" s="1">
        <f>Q12*(1+design_response!$X$3)*design_response!$Z$2</f>
        <v>7121170.8254716974</v>
      </c>
      <c r="R13" s="1">
        <f>R12*(1+design_response!$X$3)*design_response!$Z$2</f>
        <v>6120536.1792452829</v>
      </c>
      <c r="S13" s="1">
        <f>S12*(1+design_response!$X$3)*design_response!$Z$2</f>
        <v>10896058.018867925</v>
      </c>
      <c r="T13" s="1">
        <f>T12*(1+design_response!$X$3)*design_response!$Z$2</f>
        <v>8696830.5424528308</v>
      </c>
      <c r="U13" s="1"/>
      <c r="V13" s="1">
        <f>V12*(1+design_response!$X$3)*design_response!$Z$2</f>
        <v>-5963.703325471698</v>
      </c>
      <c r="W13" s="1">
        <f>W12*(1+design_response!$X$3)*design_response!$Z$2</f>
        <v>-4690.841816037736</v>
      </c>
      <c r="X13" s="1">
        <f>X12*(1+design_response!$X$3)*design_response!$Z$2</f>
        <v>-4728.0385613207545</v>
      </c>
      <c r="Y13" s="1">
        <f>Y12*(1+design_response!$X$3)*design_response!$Z$2</f>
        <v>-5295.9300707547163</v>
      </c>
      <c r="Z13" s="1"/>
      <c r="AA13" s="1"/>
      <c r="AB13" s="1">
        <f>AB12*(1+design_response!$X$3)*design_response!$Z$2</f>
        <v>4969.2007783018871</v>
      </c>
      <c r="AC13" s="1">
        <f>AC12*(1+design_response!$X$3)*design_response!$Z$2</f>
        <v>4380.6143632075473</v>
      </c>
      <c r="AD13" s="1">
        <f>AD12*(1+design_response!$X$3)*design_response!$Z$2</f>
        <v>6660.0999764150947</v>
      </c>
      <c r="AE13" s="1">
        <f>AE12*(1+design_response!$X$3)*design_response!$Z$2</f>
        <v>7911.6024056603774</v>
      </c>
    </row>
    <row r="14" spans="1:31" ht="15" x14ac:dyDescent="0.25">
      <c r="B14" s="1" t="s">
        <v>67</v>
      </c>
      <c r="K14" t="s">
        <v>79</v>
      </c>
      <c r="L14">
        <v>48.795000000000002</v>
      </c>
      <c r="M14">
        <v>48.795000000000002</v>
      </c>
      <c r="N14">
        <v>48.795000000000002</v>
      </c>
      <c r="O14">
        <v>48.795000000000002</v>
      </c>
      <c r="Q14" s="1" t="s">
        <v>71</v>
      </c>
      <c r="V14" s="1" t="s">
        <v>67</v>
      </c>
      <c r="AB14" s="1" t="s">
        <v>71</v>
      </c>
    </row>
    <row r="15" spans="1:31" ht="15" x14ac:dyDescent="0.25">
      <c r="B15" t="s">
        <v>61</v>
      </c>
      <c r="C15" t="s">
        <v>62</v>
      </c>
      <c r="D15" t="s">
        <v>63</v>
      </c>
      <c r="E15" t="s">
        <v>64</v>
      </c>
      <c r="Q15" t="s">
        <v>61</v>
      </c>
      <c r="R15" t="s">
        <v>62</v>
      </c>
      <c r="S15" t="s">
        <v>63</v>
      </c>
      <c r="T15" t="s">
        <v>64</v>
      </c>
      <c r="V15" t="s">
        <v>61</v>
      </c>
      <c r="W15" t="s">
        <v>62</v>
      </c>
      <c r="X15" t="s">
        <v>63</v>
      </c>
      <c r="Y15" t="s">
        <v>64</v>
      </c>
      <c r="AB15" t="s">
        <v>61</v>
      </c>
      <c r="AC15" t="s">
        <v>62</v>
      </c>
      <c r="AD15" t="s">
        <v>63</v>
      </c>
      <c r="AE15" t="s">
        <v>64</v>
      </c>
    </row>
    <row r="16" spans="1:31" ht="15" x14ac:dyDescent="0.25">
      <c r="B16" s="2">
        <f t="shared" ref="B16:E23" si="14">B4/SUM($B4:$E4)*2</f>
        <v>0.75456840422297966</v>
      </c>
      <c r="C16" s="2">
        <f t="shared" si="14"/>
        <v>0.67667033124044196</v>
      </c>
      <c r="D16" s="2">
        <f t="shared" si="14"/>
        <v>0.4410486072570432</v>
      </c>
      <c r="E16" s="2">
        <f t="shared" si="14"/>
        <v>0.12771265727953518</v>
      </c>
      <c r="Q16" s="2">
        <f t="shared" ref="Q16:T21" si="15">Q4/SUM($Q4:$T4)*2</f>
        <v>0.71038709645383857</v>
      </c>
      <c r="R16" s="2">
        <f t="shared" si="15"/>
        <v>0.54801518139238159</v>
      </c>
      <c r="S16" s="2">
        <f t="shared" si="15"/>
        <v>0.53669709778266617</v>
      </c>
      <c r="T16" s="2">
        <f t="shared" si="15"/>
        <v>0.20490062437111362</v>
      </c>
      <c r="V16" s="2">
        <f>V4/SUM($V4:$Y4)*2</f>
        <v>0.83057316600220465</v>
      </c>
      <c r="W16" s="2">
        <f t="shared" ref="W16:Y16" si="16">W4/SUM($V4:$Y4)*2</f>
        <v>0.63724856910314009</v>
      </c>
      <c r="X16" s="2">
        <f t="shared" si="16"/>
        <v>0.45065312492453291</v>
      </c>
      <c r="Y16" s="2">
        <f t="shared" si="16"/>
        <v>8.1525139970122118E-2</v>
      </c>
      <c r="AB16" s="2">
        <f>AB4/SUM($AB4:$AE4)*2</f>
        <v>0.69093107652870012</v>
      </c>
      <c r="AC16" s="2">
        <f t="shared" ref="AC16:AE16" si="17">AC4/SUM($AB4:$AE4)*2</f>
        <v>0.58685005270275681</v>
      </c>
      <c r="AD16" s="2">
        <f t="shared" si="17"/>
        <v>0.51043683995013589</v>
      </c>
      <c r="AE16" s="2">
        <f t="shared" si="17"/>
        <v>0.21178203081840705</v>
      </c>
    </row>
    <row r="17" spans="1:31" ht="15" x14ac:dyDescent="0.25">
      <c r="B17" s="2">
        <f t="shared" si="14"/>
        <v>0.75456840422297966</v>
      </c>
      <c r="C17" s="2">
        <f t="shared" si="14"/>
        <v>0.67667033124044196</v>
      </c>
      <c r="D17" s="2">
        <f t="shared" si="14"/>
        <v>0.4410486072570432</v>
      </c>
      <c r="E17" s="2">
        <f t="shared" si="14"/>
        <v>0.12771265727953518</v>
      </c>
      <c r="Q17" s="2">
        <f t="shared" si="15"/>
        <v>0.64020655983171615</v>
      </c>
      <c r="R17" s="2">
        <f t="shared" si="15"/>
        <v>0.65837262289155707</v>
      </c>
      <c r="S17" s="2">
        <f t="shared" si="15"/>
        <v>0.59078423644948574</v>
      </c>
      <c r="T17" s="2">
        <f t="shared" si="15"/>
        <v>0.11063658082724113</v>
      </c>
      <c r="V17" s="2">
        <f t="shared" ref="V17:Y17" si="18">V5/SUM($V5:$Y5)*2</f>
        <v>0.83057316600220465</v>
      </c>
      <c r="W17" s="2">
        <f t="shared" si="18"/>
        <v>0.63724856910314009</v>
      </c>
      <c r="X17" s="2">
        <f t="shared" si="18"/>
        <v>0.45065312492453291</v>
      </c>
      <c r="Y17" s="2">
        <f t="shared" si="18"/>
        <v>8.1525139970122118E-2</v>
      </c>
      <c r="AB17" s="2">
        <f t="shared" ref="AB17:AE17" si="19">AB5/SUM($AB5:$AE5)*2</f>
        <v>0.62528714861073953</v>
      </c>
      <c r="AC17" s="2">
        <f t="shared" si="19"/>
        <v>0.67753788987543107</v>
      </c>
      <c r="AD17" s="2">
        <f t="shared" si="19"/>
        <v>0.58914324762674042</v>
      </c>
      <c r="AE17" s="2">
        <f t="shared" si="19"/>
        <v>0.108031713887089</v>
      </c>
    </row>
    <row r="18" spans="1:31" ht="15" x14ac:dyDescent="0.25">
      <c r="B18" s="2">
        <f t="shared" si="14"/>
        <v>0.6954125689976689</v>
      </c>
      <c r="C18" s="2">
        <f t="shared" si="14"/>
        <v>0.68907298534230388</v>
      </c>
      <c r="D18" s="2">
        <f t="shared" si="14"/>
        <v>0.45753480742616109</v>
      </c>
      <c r="E18" s="2">
        <f t="shared" si="14"/>
        <v>0.15797963823386618</v>
      </c>
      <c r="Q18" s="2">
        <f t="shared" si="15"/>
        <v>0.21783138644585692</v>
      </c>
      <c r="R18" s="2">
        <f t="shared" si="15"/>
        <v>0.56740119156914604</v>
      </c>
      <c r="S18" s="2">
        <f t="shared" si="15"/>
        <v>0.79058078863480574</v>
      </c>
      <c r="T18" s="2">
        <f t="shared" si="15"/>
        <v>0.4241866333501913</v>
      </c>
      <c r="V18" s="2">
        <f t="shared" ref="V18:Y18" si="20">V6/SUM($V6:$Y6)*2</f>
        <v>0.77017582215619418</v>
      </c>
      <c r="W18" s="2">
        <f t="shared" si="20"/>
        <v>0.64232865360458502</v>
      </c>
      <c r="X18" s="2">
        <f t="shared" si="20"/>
        <v>0.47335550373380969</v>
      </c>
      <c r="Y18" s="2">
        <f t="shared" si="20"/>
        <v>0.11414002050541121</v>
      </c>
      <c r="AB18" s="2">
        <f t="shared" ref="AB18:AE18" si="21">AB6/SUM($AB6:$AE6)*2</f>
        <v>0.18084366628675283</v>
      </c>
      <c r="AC18" s="2">
        <f t="shared" si="21"/>
        <v>0.60844750182468854</v>
      </c>
      <c r="AD18" s="2">
        <f t="shared" si="21"/>
        <v>0.7369366110460861</v>
      </c>
      <c r="AE18" s="2">
        <f t="shared" si="21"/>
        <v>0.47377222084247261</v>
      </c>
    </row>
    <row r="19" spans="1:31" ht="15" x14ac:dyDescent="0.25">
      <c r="B19" s="2">
        <f t="shared" si="14"/>
        <v>0.45621622481747032</v>
      </c>
      <c r="C19" s="2">
        <f t="shared" si="14"/>
        <v>0.59696403199710912</v>
      </c>
      <c r="D19" s="2">
        <f t="shared" si="14"/>
        <v>0.58314674854838577</v>
      </c>
      <c r="E19" s="2">
        <f t="shared" si="14"/>
        <v>0.36367299463703484</v>
      </c>
      <c r="Q19" s="2">
        <f t="shared" si="15"/>
        <v>0.25170634519149199</v>
      </c>
      <c r="R19" s="2">
        <f t="shared" si="15"/>
        <v>0.4579865515872707</v>
      </c>
      <c r="S19" s="2">
        <f t="shared" si="15"/>
        <v>0.8388246388203584</v>
      </c>
      <c r="T19" s="2">
        <f t="shared" si="15"/>
        <v>0.45148246440087891</v>
      </c>
      <c r="V19" s="2">
        <f t="shared" ref="V19:Y19" si="22">V7/SUM($V7:$Y7)*2</f>
        <v>0.5157549021197918</v>
      </c>
      <c r="W19" s="2">
        <f t="shared" si="22"/>
        <v>0.57238067048348129</v>
      </c>
      <c r="X19" s="2">
        <f t="shared" si="22"/>
        <v>0.56202418216909678</v>
      </c>
      <c r="Y19" s="2">
        <f t="shared" si="22"/>
        <v>0.3498402452276303</v>
      </c>
      <c r="AB19" s="2">
        <f t="shared" ref="AB19:AE19" si="23">AB7/SUM($AB7:$AE7)*2</f>
        <v>0.23746563156282013</v>
      </c>
      <c r="AC19" s="2">
        <f t="shared" si="23"/>
        <v>0.51160028332832053</v>
      </c>
      <c r="AD19" s="2">
        <f t="shared" si="23"/>
        <v>0.74253245120618883</v>
      </c>
      <c r="AE19" s="2">
        <f t="shared" si="23"/>
        <v>0.50840163390267068</v>
      </c>
    </row>
    <row r="20" spans="1:31" ht="15" x14ac:dyDescent="0.25">
      <c r="B20" s="2">
        <f t="shared" si="14"/>
        <v>0.42345693253415634</v>
      </c>
      <c r="C20" s="2">
        <f t="shared" si="14"/>
        <v>0.59537493805432917</v>
      </c>
      <c r="D20" s="2">
        <f t="shared" si="14"/>
        <v>0.60032543629407331</v>
      </c>
      <c r="E20" s="2">
        <f t="shared" si="14"/>
        <v>0.38084269311744123</v>
      </c>
      <c r="Q20" s="2">
        <f t="shared" si="15"/>
        <v>1.7875858331672257E-2</v>
      </c>
      <c r="R20" s="2">
        <f t="shared" si="15"/>
        <v>0.41102052804829342</v>
      </c>
      <c r="S20" s="2">
        <f t="shared" si="15"/>
        <v>0.8948673841868986</v>
      </c>
      <c r="T20" s="2">
        <f t="shared" si="15"/>
        <v>0.67623622943313566</v>
      </c>
      <c r="V20" s="2">
        <f t="shared" ref="V20:Y20" si="24">V8/SUM($V8:$Y8)*2</f>
        <v>0.47525006468798403</v>
      </c>
      <c r="W20" s="2">
        <f t="shared" si="24"/>
        <v>0.5813276696978088</v>
      </c>
      <c r="X20" s="2">
        <f t="shared" si="24"/>
        <v>0.57928246051108645</v>
      </c>
      <c r="Y20" s="2">
        <f t="shared" si="24"/>
        <v>0.36413980510312061</v>
      </c>
      <c r="AB20" s="2">
        <f t="shared" ref="AB20:AE20" si="25">AB8/SUM($AB8:$AE8)*2</f>
        <v>7.2014218964898027E-2</v>
      </c>
      <c r="AC20" s="2">
        <f t="shared" si="25"/>
        <v>0.33741394359519705</v>
      </c>
      <c r="AD20" s="2">
        <f t="shared" si="25"/>
        <v>0.75600348223334812</v>
      </c>
      <c r="AE20" s="2">
        <f t="shared" si="25"/>
        <v>0.8345683552065567</v>
      </c>
    </row>
    <row r="21" spans="1:31" ht="15" x14ac:dyDescent="0.25">
      <c r="B21" s="2">
        <f t="shared" si="14"/>
        <v>0.36074597304588363</v>
      </c>
      <c r="C21" s="2">
        <f t="shared" si="14"/>
        <v>0.55989593197595888</v>
      </c>
      <c r="D21" s="2">
        <f t="shared" si="14"/>
        <v>0.62129871248510149</v>
      </c>
      <c r="E21" s="2">
        <f t="shared" si="14"/>
        <v>0.458059382493056</v>
      </c>
      <c r="Q21" s="2">
        <f t="shared" si="15"/>
        <v>5.7954666744351638E-2</v>
      </c>
      <c r="R21" s="2">
        <f t="shared" si="15"/>
        <v>0.3745491463516904</v>
      </c>
      <c r="S21" s="2">
        <f t="shared" si="15"/>
        <v>0.8492490789409971</v>
      </c>
      <c r="T21" s="2">
        <f t="shared" si="15"/>
        <v>0.71824710796296087</v>
      </c>
      <c r="V21" s="2">
        <f t="shared" ref="V21:Y21" si="26">V9/SUM($V9:$Y9)*2</f>
        <v>0.40829835167573802</v>
      </c>
      <c r="W21" s="2">
        <f t="shared" si="26"/>
        <v>0.56028009868560513</v>
      </c>
      <c r="X21" s="2">
        <f t="shared" si="26"/>
        <v>0.57886110325774587</v>
      </c>
      <c r="Y21" s="2">
        <f t="shared" si="26"/>
        <v>0.45256044638091081</v>
      </c>
      <c r="AB21" s="2">
        <f t="shared" ref="AB21:AE21" si="27">AB9/SUM($AB9:$AE9)*2</f>
        <v>8.448849192791584E-2</v>
      </c>
      <c r="AC21" s="2">
        <f t="shared" si="27"/>
        <v>0.31784911058803289</v>
      </c>
      <c r="AD21" s="2">
        <f t="shared" si="27"/>
        <v>0.71847423404918997</v>
      </c>
      <c r="AE21" s="2">
        <f t="shared" si="27"/>
        <v>0.87918816343486106</v>
      </c>
    </row>
    <row r="22" spans="1:31" ht="15" x14ac:dyDescent="0.25">
      <c r="B22" s="2">
        <f t="shared" si="14"/>
        <v>0.15119522899632998</v>
      </c>
      <c r="C22" s="2">
        <f t="shared" si="14"/>
        <v>0.43582077034408995</v>
      </c>
      <c r="D22" s="2">
        <f t="shared" si="14"/>
        <v>0.71417999104789176</v>
      </c>
      <c r="E22" s="2">
        <f t="shared" si="14"/>
        <v>0.6988040096116882</v>
      </c>
      <c r="Q22" s="2"/>
      <c r="R22" s="2"/>
      <c r="S22" s="2"/>
      <c r="T22" s="2"/>
      <c r="V22" s="2">
        <f t="shared" ref="V22:Y22" si="28">V10/SUM($V10:$Y10)*2</f>
        <v>0.14485303561698767</v>
      </c>
      <c r="W22" s="2">
        <f t="shared" si="28"/>
        <v>0.4669496936208844</v>
      </c>
      <c r="X22" s="2">
        <f t="shared" si="28"/>
        <v>0.67693417190151295</v>
      </c>
      <c r="Y22" s="2">
        <f t="shared" si="28"/>
        <v>0.7112630988606149</v>
      </c>
      <c r="AB22" s="2"/>
      <c r="AC22" s="2"/>
      <c r="AD22" s="2"/>
      <c r="AE22" s="2"/>
    </row>
    <row r="23" spans="1:31" ht="15" x14ac:dyDescent="0.25">
      <c r="B23" s="2">
        <f t="shared" si="14"/>
        <v>0.12067898615674758</v>
      </c>
      <c r="C23" s="2">
        <f t="shared" si="14"/>
        <v>0.42019402855518267</v>
      </c>
      <c r="D23" s="2">
        <f t="shared" si="14"/>
        <v>0.70117957475749682</v>
      </c>
      <c r="E23" s="2">
        <f t="shared" si="14"/>
        <v>0.75794741053057291</v>
      </c>
      <c r="Q23" s="2"/>
      <c r="R23" s="2"/>
      <c r="S23" s="2"/>
      <c r="T23" s="2"/>
      <c r="V23" s="2">
        <f t="shared" ref="V23:Y23" si="29">V11/SUM($V11:$Y11)*2</f>
        <v>0.10603224219604909</v>
      </c>
      <c r="W23" s="2">
        <f t="shared" si="29"/>
        <v>0.44311492998148272</v>
      </c>
      <c r="X23" s="2">
        <f t="shared" si="29"/>
        <v>0.67574519035440495</v>
      </c>
      <c r="Y23" s="2">
        <f t="shared" si="29"/>
        <v>0.77510763746806299</v>
      </c>
    </row>
    <row r="24" spans="1:31" ht="15" x14ac:dyDescent="0.25">
      <c r="B24" s="2"/>
      <c r="C24" s="2"/>
      <c r="D24" s="2"/>
      <c r="E24" s="2"/>
      <c r="V24" s="2"/>
      <c r="W24" s="2"/>
      <c r="X24" s="2"/>
      <c r="Y24" s="2"/>
    </row>
    <row r="25" spans="1:31" ht="15" x14ac:dyDescent="0.25">
      <c r="A25" t="s">
        <v>72</v>
      </c>
      <c r="B25" s="2">
        <f>MAX(B16:B23)</f>
        <v>0.75456840422297966</v>
      </c>
      <c r="C25" s="2">
        <f>MAX(C16:C23)</f>
        <v>0.68907298534230388</v>
      </c>
      <c r="D25" s="2">
        <f>MAX(D16:D23)</f>
        <v>0.71417999104789176</v>
      </c>
      <c r="E25" s="2">
        <f>MAX(E16:E23)</f>
        <v>0.75794741053057291</v>
      </c>
      <c r="K25" t="s">
        <v>72</v>
      </c>
      <c r="Q25" s="2">
        <f>MAX(Q16:Q21)</f>
        <v>0.71038709645383857</v>
      </c>
      <c r="R25" s="2">
        <f>MAX(R16:R21)</f>
        <v>0.65837262289155707</v>
      </c>
      <c r="S25" s="2">
        <f>MAX(S16:S21)</f>
        <v>0.8948673841868986</v>
      </c>
      <c r="T25" s="2">
        <f>MAX(T16:T21)</f>
        <v>0.71824710796296087</v>
      </c>
      <c r="V25" s="2">
        <f>MAX(V16:V23)</f>
        <v>0.83057316600220465</v>
      </c>
      <c r="W25" s="2">
        <f t="shared" ref="W25:Y25" si="30">MAX(W16:W23)</f>
        <v>0.64232865360458502</v>
      </c>
      <c r="X25" s="2">
        <f t="shared" si="30"/>
        <v>0.67693417190151295</v>
      </c>
      <c r="Y25" s="2">
        <f t="shared" si="30"/>
        <v>0.77510763746806299</v>
      </c>
      <c r="AB25" s="2">
        <f>MAX(AB16:AB21)</f>
        <v>0.69093107652870012</v>
      </c>
      <c r="AC25" s="2">
        <f t="shared" ref="AC25:AE25" si="31">MAX(AC16:AC21)</f>
        <v>0.67753788987543107</v>
      </c>
      <c r="AD25" s="2">
        <f t="shared" si="31"/>
        <v>0.75600348223334812</v>
      </c>
      <c r="AE25" s="2">
        <f t="shared" si="31"/>
        <v>0.87918816343486106</v>
      </c>
    </row>
    <row r="26" spans="1:31" ht="15" x14ac:dyDescent="0.25">
      <c r="A26" t="s">
        <v>77</v>
      </c>
      <c r="B26">
        <f>design_response!$V$3/'FE_response_HS-20'!B25</f>
        <v>2.4095652667223715</v>
      </c>
      <c r="C26">
        <f>design_response!$V$3/'FE_response_HS-20'!C25</f>
        <v>2.6385910590858792</v>
      </c>
      <c r="D26">
        <f>design_response!$V$3/'FE_response_HS-20'!D25</f>
        <v>2.5458313604026661</v>
      </c>
      <c r="E26">
        <f>design_response!$V$3/'FE_response_HS-20'!E25</f>
        <v>2.3988231807653615</v>
      </c>
      <c r="Q26">
        <f>design_response!$V$3/'FE_response_HS-20'!Q25</f>
        <v>2.5594240481815462</v>
      </c>
      <c r="R26">
        <f>design_response!$V$3/'FE_response_HS-20'!R25</f>
        <v>2.7616303518156728</v>
      </c>
      <c r="S26">
        <f>design_response!$V$3/'FE_response_HS-20'!S25</f>
        <v>2.0317891235178593</v>
      </c>
      <c r="T26">
        <f>design_response!$V$3/'FE_response_HS-20'!T25</f>
        <v>2.5314154390936712</v>
      </c>
      <c r="V26">
        <f>design_response!$V$3/'FE_response_HS-20'!V25</f>
        <v>2.1890688173003077</v>
      </c>
      <c r="W26">
        <f>design_response!$V$3/'FE_response_HS-20'!W25</f>
        <v>2.8306098567744788</v>
      </c>
      <c r="X26">
        <f>design_response!$V$3/'FE_response_HS-20'!X25</f>
        <v>2.6859063903873142</v>
      </c>
      <c r="Y26">
        <f>design_response!$V$3/'FE_response_HS-20'!Y25</f>
        <v>2.345715266231954</v>
      </c>
      <c r="AB26">
        <f>design_response!$V$3/'FE_response_HS-20'!AB25</f>
        <v>2.6314952097921651</v>
      </c>
      <c r="AC26">
        <f>design_response!$V$3/'FE_response_HS-20'!AC25</f>
        <v>2.6835131220721848</v>
      </c>
      <c r="AD26">
        <f>design_response!$V$3/'FE_response_HS-20'!AD25</f>
        <v>2.4049913273026671</v>
      </c>
      <c r="AE26">
        <f>design_response!$V$3/'FE_response_HS-20'!AE25</f>
        <v>2.068023540124158</v>
      </c>
    </row>
    <row r="28" spans="1:31" x14ac:dyDescent="0.3">
      <c r="B28" s="4" t="s">
        <v>73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 t="s">
        <v>73</v>
      </c>
      <c r="V28" s="4"/>
      <c r="W28" s="4"/>
      <c r="X28" s="4"/>
      <c r="Y28" s="4"/>
      <c r="Z28" s="4"/>
      <c r="AA28" s="4"/>
      <c r="AB28" s="4"/>
      <c r="AC28" s="4"/>
      <c r="AD28" s="4"/>
    </row>
    <row r="29" spans="1:31" x14ac:dyDescent="0.3">
      <c r="B29" s="4" t="s">
        <v>65</v>
      </c>
      <c r="C29" s="4"/>
      <c r="D29" t="s">
        <v>66</v>
      </c>
      <c r="Q29" s="4" t="s">
        <v>68</v>
      </c>
      <c r="R29" s="4"/>
      <c r="S29" t="s">
        <v>66</v>
      </c>
      <c r="V29" s="4" t="s">
        <v>65</v>
      </c>
      <c r="W29" s="4"/>
      <c r="X29" t="s">
        <v>70</v>
      </c>
      <c r="AB29" s="4" t="s">
        <v>68</v>
      </c>
      <c r="AC29" s="4"/>
      <c r="AD29" t="s">
        <v>70</v>
      </c>
    </row>
    <row r="30" spans="1:31" x14ac:dyDescent="0.3">
      <c r="B30" t="s">
        <v>61</v>
      </c>
      <c r="C30" t="s">
        <v>62</v>
      </c>
      <c r="D30" t="s">
        <v>63</v>
      </c>
      <c r="E30" t="s">
        <v>64</v>
      </c>
      <c r="Q30" t="s">
        <v>61</v>
      </c>
      <c r="R30" t="s">
        <v>62</v>
      </c>
      <c r="S30" t="s">
        <v>63</v>
      </c>
      <c r="T30" t="s">
        <v>64</v>
      </c>
      <c r="V30" t="s">
        <v>61</v>
      </c>
      <c r="W30" t="s">
        <v>62</v>
      </c>
      <c r="X30" t="s">
        <v>63</v>
      </c>
      <c r="Y30" t="s">
        <v>64</v>
      </c>
      <c r="AB30" t="s">
        <v>61</v>
      </c>
      <c r="AC30" t="s">
        <v>62</v>
      </c>
      <c r="AD30" t="s">
        <v>63</v>
      </c>
      <c r="AE30" t="s">
        <v>64</v>
      </c>
    </row>
    <row r="31" spans="1:31" x14ac:dyDescent="0.3">
      <c r="B31" s="1">
        <v>-2046895</v>
      </c>
      <c r="C31" s="1">
        <v>-1279347</v>
      </c>
      <c r="D31" s="1">
        <v>-466962.1</v>
      </c>
      <c r="E31" s="1">
        <v>147814.29999999999</v>
      </c>
      <c r="Q31" s="1">
        <v>3425951</v>
      </c>
      <c r="R31" s="1">
        <v>2056652</v>
      </c>
      <c r="S31" s="1">
        <v>891151.5</v>
      </c>
      <c r="T31" s="1">
        <v>-143969.29999999999</v>
      </c>
      <c r="V31" s="1">
        <v>-2886.268</v>
      </c>
      <c r="W31" s="1">
        <v>-1835.854</v>
      </c>
      <c r="X31" s="1">
        <v>-542.7903</v>
      </c>
      <c r="Y31" s="1">
        <v>134.85650000000001</v>
      </c>
      <c r="AB31" s="1">
        <v>1107.9659999999999</v>
      </c>
      <c r="AC31" s="1">
        <v>665.12959999999998</v>
      </c>
      <c r="AD31" s="1">
        <v>288.202</v>
      </c>
      <c r="AE31" s="1">
        <v>53.672620000000002</v>
      </c>
    </row>
    <row r="32" spans="1:31" x14ac:dyDescent="0.3">
      <c r="B32" s="1">
        <v>-2046895</v>
      </c>
      <c r="C32" s="1">
        <v>-1279347</v>
      </c>
      <c r="D32" s="1">
        <v>-466962.1</v>
      </c>
      <c r="E32" s="1">
        <v>147814.29999999999</v>
      </c>
      <c r="Q32" s="1">
        <v>3404885</v>
      </c>
      <c r="R32" s="1">
        <v>2058602</v>
      </c>
      <c r="S32" s="1">
        <v>887066.8</v>
      </c>
      <c r="T32" s="1">
        <v>-143284.29999999999</v>
      </c>
      <c r="V32" s="1">
        <v>-2886.268</v>
      </c>
      <c r="W32" s="1">
        <v>-1835.854</v>
      </c>
      <c r="X32" s="1">
        <v>-542.7903</v>
      </c>
      <c r="Y32" s="1">
        <v>134.85650000000001</v>
      </c>
      <c r="AB32" s="1">
        <v>1101.154</v>
      </c>
      <c r="AC32" s="1">
        <v>665.76020000000005</v>
      </c>
      <c r="AD32" s="1">
        <v>286.88099999999997</v>
      </c>
      <c r="AE32" s="1">
        <v>53.417259999999999</v>
      </c>
    </row>
    <row r="33" spans="2:31" x14ac:dyDescent="0.3">
      <c r="B33" s="1">
        <v>-1856351</v>
      </c>
      <c r="C33" s="1">
        <v>-1361684</v>
      </c>
      <c r="D33" s="1">
        <v>-553557.69999999995</v>
      </c>
      <c r="E33" s="1">
        <v>25176.79</v>
      </c>
      <c r="Q33" s="1">
        <v>539323.4</v>
      </c>
      <c r="R33" s="1">
        <v>1759751</v>
      </c>
      <c r="S33" s="1">
        <v>3550892</v>
      </c>
      <c r="T33" s="1">
        <v>2320238</v>
      </c>
      <c r="V33" s="1">
        <v>-2643.1759999999999</v>
      </c>
      <c r="W33" s="1">
        <v>-1908.7180000000001</v>
      </c>
      <c r="X33" s="1">
        <v>-692.78809999999999</v>
      </c>
      <c r="Y33" s="1">
        <v>138.2567</v>
      </c>
      <c r="AB33" s="1">
        <v>174.4194</v>
      </c>
      <c r="AC33" s="1">
        <v>569.11059999999998</v>
      </c>
      <c r="AD33" s="1">
        <v>1148.373</v>
      </c>
      <c r="AE33" s="1">
        <v>750.37440000000004</v>
      </c>
    </row>
    <row r="34" spans="2:31" x14ac:dyDescent="0.3">
      <c r="B34" s="1">
        <v>-409311.6</v>
      </c>
      <c r="C34" s="1">
        <v>-933010.2</v>
      </c>
      <c r="D34" s="1">
        <v>-1496345</v>
      </c>
      <c r="E34" s="1">
        <v>-1095881</v>
      </c>
      <c r="Q34" s="1">
        <v>154633.5</v>
      </c>
      <c r="R34" s="1">
        <v>1560316</v>
      </c>
      <c r="S34" s="1">
        <v>3898262</v>
      </c>
      <c r="T34" s="1">
        <v>2405807</v>
      </c>
      <c r="V34" s="1">
        <v>-517.44929999999999</v>
      </c>
      <c r="W34" s="1">
        <v>-1332.0239999999999</v>
      </c>
      <c r="X34" s="1">
        <v>-1800.1790000000001</v>
      </c>
      <c r="Y34" s="1">
        <v>-1416.588</v>
      </c>
      <c r="AB34" s="1">
        <v>50.009099999999997</v>
      </c>
      <c r="AC34" s="1">
        <v>504.61259999999999</v>
      </c>
      <c r="AD34" s="1">
        <v>1260.7139999999999</v>
      </c>
      <c r="AE34" s="1">
        <v>778.04780000000005</v>
      </c>
    </row>
    <row r="35" spans="2:31" x14ac:dyDescent="0.3">
      <c r="B35" s="1">
        <v>-409311.6</v>
      </c>
      <c r="C35" s="1">
        <v>-933010.2</v>
      </c>
      <c r="D35" s="1">
        <v>-1496345</v>
      </c>
      <c r="E35" s="1">
        <v>-1095881</v>
      </c>
      <c r="Q35" s="1">
        <v>266468.8</v>
      </c>
      <c r="R35" s="1">
        <v>1668476</v>
      </c>
      <c r="S35" s="1">
        <v>3688083</v>
      </c>
      <c r="T35" s="1">
        <v>2686476</v>
      </c>
      <c r="V35" s="1">
        <v>-517.44929999999999</v>
      </c>
      <c r="W35" s="1">
        <v>-1332.0239999999999</v>
      </c>
      <c r="X35" s="1">
        <v>-1800.1790000000001</v>
      </c>
      <c r="Y35" s="1">
        <v>-1416.588</v>
      </c>
      <c r="AB35" s="1">
        <v>86.177099999999996</v>
      </c>
      <c r="AC35" s="1">
        <v>539.59180000000003</v>
      </c>
      <c r="AD35" s="1">
        <v>1192.741</v>
      </c>
      <c r="AE35" s="1">
        <v>868.81709999999998</v>
      </c>
    </row>
    <row r="36" spans="2:31" x14ac:dyDescent="0.3">
      <c r="B36" s="1">
        <v>-267095.3</v>
      </c>
      <c r="C36" s="1">
        <v>-780933.5</v>
      </c>
      <c r="D36" s="1">
        <v>-1518001</v>
      </c>
      <c r="E36" s="1">
        <v>-1312386</v>
      </c>
      <c r="Q36" s="1">
        <v>-340097.9</v>
      </c>
      <c r="R36" s="1">
        <v>1466908</v>
      </c>
      <c r="S36" s="1">
        <v>3868762</v>
      </c>
      <c r="T36" s="1">
        <v>3599778</v>
      </c>
      <c r="V36" s="1">
        <v>-298.41660000000002</v>
      </c>
      <c r="W36" s="1">
        <v>-1079.96</v>
      </c>
      <c r="X36" s="1">
        <v>-1844.4490000000001</v>
      </c>
      <c r="Y36" s="1">
        <v>-1718.2439999999999</v>
      </c>
      <c r="AB36" s="1">
        <v>126.7906</v>
      </c>
      <c r="AC36" s="1">
        <v>474.40390000000002</v>
      </c>
      <c r="AD36" s="1">
        <v>1251.173</v>
      </c>
      <c r="AE36" s="1">
        <v>1164.183</v>
      </c>
    </row>
    <row r="37" spans="2:31" x14ac:dyDescent="0.3">
      <c r="B37" s="1">
        <v>-270246.09999999998</v>
      </c>
      <c r="C37" s="1">
        <v>-790982.4</v>
      </c>
      <c r="D37" s="1">
        <v>-1539039</v>
      </c>
      <c r="E37" s="1">
        <v>-1331958</v>
      </c>
      <c r="Q37" s="1">
        <v>-591788.1</v>
      </c>
      <c r="R37" s="1">
        <v>1379507</v>
      </c>
      <c r="S37" s="1">
        <v>3919479</v>
      </c>
      <c r="T37" s="1">
        <v>4000749</v>
      </c>
      <c r="V37" s="1">
        <v>-303.07870000000003</v>
      </c>
      <c r="W37" s="1">
        <v>-1091.645</v>
      </c>
      <c r="X37" s="1">
        <v>-1863.479</v>
      </c>
      <c r="Y37" s="1">
        <v>-1742.615</v>
      </c>
      <c r="AB37" s="1">
        <v>220.62219999999999</v>
      </c>
      <c r="AC37" s="1">
        <v>446.13799999999998</v>
      </c>
      <c r="AD37" s="1">
        <v>1267.575</v>
      </c>
      <c r="AE37" s="1">
        <v>1293.8579999999999</v>
      </c>
    </row>
    <row r="38" spans="2:31" x14ac:dyDescent="0.3">
      <c r="B38" s="1">
        <v>44099.08</v>
      </c>
      <c r="C38" s="1">
        <v>-542263.30000000005</v>
      </c>
      <c r="D38" s="1">
        <v>-1460549</v>
      </c>
      <c r="E38" s="1">
        <v>-1916924</v>
      </c>
      <c r="Q38" s="1">
        <v>-579771.9</v>
      </c>
      <c r="R38" s="1">
        <v>1335647</v>
      </c>
      <c r="S38" s="1">
        <v>3899596</v>
      </c>
      <c r="T38" s="1">
        <v>3999752</v>
      </c>
      <c r="V38" s="1">
        <v>118.0915</v>
      </c>
      <c r="W38" s="1">
        <v>-590.37180000000001</v>
      </c>
      <c r="X38" s="1">
        <v>-1934.4359999999999</v>
      </c>
      <c r="Y38" s="1">
        <v>-2397.44</v>
      </c>
      <c r="AB38" s="1">
        <v>216.14250000000001</v>
      </c>
      <c r="AC38" s="1">
        <v>431.95370000000003</v>
      </c>
      <c r="AD38" s="1">
        <v>1261.145</v>
      </c>
      <c r="AE38" s="1">
        <v>1293.5360000000001</v>
      </c>
    </row>
    <row r="39" spans="2:31" x14ac:dyDescent="0.3">
      <c r="B39" s="1">
        <v>44099.08</v>
      </c>
      <c r="C39" s="1">
        <v>-542263.30000000005</v>
      </c>
      <c r="D39" s="1">
        <v>-1460549</v>
      </c>
      <c r="E39" s="1">
        <v>-1916924</v>
      </c>
      <c r="Q39" s="1"/>
      <c r="R39" s="1"/>
      <c r="S39" s="1"/>
      <c r="T39" s="1"/>
      <c r="V39" s="1">
        <v>118.0915</v>
      </c>
      <c r="W39" s="1">
        <v>-590.37180000000001</v>
      </c>
      <c r="X39" s="1">
        <v>-1934.4359999999999</v>
      </c>
      <c r="Y39" s="1">
        <v>-2397.44</v>
      </c>
      <c r="AB39" s="1"/>
      <c r="AC39" s="1"/>
      <c r="AD39" s="1"/>
      <c r="AE39" s="1"/>
    </row>
    <row r="40" spans="2:31" x14ac:dyDescent="0.3">
      <c r="B40" s="1">
        <v>173451.1</v>
      </c>
      <c r="C40" s="1">
        <v>-455939</v>
      </c>
      <c r="D40" s="1">
        <v>-1376087</v>
      </c>
      <c r="E40" s="1">
        <v>-2117414</v>
      </c>
      <c r="Q40" s="1"/>
      <c r="R40" s="1"/>
      <c r="S40" s="1"/>
      <c r="T40" s="1"/>
      <c r="V40" s="1">
        <v>96.158010000000004</v>
      </c>
      <c r="W40" s="1">
        <v>-416.06970000000001</v>
      </c>
      <c r="X40" s="1">
        <v>-1850.0930000000001</v>
      </c>
      <c r="Y40" s="1">
        <v>-2604.58</v>
      </c>
      <c r="AB40" s="1"/>
      <c r="AC40" s="1"/>
      <c r="AD40" s="1"/>
      <c r="AE40" s="1"/>
    </row>
    <row r="41" spans="2:31" x14ac:dyDescent="0.3">
      <c r="B41" s="1"/>
      <c r="C41" s="1"/>
      <c r="D41" s="1"/>
      <c r="E41" s="1"/>
      <c r="V41" s="1"/>
      <c r="W41" s="1"/>
      <c r="X41" s="1"/>
      <c r="Y41" s="1"/>
    </row>
    <row r="42" spans="2:31" x14ac:dyDescent="0.3">
      <c r="B42" s="1"/>
      <c r="C42" s="1"/>
      <c r="D42" s="1"/>
      <c r="E42" s="1"/>
      <c r="V42" s="1"/>
      <c r="W42" s="1"/>
      <c r="X42" s="1"/>
      <c r="Y42" s="1"/>
    </row>
    <row r="43" spans="2:31" x14ac:dyDescent="0.3">
      <c r="B43" s="1" t="s">
        <v>67</v>
      </c>
      <c r="Q43" s="1" t="s">
        <v>71</v>
      </c>
      <c r="V43" s="1" t="s">
        <v>67</v>
      </c>
      <c r="AB43" s="1" t="s">
        <v>71</v>
      </c>
    </row>
    <row r="44" spans="2:31" x14ac:dyDescent="0.3">
      <c r="B44" t="s">
        <v>61</v>
      </c>
      <c r="C44" t="s">
        <v>62</v>
      </c>
      <c r="D44" t="s">
        <v>63</v>
      </c>
      <c r="E44" t="s">
        <v>64</v>
      </c>
      <c r="Q44" t="s">
        <v>61</v>
      </c>
      <c r="R44" t="s">
        <v>62</v>
      </c>
      <c r="S44" t="s">
        <v>63</v>
      </c>
      <c r="T44" t="s">
        <v>64</v>
      </c>
      <c r="V44" t="s">
        <v>61</v>
      </c>
      <c r="W44" t="s">
        <v>62</v>
      </c>
      <c r="X44" t="s">
        <v>63</v>
      </c>
      <c r="Y44" t="s">
        <v>64</v>
      </c>
      <c r="AB44" t="s">
        <v>61</v>
      </c>
      <c r="AC44" t="s">
        <v>62</v>
      </c>
      <c r="AD44" t="s">
        <v>63</v>
      </c>
      <c r="AE44" t="s">
        <v>64</v>
      </c>
    </row>
    <row r="45" spans="2:31" x14ac:dyDescent="0.3">
      <c r="B45" s="2">
        <f>B31/SUM($B31:$E31)</f>
        <v>0.56150236663305519</v>
      </c>
      <c r="C45" s="2">
        <f t="shared" ref="C45:E45" si="32">C31/SUM($B31:$E31)</f>
        <v>0.35094930040129041</v>
      </c>
      <c r="D45" s="2">
        <f t="shared" si="32"/>
        <v>0.12809661671846451</v>
      </c>
      <c r="E45" s="2">
        <f t="shared" si="32"/>
        <v>-4.0548283752810187E-2</v>
      </c>
      <c r="Q45" s="2">
        <f>Q31/SUM($Q31:$T31)</f>
        <v>0.54993083870692683</v>
      </c>
      <c r="R45" s="2">
        <f t="shared" ref="R45:T45" si="33">R31/SUM($Q31:$T31)</f>
        <v>0.33013208866334587</v>
      </c>
      <c r="S45" s="2">
        <f t="shared" si="33"/>
        <v>0.14304690633635331</v>
      </c>
      <c r="T45" s="2">
        <f t="shared" si="33"/>
        <v>-2.3109833706626032E-2</v>
      </c>
      <c r="V45" s="2">
        <f>V31/SUM($V31:$Y31)</f>
        <v>0.56261922141275733</v>
      </c>
      <c r="W45" s="2">
        <f t="shared" ref="W45:Y45" si="34">W31/SUM($V31:$Y31)</f>
        <v>0.35786238426490408</v>
      </c>
      <c r="X45" s="2">
        <f t="shared" si="34"/>
        <v>0.10580592515192525</v>
      </c>
      <c r="Y45" s="2">
        <f t="shared" si="34"/>
        <v>-2.6287530829586691E-2</v>
      </c>
      <c r="AB45" s="2">
        <f>AB31/SUM($AB31:$AE31)</f>
        <v>0.52386836917259294</v>
      </c>
      <c r="AC45" s="2">
        <f t="shared" ref="AC45:AE45" si="35">AC31/SUM($AB31:$AE31)</f>
        <v>0.31448650846724457</v>
      </c>
      <c r="AD45" s="2">
        <f t="shared" si="35"/>
        <v>0.13626763974010001</v>
      </c>
      <c r="AE45" s="2">
        <f t="shared" si="35"/>
        <v>2.5377482620062616E-2</v>
      </c>
    </row>
    <row r="46" spans="2:31" x14ac:dyDescent="0.3">
      <c r="B46" s="2">
        <f>B32/SUM($B32:$E32)</f>
        <v>0.56150236663305519</v>
      </c>
      <c r="C46" s="2">
        <f t="shared" ref="C46:E46" si="36">C32/SUM($B32:$E32)</f>
        <v>0.35094930040129041</v>
      </c>
      <c r="D46" s="2">
        <f t="shared" si="36"/>
        <v>0.12809661671846451</v>
      </c>
      <c r="E46" s="2">
        <f t="shared" si="36"/>
        <v>-4.0548283752810187E-2</v>
      </c>
      <c r="Q46" s="2">
        <f t="shared" ref="Q46:T46" si="37">Q32/SUM($Q32:$T32)</f>
        <v>0.54853184641008412</v>
      </c>
      <c r="R46" s="2">
        <f t="shared" si="37"/>
        <v>0.3316437283736432</v>
      </c>
      <c r="S46" s="2">
        <f t="shared" si="37"/>
        <v>0.1429077310079738</v>
      </c>
      <c r="T46" s="2">
        <f t="shared" si="37"/>
        <v>-2.3083305791701165E-2</v>
      </c>
      <c r="V46" s="2">
        <f t="shared" ref="V46:Y46" si="38">V32/SUM($V32:$Y32)</f>
        <v>0.56261922141275733</v>
      </c>
      <c r="W46" s="2">
        <f t="shared" si="38"/>
        <v>0.35786238426490408</v>
      </c>
      <c r="X46" s="2">
        <f t="shared" si="38"/>
        <v>0.10580592515192525</v>
      </c>
      <c r="Y46" s="2">
        <f t="shared" si="38"/>
        <v>-2.6287530829586691E-2</v>
      </c>
      <c r="AB46" s="2">
        <f t="shared" ref="AB46:AE46" si="39">AB32/SUM($AB32:$AE32)</f>
        <v>0.52256429804899684</v>
      </c>
      <c r="AC46" s="2">
        <f t="shared" si="39"/>
        <v>0.31594355701560345</v>
      </c>
      <c r="AD46" s="2">
        <f t="shared" si="39"/>
        <v>0.13614241821633874</v>
      </c>
      <c r="AE46" s="2">
        <f t="shared" si="39"/>
        <v>2.5349726719060873E-2</v>
      </c>
    </row>
    <row r="47" spans="2:31" x14ac:dyDescent="0.3">
      <c r="B47" s="2">
        <f t="shared" ref="B47:E47" si="40">B33/SUM($B33:$E33)</f>
        <v>0.49550051158094721</v>
      </c>
      <c r="C47" s="2">
        <f t="shared" si="40"/>
        <v>0.36346311587172392</v>
      </c>
      <c r="D47" s="2">
        <f t="shared" si="40"/>
        <v>0.14775660612652053</v>
      </c>
      <c r="E47" s="2">
        <f t="shared" si="40"/>
        <v>-6.7202335791916919E-3</v>
      </c>
      <c r="Q47" s="2">
        <f t="shared" ref="Q47:T47" si="41">Q33/SUM($Q33:$T33)</f>
        <v>6.6011004571684892E-2</v>
      </c>
      <c r="R47" s="2">
        <f t="shared" si="41"/>
        <v>0.21538641065087674</v>
      </c>
      <c r="S47" s="2">
        <f t="shared" si="41"/>
        <v>0.43461483044414406</v>
      </c>
      <c r="T47" s="2">
        <f t="shared" si="41"/>
        <v>0.28398775433329426</v>
      </c>
      <c r="V47" s="2">
        <f t="shared" ref="V47:Y47" si="42">V33/SUM($V33:$Y33)</f>
        <v>0.51761766655790176</v>
      </c>
      <c r="W47" s="2">
        <f t="shared" si="42"/>
        <v>0.37378750309365139</v>
      </c>
      <c r="X47" s="2">
        <f t="shared" si="42"/>
        <v>0.13566987583917312</v>
      </c>
      <c r="Y47" s="2">
        <f t="shared" si="42"/>
        <v>-2.707504549072625E-2</v>
      </c>
      <c r="AB47" s="2">
        <f t="shared" ref="AB47:AE47" si="43">AB33/SUM($AB33:$AE33)</f>
        <v>6.6011010047620278E-2</v>
      </c>
      <c r="AC47" s="2">
        <f t="shared" si="43"/>
        <v>0.21538639357093997</v>
      </c>
      <c r="AD47" s="2">
        <f t="shared" si="43"/>
        <v>0.43461485156706109</v>
      </c>
      <c r="AE47" s="2">
        <f t="shared" si="43"/>
        <v>0.28398774481437872</v>
      </c>
    </row>
    <row r="48" spans="2:31" x14ac:dyDescent="0.3">
      <c r="B48" s="2">
        <f t="shared" ref="B48:E48" si="44">B34/SUM($B34:$E34)</f>
        <v>0.10403015055503964</v>
      </c>
      <c r="C48" s="2">
        <f t="shared" si="44"/>
        <v>0.23713276529516303</v>
      </c>
      <c r="D48" s="2">
        <f t="shared" si="44"/>
        <v>0.38030926959382727</v>
      </c>
      <c r="E48" s="2">
        <f t="shared" si="44"/>
        <v>0.27852781455597009</v>
      </c>
      <c r="Q48" s="2">
        <f t="shared" ref="Q48:T48" si="45">Q34/SUM($Q34:$T34)</f>
        <v>1.9283344962977702E-2</v>
      </c>
      <c r="R48" s="2">
        <f t="shared" si="45"/>
        <v>0.19457692983249758</v>
      </c>
      <c r="S48" s="2">
        <f t="shared" si="45"/>
        <v>0.48612707403031929</v>
      </c>
      <c r="T48" s="2">
        <f t="shared" si="45"/>
        <v>0.30001265117420545</v>
      </c>
      <c r="V48" s="2">
        <f t="shared" ref="V48:Y48" si="46">V34/SUM($V34:$Y34)</f>
        <v>0.10213674625737749</v>
      </c>
      <c r="W48" s="2">
        <f t="shared" si="46"/>
        <v>0.262921598882706</v>
      </c>
      <c r="X48" s="2">
        <f t="shared" si="46"/>
        <v>0.35532838819350915</v>
      </c>
      <c r="Y48" s="2">
        <f t="shared" si="46"/>
        <v>0.27961326666640746</v>
      </c>
      <c r="AB48" s="2">
        <f t="shared" ref="AB48:AE48" si="47">AB34/SUM($AB34:$AE34)</f>
        <v>1.9283341626874697E-2</v>
      </c>
      <c r="AC48" s="2">
        <f t="shared" si="47"/>
        <v>0.19457693009923138</v>
      </c>
      <c r="AD48" s="2">
        <f t="shared" si="47"/>
        <v>0.4861270999834772</v>
      </c>
      <c r="AE48" s="2">
        <f t="shared" si="47"/>
        <v>0.30001262829041675</v>
      </c>
    </row>
    <row r="49" spans="1:31" x14ac:dyDescent="0.3">
      <c r="B49" s="2">
        <f t="shared" ref="B49:E49" si="48">B35/SUM($B35:$E35)</f>
        <v>0.10403015055503964</v>
      </c>
      <c r="C49" s="2">
        <f t="shared" si="48"/>
        <v>0.23713276529516303</v>
      </c>
      <c r="D49" s="2">
        <f t="shared" si="48"/>
        <v>0.38030926959382727</v>
      </c>
      <c r="E49" s="2">
        <f t="shared" si="48"/>
        <v>0.27852781455597009</v>
      </c>
      <c r="Q49" s="2">
        <f t="shared" ref="Q49:T49" si="49">Q35/SUM($Q35:$T35)</f>
        <v>3.2067955730401131E-2</v>
      </c>
      <c r="R49" s="2">
        <f t="shared" si="49"/>
        <v>0.20079129153295533</v>
      </c>
      <c r="S49" s="2">
        <f t="shared" si="49"/>
        <v>0.44383913754272547</v>
      </c>
      <c r="T49" s="2">
        <f t="shared" si="49"/>
        <v>0.32330161519391809</v>
      </c>
      <c r="V49" s="2">
        <f t="shared" ref="V49:Y49" si="50">V35/SUM($V35:$Y35)</f>
        <v>0.10213674625737749</v>
      </c>
      <c r="W49" s="2">
        <f t="shared" si="50"/>
        <v>0.262921598882706</v>
      </c>
      <c r="X49" s="2">
        <f t="shared" si="50"/>
        <v>0.35532838819350915</v>
      </c>
      <c r="Y49" s="2">
        <f t="shared" si="50"/>
        <v>0.27961326666640746</v>
      </c>
      <c r="AB49" s="2">
        <f t="shared" ref="AB49:AE49" si="51">AB35/SUM($AB35:$AE35)</f>
        <v>3.2067961956248711E-2</v>
      </c>
      <c r="AC49" s="2">
        <f t="shared" si="51"/>
        <v>0.20079126954032761</v>
      </c>
      <c r="AD49" s="2">
        <f t="shared" si="51"/>
        <v>0.4438391755078559</v>
      </c>
      <c r="AE49" s="2">
        <f t="shared" si="51"/>
        <v>0.32330159299556765</v>
      </c>
    </row>
    <row r="50" spans="1:31" x14ac:dyDescent="0.3">
      <c r="B50" s="2">
        <f t="shared" ref="B50:E50" si="52">B36/SUM($B36:$E36)</f>
        <v>6.8867113216690173E-2</v>
      </c>
      <c r="C50" s="2">
        <f t="shared" si="52"/>
        <v>0.20135373314021671</v>
      </c>
      <c r="D50" s="2">
        <f t="shared" si="52"/>
        <v>0.39139717819837677</v>
      </c>
      <c r="E50" s="2">
        <f t="shared" si="52"/>
        <v>0.33838197544471638</v>
      </c>
      <c r="Q50" s="2">
        <f t="shared" ref="Q50:T50" si="53">Q36/SUM($Q36:$T36)</f>
        <v>-3.9567661124123382E-2</v>
      </c>
      <c r="R50" s="2">
        <f t="shared" si="53"/>
        <v>0.17066297276244746</v>
      </c>
      <c r="S50" s="2">
        <f t="shared" si="53"/>
        <v>0.45009940898160739</v>
      </c>
      <c r="T50" s="2">
        <f t="shared" si="53"/>
        <v>0.41880527938006856</v>
      </c>
      <c r="V50" s="2">
        <f t="shared" ref="V50:Y50" si="54">V36/SUM($V36:$Y36)</f>
        <v>6.039514197492786E-2</v>
      </c>
      <c r="W50" s="2">
        <f t="shared" si="54"/>
        <v>0.21856806064824508</v>
      </c>
      <c r="X50" s="2">
        <f t="shared" si="54"/>
        <v>0.37328941895495665</v>
      </c>
      <c r="Y50" s="2">
        <f t="shared" si="54"/>
        <v>0.34774737842187042</v>
      </c>
      <c r="AB50" s="2">
        <f t="shared" ref="AB50:AE50" si="55">AB36/SUM($AB36:$AE36)</f>
        <v>4.203165171609094E-2</v>
      </c>
      <c r="AC50" s="2">
        <f t="shared" si="55"/>
        <v>0.15726701740945492</v>
      </c>
      <c r="AD50" s="2">
        <f t="shared" si="55"/>
        <v>0.41476945272422916</v>
      </c>
      <c r="AE50" s="2">
        <f t="shared" si="55"/>
        <v>0.38593187815022484</v>
      </c>
    </row>
    <row r="51" spans="1:31" x14ac:dyDescent="0.3">
      <c r="B51" s="2">
        <f t="shared" ref="B51:E51" si="56">B37/SUM($B37:$E37)</f>
        <v>6.87259924437192E-2</v>
      </c>
      <c r="C51" s="2">
        <f t="shared" si="56"/>
        <v>0.20115387583952141</v>
      </c>
      <c r="D51" s="2">
        <f t="shared" si="56"/>
        <v>0.39139133806034265</v>
      </c>
      <c r="E51" s="2">
        <f t="shared" si="56"/>
        <v>0.33872879365641673</v>
      </c>
      <c r="Q51" s="2">
        <f t="shared" ref="Q51:T51" si="57">Q37/SUM($Q37:$T37)</f>
        <v>-6.7959543942556655E-2</v>
      </c>
      <c r="R51" s="2">
        <f t="shared" si="57"/>
        <v>0.15841931695747938</v>
      </c>
      <c r="S51" s="2">
        <f t="shared" si="57"/>
        <v>0.45010368632358105</v>
      </c>
      <c r="T51" s="2">
        <f t="shared" si="57"/>
        <v>0.4594365406614962</v>
      </c>
      <c r="V51" s="2">
        <f t="shared" ref="V51:Y51" si="58">V37/SUM($V37:$Y37)</f>
        <v>6.0605828522803391E-2</v>
      </c>
      <c r="W51" s="2">
        <f t="shared" si="58"/>
        <v>0.21829330031366673</v>
      </c>
      <c r="X51" s="2">
        <f t="shared" si="58"/>
        <v>0.37263485929511092</v>
      </c>
      <c r="Y51" s="2">
        <f t="shared" si="58"/>
        <v>0.34846601186841908</v>
      </c>
      <c r="AB51" s="2">
        <f t="shared" ref="AB51:AE51" si="59">AB37/SUM($AB37:$AE37)</f>
        <v>6.8342316067080494E-2</v>
      </c>
      <c r="AC51" s="2">
        <f t="shared" si="59"/>
        <v>0.13820052653602022</v>
      </c>
      <c r="AD51" s="2">
        <f t="shared" si="59"/>
        <v>0.39265772569002383</v>
      </c>
      <c r="AE51" s="2">
        <f t="shared" si="59"/>
        <v>0.40079943170687554</v>
      </c>
    </row>
    <row r="52" spans="1:31" x14ac:dyDescent="0.3">
      <c r="B52" s="2">
        <f t="shared" ref="B52:E52" si="60">B38/SUM($B38:$E38)</f>
        <v>-1.1378536611329169E-2</v>
      </c>
      <c r="C52" s="2">
        <f t="shared" si="60"/>
        <v>0.13991590781554111</v>
      </c>
      <c r="D52" s="2">
        <f t="shared" si="60"/>
        <v>0.37685389965369359</v>
      </c>
      <c r="E52" s="2">
        <f t="shared" si="60"/>
        <v>0.49460872914209453</v>
      </c>
      <c r="Q52" s="2">
        <f t="shared" ref="Q52:T52" si="61">Q38/SUM($Q38:$T38)</f>
        <v>-6.6985205730860947E-2</v>
      </c>
      <c r="R52" s="2">
        <f t="shared" si="61"/>
        <v>0.15431687716980977</v>
      </c>
      <c r="S52" s="2">
        <f t="shared" si="61"/>
        <v>0.45054829378112737</v>
      </c>
      <c r="T52" s="2">
        <f t="shared" si="61"/>
        <v>0.46212003477992381</v>
      </c>
      <c r="V52" s="2">
        <f t="shared" ref="V52:Y52" si="62">V38/SUM($V38:$Y38)</f>
        <v>-2.4581111151608447E-2</v>
      </c>
      <c r="W52" s="2">
        <f t="shared" si="62"/>
        <v>0.12288771703784906</v>
      </c>
      <c r="X52" s="2">
        <f t="shared" si="62"/>
        <v>0.40265883938871844</v>
      </c>
      <c r="Y52" s="2">
        <f t="shared" si="62"/>
        <v>0.49903455472504088</v>
      </c>
      <c r="AB52" s="2">
        <f t="shared" ref="AB52:AE52" si="63">AB38/SUM($AB38:$AE38)</f>
        <v>6.7485961870841354E-2</v>
      </c>
      <c r="AC52" s="2">
        <f t="shared" si="63"/>
        <v>0.13486848226595344</v>
      </c>
      <c r="AD52" s="2">
        <f t="shared" si="63"/>
        <v>0.39376607276959508</v>
      </c>
      <c r="AE52" s="2">
        <f t="shared" si="63"/>
        <v>0.40387948309361016</v>
      </c>
    </row>
    <row r="53" spans="1:31" x14ac:dyDescent="0.3">
      <c r="B53" s="2">
        <f t="shared" ref="B53:E53" si="64">B39/SUM($B39:$E39)</f>
        <v>-1.1378536611329169E-2</v>
      </c>
      <c r="C53" s="2">
        <f t="shared" si="64"/>
        <v>0.13991590781554111</v>
      </c>
      <c r="D53" s="2">
        <f t="shared" si="64"/>
        <v>0.37685389965369359</v>
      </c>
      <c r="E53" s="2">
        <f t="shared" si="64"/>
        <v>0.49460872914209453</v>
      </c>
      <c r="Q53" s="2"/>
      <c r="R53" s="2"/>
      <c r="S53" s="2"/>
      <c r="T53" s="2"/>
      <c r="V53" s="2">
        <f t="shared" ref="V53:Y53" si="65">V39/SUM($V39:$Y39)</f>
        <v>-2.4581111151608447E-2</v>
      </c>
      <c r="W53" s="2">
        <f t="shared" si="65"/>
        <v>0.12288771703784906</v>
      </c>
      <c r="X53" s="2">
        <f t="shared" si="65"/>
        <v>0.40265883938871844</v>
      </c>
      <c r="Y53" s="2">
        <f t="shared" si="65"/>
        <v>0.49903455472504088</v>
      </c>
      <c r="AB53" s="2"/>
      <c r="AC53" s="2"/>
      <c r="AD53" s="2"/>
      <c r="AE53" s="2"/>
    </row>
    <row r="54" spans="1:31" x14ac:dyDescent="0.3">
      <c r="B54" s="2">
        <f t="shared" ref="B54:E54" si="66">B40/SUM($B40:$E40)</f>
        <v>-4.5935278040674328E-2</v>
      </c>
      <c r="C54" s="2">
        <f t="shared" si="66"/>
        <v>0.12074691215326401</v>
      </c>
      <c r="D54" s="2">
        <f t="shared" si="66"/>
        <v>0.36443089120309652</v>
      </c>
      <c r="E54" s="2">
        <f t="shared" si="66"/>
        <v>0.56075747468431381</v>
      </c>
      <c r="Q54" s="2"/>
      <c r="R54" s="2"/>
      <c r="S54" s="2"/>
      <c r="T54" s="2"/>
      <c r="V54" s="2">
        <f t="shared" ref="V54:Y54" si="67">V40/SUM($V40:$Y40)</f>
        <v>-2.013955479759225E-2</v>
      </c>
      <c r="W54" s="2">
        <f t="shared" si="67"/>
        <v>8.7142595013850313E-2</v>
      </c>
      <c r="X54" s="2">
        <f t="shared" si="67"/>
        <v>0.38748773351426302</v>
      </c>
      <c r="Y54" s="2">
        <f t="shared" si="67"/>
        <v>0.54550922626947895</v>
      </c>
      <c r="AB54" s="2"/>
      <c r="AC54" s="2"/>
      <c r="AD54" s="2"/>
      <c r="AE54" s="2"/>
    </row>
    <row r="55" spans="1:31" x14ac:dyDescent="0.3">
      <c r="B55" s="2"/>
      <c r="C55" s="2"/>
      <c r="D55" s="2"/>
      <c r="E55" s="2"/>
    </row>
    <row r="56" spans="1:31" x14ac:dyDescent="0.3">
      <c r="A56" t="s">
        <v>72</v>
      </c>
      <c r="B56" s="2">
        <f>MAX(B45:B54)</f>
        <v>0.56150236663305519</v>
      </c>
      <c r="C56" s="2">
        <f t="shared" ref="C56:AE56" si="68">MAX(C45:C54)</f>
        <v>0.36346311587172392</v>
      </c>
      <c r="D56" s="2">
        <f t="shared" si="68"/>
        <v>0.39139717819837677</v>
      </c>
      <c r="E56" s="2">
        <f t="shared" si="68"/>
        <v>0.56075747468431381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>
        <f t="shared" si="68"/>
        <v>0.54993083870692683</v>
      </c>
      <c r="R56" s="2">
        <f t="shared" si="68"/>
        <v>0.3316437283736432</v>
      </c>
      <c r="S56" s="2">
        <f t="shared" si="68"/>
        <v>0.48612707403031929</v>
      </c>
      <c r="T56" s="2">
        <f t="shared" si="68"/>
        <v>0.46212003477992381</v>
      </c>
      <c r="U56" s="2"/>
      <c r="V56" s="2">
        <f t="shared" si="68"/>
        <v>0.56261922141275733</v>
      </c>
      <c r="W56" s="2">
        <f t="shared" si="68"/>
        <v>0.37378750309365139</v>
      </c>
      <c r="X56" s="2">
        <f t="shared" si="68"/>
        <v>0.40265883938871844</v>
      </c>
      <c r="Y56" s="2">
        <f t="shared" si="68"/>
        <v>0.54550922626947895</v>
      </c>
      <c r="Z56" s="2"/>
      <c r="AA56" s="2"/>
      <c r="AB56" s="2">
        <f t="shared" si="68"/>
        <v>0.52386836917259294</v>
      </c>
      <c r="AC56" s="2">
        <f t="shared" si="68"/>
        <v>0.31594355701560345</v>
      </c>
      <c r="AD56" s="2">
        <f t="shared" si="68"/>
        <v>0.4861270999834772</v>
      </c>
      <c r="AE56" s="2">
        <f t="shared" si="68"/>
        <v>0.40387948309361016</v>
      </c>
    </row>
    <row r="57" spans="1:31" x14ac:dyDescent="0.3">
      <c r="B57" s="2"/>
      <c r="C57" s="2"/>
      <c r="D57" s="2"/>
      <c r="E57" s="2"/>
    </row>
  </sheetData>
  <mergeCells count="14">
    <mergeCell ref="B28:T28"/>
    <mergeCell ref="U28:AD28"/>
    <mergeCell ref="B29:C29"/>
    <mergeCell ref="Q29:R29"/>
    <mergeCell ref="V29:W29"/>
    <mergeCell ref="AB29:AC29"/>
    <mergeCell ref="B1:T1"/>
    <mergeCell ref="B2:C2"/>
    <mergeCell ref="Q2:R2"/>
    <mergeCell ref="V2:W2"/>
    <mergeCell ref="AB2:AC2"/>
    <mergeCell ref="U1:AD1"/>
    <mergeCell ref="G2:H2"/>
    <mergeCell ref="L2:M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tabSelected="1" workbookViewId="0">
      <selection activeCell="B2" sqref="B2:C2"/>
    </sheetView>
  </sheetViews>
  <sheetFormatPr defaultRowHeight="14.4" x14ac:dyDescent="0.3"/>
  <cols>
    <col min="2" max="2" width="12.44140625" customWidth="1"/>
    <col min="3" max="3" width="9.33203125" bestFit="1" customWidth="1"/>
    <col min="4" max="4" width="9" customWidth="1"/>
    <col min="5" max="5" width="10.33203125" customWidth="1"/>
    <col min="7" max="7" width="9.21875" bestFit="1" customWidth="1"/>
    <col min="8" max="8" width="9.44140625" customWidth="1"/>
    <col min="9" max="9" width="9.5546875" customWidth="1"/>
    <col min="10" max="10" width="9.44140625" customWidth="1"/>
    <col min="22" max="22" width="9.44140625" customWidth="1"/>
    <col min="23" max="23" width="12" bestFit="1" customWidth="1"/>
    <col min="24" max="24" width="11.33203125" customWidth="1"/>
    <col min="25" max="25" width="10.5546875" customWidth="1"/>
  </cols>
  <sheetData>
    <row r="1" spans="1:31" ht="15" x14ac:dyDescent="0.25">
      <c r="B1" s="4" t="s">
        <v>121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 t="s">
        <v>69</v>
      </c>
      <c r="V1" s="4"/>
      <c r="W1" s="4"/>
      <c r="X1" s="4"/>
      <c r="Y1" s="4"/>
      <c r="Z1" s="4"/>
      <c r="AA1" s="4"/>
      <c r="AB1" s="4"/>
      <c r="AC1" s="4"/>
      <c r="AD1" s="4"/>
    </row>
    <row r="2" spans="1:31" ht="15" x14ac:dyDescent="0.25">
      <c r="B2" s="4" t="s">
        <v>65</v>
      </c>
      <c r="C2" s="4"/>
      <c r="D2" t="s">
        <v>74</v>
      </c>
      <c r="G2" s="4" t="s">
        <v>65</v>
      </c>
      <c r="H2" s="4"/>
      <c r="I2" t="s">
        <v>78</v>
      </c>
      <c r="L2" s="4" t="s">
        <v>65</v>
      </c>
      <c r="M2" s="4"/>
      <c r="N2" t="s">
        <v>80</v>
      </c>
      <c r="Q2" s="4" t="s">
        <v>68</v>
      </c>
      <c r="R2" s="4"/>
      <c r="S2" t="s">
        <v>66</v>
      </c>
      <c r="V2" s="4" t="s">
        <v>65</v>
      </c>
      <c r="W2" s="4"/>
      <c r="X2" t="s">
        <v>75</v>
      </c>
      <c r="AB2" s="4" t="s">
        <v>68</v>
      </c>
      <c r="AC2" s="4"/>
      <c r="AD2" t="s">
        <v>70</v>
      </c>
    </row>
    <row r="3" spans="1:31" x14ac:dyDescent="0.3">
      <c r="B3" t="s">
        <v>61</v>
      </c>
      <c r="C3" t="s">
        <v>62</v>
      </c>
      <c r="D3" t="s">
        <v>63</v>
      </c>
      <c r="E3" t="s">
        <v>64</v>
      </c>
      <c r="G3" t="s">
        <v>61</v>
      </c>
      <c r="H3" t="s">
        <v>62</v>
      </c>
      <c r="I3" t="s">
        <v>63</v>
      </c>
      <c r="J3" t="s">
        <v>64</v>
      </c>
      <c r="L3" t="s">
        <v>61</v>
      </c>
      <c r="M3" t="s">
        <v>62</v>
      </c>
      <c r="N3" t="s">
        <v>63</v>
      </c>
      <c r="O3" t="s">
        <v>64</v>
      </c>
      <c r="Q3" t="s">
        <v>61</v>
      </c>
      <c r="R3" t="s">
        <v>62</v>
      </c>
      <c r="S3" t="s">
        <v>63</v>
      </c>
      <c r="T3" t="s">
        <v>64</v>
      </c>
      <c r="V3" t="s">
        <v>61</v>
      </c>
      <c r="W3" t="s">
        <v>62</v>
      </c>
      <c r="X3" t="s">
        <v>63</v>
      </c>
      <c r="Y3" t="s">
        <v>64</v>
      </c>
      <c r="AB3" t="s">
        <v>61</v>
      </c>
      <c r="AC3" t="s">
        <v>62</v>
      </c>
      <c r="AD3" t="s">
        <v>63</v>
      </c>
      <c r="AE3" t="s">
        <v>64</v>
      </c>
    </row>
    <row r="4" spans="1:31" ht="15" customHeight="1" x14ac:dyDescent="0.3">
      <c r="B4" s="1">
        <v>-3714899</v>
      </c>
      <c r="C4" s="1">
        <v>-3329701</v>
      </c>
      <c r="D4" s="1">
        <v>-1938762</v>
      </c>
      <c r="E4" s="1">
        <v>-466935.3</v>
      </c>
      <c r="G4" s="1">
        <v>-199542.3</v>
      </c>
      <c r="H4" s="1">
        <v>-161974.20000000001</v>
      </c>
      <c r="I4" s="1">
        <v>-77736.36</v>
      </c>
      <c r="J4" s="1">
        <v>6098.6869999999999</v>
      </c>
      <c r="L4" s="3">
        <f>(B4+G4*L$14)/12/1000</f>
        <v>-1120.9637940416667</v>
      </c>
      <c r="M4" s="3">
        <f t="shared" ref="M4:O11" si="0">(C4+H4*M$14)/12/1000</f>
        <v>-936.10267408333345</v>
      </c>
      <c r="N4" s="3">
        <f t="shared" si="0"/>
        <v>-477.65897385</v>
      </c>
      <c r="O4" s="3">
        <f>(E4+J4*O$14)/12/1000</f>
        <v>-14.112488986249998</v>
      </c>
      <c r="Q4" s="1"/>
      <c r="R4" s="1"/>
      <c r="S4" s="1"/>
      <c r="T4" s="1"/>
      <c r="V4" s="1">
        <v>-5301.3630000000003</v>
      </c>
      <c r="W4" s="1">
        <v>-4081.9349999999999</v>
      </c>
      <c r="X4" s="1">
        <v>-2592.5430000000001</v>
      </c>
      <c r="Y4" s="1">
        <v>-299.70280000000002</v>
      </c>
      <c r="AB4" s="1"/>
      <c r="AC4" s="1"/>
      <c r="AD4" s="1"/>
      <c r="AE4" s="1"/>
    </row>
    <row r="5" spans="1:31" ht="15" customHeight="1" x14ac:dyDescent="0.3">
      <c r="B5" s="1">
        <v>-3714899</v>
      </c>
      <c r="C5" s="1">
        <v>-3329701</v>
      </c>
      <c r="D5" s="1">
        <v>-1938762</v>
      </c>
      <c r="E5" s="1">
        <v>-466935.3</v>
      </c>
      <c r="G5" s="1">
        <v>-199542.3</v>
      </c>
      <c r="H5" s="1">
        <v>-161974.20000000001</v>
      </c>
      <c r="I5" s="1">
        <v>-77736.36</v>
      </c>
      <c r="J5" s="1">
        <v>6098.6869999999999</v>
      </c>
      <c r="L5" s="3">
        <f t="shared" ref="L5:L11" si="1">(B5+G5*L$14)/12/1000</f>
        <v>-1120.9637940416667</v>
      </c>
      <c r="M5" s="3">
        <f t="shared" si="0"/>
        <v>-936.10267408333345</v>
      </c>
      <c r="N5" s="3">
        <f t="shared" si="0"/>
        <v>-477.65897385</v>
      </c>
      <c r="O5" s="3">
        <f t="shared" si="0"/>
        <v>-14.112488986249998</v>
      </c>
      <c r="Q5" s="1"/>
      <c r="R5" s="1"/>
      <c r="S5" s="1"/>
      <c r="T5" s="1"/>
      <c r="V5" s="1">
        <v>-5301.3630000000003</v>
      </c>
      <c r="W5" s="1">
        <v>-4081.9349999999999</v>
      </c>
      <c r="X5" s="1">
        <v>-2592.5430000000001</v>
      </c>
      <c r="Y5" s="1">
        <v>-299.70280000000002</v>
      </c>
      <c r="AB5" s="1"/>
      <c r="AC5" s="1"/>
      <c r="AD5" s="1"/>
      <c r="AE5" s="1"/>
    </row>
    <row r="6" spans="1:31" ht="15" customHeight="1" x14ac:dyDescent="0.3">
      <c r="B6" s="1">
        <v>-3519246</v>
      </c>
      <c r="C6" s="1">
        <v>-3760646</v>
      </c>
      <c r="D6" s="1">
        <v>-3456820</v>
      </c>
      <c r="E6" s="1">
        <v>-2118791</v>
      </c>
      <c r="G6" s="1">
        <v>-180440.9</v>
      </c>
      <c r="H6" s="1">
        <v>-173299.6</v>
      </c>
      <c r="I6" s="1">
        <v>-145980.1</v>
      </c>
      <c r="J6" s="1">
        <v>-69296.710000000006</v>
      </c>
      <c r="L6" s="3">
        <f t="shared" si="1"/>
        <v>-1026.9883096250001</v>
      </c>
      <c r="M6" s="3">
        <f t="shared" si="0"/>
        <v>-1018.0666651666668</v>
      </c>
      <c r="N6" s="3">
        <f t="shared" si="0"/>
        <v>-881.65991495833327</v>
      </c>
      <c r="O6" s="3">
        <f t="shared" si="0"/>
        <v>-458.34366370416666</v>
      </c>
      <c r="Q6" s="1"/>
      <c r="R6" s="1"/>
      <c r="S6" s="1"/>
      <c r="T6" s="1"/>
      <c r="V6" s="1">
        <v>-4917.165</v>
      </c>
      <c r="W6" s="1">
        <v>-4521.8119999999999</v>
      </c>
      <c r="X6" s="1">
        <v>-4046.9580000000001</v>
      </c>
      <c r="Y6" s="1">
        <v>-2480.069</v>
      </c>
      <c r="AB6" s="1"/>
      <c r="AC6" s="1"/>
      <c r="AD6" s="1"/>
      <c r="AE6" s="1"/>
    </row>
    <row r="7" spans="1:31" ht="15" customHeight="1" x14ac:dyDescent="0.3">
      <c r="B7" s="1">
        <v>-3517285</v>
      </c>
      <c r="C7" s="1">
        <v>-3750836</v>
      </c>
      <c r="D7" s="1">
        <v>-3433644</v>
      </c>
      <c r="E7" s="1">
        <v>-2094575</v>
      </c>
      <c r="G7" s="1">
        <v>-180373.3</v>
      </c>
      <c r="H7" s="1">
        <v>-172990.7</v>
      </c>
      <c r="I7" s="1">
        <v>-145353.60000000001</v>
      </c>
      <c r="J7" s="1">
        <v>-68315.05</v>
      </c>
      <c r="L7" s="3">
        <f t="shared" si="1"/>
        <v>-1026.5500144583332</v>
      </c>
      <c r="M7" s="3">
        <f t="shared" si="0"/>
        <v>-1015.9931005416668</v>
      </c>
      <c r="N7" s="3">
        <f t="shared" si="0"/>
        <v>-877.18107599999996</v>
      </c>
      <c r="O7" s="3">
        <f t="shared" si="0"/>
        <v>-452.33398872916661</v>
      </c>
      <c r="Q7" s="1"/>
      <c r="R7" s="1"/>
      <c r="S7" s="1"/>
      <c r="T7" s="1"/>
      <c r="V7" s="1">
        <v>-4914.1030000000001</v>
      </c>
      <c r="W7" s="1">
        <v>-4510.0280000000002</v>
      </c>
      <c r="X7" s="1">
        <v>-4027.181</v>
      </c>
      <c r="Y7" s="1">
        <v>-2451.4189999999999</v>
      </c>
      <c r="AB7" s="1"/>
      <c r="AC7" s="1"/>
      <c r="AD7" s="1"/>
      <c r="AE7" s="1"/>
    </row>
    <row r="8" spans="1:31" x14ac:dyDescent="0.3">
      <c r="B8" s="1">
        <v>-2803469</v>
      </c>
      <c r="C8" s="1">
        <v>-3564061</v>
      </c>
      <c r="D8" s="1">
        <v>-3729859</v>
      </c>
      <c r="E8" s="1">
        <v>-2864489</v>
      </c>
      <c r="G8" s="1">
        <v>-135679.6</v>
      </c>
      <c r="H8" s="1">
        <v>-159735.6</v>
      </c>
      <c r="I8" s="1">
        <v>-158177.79999999999</v>
      </c>
      <c r="J8" s="1">
        <v>-109625.5</v>
      </c>
      <c r="L8" s="3">
        <f t="shared" si="1"/>
        <v>-785.32959016666666</v>
      </c>
      <c r="M8" s="3">
        <f t="shared" si="0"/>
        <v>-946.52996683333345</v>
      </c>
      <c r="N8" s="3">
        <f t="shared" si="0"/>
        <v>-954.01206258333332</v>
      </c>
      <c r="O8" s="3">
        <f t="shared" si="0"/>
        <v>-684.47210604166673</v>
      </c>
      <c r="Q8" s="1"/>
      <c r="R8" s="1"/>
      <c r="S8" s="1"/>
      <c r="T8" s="1"/>
      <c r="V8" s="1">
        <v>-3867.951</v>
      </c>
      <c r="W8" s="1">
        <v>-4239.8599999999997</v>
      </c>
      <c r="X8" s="1">
        <v>-4290.8050000000003</v>
      </c>
      <c r="Y8" s="1">
        <v>-3407.8719999999998</v>
      </c>
      <c r="AB8" s="1"/>
      <c r="AC8" s="1"/>
      <c r="AD8" s="1"/>
      <c r="AE8" s="1"/>
    </row>
    <row r="9" spans="1:31" ht="15" customHeight="1" x14ac:dyDescent="0.3">
      <c r="B9" s="1">
        <v>-2804164</v>
      </c>
      <c r="C9" s="1">
        <v>-3556301</v>
      </c>
      <c r="D9" s="1">
        <v>-3708658</v>
      </c>
      <c r="E9" s="1">
        <v>-2836663</v>
      </c>
      <c r="G9" s="1">
        <v>-135761.1</v>
      </c>
      <c r="H9" s="1">
        <v>-159485</v>
      </c>
      <c r="I9" s="1">
        <v>-157586</v>
      </c>
      <c r="J9" s="1">
        <v>-108654.8</v>
      </c>
      <c r="L9" s="3">
        <f t="shared" si="1"/>
        <v>-785.71890620833346</v>
      </c>
      <c r="M9" s="3">
        <f t="shared" si="0"/>
        <v>-944.8642979166666</v>
      </c>
      <c r="N9" s="3">
        <f t="shared" si="0"/>
        <v>-949.83890583333334</v>
      </c>
      <c r="O9" s="3">
        <f t="shared" si="0"/>
        <v>-678.20616383333333</v>
      </c>
      <c r="Q9" s="1"/>
      <c r="R9" s="1"/>
      <c r="S9" s="1"/>
      <c r="T9" s="1"/>
      <c r="V9" s="1">
        <v>-3868.596</v>
      </c>
      <c r="W9" s="1">
        <v>-4230.4750000000004</v>
      </c>
      <c r="X9" s="1">
        <v>-4273.7470000000003</v>
      </c>
      <c r="Y9" s="1">
        <v>-3378.2260000000001</v>
      </c>
      <c r="AB9" s="1"/>
      <c r="AC9" s="1"/>
      <c r="AD9" s="1"/>
      <c r="AE9" s="1"/>
    </row>
    <row r="10" spans="1:31" ht="15" customHeight="1" x14ac:dyDescent="0.3">
      <c r="B10" s="1">
        <v>-2075054</v>
      </c>
      <c r="C10" s="1">
        <v>-3325687</v>
      </c>
      <c r="D10" s="1">
        <v>-3964996</v>
      </c>
      <c r="E10" s="1">
        <v>-3623049</v>
      </c>
      <c r="G10" s="1">
        <v>-91543.11</v>
      </c>
      <c r="H10" s="1">
        <v>-143997.70000000001</v>
      </c>
      <c r="I10" s="1">
        <v>-168393</v>
      </c>
      <c r="J10" s="1">
        <v>-151860.29999999999</v>
      </c>
      <c r="L10" s="3">
        <f t="shared" si="1"/>
        <v>-545.15833770416668</v>
      </c>
      <c r="M10" s="3">
        <f t="shared" si="0"/>
        <v>-862.67123095833335</v>
      </c>
      <c r="N10" s="3">
        <f t="shared" si="0"/>
        <v>-1015.1443695833334</v>
      </c>
      <c r="O10" s="3">
        <f t="shared" si="0"/>
        <v>-919.42269487500005</v>
      </c>
      <c r="Q10" s="1"/>
      <c r="R10" s="1"/>
      <c r="S10" s="1"/>
      <c r="T10" s="1"/>
      <c r="V10" s="1">
        <v>-2830.7629999999999</v>
      </c>
      <c r="W10" s="1">
        <v>-3934.9659999999999</v>
      </c>
      <c r="X10" s="1">
        <v>-4517.3860000000004</v>
      </c>
      <c r="Y10" s="1">
        <v>-4363.357</v>
      </c>
      <c r="AB10" s="1"/>
      <c r="AC10" s="1"/>
      <c r="AD10" s="1"/>
      <c r="AE10" s="1"/>
    </row>
    <row r="11" spans="1:31" ht="15" customHeight="1" x14ac:dyDescent="0.3">
      <c r="B11" s="1">
        <v>-442497.6</v>
      </c>
      <c r="C11" s="1">
        <v>-1889809</v>
      </c>
      <c r="D11" s="1">
        <v>-3533851</v>
      </c>
      <c r="E11" s="1">
        <v>-3827460</v>
      </c>
      <c r="G11" s="1">
        <v>-3933.7280000000001</v>
      </c>
      <c r="H11" s="1">
        <v>-70725.7</v>
      </c>
      <c r="I11" s="1">
        <v>-153126.70000000001</v>
      </c>
      <c r="J11" s="1">
        <v>-173465.8</v>
      </c>
      <c r="L11" s="3">
        <f t="shared" si="1"/>
        <v>-52.870321480000008</v>
      </c>
      <c r="M11" s="3">
        <f t="shared" si="0"/>
        <v>-445.07246095833341</v>
      </c>
      <c r="N11" s="3">
        <f t="shared" si="0"/>
        <v>-917.13902720833335</v>
      </c>
      <c r="O11" s="3">
        <f t="shared" si="0"/>
        <v>-1024.31030925</v>
      </c>
      <c r="Q11" s="1"/>
      <c r="R11" s="1"/>
      <c r="S11" s="1"/>
      <c r="T11" s="1"/>
      <c r="V11" s="1">
        <v>-390.4332</v>
      </c>
      <c r="W11" s="1">
        <v>-2410.0239999999999</v>
      </c>
      <c r="X11" s="1">
        <v>-4136.5429999999997</v>
      </c>
      <c r="Y11" s="1">
        <v>-4744.9089999999997</v>
      </c>
      <c r="AB11" s="1"/>
      <c r="AC11" s="1"/>
      <c r="AD11" s="1"/>
      <c r="AE11" s="1"/>
    </row>
    <row r="12" spans="1:31" x14ac:dyDescent="0.3">
      <c r="A12" t="s">
        <v>72</v>
      </c>
      <c r="B12" s="1">
        <f>MIN(B4:B11)</f>
        <v>-3714899</v>
      </c>
      <c r="C12" s="1">
        <f t="shared" ref="C12:E12" si="2">MIN(C4:C11)</f>
        <v>-3760646</v>
      </c>
      <c r="D12" s="1">
        <f t="shared" si="2"/>
        <v>-3964996</v>
      </c>
      <c r="E12" s="1">
        <f t="shared" si="2"/>
        <v>-3827460</v>
      </c>
      <c r="F12" s="1"/>
      <c r="G12" s="1"/>
      <c r="H12" s="1"/>
      <c r="I12" s="1"/>
      <c r="J12" s="1"/>
      <c r="K12" s="1"/>
      <c r="L12" s="3">
        <f t="shared" ref="L12:O12" si="3">MIN(L4:L11)</f>
        <v>-1120.9637940416667</v>
      </c>
      <c r="M12" s="3">
        <f t="shared" si="3"/>
        <v>-1018.0666651666668</v>
      </c>
      <c r="N12" s="3">
        <f t="shared" si="3"/>
        <v>-1015.1443695833334</v>
      </c>
      <c r="O12" s="3">
        <f t="shared" si="3"/>
        <v>-1024.31030925</v>
      </c>
      <c r="P12" s="1"/>
      <c r="Q12" s="1">
        <f>MAX(Q4:Q11)</f>
        <v>0</v>
      </c>
      <c r="R12" s="1">
        <f t="shared" ref="R12:T12" si="4">MAX(R4:R11)</f>
        <v>0</v>
      </c>
      <c r="S12" s="1">
        <f t="shared" si="4"/>
        <v>0</v>
      </c>
      <c r="T12" s="1">
        <f t="shared" si="4"/>
        <v>0</v>
      </c>
      <c r="U12" s="1"/>
      <c r="V12" s="1">
        <f>MIN(V4:V11)</f>
        <v>-5301.3630000000003</v>
      </c>
      <c r="W12" s="1">
        <f t="shared" ref="W12:Y12" si="5">MIN(W4:W11)</f>
        <v>-4521.8119999999999</v>
      </c>
      <c r="X12" s="1">
        <f t="shared" si="5"/>
        <v>-4517.3860000000004</v>
      </c>
      <c r="Y12" s="1">
        <f t="shared" si="5"/>
        <v>-4744.9089999999997</v>
      </c>
      <c r="AB12" s="1">
        <f>MAX(AB4:AB11)</f>
        <v>0</v>
      </c>
      <c r="AC12" s="1">
        <f t="shared" ref="AC12:AE12" si="6">MAX(AC4:AC11)</f>
        <v>0</v>
      </c>
      <c r="AD12" s="1">
        <f t="shared" si="6"/>
        <v>0</v>
      </c>
      <c r="AE12" s="1">
        <f t="shared" si="6"/>
        <v>0</v>
      </c>
    </row>
    <row r="13" spans="1:31" ht="15" x14ac:dyDescent="0.25">
      <c r="A13" t="s">
        <v>76</v>
      </c>
      <c r="B13" s="1">
        <f>B12*(1+design_response!$X$3)*design_response!$AA$2</f>
        <v>-7359705.566037735</v>
      </c>
      <c r="C13" s="1">
        <f>C12*(1+design_response!$X$3)*design_response!$AA$2</f>
        <v>-7450336.4150943393</v>
      </c>
      <c r="D13" s="1">
        <f>D12*(1+design_response!$X$3)*design_response!$AA$2</f>
        <v>-7855180.7547169821</v>
      </c>
      <c r="E13" s="1">
        <f>E12*(1+design_response!$X$3)*design_response!$AA$2</f>
        <v>-7582703.773584906</v>
      </c>
      <c r="F13" s="1"/>
      <c r="G13" s="1"/>
      <c r="H13" s="1"/>
      <c r="I13" s="1"/>
      <c r="J13" s="1"/>
      <c r="K13" s="1"/>
      <c r="L13" s="3">
        <f>L12*(1+design_response!$X$3)*design_response!$AA$2</f>
        <v>-2220.7773278183963</v>
      </c>
      <c r="M13" s="3">
        <f>M12*(1+design_response!$X$3)*design_response!$AA$2</f>
        <v>-2016.924525330189</v>
      </c>
      <c r="N13" s="3">
        <f>N12*(1+design_response!$X$3)*design_response!$AA$2</f>
        <v>-2011.1350718160381</v>
      </c>
      <c r="O13" s="3">
        <f>O12*(1+design_response!$X$3)*design_response!$AA$2</f>
        <v>-2029.2940088915097</v>
      </c>
      <c r="P13" s="1"/>
      <c r="Q13" s="1">
        <f>Q12*(1+design_response!$X$3)*design_response!$Z$2</f>
        <v>0</v>
      </c>
      <c r="R13" s="1">
        <f>R12*(1+design_response!$X$3)*design_response!$Z$2</f>
        <v>0</v>
      </c>
      <c r="S13" s="1">
        <f>S12*(1+design_response!$X$3)*design_response!$Z$2</f>
        <v>0</v>
      </c>
      <c r="T13" s="1">
        <f>T12*(1+design_response!$X$3)*design_response!$Z$2</f>
        <v>0</v>
      </c>
      <c r="U13" s="1"/>
      <c r="V13" s="1">
        <f>V12*(1+design_response!$X$3)*design_response!$AA$2</f>
        <v>-10502.700283018869</v>
      </c>
      <c r="W13" s="1">
        <f>W12*(1+design_response!$X$3)*design_response!$AA$2</f>
        <v>-8958.3067924528295</v>
      </c>
      <c r="X13" s="1">
        <f>X12*(1+design_response!$X$3)*design_response!$AA$2</f>
        <v>-8949.5383018867942</v>
      </c>
      <c r="Y13" s="1">
        <f>Y12*(1+design_response!$X$3)*design_response!$AA$2</f>
        <v>-9400.2914150943398</v>
      </c>
      <c r="Z13" s="1"/>
      <c r="AA13" s="1"/>
      <c r="AB13" s="1">
        <f>AB12*(1+design_response!$X$3)*design_response!$Z$2</f>
        <v>0</v>
      </c>
      <c r="AC13" s="1">
        <f>AC12*(1+design_response!$X$3)*design_response!$Z$2</f>
        <v>0</v>
      </c>
      <c r="AD13" s="1">
        <f>AD12*(1+design_response!$X$3)*design_response!$Z$2</f>
        <v>0</v>
      </c>
      <c r="AE13" s="1">
        <f>AE12*(1+design_response!$X$3)*design_response!$Z$2</f>
        <v>0</v>
      </c>
    </row>
    <row r="14" spans="1:31" ht="15" x14ac:dyDescent="0.25">
      <c r="B14" s="1" t="s">
        <v>67</v>
      </c>
      <c r="K14" t="s">
        <v>79</v>
      </c>
      <c r="L14">
        <v>48.795000000000002</v>
      </c>
      <c r="M14">
        <v>48.795000000000002</v>
      </c>
      <c r="N14">
        <v>48.795000000000002</v>
      </c>
      <c r="O14">
        <v>48.795000000000002</v>
      </c>
      <c r="Q14" s="1" t="s">
        <v>71</v>
      </c>
      <c r="V14" s="1" t="s">
        <v>67</v>
      </c>
      <c r="AB14" s="1" t="s">
        <v>71</v>
      </c>
    </row>
    <row r="15" spans="1:31" ht="15" x14ac:dyDescent="0.25">
      <c r="B15" t="s">
        <v>61</v>
      </c>
      <c r="C15" t="s">
        <v>62</v>
      </c>
      <c r="D15" t="s">
        <v>63</v>
      </c>
      <c r="E15" t="s">
        <v>64</v>
      </c>
      <c r="Q15" t="s">
        <v>61</v>
      </c>
      <c r="R15" t="s">
        <v>62</v>
      </c>
      <c r="S15" t="s">
        <v>63</v>
      </c>
      <c r="T15" t="s">
        <v>64</v>
      </c>
      <c r="V15" t="s">
        <v>61</v>
      </c>
      <c r="W15" t="s">
        <v>62</v>
      </c>
      <c r="X15" t="s">
        <v>63</v>
      </c>
      <c r="Y15" t="s">
        <v>64</v>
      </c>
      <c r="AB15" t="s">
        <v>61</v>
      </c>
      <c r="AC15" t="s">
        <v>62</v>
      </c>
      <c r="AD15" t="s">
        <v>63</v>
      </c>
      <c r="AE15" t="s">
        <v>64</v>
      </c>
    </row>
    <row r="16" spans="1:31" ht="15" x14ac:dyDescent="0.25">
      <c r="B16" s="2">
        <f t="shared" ref="B16:E23" si="7">B4/SUM($B4:$E4)*2</f>
        <v>0.78619727656610328</v>
      </c>
      <c r="C16" s="2">
        <f t="shared" si="7"/>
        <v>0.7046764549936434</v>
      </c>
      <c r="D16" s="2">
        <f t="shared" si="7"/>
        <v>0.41030709160864176</v>
      </c>
      <c r="E16" s="2">
        <f t="shared" si="7"/>
        <v>9.8819176831611413E-2</v>
      </c>
      <c r="Q16" s="2" t="e">
        <f t="shared" ref="Q16:T21" si="8">Q4/SUM($Q4:$T4)*2</f>
        <v>#DIV/0!</v>
      </c>
      <c r="R16" s="2" t="e">
        <f t="shared" si="8"/>
        <v>#DIV/0!</v>
      </c>
      <c r="S16" s="2" t="e">
        <f t="shared" si="8"/>
        <v>#DIV/0!</v>
      </c>
      <c r="T16" s="2" t="e">
        <f t="shared" si="8"/>
        <v>#DIV/0!</v>
      </c>
      <c r="V16" s="2">
        <f>V4/SUM($V4:$Y4)*2</f>
        <v>0.86372760121633074</v>
      </c>
      <c r="W16" s="2">
        <f t="shared" ref="W16:Y16" si="9">W4/SUM($V4:$Y4)*2</f>
        <v>0.66505159632928035</v>
      </c>
      <c r="X16" s="2">
        <f t="shared" si="9"/>
        <v>0.42239155221783337</v>
      </c>
      <c r="Y16" s="2">
        <f t="shared" si="9"/>
        <v>4.8829250236555717E-2</v>
      </c>
      <c r="AB16" s="2" t="e">
        <f>AB4/SUM($AB4:$AE4)*2</f>
        <v>#DIV/0!</v>
      </c>
      <c r="AC16" s="2" t="e">
        <f t="shared" ref="AC16:AE16" si="10">AC4/SUM($AB4:$AE4)*2</f>
        <v>#DIV/0!</v>
      </c>
      <c r="AD16" s="2" t="e">
        <f t="shared" si="10"/>
        <v>#DIV/0!</v>
      </c>
      <c r="AE16" s="2" t="e">
        <f t="shared" si="10"/>
        <v>#DIV/0!</v>
      </c>
    </row>
    <row r="17" spans="1:31" ht="15" x14ac:dyDescent="0.25">
      <c r="B17" s="2">
        <f t="shared" si="7"/>
        <v>0.78619727656610328</v>
      </c>
      <c r="C17" s="2">
        <f t="shared" si="7"/>
        <v>0.7046764549936434</v>
      </c>
      <c r="D17" s="2">
        <f t="shared" si="7"/>
        <v>0.41030709160864176</v>
      </c>
      <c r="E17" s="2">
        <f t="shared" si="7"/>
        <v>9.8819176831611413E-2</v>
      </c>
      <c r="Q17" s="2" t="e">
        <f t="shared" si="8"/>
        <v>#DIV/0!</v>
      </c>
      <c r="R17" s="2" t="e">
        <f t="shared" si="8"/>
        <v>#DIV/0!</v>
      </c>
      <c r="S17" s="2" t="e">
        <f t="shared" si="8"/>
        <v>#DIV/0!</v>
      </c>
      <c r="T17" s="2" t="e">
        <f t="shared" si="8"/>
        <v>#DIV/0!</v>
      </c>
      <c r="V17" s="2">
        <f t="shared" ref="V17:Y23" si="11">V5/SUM($V5:$Y5)*2</f>
        <v>0.86372760121633074</v>
      </c>
      <c r="W17" s="2">
        <f t="shared" si="11"/>
        <v>0.66505159632928035</v>
      </c>
      <c r="X17" s="2">
        <f t="shared" si="11"/>
        <v>0.42239155221783337</v>
      </c>
      <c r="Y17" s="2">
        <f t="shared" si="11"/>
        <v>4.8829250236555717E-2</v>
      </c>
      <c r="AB17" s="2" t="e">
        <f t="shared" ref="AB17:AE21" si="12">AB5/SUM($AB5:$AE5)*2</f>
        <v>#DIV/0!</v>
      </c>
      <c r="AC17" s="2" t="e">
        <f t="shared" si="12"/>
        <v>#DIV/0!</v>
      </c>
      <c r="AD17" s="2" t="e">
        <f t="shared" si="12"/>
        <v>#DIV/0!</v>
      </c>
      <c r="AE17" s="2" t="e">
        <f t="shared" si="12"/>
        <v>#DIV/0!</v>
      </c>
    </row>
    <row r="18" spans="1:31" ht="15" x14ac:dyDescent="0.25">
      <c r="B18" s="2">
        <f t="shared" si="7"/>
        <v>0.54750809828289104</v>
      </c>
      <c r="C18" s="2">
        <f t="shared" si="7"/>
        <v>0.58506399944055087</v>
      </c>
      <c r="D18" s="2">
        <f t="shared" si="7"/>
        <v>0.53779614846653612</v>
      </c>
      <c r="E18" s="2">
        <f t="shared" si="7"/>
        <v>0.32963175381002208</v>
      </c>
      <c r="Q18" s="2" t="e">
        <f t="shared" si="8"/>
        <v>#DIV/0!</v>
      </c>
      <c r="R18" s="2" t="e">
        <f t="shared" si="8"/>
        <v>#DIV/0!</v>
      </c>
      <c r="S18" s="2" t="e">
        <f t="shared" si="8"/>
        <v>#DIV/0!</v>
      </c>
      <c r="T18" s="2" t="e">
        <f t="shared" si="8"/>
        <v>#DIV/0!</v>
      </c>
      <c r="V18" s="2">
        <f t="shared" si="11"/>
        <v>0.61595437405627607</v>
      </c>
      <c r="W18" s="2">
        <f t="shared" si="11"/>
        <v>0.56643002218964744</v>
      </c>
      <c r="X18" s="2">
        <f t="shared" si="11"/>
        <v>0.50694688539474253</v>
      </c>
      <c r="Y18" s="2">
        <f t="shared" si="11"/>
        <v>0.31066871835933402</v>
      </c>
      <c r="AB18" s="2" t="e">
        <f t="shared" si="12"/>
        <v>#DIV/0!</v>
      </c>
      <c r="AC18" s="2" t="e">
        <f t="shared" si="12"/>
        <v>#DIV/0!</v>
      </c>
      <c r="AD18" s="2" t="e">
        <f t="shared" si="12"/>
        <v>#DIV/0!</v>
      </c>
      <c r="AE18" s="2" t="e">
        <f t="shared" si="12"/>
        <v>#DIV/0!</v>
      </c>
    </row>
    <row r="19" spans="1:31" ht="15" x14ac:dyDescent="0.25">
      <c r="B19" s="2">
        <f t="shared" si="7"/>
        <v>0.54973297052125847</v>
      </c>
      <c r="C19" s="2">
        <f t="shared" si="7"/>
        <v>0.58623575178527609</v>
      </c>
      <c r="D19" s="2">
        <f t="shared" si="7"/>
        <v>0.53666032631205485</v>
      </c>
      <c r="E19" s="2">
        <f t="shared" si="7"/>
        <v>0.32737095138141065</v>
      </c>
      <c r="Q19" s="2" t="e">
        <f t="shared" si="8"/>
        <v>#DIV/0!</v>
      </c>
      <c r="R19" s="2" t="e">
        <f t="shared" si="8"/>
        <v>#DIV/0!</v>
      </c>
      <c r="S19" s="2" t="e">
        <f t="shared" si="8"/>
        <v>#DIV/0!</v>
      </c>
      <c r="T19" s="2" t="e">
        <f t="shared" si="8"/>
        <v>#DIV/0!</v>
      </c>
      <c r="V19" s="2">
        <f t="shared" si="11"/>
        <v>0.6180200117828818</v>
      </c>
      <c r="W19" s="2">
        <f t="shared" si="11"/>
        <v>0.56720169636271911</v>
      </c>
      <c r="X19" s="2">
        <f t="shared" si="11"/>
        <v>0.50647665485884152</v>
      </c>
      <c r="Y19" s="2">
        <f t="shared" si="11"/>
        <v>0.30830163699555752</v>
      </c>
      <c r="AB19" s="2" t="e">
        <f t="shared" si="12"/>
        <v>#DIV/0!</v>
      </c>
      <c r="AC19" s="2" t="e">
        <f t="shared" si="12"/>
        <v>#DIV/0!</v>
      </c>
      <c r="AD19" s="2" t="e">
        <f t="shared" si="12"/>
        <v>#DIV/0!</v>
      </c>
      <c r="AE19" s="2" t="e">
        <f t="shared" si="12"/>
        <v>#DIV/0!</v>
      </c>
    </row>
    <row r="20" spans="1:31" ht="15" x14ac:dyDescent="0.25">
      <c r="B20" s="2">
        <f t="shared" si="7"/>
        <v>0.43257142213497152</v>
      </c>
      <c r="C20" s="2">
        <f t="shared" si="7"/>
        <v>0.5499297246895859</v>
      </c>
      <c r="D20" s="2">
        <f t="shared" si="7"/>
        <v>0.57551212872085356</v>
      </c>
      <c r="E20" s="2">
        <f t="shared" si="7"/>
        <v>0.44198672445458909</v>
      </c>
      <c r="Q20" s="2" t="e">
        <f t="shared" si="8"/>
        <v>#DIV/0!</v>
      </c>
      <c r="R20" s="2" t="e">
        <f t="shared" si="8"/>
        <v>#DIV/0!</v>
      </c>
      <c r="S20" s="2" t="e">
        <f t="shared" si="8"/>
        <v>#DIV/0!</v>
      </c>
      <c r="T20" s="2" t="e">
        <f t="shared" si="8"/>
        <v>#DIV/0!</v>
      </c>
      <c r="V20" s="2">
        <f t="shared" si="11"/>
        <v>0.48941308151437563</v>
      </c>
      <c r="W20" s="2">
        <f t="shared" si="11"/>
        <v>0.53647084665486722</v>
      </c>
      <c r="X20" s="2">
        <f t="shared" si="11"/>
        <v>0.54291693385652784</v>
      </c>
      <c r="Y20" s="2">
        <f t="shared" si="11"/>
        <v>0.43119913797422932</v>
      </c>
      <c r="AB20" s="2" t="e">
        <f t="shared" si="12"/>
        <v>#DIV/0!</v>
      </c>
      <c r="AC20" s="2" t="e">
        <f t="shared" si="12"/>
        <v>#DIV/0!</v>
      </c>
      <c r="AD20" s="2" t="e">
        <f t="shared" si="12"/>
        <v>#DIV/0!</v>
      </c>
      <c r="AE20" s="2" t="e">
        <f t="shared" si="12"/>
        <v>#DIV/0!</v>
      </c>
    </row>
    <row r="21" spans="1:31" ht="15" x14ac:dyDescent="0.25">
      <c r="B21" s="2">
        <f t="shared" si="7"/>
        <v>0.43455919693693978</v>
      </c>
      <c r="C21" s="2">
        <f t="shared" si="7"/>
        <v>0.55111730505991652</v>
      </c>
      <c r="D21" s="2">
        <f t="shared" si="7"/>
        <v>0.57472795535273868</v>
      </c>
      <c r="E21" s="2">
        <f t="shared" si="7"/>
        <v>0.43959554265040501</v>
      </c>
      <c r="Q21" s="2" t="e">
        <f t="shared" si="8"/>
        <v>#DIV/0!</v>
      </c>
      <c r="R21" s="2" t="e">
        <f t="shared" si="8"/>
        <v>#DIV/0!</v>
      </c>
      <c r="S21" s="2" t="e">
        <f t="shared" si="8"/>
        <v>#DIV/0!</v>
      </c>
      <c r="T21" s="2" t="e">
        <f t="shared" si="8"/>
        <v>#DIV/0!</v>
      </c>
      <c r="V21" s="2">
        <f t="shared" si="11"/>
        <v>0.4912177249965145</v>
      </c>
      <c r="W21" s="2">
        <f t="shared" si="11"/>
        <v>0.5371675680672342</v>
      </c>
      <c r="X21" s="2">
        <f t="shared" si="11"/>
        <v>0.5426620610037024</v>
      </c>
      <c r="Y21" s="2">
        <f t="shared" si="11"/>
        <v>0.428952645932549</v>
      </c>
      <c r="AB21" s="2" t="e">
        <f t="shared" si="12"/>
        <v>#DIV/0!</v>
      </c>
      <c r="AC21" s="2" t="e">
        <f t="shared" si="12"/>
        <v>#DIV/0!</v>
      </c>
      <c r="AD21" s="2" t="e">
        <f t="shared" si="12"/>
        <v>#DIV/0!</v>
      </c>
      <c r="AE21" s="2" t="e">
        <f t="shared" si="12"/>
        <v>#DIV/0!</v>
      </c>
    </row>
    <row r="22" spans="1:31" ht="15" x14ac:dyDescent="0.25">
      <c r="B22" s="2">
        <f t="shared" si="7"/>
        <v>0.31951469521477988</v>
      </c>
      <c r="C22" s="2">
        <f t="shared" si="7"/>
        <v>0.51208588701053359</v>
      </c>
      <c r="D22" s="2">
        <f t="shared" si="7"/>
        <v>0.6105260337648184</v>
      </c>
      <c r="E22" s="2">
        <f t="shared" si="7"/>
        <v>0.55787338400986819</v>
      </c>
      <c r="Q22" s="2"/>
      <c r="R22" s="2"/>
      <c r="S22" s="2"/>
      <c r="T22" s="2"/>
      <c r="V22" s="2">
        <f t="shared" si="11"/>
        <v>0.36184042000011246</v>
      </c>
      <c r="W22" s="2">
        <f t="shared" si="11"/>
        <v>0.50298444275489074</v>
      </c>
      <c r="X22" s="2">
        <f t="shared" si="11"/>
        <v>0.57743189646841797</v>
      </c>
      <c r="Y22" s="2">
        <f t="shared" si="11"/>
        <v>0.55774324077657889</v>
      </c>
      <c r="AB22" s="2"/>
      <c r="AC22" s="2"/>
      <c r="AD22" s="2"/>
      <c r="AE22" s="2"/>
    </row>
    <row r="23" spans="1:31" ht="15" x14ac:dyDescent="0.25">
      <c r="B23" s="2">
        <f t="shared" si="7"/>
        <v>9.1296689896246785E-2</v>
      </c>
      <c r="C23" s="2">
        <f t="shared" si="7"/>
        <v>0.38990789155949374</v>
      </c>
      <c r="D23" s="2">
        <f t="shared" si="7"/>
        <v>0.72910881072923694</v>
      </c>
      <c r="E23" s="2">
        <f t="shared" si="7"/>
        <v>0.78968660781502253</v>
      </c>
      <c r="Q23" s="2"/>
      <c r="R23" s="2"/>
      <c r="S23" s="2"/>
      <c r="T23" s="2"/>
      <c r="V23" s="2">
        <f t="shared" si="11"/>
        <v>6.6844073740960089E-2</v>
      </c>
      <c r="W23" s="2">
        <f t="shared" si="11"/>
        <v>0.41260789803091436</v>
      </c>
      <c r="X23" s="2">
        <f t="shared" si="11"/>
        <v>0.70819639652737587</v>
      </c>
      <c r="Y23" s="2">
        <f t="shared" si="11"/>
        <v>0.81235163170074975</v>
      </c>
    </row>
    <row r="24" spans="1:31" ht="15" x14ac:dyDescent="0.25">
      <c r="B24" s="2"/>
      <c r="C24" s="2"/>
      <c r="D24" s="2"/>
      <c r="E24" s="2"/>
      <c r="V24" s="2"/>
      <c r="W24" s="2"/>
      <c r="X24" s="2"/>
      <c r="Y24" s="2"/>
    </row>
    <row r="25" spans="1:31" ht="15" x14ac:dyDescent="0.25">
      <c r="A25" t="s">
        <v>72</v>
      </c>
      <c r="B25" s="2">
        <f>MAX(B16:B23)</f>
        <v>0.78619727656610328</v>
      </c>
      <c r="C25" s="2">
        <f>MAX(C16:C23)</f>
        <v>0.7046764549936434</v>
      </c>
      <c r="D25" s="2">
        <f>MAX(D16:D23)</f>
        <v>0.72910881072923694</v>
      </c>
      <c r="E25" s="2">
        <f>MAX(E16:E23)</f>
        <v>0.78968660781502253</v>
      </c>
      <c r="K25" t="s">
        <v>72</v>
      </c>
      <c r="Q25" s="2" t="e">
        <f>MAX(Q16:Q21)</f>
        <v>#DIV/0!</v>
      </c>
      <c r="R25" s="2" t="e">
        <f>MAX(R16:R21)</f>
        <v>#DIV/0!</v>
      </c>
      <c r="S25" s="2" t="e">
        <f>MAX(S16:S21)</f>
        <v>#DIV/0!</v>
      </c>
      <c r="T25" s="2" t="e">
        <f>MAX(T16:T21)</f>
        <v>#DIV/0!</v>
      </c>
      <c r="V25" s="2">
        <f>MAX(V16:V23)</f>
        <v>0.86372760121633074</v>
      </c>
      <c r="W25" s="2">
        <f t="shared" ref="W25:Y25" si="13">MAX(W16:W23)</f>
        <v>0.66505159632928035</v>
      </c>
      <c r="X25" s="2">
        <f t="shared" si="13"/>
        <v>0.70819639652737587</v>
      </c>
      <c r="Y25" s="2">
        <f t="shared" si="13"/>
        <v>0.81235163170074975</v>
      </c>
      <c r="AB25" s="2" t="e">
        <f>MAX(AB16:AB21)</f>
        <v>#DIV/0!</v>
      </c>
      <c r="AC25" s="2" t="e">
        <f t="shared" ref="AC25:AE25" si="14">MAX(AC16:AC21)</f>
        <v>#DIV/0!</v>
      </c>
      <c r="AD25" s="2" t="e">
        <f t="shared" si="14"/>
        <v>#DIV/0!</v>
      </c>
      <c r="AE25" s="2" t="e">
        <f t="shared" si="14"/>
        <v>#DIV/0!</v>
      </c>
    </row>
    <row r="26" spans="1:31" ht="15" x14ac:dyDescent="0.25">
      <c r="A26" t="s">
        <v>77</v>
      </c>
      <c r="B26">
        <f>design_response!$V$3/'FE_response_HS-25'!B25</f>
        <v>2.312627978213234</v>
      </c>
      <c r="C26">
        <f>design_response!$V$3/'FE_response_HS-25'!C25</f>
        <v>2.5801654153440094</v>
      </c>
      <c r="D26">
        <f>design_response!$V$3/'FE_response_HS-25'!D25</f>
        <v>2.4937043571909614</v>
      </c>
      <c r="E26">
        <f>design_response!$V$3/'FE_response_HS-25'!E25</f>
        <v>2.30240933579022</v>
      </c>
      <c r="Q26" t="e">
        <f>design_response!$V$3/'FE_response_HS-25'!Q25</f>
        <v>#DIV/0!</v>
      </c>
      <c r="R26" t="e">
        <f>design_response!$V$3/'FE_response_HS-25'!R25</f>
        <v>#DIV/0!</v>
      </c>
      <c r="S26" t="e">
        <f>design_response!$V$3/'FE_response_HS-25'!S25</f>
        <v>#DIV/0!</v>
      </c>
      <c r="T26" t="e">
        <f>design_response!$V$3/'FE_response_HS-25'!T25</f>
        <v>#DIV/0!</v>
      </c>
      <c r="V26">
        <f>design_response!$V$3/'FE_response_HS-25'!V25</f>
        <v>2.105040773991004</v>
      </c>
      <c r="W26">
        <f>design_response!$V$3/'FE_response_HS-25'!W25</f>
        <v>2.733895878480983</v>
      </c>
      <c r="X26">
        <f>design_response!$V$3/'FE_response_HS-25'!X25</f>
        <v>2.5673412447411894</v>
      </c>
      <c r="Y26">
        <f>design_response!$V$3/'FE_response_HS-25'!Y25</f>
        <v>2.2381709437515984</v>
      </c>
      <c r="AB26" t="e">
        <f>design_response!$V$3/'FE_response_HS-25'!AB25</f>
        <v>#DIV/0!</v>
      </c>
      <c r="AC26" t="e">
        <f>design_response!$V$3/'FE_response_HS-25'!AC25</f>
        <v>#DIV/0!</v>
      </c>
      <c r="AD26" t="e">
        <f>design_response!$V$3/'FE_response_HS-25'!AD25</f>
        <v>#DIV/0!</v>
      </c>
      <c r="AE26" t="e">
        <f>design_response!$V$3/'FE_response_HS-25'!AE25</f>
        <v>#DIV/0!</v>
      </c>
    </row>
    <row r="28" spans="1:31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1" x14ac:dyDescent="0.3">
      <c r="B29" s="4"/>
      <c r="C29" s="4"/>
      <c r="Q29" s="4"/>
      <c r="R29" s="4"/>
      <c r="V29" s="4"/>
      <c r="W29" s="4"/>
      <c r="AB29" s="4"/>
      <c r="AC29" s="4"/>
    </row>
    <row r="31" spans="1:31" x14ac:dyDescent="0.3">
      <c r="B31" s="1"/>
      <c r="C31" s="1"/>
      <c r="D31" s="1"/>
      <c r="E31" s="1"/>
      <c r="Q31" s="1"/>
      <c r="R31" s="1"/>
      <c r="S31" s="1"/>
      <c r="T31" s="1"/>
      <c r="V31" s="1"/>
      <c r="W31" s="1"/>
      <c r="X31" s="1"/>
      <c r="Y31" s="1"/>
      <c r="AB31" s="1"/>
      <c r="AC31" s="1"/>
      <c r="AD31" s="1"/>
      <c r="AE31" s="1"/>
    </row>
    <row r="32" spans="1:31" x14ac:dyDescent="0.3">
      <c r="B32" s="1"/>
      <c r="C32" s="1"/>
      <c r="D32" s="1"/>
      <c r="E32" s="1"/>
      <c r="Q32" s="1"/>
      <c r="R32" s="1"/>
      <c r="S32" s="1"/>
      <c r="T32" s="1"/>
      <c r="V32" s="1"/>
      <c r="W32" s="1"/>
      <c r="X32" s="1"/>
      <c r="Y32" s="1"/>
      <c r="AB32" s="1"/>
      <c r="AC32" s="1"/>
      <c r="AD32" s="1"/>
      <c r="AE32" s="1"/>
    </row>
    <row r="33" spans="2:31" x14ac:dyDescent="0.3">
      <c r="B33" s="1"/>
      <c r="C33" s="1"/>
      <c r="D33" s="1"/>
      <c r="E33" s="1"/>
      <c r="Q33" s="1"/>
      <c r="R33" s="1"/>
      <c r="S33" s="1"/>
      <c r="T33" s="1"/>
      <c r="V33" s="1"/>
      <c r="W33" s="1"/>
      <c r="X33" s="1"/>
      <c r="Y33" s="1"/>
      <c r="AB33" s="1"/>
      <c r="AC33" s="1"/>
      <c r="AD33" s="1"/>
      <c r="AE33" s="1"/>
    </row>
    <row r="34" spans="2:31" x14ac:dyDescent="0.3">
      <c r="B34" s="1"/>
      <c r="C34" s="1"/>
      <c r="D34" s="1"/>
      <c r="E34" s="1"/>
      <c r="Q34" s="1"/>
      <c r="R34" s="1"/>
      <c r="S34" s="1"/>
      <c r="T34" s="1"/>
      <c r="V34" s="1"/>
      <c r="W34" s="1"/>
      <c r="X34" s="1"/>
      <c r="Y34" s="1"/>
      <c r="AB34" s="1"/>
      <c r="AC34" s="1"/>
      <c r="AD34" s="1"/>
      <c r="AE34" s="1"/>
    </row>
    <row r="35" spans="2:31" x14ac:dyDescent="0.3">
      <c r="B35" s="1"/>
      <c r="C35" s="1"/>
      <c r="D35" s="1"/>
      <c r="E35" s="1"/>
      <c r="Q35" s="1"/>
      <c r="R35" s="1"/>
      <c r="S35" s="1"/>
      <c r="T35" s="1"/>
      <c r="V35" s="1"/>
      <c r="W35" s="1"/>
      <c r="X35" s="1"/>
      <c r="Y35" s="1"/>
      <c r="AB35" s="1"/>
      <c r="AC35" s="1"/>
      <c r="AD35" s="1"/>
      <c r="AE35" s="1"/>
    </row>
    <row r="36" spans="2:31" x14ac:dyDescent="0.3">
      <c r="B36" s="1"/>
      <c r="C36" s="1"/>
      <c r="D36" s="1"/>
      <c r="E36" s="1"/>
      <c r="Q36" s="1"/>
      <c r="R36" s="1"/>
      <c r="S36" s="1"/>
      <c r="T36" s="1"/>
      <c r="V36" s="1"/>
      <c r="W36" s="1"/>
      <c r="X36" s="1"/>
      <c r="Y36" s="1"/>
      <c r="AB36" s="1"/>
      <c r="AC36" s="1"/>
      <c r="AD36" s="1"/>
      <c r="AE36" s="1"/>
    </row>
    <row r="37" spans="2:31" x14ac:dyDescent="0.3">
      <c r="B37" s="1"/>
      <c r="C37" s="1"/>
      <c r="D37" s="1"/>
      <c r="E37" s="1"/>
      <c r="Q37" s="1"/>
      <c r="R37" s="1"/>
      <c r="S37" s="1"/>
      <c r="T37" s="1"/>
      <c r="V37" s="1"/>
      <c r="W37" s="1"/>
      <c r="X37" s="1"/>
      <c r="Y37" s="1"/>
      <c r="AB37" s="1"/>
      <c r="AC37" s="1"/>
      <c r="AD37" s="1"/>
      <c r="AE37" s="1"/>
    </row>
    <row r="38" spans="2:31" x14ac:dyDescent="0.3">
      <c r="B38" s="1"/>
      <c r="C38" s="1"/>
      <c r="D38" s="1"/>
      <c r="E38" s="1"/>
      <c r="Q38" s="1"/>
      <c r="R38" s="1"/>
      <c r="S38" s="1"/>
      <c r="T38" s="1"/>
      <c r="V38" s="1"/>
      <c r="W38" s="1"/>
      <c r="X38" s="1"/>
      <c r="Y38" s="1"/>
      <c r="AB38" s="1"/>
      <c r="AC38" s="1"/>
      <c r="AD38" s="1"/>
      <c r="AE38" s="1"/>
    </row>
    <row r="39" spans="2:31" x14ac:dyDescent="0.3">
      <c r="B39" s="1"/>
      <c r="C39" s="1"/>
      <c r="D39" s="1"/>
      <c r="E39" s="1"/>
      <c r="Q39" s="1"/>
      <c r="R39" s="1"/>
      <c r="S39" s="1"/>
      <c r="T39" s="1"/>
      <c r="V39" s="1"/>
      <c r="W39" s="1"/>
      <c r="X39" s="1"/>
      <c r="Y39" s="1"/>
      <c r="AB39" s="1"/>
      <c r="AC39" s="1"/>
      <c r="AD39" s="1"/>
      <c r="AE39" s="1"/>
    </row>
    <row r="40" spans="2:31" x14ac:dyDescent="0.3">
      <c r="B40" s="1"/>
      <c r="C40" s="1"/>
      <c r="D40" s="1"/>
      <c r="E40" s="1"/>
      <c r="Q40" s="1"/>
      <c r="R40" s="1"/>
      <c r="S40" s="1"/>
      <c r="T40" s="1"/>
      <c r="V40" s="1"/>
      <c r="W40" s="1"/>
      <c r="X40" s="1"/>
      <c r="Y40" s="1"/>
      <c r="AB40" s="1"/>
      <c r="AC40" s="1"/>
      <c r="AD40" s="1"/>
      <c r="AE40" s="1"/>
    </row>
    <row r="41" spans="2:31" x14ac:dyDescent="0.3">
      <c r="B41" s="1"/>
      <c r="C41" s="1"/>
      <c r="D41" s="1"/>
      <c r="E41" s="1"/>
      <c r="V41" s="1"/>
      <c r="W41" s="1"/>
      <c r="X41" s="1"/>
      <c r="Y41" s="1"/>
    </row>
    <row r="42" spans="2:31" x14ac:dyDescent="0.3">
      <c r="B42" s="1"/>
      <c r="C42" s="1"/>
      <c r="D42" s="1"/>
      <c r="E42" s="1"/>
      <c r="V42" s="1"/>
      <c r="W42" s="1"/>
      <c r="X42" s="1"/>
      <c r="Y42" s="1"/>
    </row>
    <row r="43" spans="2:31" x14ac:dyDescent="0.3">
      <c r="B43" s="1" t="s">
        <v>67</v>
      </c>
      <c r="Q43" s="1" t="s">
        <v>71</v>
      </c>
      <c r="V43" s="1" t="s">
        <v>67</v>
      </c>
      <c r="AB43" s="1" t="s">
        <v>71</v>
      </c>
    </row>
    <row r="44" spans="2:31" x14ac:dyDescent="0.3">
      <c r="B44" t="s">
        <v>61</v>
      </c>
      <c r="C44" t="s">
        <v>62</v>
      </c>
      <c r="D44" t="s">
        <v>63</v>
      </c>
      <c r="E44" t="s">
        <v>64</v>
      </c>
      <c r="Q44" t="s">
        <v>61</v>
      </c>
      <c r="R44" t="s">
        <v>62</v>
      </c>
      <c r="S44" t="s">
        <v>63</v>
      </c>
      <c r="T44" t="s">
        <v>64</v>
      </c>
      <c r="V44" t="s">
        <v>61</v>
      </c>
      <c r="W44" t="s">
        <v>62</v>
      </c>
      <c r="X44" t="s">
        <v>63</v>
      </c>
      <c r="Y44" t="s">
        <v>64</v>
      </c>
      <c r="AB44" t="s">
        <v>61</v>
      </c>
      <c r="AC44" t="s">
        <v>62</v>
      </c>
      <c r="AD44" t="s">
        <v>63</v>
      </c>
      <c r="AE44" t="s">
        <v>64</v>
      </c>
    </row>
    <row r="45" spans="2:31" x14ac:dyDescent="0.3">
      <c r="B45" s="2" t="e">
        <f>B31/SUM($B31:$E31)</f>
        <v>#DIV/0!</v>
      </c>
      <c r="C45" s="2" t="e">
        <f t="shared" ref="C45:E46" si="15">C31/SUM($B31:$E31)</f>
        <v>#DIV/0!</v>
      </c>
      <c r="D45" s="2" t="e">
        <f t="shared" si="15"/>
        <v>#DIV/0!</v>
      </c>
      <c r="E45" s="2" t="e">
        <f t="shared" si="15"/>
        <v>#DIV/0!</v>
      </c>
      <c r="Q45" s="2" t="e">
        <f>Q31/SUM($Q31:$T31)</f>
        <v>#DIV/0!</v>
      </c>
      <c r="R45" s="2" t="e">
        <f t="shared" ref="R45:T45" si="16">R31/SUM($Q31:$T31)</f>
        <v>#DIV/0!</v>
      </c>
      <c r="S45" s="2" t="e">
        <f t="shared" si="16"/>
        <v>#DIV/0!</v>
      </c>
      <c r="T45" s="2" t="e">
        <f t="shared" si="16"/>
        <v>#DIV/0!</v>
      </c>
      <c r="V45" s="2" t="e">
        <f>V31/SUM($V31:$Y31)</f>
        <v>#DIV/0!</v>
      </c>
      <c r="W45" s="2" t="e">
        <f t="shared" ref="W45:Y45" si="17">W31/SUM($V31:$Y31)</f>
        <v>#DIV/0!</v>
      </c>
      <c r="X45" s="2" t="e">
        <f t="shared" si="17"/>
        <v>#DIV/0!</v>
      </c>
      <c r="Y45" s="2" t="e">
        <f t="shared" si="17"/>
        <v>#DIV/0!</v>
      </c>
      <c r="AB45" s="2" t="e">
        <f>AB31/SUM($AB31:$AE31)</f>
        <v>#DIV/0!</v>
      </c>
      <c r="AC45" s="2" t="e">
        <f t="shared" ref="AC45:AE45" si="18">AC31/SUM($AB31:$AE31)</f>
        <v>#DIV/0!</v>
      </c>
      <c r="AD45" s="2" t="e">
        <f t="shared" si="18"/>
        <v>#DIV/0!</v>
      </c>
      <c r="AE45" s="2" t="e">
        <f t="shared" si="18"/>
        <v>#DIV/0!</v>
      </c>
    </row>
    <row r="46" spans="2:31" x14ac:dyDescent="0.3">
      <c r="B46" s="2" t="e">
        <f>B32/SUM($B32:$E32)</f>
        <v>#DIV/0!</v>
      </c>
      <c r="C46" s="2" t="e">
        <f t="shared" si="15"/>
        <v>#DIV/0!</v>
      </c>
      <c r="D46" s="2" t="e">
        <f t="shared" si="15"/>
        <v>#DIV/0!</v>
      </c>
      <c r="E46" s="2" t="e">
        <f t="shared" si="15"/>
        <v>#DIV/0!</v>
      </c>
      <c r="Q46" s="2" t="e">
        <f t="shared" ref="Q46:T52" si="19">Q32/SUM($Q32:$T32)</f>
        <v>#DIV/0!</v>
      </c>
      <c r="R46" s="2" t="e">
        <f t="shared" si="19"/>
        <v>#DIV/0!</v>
      </c>
      <c r="S46" s="2" t="e">
        <f t="shared" si="19"/>
        <v>#DIV/0!</v>
      </c>
      <c r="T46" s="2" t="e">
        <f t="shared" si="19"/>
        <v>#DIV/0!</v>
      </c>
      <c r="V46" s="2" t="e">
        <f t="shared" ref="V46:Y54" si="20">V32/SUM($V32:$Y32)</f>
        <v>#DIV/0!</v>
      </c>
      <c r="W46" s="2" t="e">
        <f t="shared" si="20"/>
        <v>#DIV/0!</v>
      </c>
      <c r="X46" s="2" t="e">
        <f t="shared" si="20"/>
        <v>#DIV/0!</v>
      </c>
      <c r="Y46" s="2" t="e">
        <f t="shared" si="20"/>
        <v>#DIV/0!</v>
      </c>
      <c r="AB46" s="2" t="e">
        <f t="shared" ref="AB46:AE52" si="21">AB32/SUM($AB32:$AE32)</f>
        <v>#DIV/0!</v>
      </c>
      <c r="AC46" s="2" t="e">
        <f t="shared" si="21"/>
        <v>#DIV/0!</v>
      </c>
      <c r="AD46" s="2" t="e">
        <f t="shared" si="21"/>
        <v>#DIV/0!</v>
      </c>
      <c r="AE46" s="2" t="e">
        <f t="shared" si="21"/>
        <v>#DIV/0!</v>
      </c>
    </row>
    <row r="47" spans="2:31" x14ac:dyDescent="0.3">
      <c r="B47" s="2" t="e">
        <f t="shared" ref="B47:E54" si="22">B33/SUM($B33:$E33)</f>
        <v>#DIV/0!</v>
      </c>
      <c r="C47" s="2" t="e">
        <f t="shared" si="22"/>
        <v>#DIV/0!</v>
      </c>
      <c r="D47" s="2" t="e">
        <f t="shared" si="22"/>
        <v>#DIV/0!</v>
      </c>
      <c r="E47" s="2" t="e">
        <f t="shared" si="22"/>
        <v>#DIV/0!</v>
      </c>
      <c r="Q47" s="2" t="e">
        <f t="shared" si="19"/>
        <v>#DIV/0!</v>
      </c>
      <c r="R47" s="2" t="e">
        <f t="shared" si="19"/>
        <v>#DIV/0!</v>
      </c>
      <c r="S47" s="2" t="e">
        <f t="shared" si="19"/>
        <v>#DIV/0!</v>
      </c>
      <c r="T47" s="2" t="e">
        <f t="shared" si="19"/>
        <v>#DIV/0!</v>
      </c>
      <c r="V47" s="2" t="e">
        <f t="shared" si="20"/>
        <v>#DIV/0!</v>
      </c>
      <c r="W47" s="2" t="e">
        <f t="shared" si="20"/>
        <v>#DIV/0!</v>
      </c>
      <c r="X47" s="2" t="e">
        <f t="shared" si="20"/>
        <v>#DIV/0!</v>
      </c>
      <c r="Y47" s="2" t="e">
        <f t="shared" si="20"/>
        <v>#DIV/0!</v>
      </c>
      <c r="AB47" s="2" t="e">
        <f t="shared" si="21"/>
        <v>#DIV/0!</v>
      </c>
      <c r="AC47" s="2" t="e">
        <f t="shared" si="21"/>
        <v>#DIV/0!</v>
      </c>
      <c r="AD47" s="2" t="e">
        <f t="shared" si="21"/>
        <v>#DIV/0!</v>
      </c>
      <c r="AE47" s="2" t="e">
        <f t="shared" si="21"/>
        <v>#DIV/0!</v>
      </c>
    </row>
    <row r="48" spans="2:31" x14ac:dyDescent="0.3">
      <c r="B48" s="2" t="e">
        <f t="shared" si="22"/>
        <v>#DIV/0!</v>
      </c>
      <c r="C48" s="2" t="e">
        <f t="shared" si="22"/>
        <v>#DIV/0!</v>
      </c>
      <c r="D48" s="2" t="e">
        <f t="shared" si="22"/>
        <v>#DIV/0!</v>
      </c>
      <c r="E48" s="2" t="e">
        <f t="shared" si="22"/>
        <v>#DIV/0!</v>
      </c>
      <c r="Q48" s="2" t="e">
        <f t="shared" si="19"/>
        <v>#DIV/0!</v>
      </c>
      <c r="R48" s="2" t="e">
        <f t="shared" si="19"/>
        <v>#DIV/0!</v>
      </c>
      <c r="S48" s="2" t="e">
        <f t="shared" si="19"/>
        <v>#DIV/0!</v>
      </c>
      <c r="T48" s="2" t="e">
        <f t="shared" si="19"/>
        <v>#DIV/0!</v>
      </c>
      <c r="V48" s="2" t="e">
        <f t="shared" si="20"/>
        <v>#DIV/0!</v>
      </c>
      <c r="W48" s="2" t="e">
        <f t="shared" si="20"/>
        <v>#DIV/0!</v>
      </c>
      <c r="X48" s="2" t="e">
        <f t="shared" si="20"/>
        <v>#DIV/0!</v>
      </c>
      <c r="Y48" s="2" t="e">
        <f t="shared" si="20"/>
        <v>#DIV/0!</v>
      </c>
      <c r="AB48" s="2" t="e">
        <f t="shared" si="21"/>
        <v>#DIV/0!</v>
      </c>
      <c r="AC48" s="2" t="e">
        <f t="shared" si="21"/>
        <v>#DIV/0!</v>
      </c>
      <c r="AD48" s="2" t="e">
        <f t="shared" si="21"/>
        <v>#DIV/0!</v>
      </c>
      <c r="AE48" s="2" t="e">
        <f t="shared" si="21"/>
        <v>#DIV/0!</v>
      </c>
    </row>
    <row r="49" spans="1:31" x14ac:dyDescent="0.3">
      <c r="B49" s="2" t="e">
        <f t="shared" si="22"/>
        <v>#DIV/0!</v>
      </c>
      <c r="C49" s="2" t="e">
        <f t="shared" si="22"/>
        <v>#DIV/0!</v>
      </c>
      <c r="D49" s="2" t="e">
        <f t="shared" si="22"/>
        <v>#DIV/0!</v>
      </c>
      <c r="E49" s="2" t="e">
        <f t="shared" si="22"/>
        <v>#DIV/0!</v>
      </c>
      <c r="Q49" s="2" t="e">
        <f t="shared" si="19"/>
        <v>#DIV/0!</v>
      </c>
      <c r="R49" s="2" t="e">
        <f t="shared" si="19"/>
        <v>#DIV/0!</v>
      </c>
      <c r="S49" s="2" t="e">
        <f t="shared" si="19"/>
        <v>#DIV/0!</v>
      </c>
      <c r="T49" s="2" t="e">
        <f t="shared" si="19"/>
        <v>#DIV/0!</v>
      </c>
      <c r="V49" s="2" t="e">
        <f t="shared" si="20"/>
        <v>#DIV/0!</v>
      </c>
      <c r="W49" s="2" t="e">
        <f t="shared" si="20"/>
        <v>#DIV/0!</v>
      </c>
      <c r="X49" s="2" t="e">
        <f t="shared" si="20"/>
        <v>#DIV/0!</v>
      </c>
      <c r="Y49" s="2" t="e">
        <f t="shared" si="20"/>
        <v>#DIV/0!</v>
      </c>
      <c r="AB49" s="2" t="e">
        <f t="shared" si="21"/>
        <v>#DIV/0!</v>
      </c>
      <c r="AC49" s="2" t="e">
        <f t="shared" si="21"/>
        <v>#DIV/0!</v>
      </c>
      <c r="AD49" s="2" t="e">
        <f t="shared" si="21"/>
        <v>#DIV/0!</v>
      </c>
      <c r="AE49" s="2" t="e">
        <f t="shared" si="21"/>
        <v>#DIV/0!</v>
      </c>
    </row>
    <row r="50" spans="1:31" x14ac:dyDescent="0.3">
      <c r="B50" s="2" t="e">
        <f t="shared" si="22"/>
        <v>#DIV/0!</v>
      </c>
      <c r="C50" s="2" t="e">
        <f t="shared" si="22"/>
        <v>#DIV/0!</v>
      </c>
      <c r="D50" s="2" t="e">
        <f t="shared" si="22"/>
        <v>#DIV/0!</v>
      </c>
      <c r="E50" s="2" t="e">
        <f t="shared" si="22"/>
        <v>#DIV/0!</v>
      </c>
      <c r="Q50" s="2" t="e">
        <f t="shared" si="19"/>
        <v>#DIV/0!</v>
      </c>
      <c r="R50" s="2" t="e">
        <f t="shared" si="19"/>
        <v>#DIV/0!</v>
      </c>
      <c r="S50" s="2" t="e">
        <f t="shared" si="19"/>
        <v>#DIV/0!</v>
      </c>
      <c r="T50" s="2" t="e">
        <f t="shared" si="19"/>
        <v>#DIV/0!</v>
      </c>
      <c r="V50" s="2" t="e">
        <f t="shared" si="20"/>
        <v>#DIV/0!</v>
      </c>
      <c r="W50" s="2" t="e">
        <f t="shared" si="20"/>
        <v>#DIV/0!</v>
      </c>
      <c r="X50" s="2" t="e">
        <f t="shared" si="20"/>
        <v>#DIV/0!</v>
      </c>
      <c r="Y50" s="2" t="e">
        <f t="shared" si="20"/>
        <v>#DIV/0!</v>
      </c>
      <c r="AB50" s="2" t="e">
        <f t="shared" si="21"/>
        <v>#DIV/0!</v>
      </c>
      <c r="AC50" s="2" t="e">
        <f t="shared" si="21"/>
        <v>#DIV/0!</v>
      </c>
      <c r="AD50" s="2" t="e">
        <f t="shared" si="21"/>
        <v>#DIV/0!</v>
      </c>
      <c r="AE50" s="2" t="e">
        <f t="shared" si="21"/>
        <v>#DIV/0!</v>
      </c>
    </row>
    <row r="51" spans="1:31" x14ac:dyDescent="0.3">
      <c r="B51" s="2" t="e">
        <f t="shared" si="22"/>
        <v>#DIV/0!</v>
      </c>
      <c r="C51" s="2" t="e">
        <f t="shared" si="22"/>
        <v>#DIV/0!</v>
      </c>
      <c r="D51" s="2" t="e">
        <f t="shared" si="22"/>
        <v>#DIV/0!</v>
      </c>
      <c r="E51" s="2" t="e">
        <f t="shared" si="22"/>
        <v>#DIV/0!</v>
      </c>
      <c r="Q51" s="2" t="e">
        <f t="shared" si="19"/>
        <v>#DIV/0!</v>
      </c>
      <c r="R51" s="2" t="e">
        <f t="shared" si="19"/>
        <v>#DIV/0!</v>
      </c>
      <c r="S51" s="2" t="e">
        <f t="shared" si="19"/>
        <v>#DIV/0!</v>
      </c>
      <c r="T51" s="2" t="e">
        <f t="shared" si="19"/>
        <v>#DIV/0!</v>
      </c>
      <c r="V51" s="2" t="e">
        <f t="shared" si="20"/>
        <v>#DIV/0!</v>
      </c>
      <c r="W51" s="2" t="e">
        <f t="shared" si="20"/>
        <v>#DIV/0!</v>
      </c>
      <c r="X51" s="2" t="e">
        <f t="shared" si="20"/>
        <v>#DIV/0!</v>
      </c>
      <c r="Y51" s="2" t="e">
        <f t="shared" si="20"/>
        <v>#DIV/0!</v>
      </c>
      <c r="AB51" s="2" t="e">
        <f t="shared" si="21"/>
        <v>#DIV/0!</v>
      </c>
      <c r="AC51" s="2" t="e">
        <f t="shared" si="21"/>
        <v>#DIV/0!</v>
      </c>
      <c r="AD51" s="2" t="e">
        <f t="shared" si="21"/>
        <v>#DIV/0!</v>
      </c>
      <c r="AE51" s="2" t="e">
        <f t="shared" si="21"/>
        <v>#DIV/0!</v>
      </c>
    </row>
    <row r="52" spans="1:31" x14ac:dyDescent="0.3">
      <c r="B52" s="2" t="e">
        <f t="shared" si="22"/>
        <v>#DIV/0!</v>
      </c>
      <c r="C52" s="2" t="e">
        <f t="shared" si="22"/>
        <v>#DIV/0!</v>
      </c>
      <c r="D52" s="2" t="e">
        <f t="shared" si="22"/>
        <v>#DIV/0!</v>
      </c>
      <c r="E52" s="2" t="e">
        <f t="shared" si="22"/>
        <v>#DIV/0!</v>
      </c>
      <c r="Q52" s="2" t="e">
        <f t="shared" si="19"/>
        <v>#DIV/0!</v>
      </c>
      <c r="R52" s="2" t="e">
        <f t="shared" si="19"/>
        <v>#DIV/0!</v>
      </c>
      <c r="S52" s="2" t="e">
        <f t="shared" si="19"/>
        <v>#DIV/0!</v>
      </c>
      <c r="T52" s="2" t="e">
        <f t="shared" si="19"/>
        <v>#DIV/0!</v>
      </c>
      <c r="V52" s="2" t="e">
        <f t="shared" si="20"/>
        <v>#DIV/0!</v>
      </c>
      <c r="W52" s="2" t="e">
        <f t="shared" si="20"/>
        <v>#DIV/0!</v>
      </c>
      <c r="X52" s="2" t="e">
        <f t="shared" si="20"/>
        <v>#DIV/0!</v>
      </c>
      <c r="Y52" s="2" t="e">
        <f t="shared" si="20"/>
        <v>#DIV/0!</v>
      </c>
      <c r="AB52" s="2" t="e">
        <f t="shared" si="21"/>
        <v>#DIV/0!</v>
      </c>
      <c r="AC52" s="2" t="e">
        <f t="shared" si="21"/>
        <v>#DIV/0!</v>
      </c>
      <c r="AD52" s="2" t="e">
        <f t="shared" si="21"/>
        <v>#DIV/0!</v>
      </c>
      <c r="AE52" s="2" t="e">
        <f t="shared" si="21"/>
        <v>#DIV/0!</v>
      </c>
    </row>
    <row r="53" spans="1:31" x14ac:dyDescent="0.3">
      <c r="B53" s="2" t="e">
        <f t="shared" si="22"/>
        <v>#DIV/0!</v>
      </c>
      <c r="C53" s="2" t="e">
        <f t="shared" si="22"/>
        <v>#DIV/0!</v>
      </c>
      <c r="D53" s="2" t="e">
        <f t="shared" si="22"/>
        <v>#DIV/0!</v>
      </c>
      <c r="E53" s="2" t="e">
        <f t="shared" si="22"/>
        <v>#DIV/0!</v>
      </c>
      <c r="Q53" s="2"/>
      <c r="R53" s="2"/>
      <c r="S53" s="2"/>
      <c r="T53" s="2"/>
      <c r="V53" s="2" t="e">
        <f t="shared" si="20"/>
        <v>#DIV/0!</v>
      </c>
      <c r="W53" s="2" t="e">
        <f t="shared" si="20"/>
        <v>#DIV/0!</v>
      </c>
      <c r="X53" s="2" t="e">
        <f t="shared" si="20"/>
        <v>#DIV/0!</v>
      </c>
      <c r="Y53" s="2" t="e">
        <f t="shared" si="20"/>
        <v>#DIV/0!</v>
      </c>
      <c r="AB53" s="2"/>
      <c r="AC53" s="2"/>
      <c r="AD53" s="2"/>
      <c r="AE53" s="2"/>
    </row>
    <row r="54" spans="1:31" x14ac:dyDescent="0.3">
      <c r="B54" s="2" t="e">
        <f t="shared" si="22"/>
        <v>#DIV/0!</v>
      </c>
      <c r="C54" s="2" t="e">
        <f t="shared" si="22"/>
        <v>#DIV/0!</v>
      </c>
      <c r="D54" s="2" t="e">
        <f t="shared" si="22"/>
        <v>#DIV/0!</v>
      </c>
      <c r="E54" s="2" t="e">
        <f t="shared" si="22"/>
        <v>#DIV/0!</v>
      </c>
      <c r="Q54" s="2"/>
      <c r="R54" s="2"/>
      <c r="S54" s="2"/>
      <c r="T54" s="2"/>
      <c r="V54" s="2" t="e">
        <f t="shared" si="20"/>
        <v>#DIV/0!</v>
      </c>
      <c r="W54" s="2" t="e">
        <f t="shared" si="20"/>
        <v>#DIV/0!</v>
      </c>
      <c r="X54" s="2" t="e">
        <f t="shared" si="20"/>
        <v>#DIV/0!</v>
      </c>
      <c r="Y54" s="2" t="e">
        <f t="shared" si="20"/>
        <v>#DIV/0!</v>
      </c>
      <c r="AB54" s="2"/>
      <c r="AC54" s="2"/>
      <c r="AD54" s="2"/>
      <c r="AE54" s="2"/>
    </row>
    <row r="55" spans="1:31" x14ac:dyDescent="0.3">
      <c r="B55" s="2"/>
      <c r="C55" s="2"/>
      <c r="D55" s="2"/>
      <c r="E55" s="2"/>
    </row>
    <row r="56" spans="1:31" x14ac:dyDescent="0.3">
      <c r="A56" t="s">
        <v>72</v>
      </c>
      <c r="B56" s="2" t="e">
        <f>MAX(B45:B54)</f>
        <v>#DIV/0!</v>
      </c>
      <c r="C56" s="2" t="e">
        <f t="shared" ref="C56:AE56" si="23">MAX(C45:C54)</f>
        <v>#DIV/0!</v>
      </c>
      <c r="D56" s="2" t="e">
        <f t="shared" si="23"/>
        <v>#DIV/0!</v>
      </c>
      <c r="E56" s="2" t="e">
        <f t="shared" si="23"/>
        <v>#DIV/0!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 t="e">
        <f t="shared" si="23"/>
        <v>#DIV/0!</v>
      </c>
      <c r="R56" s="2" t="e">
        <f t="shared" si="23"/>
        <v>#DIV/0!</v>
      </c>
      <c r="S56" s="2" t="e">
        <f t="shared" si="23"/>
        <v>#DIV/0!</v>
      </c>
      <c r="T56" s="2" t="e">
        <f t="shared" si="23"/>
        <v>#DIV/0!</v>
      </c>
      <c r="U56" s="2"/>
      <c r="V56" s="2" t="e">
        <f t="shared" si="23"/>
        <v>#DIV/0!</v>
      </c>
      <c r="W56" s="2" t="e">
        <f t="shared" si="23"/>
        <v>#DIV/0!</v>
      </c>
      <c r="X56" s="2" t="e">
        <f t="shared" si="23"/>
        <v>#DIV/0!</v>
      </c>
      <c r="Y56" s="2" t="e">
        <f t="shared" si="23"/>
        <v>#DIV/0!</v>
      </c>
      <c r="Z56" s="2"/>
      <c r="AA56" s="2"/>
      <c r="AB56" s="2" t="e">
        <f t="shared" si="23"/>
        <v>#DIV/0!</v>
      </c>
      <c r="AC56" s="2" t="e">
        <f t="shared" si="23"/>
        <v>#DIV/0!</v>
      </c>
      <c r="AD56" s="2" t="e">
        <f t="shared" si="23"/>
        <v>#DIV/0!</v>
      </c>
      <c r="AE56" s="2" t="e">
        <f t="shared" si="23"/>
        <v>#DIV/0!</v>
      </c>
    </row>
    <row r="57" spans="1:31" x14ac:dyDescent="0.3">
      <c r="B57" s="2"/>
      <c r="C57" s="2"/>
      <c r="D57" s="2"/>
      <c r="E57" s="2"/>
    </row>
  </sheetData>
  <mergeCells count="14">
    <mergeCell ref="B28:T28"/>
    <mergeCell ref="U28:AD28"/>
    <mergeCell ref="B29:C29"/>
    <mergeCell ref="Q29:R29"/>
    <mergeCell ref="V29:W29"/>
    <mergeCell ref="AB29:AC29"/>
    <mergeCell ref="B1:T1"/>
    <mergeCell ref="U1:AD1"/>
    <mergeCell ref="B2:C2"/>
    <mergeCell ref="G2:H2"/>
    <mergeCell ref="L2:M2"/>
    <mergeCell ref="Q2:R2"/>
    <mergeCell ref="V2:W2"/>
    <mergeCell ref="AB2:AC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workbookViewId="0">
      <selection activeCell="K31" sqref="K31"/>
    </sheetView>
  </sheetViews>
  <sheetFormatPr defaultRowHeight="14.4" x14ac:dyDescent="0.3"/>
  <cols>
    <col min="2" max="2" width="12.44140625" customWidth="1"/>
    <col min="3" max="3" width="9.33203125" bestFit="1" customWidth="1"/>
    <col min="22" max="22" width="9.44140625" customWidth="1"/>
    <col min="23" max="23" width="12" bestFit="1" customWidth="1"/>
    <col min="24" max="24" width="11.33203125" customWidth="1"/>
    <col min="25" max="25" width="10.5546875" customWidth="1"/>
  </cols>
  <sheetData>
    <row r="1" spans="1:31" ht="15" x14ac:dyDescent="0.25">
      <c r="B1" s="4" t="s">
        <v>69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 t="s">
        <v>69</v>
      </c>
      <c r="V1" s="4"/>
      <c r="W1" s="4"/>
      <c r="X1" s="4"/>
      <c r="Y1" s="4"/>
      <c r="Z1" s="4"/>
      <c r="AA1" s="4"/>
      <c r="AB1" s="4"/>
      <c r="AC1" s="4"/>
      <c r="AD1" s="4"/>
    </row>
    <row r="2" spans="1:31" ht="15" x14ac:dyDescent="0.25">
      <c r="B2" s="4" t="s">
        <v>65</v>
      </c>
      <c r="C2" s="4"/>
      <c r="D2" t="s">
        <v>74</v>
      </c>
      <c r="G2" s="4" t="s">
        <v>65</v>
      </c>
      <c r="H2" s="4"/>
      <c r="I2" t="s">
        <v>78</v>
      </c>
      <c r="L2" s="4" t="s">
        <v>65</v>
      </c>
      <c r="M2" s="4"/>
      <c r="N2" t="s">
        <v>80</v>
      </c>
      <c r="Q2" s="4" t="s">
        <v>68</v>
      </c>
      <c r="R2" s="4"/>
      <c r="S2" t="s">
        <v>66</v>
      </c>
      <c r="V2" s="4" t="s">
        <v>65</v>
      </c>
      <c r="W2" s="4"/>
      <c r="X2" t="s">
        <v>75</v>
      </c>
      <c r="AB2" s="4" t="s">
        <v>68</v>
      </c>
      <c r="AC2" s="4"/>
      <c r="AD2" t="s">
        <v>70</v>
      </c>
    </row>
    <row r="3" spans="1:31" ht="15" x14ac:dyDescent="0.25">
      <c r="B3" t="s">
        <v>61</v>
      </c>
      <c r="C3" t="s">
        <v>62</v>
      </c>
      <c r="D3" t="s">
        <v>63</v>
      </c>
      <c r="E3" t="s">
        <v>64</v>
      </c>
      <c r="G3" t="s">
        <v>61</v>
      </c>
      <c r="H3" t="s">
        <v>62</v>
      </c>
      <c r="I3" t="s">
        <v>63</v>
      </c>
      <c r="J3" t="s">
        <v>64</v>
      </c>
      <c r="L3" t="s">
        <v>61</v>
      </c>
      <c r="M3" t="s">
        <v>62</v>
      </c>
      <c r="N3" t="s">
        <v>63</v>
      </c>
      <c r="O3" t="s">
        <v>64</v>
      </c>
      <c r="Q3" t="s">
        <v>61</v>
      </c>
      <c r="R3" t="s">
        <v>62</v>
      </c>
      <c r="S3" t="s">
        <v>63</v>
      </c>
      <c r="T3" t="s">
        <v>64</v>
      </c>
      <c r="V3" t="s">
        <v>61</v>
      </c>
      <c r="W3" t="s">
        <v>62</v>
      </c>
      <c r="X3" t="s">
        <v>63</v>
      </c>
      <c r="Y3" t="s">
        <v>64</v>
      </c>
      <c r="AB3" t="s">
        <v>61</v>
      </c>
      <c r="AC3" t="s">
        <v>62</v>
      </c>
      <c r="AD3" t="s">
        <v>63</v>
      </c>
      <c r="AE3" t="s">
        <v>64</v>
      </c>
    </row>
    <row r="4" spans="1:31" ht="15" x14ac:dyDescent="0.25">
      <c r="B4" s="1"/>
      <c r="C4" s="1"/>
      <c r="D4" s="1"/>
      <c r="E4" s="1"/>
      <c r="G4" s="1"/>
      <c r="H4" s="1"/>
      <c r="I4" s="1"/>
      <c r="J4" s="1"/>
      <c r="L4" s="3">
        <f>(B4+G4*L$14)/12/1000</f>
        <v>0</v>
      </c>
      <c r="M4" s="3">
        <f t="shared" ref="M4:O11" si="0">(C4+H4*M$14)/12/1000</f>
        <v>0</v>
      </c>
      <c r="N4" s="3">
        <f t="shared" si="0"/>
        <v>0</v>
      </c>
      <c r="O4" s="3">
        <f>(E4+J4*O$14)/12/1000</f>
        <v>0</v>
      </c>
      <c r="Q4" s="1"/>
      <c r="R4" s="1"/>
      <c r="S4" s="1"/>
      <c r="T4" s="1"/>
      <c r="V4" s="1"/>
      <c r="W4" s="1"/>
      <c r="X4" s="1"/>
      <c r="Y4" s="1"/>
      <c r="AB4" s="1"/>
      <c r="AC4" s="1"/>
      <c r="AD4" s="1"/>
      <c r="AE4" s="1"/>
    </row>
    <row r="5" spans="1:31" ht="15" x14ac:dyDescent="0.25">
      <c r="B5" s="1"/>
      <c r="C5" s="1"/>
      <c r="D5" s="1"/>
      <c r="E5" s="1"/>
      <c r="G5" s="1"/>
      <c r="H5" s="1"/>
      <c r="I5" s="1"/>
      <c r="J5" s="1"/>
      <c r="L5" s="3">
        <f t="shared" ref="L5:L11" si="1">(B5+G5*L$14)/12/1000</f>
        <v>0</v>
      </c>
      <c r="M5" s="3">
        <f t="shared" si="0"/>
        <v>0</v>
      </c>
      <c r="N5" s="3">
        <f t="shared" si="0"/>
        <v>0</v>
      </c>
      <c r="O5" s="3">
        <f t="shared" si="0"/>
        <v>0</v>
      </c>
      <c r="Q5" s="1"/>
      <c r="R5" s="1"/>
      <c r="S5" s="1"/>
      <c r="T5" s="1"/>
      <c r="V5" s="1"/>
      <c r="W5" s="1"/>
      <c r="X5" s="1"/>
      <c r="Y5" s="1"/>
      <c r="AB5" s="1"/>
      <c r="AC5" s="1"/>
      <c r="AD5" s="1"/>
      <c r="AE5" s="1"/>
    </row>
    <row r="6" spans="1:31" ht="15" x14ac:dyDescent="0.25">
      <c r="B6" s="1"/>
      <c r="C6" s="1"/>
      <c r="D6" s="1"/>
      <c r="E6" s="1"/>
      <c r="G6" s="1"/>
      <c r="H6" s="1"/>
      <c r="I6" s="1"/>
      <c r="J6" s="1"/>
      <c r="L6" s="3">
        <f t="shared" si="1"/>
        <v>0</v>
      </c>
      <c r="M6" s="3">
        <f t="shared" si="0"/>
        <v>0</v>
      </c>
      <c r="N6" s="3">
        <f t="shared" si="0"/>
        <v>0</v>
      </c>
      <c r="O6" s="3">
        <f t="shared" si="0"/>
        <v>0</v>
      </c>
      <c r="Q6" s="1"/>
      <c r="R6" s="1"/>
      <c r="S6" s="1"/>
      <c r="T6" s="1"/>
      <c r="V6" s="1"/>
      <c r="W6" s="1"/>
      <c r="X6" s="1"/>
      <c r="Y6" s="1"/>
      <c r="AB6" s="1"/>
      <c r="AC6" s="1"/>
      <c r="AD6" s="1"/>
      <c r="AE6" s="1"/>
    </row>
    <row r="7" spans="1:31" ht="15" x14ac:dyDescent="0.25">
      <c r="B7" s="1"/>
      <c r="C7" s="1"/>
      <c r="D7" s="1"/>
      <c r="E7" s="1"/>
      <c r="G7" s="1"/>
      <c r="H7" s="1"/>
      <c r="I7" s="1"/>
      <c r="J7" s="1"/>
      <c r="L7" s="3">
        <f t="shared" si="1"/>
        <v>0</v>
      </c>
      <c r="M7" s="3">
        <f t="shared" si="0"/>
        <v>0</v>
      </c>
      <c r="N7" s="3">
        <f t="shared" si="0"/>
        <v>0</v>
      </c>
      <c r="O7" s="3">
        <f t="shared" si="0"/>
        <v>0</v>
      </c>
      <c r="Q7" s="1"/>
      <c r="R7" s="1"/>
      <c r="S7" s="1"/>
      <c r="T7" s="1"/>
      <c r="V7" s="1"/>
      <c r="W7" s="1"/>
      <c r="X7" s="1"/>
      <c r="Y7" s="1"/>
      <c r="AB7" s="1"/>
      <c r="AC7" s="1"/>
      <c r="AD7" s="1"/>
      <c r="AE7" s="1"/>
    </row>
    <row r="8" spans="1:31" ht="15" x14ac:dyDescent="0.25">
      <c r="B8" s="1"/>
      <c r="C8" s="1"/>
      <c r="D8" s="1"/>
      <c r="E8" s="1"/>
      <c r="G8" s="1"/>
      <c r="H8" s="1"/>
      <c r="I8" s="1"/>
      <c r="J8" s="1"/>
      <c r="L8" s="3">
        <f t="shared" si="1"/>
        <v>0</v>
      </c>
      <c r="M8" s="3">
        <f t="shared" si="0"/>
        <v>0</v>
      </c>
      <c r="N8" s="3">
        <f t="shared" si="0"/>
        <v>0</v>
      </c>
      <c r="O8" s="3">
        <f t="shared" si="0"/>
        <v>0</v>
      </c>
      <c r="Q8" s="1"/>
      <c r="R8" s="1"/>
      <c r="S8" s="1"/>
      <c r="T8" s="1"/>
      <c r="V8" s="1"/>
      <c r="W8" s="1"/>
      <c r="X8" s="1"/>
      <c r="Y8" s="1"/>
      <c r="AB8" s="1"/>
      <c r="AC8" s="1"/>
      <c r="AD8" s="1"/>
      <c r="AE8" s="1"/>
    </row>
    <row r="9" spans="1:31" ht="15" x14ac:dyDescent="0.25">
      <c r="B9" s="1"/>
      <c r="C9" s="1"/>
      <c r="D9" s="1"/>
      <c r="E9" s="1"/>
      <c r="G9" s="1"/>
      <c r="H9" s="1"/>
      <c r="I9" s="1"/>
      <c r="J9" s="1"/>
      <c r="L9" s="3">
        <f t="shared" si="1"/>
        <v>0</v>
      </c>
      <c r="M9" s="3">
        <f t="shared" si="0"/>
        <v>0</v>
      </c>
      <c r="N9" s="3">
        <f t="shared" si="0"/>
        <v>0</v>
      </c>
      <c r="O9" s="3">
        <f t="shared" si="0"/>
        <v>0</v>
      </c>
      <c r="Q9" s="1"/>
      <c r="R9" s="1"/>
      <c r="S9" s="1"/>
      <c r="T9" s="1"/>
      <c r="V9" s="1"/>
      <c r="W9" s="1"/>
      <c r="X9" s="1"/>
      <c r="Y9" s="1"/>
      <c r="AB9" s="1"/>
      <c r="AC9" s="1"/>
      <c r="AD9" s="1"/>
      <c r="AE9" s="1"/>
    </row>
    <row r="10" spans="1:31" ht="15" x14ac:dyDescent="0.25">
      <c r="B10" s="1"/>
      <c r="C10" s="1"/>
      <c r="D10" s="1"/>
      <c r="E10" s="1"/>
      <c r="G10" s="1"/>
      <c r="H10" s="1"/>
      <c r="I10" s="1"/>
      <c r="J10" s="1"/>
      <c r="L10" s="3">
        <f t="shared" si="1"/>
        <v>0</v>
      </c>
      <c r="M10" s="3">
        <f t="shared" si="0"/>
        <v>0</v>
      </c>
      <c r="N10" s="3">
        <f t="shared" si="0"/>
        <v>0</v>
      </c>
      <c r="O10" s="3">
        <f t="shared" si="0"/>
        <v>0</v>
      </c>
      <c r="Q10" s="1"/>
      <c r="R10" s="1"/>
      <c r="S10" s="1"/>
      <c r="T10" s="1"/>
      <c r="V10" s="1"/>
      <c r="W10" s="1"/>
      <c r="X10" s="1"/>
      <c r="Y10" s="1"/>
      <c r="AB10" s="1"/>
      <c r="AC10" s="1"/>
      <c r="AD10" s="1"/>
      <c r="AE10" s="1"/>
    </row>
    <row r="11" spans="1:31" ht="15" x14ac:dyDescent="0.25">
      <c r="B11" s="1"/>
      <c r="C11" s="1"/>
      <c r="D11" s="1"/>
      <c r="E11" s="1"/>
      <c r="G11" s="1"/>
      <c r="H11" s="1"/>
      <c r="I11" s="1"/>
      <c r="J11" s="1"/>
      <c r="L11" s="3">
        <f t="shared" si="1"/>
        <v>0</v>
      </c>
      <c r="M11" s="3">
        <f t="shared" si="0"/>
        <v>0</v>
      </c>
      <c r="N11" s="3">
        <f t="shared" si="0"/>
        <v>0</v>
      </c>
      <c r="O11" s="3">
        <f t="shared" si="0"/>
        <v>0</v>
      </c>
      <c r="Q11" s="1"/>
      <c r="R11" s="1"/>
      <c r="S11" s="1"/>
      <c r="T11" s="1"/>
      <c r="V11" s="1"/>
      <c r="W11" s="1"/>
      <c r="X11" s="1"/>
      <c r="Y11" s="1"/>
      <c r="AB11" s="1"/>
      <c r="AC11" s="1"/>
      <c r="AD11" s="1"/>
      <c r="AE11" s="1"/>
    </row>
    <row r="12" spans="1:31" ht="15" x14ac:dyDescent="0.25">
      <c r="A12" t="s">
        <v>72</v>
      </c>
      <c r="B12" s="1">
        <f>MIN(B4:B11)</f>
        <v>0</v>
      </c>
      <c r="C12" s="1">
        <f t="shared" ref="C12:E12" si="2">MIN(C4:C11)</f>
        <v>0</v>
      </c>
      <c r="D12" s="1">
        <f t="shared" si="2"/>
        <v>0</v>
      </c>
      <c r="E12" s="1">
        <f t="shared" si="2"/>
        <v>0</v>
      </c>
      <c r="F12" s="1"/>
      <c r="G12" s="1"/>
      <c r="H12" s="1"/>
      <c r="I12" s="1"/>
      <c r="J12" s="1"/>
      <c r="K12" s="1"/>
      <c r="L12" s="3">
        <f t="shared" ref="L12:O12" si="3">MIN(L4:L11)</f>
        <v>0</v>
      </c>
      <c r="M12" s="3">
        <f t="shared" si="3"/>
        <v>0</v>
      </c>
      <c r="N12" s="3">
        <f t="shared" si="3"/>
        <v>0</v>
      </c>
      <c r="O12" s="3">
        <f t="shared" si="3"/>
        <v>0</v>
      </c>
      <c r="P12" s="1"/>
      <c r="Q12" s="1">
        <f>MAX(Q4:Q11)</f>
        <v>0</v>
      </c>
      <c r="R12" s="1">
        <f t="shared" ref="R12:T12" si="4">MAX(R4:R11)</f>
        <v>0</v>
      </c>
      <c r="S12" s="1">
        <f t="shared" si="4"/>
        <v>0</v>
      </c>
      <c r="T12" s="1">
        <f t="shared" si="4"/>
        <v>0</v>
      </c>
      <c r="U12" s="1"/>
      <c r="V12" s="1">
        <f>MIN(V4:V11)</f>
        <v>0</v>
      </c>
      <c r="W12" s="1">
        <f t="shared" ref="W12:Y12" si="5">MIN(W4:W11)</f>
        <v>0</v>
      </c>
      <c r="X12" s="1">
        <f t="shared" si="5"/>
        <v>0</v>
      </c>
      <c r="Y12" s="1">
        <f t="shared" si="5"/>
        <v>0</v>
      </c>
      <c r="AB12" s="1">
        <f>MAX(AB4:AB11)</f>
        <v>0</v>
      </c>
      <c r="AC12" s="1">
        <f t="shared" ref="AC12:AE12" si="6">MAX(AC4:AC11)</f>
        <v>0</v>
      </c>
      <c r="AD12" s="1">
        <f t="shared" si="6"/>
        <v>0</v>
      </c>
      <c r="AE12" s="1">
        <f t="shared" si="6"/>
        <v>0</v>
      </c>
    </row>
    <row r="13" spans="1:31" ht="15" x14ac:dyDescent="0.25">
      <c r="A13" t="s">
        <v>76</v>
      </c>
      <c r="B13" s="1">
        <f>B12*(1+design_response!$X$3)*design_response!$Z$2</f>
        <v>0</v>
      </c>
      <c r="C13" s="1">
        <f>C12*(1+design_response!$X$3)*design_response!$Z$2</f>
        <v>0</v>
      </c>
      <c r="D13" s="1">
        <f>D12*(1+design_response!$X$3)*design_response!$Z$2</f>
        <v>0</v>
      </c>
      <c r="E13" s="1">
        <f>E12*(1+design_response!$X$3)*design_response!$Z$2</f>
        <v>0</v>
      </c>
      <c r="F13" s="1"/>
      <c r="G13" s="1"/>
      <c r="H13" s="1"/>
      <c r="I13" s="1"/>
      <c r="J13" s="1"/>
      <c r="K13" s="1"/>
      <c r="L13" s="3">
        <f>L12*(1+design_response!$X$3)*design_response!$Z$2</f>
        <v>0</v>
      </c>
      <c r="M13" s="3">
        <f>M12*(1+design_response!$X$3)*design_response!$Z$2</f>
        <v>0</v>
      </c>
      <c r="N13" s="3">
        <f>N12*(1+design_response!$X$3)*design_response!$Z$2</f>
        <v>0</v>
      </c>
      <c r="O13" s="3">
        <f>O12*(1+design_response!$X$3)*design_response!$Z$2</f>
        <v>0</v>
      </c>
      <c r="P13" s="1"/>
      <c r="Q13" s="1">
        <f>Q12*(1+design_response!$X$3)*design_response!$Z$2</f>
        <v>0</v>
      </c>
      <c r="R13" s="1">
        <f>R12*(1+design_response!$X$3)*design_response!$Z$2</f>
        <v>0</v>
      </c>
      <c r="S13" s="1">
        <f>S12*(1+design_response!$X$3)*design_response!$Z$2</f>
        <v>0</v>
      </c>
      <c r="T13" s="1">
        <f>T12*(1+design_response!$X$3)*design_response!$Z$2</f>
        <v>0</v>
      </c>
      <c r="U13" s="1"/>
      <c r="V13" s="1">
        <f>V12*(1+design_response!$X$3)*design_response!$Z$2</f>
        <v>0</v>
      </c>
      <c r="W13" s="1">
        <f>W12*(1+design_response!$X$3)*design_response!$Z$2</f>
        <v>0</v>
      </c>
      <c r="X13" s="1">
        <f>X12*(1+design_response!$X$3)*design_response!$Z$2</f>
        <v>0</v>
      </c>
      <c r="Y13" s="1">
        <f>Y12*(1+design_response!$X$3)*design_response!$Z$2</f>
        <v>0</v>
      </c>
      <c r="Z13" s="1"/>
      <c r="AA13" s="1"/>
      <c r="AB13" s="1">
        <f>AB12*(1+design_response!$X$3)*design_response!$Z$2</f>
        <v>0</v>
      </c>
      <c r="AC13" s="1">
        <f>AC12*(1+design_response!$X$3)*design_response!$Z$2</f>
        <v>0</v>
      </c>
      <c r="AD13" s="1">
        <f>AD12*(1+design_response!$X$3)*design_response!$Z$2</f>
        <v>0</v>
      </c>
      <c r="AE13" s="1">
        <f>AE12*(1+design_response!$X$3)*design_response!$Z$2</f>
        <v>0</v>
      </c>
    </row>
    <row r="14" spans="1:31" ht="15" x14ac:dyDescent="0.25">
      <c r="B14" s="1" t="s">
        <v>67</v>
      </c>
      <c r="K14" t="s">
        <v>79</v>
      </c>
      <c r="L14">
        <v>48.795000000000002</v>
      </c>
      <c r="M14">
        <v>48.795000000000002</v>
      </c>
      <c r="N14">
        <v>48.795000000000002</v>
      </c>
      <c r="O14">
        <v>48.795000000000002</v>
      </c>
      <c r="Q14" s="1" t="s">
        <v>71</v>
      </c>
      <c r="V14" s="1" t="s">
        <v>67</v>
      </c>
      <c r="AB14" s="1" t="s">
        <v>71</v>
      </c>
    </row>
    <row r="15" spans="1:31" ht="15" x14ac:dyDescent="0.25">
      <c r="B15" t="s">
        <v>61</v>
      </c>
      <c r="C15" t="s">
        <v>62</v>
      </c>
      <c r="D15" t="s">
        <v>63</v>
      </c>
      <c r="E15" t="s">
        <v>64</v>
      </c>
      <c r="Q15" t="s">
        <v>61</v>
      </c>
      <c r="R15" t="s">
        <v>62</v>
      </c>
      <c r="S15" t="s">
        <v>63</v>
      </c>
      <c r="T15" t="s">
        <v>64</v>
      </c>
      <c r="V15" t="s">
        <v>61</v>
      </c>
      <c r="W15" t="s">
        <v>62</v>
      </c>
      <c r="X15" t="s">
        <v>63</v>
      </c>
      <c r="Y15" t="s">
        <v>64</v>
      </c>
      <c r="AB15" t="s">
        <v>61</v>
      </c>
      <c r="AC15" t="s">
        <v>62</v>
      </c>
      <c r="AD15" t="s">
        <v>63</v>
      </c>
      <c r="AE15" t="s">
        <v>64</v>
      </c>
    </row>
    <row r="16" spans="1:31" ht="15" x14ac:dyDescent="0.25">
      <c r="B16" s="2" t="e">
        <f t="shared" ref="B16:E23" si="7">B4/SUM($B4:$E4)*2</f>
        <v>#DIV/0!</v>
      </c>
      <c r="C16" s="2" t="e">
        <f t="shared" si="7"/>
        <v>#DIV/0!</v>
      </c>
      <c r="D16" s="2" t="e">
        <f t="shared" si="7"/>
        <v>#DIV/0!</v>
      </c>
      <c r="E16" s="2" t="e">
        <f t="shared" si="7"/>
        <v>#DIV/0!</v>
      </c>
      <c r="Q16" s="2" t="e">
        <f t="shared" ref="Q16:T21" si="8">Q4/SUM($Q4:$T4)*2</f>
        <v>#DIV/0!</v>
      </c>
      <c r="R16" s="2" t="e">
        <f t="shared" si="8"/>
        <v>#DIV/0!</v>
      </c>
      <c r="S16" s="2" t="e">
        <f t="shared" si="8"/>
        <v>#DIV/0!</v>
      </c>
      <c r="T16" s="2" t="e">
        <f t="shared" si="8"/>
        <v>#DIV/0!</v>
      </c>
      <c r="V16" s="2" t="e">
        <f>V4/SUM($V4:$Y4)*2</f>
        <v>#DIV/0!</v>
      </c>
      <c r="W16" s="2" t="e">
        <f t="shared" ref="W16:Y16" si="9">W4/SUM($V4:$Y4)*2</f>
        <v>#DIV/0!</v>
      </c>
      <c r="X16" s="2" t="e">
        <f t="shared" si="9"/>
        <v>#DIV/0!</v>
      </c>
      <c r="Y16" s="2" t="e">
        <f t="shared" si="9"/>
        <v>#DIV/0!</v>
      </c>
      <c r="AB16" s="2" t="e">
        <f>AB4/SUM($AB4:$AE4)*2</f>
        <v>#DIV/0!</v>
      </c>
      <c r="AC16" s="2" t="e">
        <f t="shared" ref="AC16:AE16" si="10">AC4/SUM($AB4:$AE4)*2</f>
        <v>#DIV/0!</v>
      </c>
      <c r="AD16" s="2" t="e">
        <f t="shared" si="10"/>
        <v>#DIV/0!</v>
      </c>
      <c r="AE16" s="2" t="e">
        <f t="shared" si="10"/>
        <v>#DIV/0!</v>
      </c>
    </row>
    <row r="17" spans="1:31" ht="15" x14ac:dyDescent="0.25">
      <c r="B17" s="2" t="e">
        <f t="shared" si="7"/>
        <v>#DIV/0!</v>
      </c>
      <c r="C17" s="2" t="e">
        <f t="shared" si="7"/>
        <v>#DIV/0!</v>
      </c>
      <c r="D17" s="2" t="e">
        <f t="shared" si="7"/>
        <v>#DIV/0!</v>
      </c>
      <c r="E17" s="2" t="e">
        <f t="shared" si="7"/>
        <v>#DIV/0!</v>
      </c>
      <c r="Q17" s="2" t="e">
        <f t="shared" si="8"/>
        <v>#DIV/0!</v>
      </c>
      <c r="R17" s="2" t="e">
        <f t="shared" si="8"/>
        <v>#DIV/0!</v>
      </c>
      <c r="S17" s="2" t="e">
        <f t="shared" si="8"/>
        <v>#DIV/0!</v>
      </c>
      <c r="T17" s="2" t="e">
        <f t="shared" si="8"/>
        <v>#DIV/0!</v>
      </c>
      <c r="V17" s="2" t="e">
        <f t="shared" ref="V17:Y23" si="11">V5/SUM($V5:$Y5)*2</f>
        <v>#DIV/0!</v>
      </c>
      <c r="W17" s="2" t="e">
        <f t="shared" si="11"/>
        <v>#DIV/0!</v>
      </c>
      <c r="X17" s="2" t="e">
        <f t="shared" si="11"/>
        <v>#DIV/0!</v>
      </c>
      <c r="Y17" s="2" t="e">
        <f t="shared" si="11"/>
        <v>#DIV/0!</v>
      </c>
      <c r="AB17" s="2" t="e">
        <f t="shared" ref="AB17:AE21" si="12">AB5/SUM($AB5:$AE5)*2</f>
        <v>#DIV/0!</v>
      </c>
      <c r="AC17" s="2" t="e">
        <f t="shared" si="12"/>
        <v>#DIV/0!</v>
      </c>
      <c r="AD17" s="2" t="e">
        <f t="shared" si="12"/>
        <v>#DIV/0!</v>
      </c>
      <c r="AE17" s="2" t="e">
        <f t="shared" si="12"/>
        <v>#DIV/0!</v>
      </c>
    </row>
    <row r="18" spans="1:31" ht="15" x14ac:dyDescent="0.25">
      <c r="B18" s="2" t="e">
        <f t="shared" si="7"/>
        <v>#DIV/0!</v>
      </c>
      <c r="C18" s="2" t="e">
        <f t="shared" si="7"/>
        <v>#DIV/0!</v>
      </c>
      <c r="D18" s="2" t="e">
        <f t="shared" si="7"/>
        <v>#DIV/0!</v>
      </c>
      <c r="E18" s="2" t="e">
        <f t="shared" si="7"/>
        <v>#DIV/0!</v>
      </c>
      <c r="Q18" s="2" t="e">
        <f t="shared" si="8"/>
        <v>#DIV/0!</v>
      </c>
      <c r="R18" s="2" t="e">
        <f t="shared" si="8"/>
        <v>#DIV/0!</v>
      </c>
      <c r="S18" s="2" t="e">
        <f t="shared" si="8"/>
        <v>#DIV/0!</v>
      </c>
      <c r="T18" s="2" t="e">
        <f t="shared" si="8"/>
        <v>#DIV/0!</v>
      </c>
      <c r="V18" s="2" t="e">
        <f t="shared" si="11"/>
        <v>#DIV/0!</v>
      </c>
      <c r="W18" s="2" t="e">
        <f t="shared" si="11"/>
        <v>#DIV/0!</v>
      </c>
      <c r="X18" s="2" t="e">
        <f t="shared" si="11"/>
        <v>#DIV/0!</v>
      </c>
      <c r="Y18" s="2" t="e">
        <f t="shared" si="11"/>
        <v>#DIV/0!</v>
      </c>
      <c r="AB18" s="2" t="e">
        <f t="shared" si="12"/>
        <v>#DIV/0!</v>
      </c>
      <c r="AC18" s="2" t="e">
        <f t="shared" si="12"/>
        <v>#DIV/0!</v>
      </c>
      <c r="AD18" s="2" t="e">
        <f t="shared" si="12"/>
        <v>#DIV/0!</v>
      </c>
      <c r="AE18" s="2" t="e">
        <f t="shared" si="12"/>
        <v>#DIV/0!</v>
      </c>
    </row>
    <row r="19" spans="1:31" ht="15" x14ac:dyDescent="0.25">
      <c r="B19" s="2" t="e">
        <f t="shared" si="7"/>
        <v>#DIV/0!</v>
      </c>
      <c r="C19" s="2" t="e">
        <f t="shared" si="7"/>
        <v>#DIV/0!</v>
      </c>
      <c r="D19" s="2" t="e">
        <f t="shared" si="7"/>
        <v>#DIV/0!</v>
      </c>
      <c r="E19" s="2" t="e">
        <f t="shared" si="7"/>
        <v>#DIV/0!</v>
      </c>
      <c r="Q19" s="2" t="e">
        <f t="shared" si="8"/>
        <v>#DIV/0!</v>
      </c>
      <c r="R19" s="2" t="e">
        <f t="shared" si="8"/>
        <v>#DIV/0!</v>
      </c>
      <c r="S19" s="2" t="e">
        <f t="shared" si="8"/>
        <v>#DIV/0!</v>
      </c>
      <c r="T19" s="2" t="e">
        <f t="shared" si="8"/>
        <v>#DIV/0!</v>
      </c>
      <c r="V19" s="2" t="e">
        <f t="shared" si="11"/>
        <v>#DIV/0!</v>
      </c>
      <c r="W19" s="2" t="e">
        <f t="shared" si="11"/>
        <v>#DIV/0!</v>
      </c>
      <c r="X19" s="2" t="e">
        <f t="shared" si="11"/>
        <v>#DIV/0!</v>
      </c>
      <c r="Y19" s="2" t="e">
        <f t="shared" si="11"/>
        <v>#DIV/0!</v>
      </c>
      <c r="AB19" s="2" t="e">
        <f t="shared" si="12"/>
        <v>#DIV/0!</v>
      </c>
      <c r="AC19" s="2" t="e">
        <f t="shared" si="12"/>
        <v>#DIV/0!</v>
      </c>
      <c r="AD19" s="2" t="e">
        <f t="shared" si="12"/>
        <v>#DIV/0!</v>
      </c>
      <c r="AE19" s="2" t="e">
        <f t="shared" si="12"/>
        <v>#DIV/0!</v>
      </c>
    </row>
    <row r="20" spans="1:31" ht="15" x14ac:dyDescent="0.25">
      <c r="B20" s="2" t="e">
        <f t="shared" si="7"/>
        <v>#DIV/0!</v>
      </c>
      <c r="C20" s="2" t="e">
        <f t="shared" si="7"/>
        <v>#DIV/0!</v>
      </c>
      <c r="D20" s="2" t="e">
        <f t="shared" si="7"/>
        <v>#DIV/0!</v>
      </c>
      <c r="E20" s="2" t="e">
        <f t="shared" si="7"/>
        <v>#DIV/0!</v>
      </c>
      <c r="Q20" s="2" t="e">
        <f t="shared" si="8"/>
        <v>#DIV/0!</v>
      </c>
      <c r="R20" s="2" t="e">
        <f t="shared" si="8"/>
        <v>#DIV/0!</v>
      </c>
      <c r="S20" s="2" t="e">
        <f t="shared" si="8"/>
        <v>#DIV/0!</v>
      </c>
      <c r="T20" s="2" t="e">
        <f t="shared" si="8"/>
        <v>#DIV/0!</v>
      </c>
      <c r="V20" s="2" t="e">
        <f t="shared" si="11"/>
        <v>#DIV/0!</v>
      </c>
      <c r="W20" s="2" t="e">
        <f t="shared" si="11"/>
        <v>#DIV/0!</v>
      </c>
      <c r="X20" s="2" t="e">
        <f t="shared" si="11"/>
        <v>#DIV/0!</v>
      </c>
      <c r="Y20" s="2" t="e">
        <f t="shared" si="11"/>
        <v>#DIV/0!</v>
      </c>
      <c r="AB20" s="2" t="e">
        <f t="shared" si="12"/>
        <v>#DIV/0!</v>
      </c>
      <c r="AC20" s="2" t="e">
        <f t="shared" si="12"/>
        <v>#DIV/0!</v>
      </c>
      <c r="AD20" s="2" t="e">
        <f t="shared" si="12"/>
        <v>#DIV/0!</v>
      </c>
      <c r="AE20" s="2" t="e">
        <f t="shared" si="12"/>
        <v>#DIV/0!</v>
      </c>
    </row>
    <row r="21" spans="1:31" ht="15" x14ac:dyDescent="0.25">
      <c r="B21" s="2" t="e">
        <f t="shared" si="7"/>
        <v>#DIV/0!</v>
      </c>
      <c r="C21" s="2" t="e">
        <f t="shared" si="7"/>
        <v>#DIV/0!</v>
      </c>
      <c r="D21" s="2" t="e">
        <f t="shared" si="7"/>
        <v>#DIV/0!</v>
      </c>
      <c r="E21" s="2" t="e">
        <f t="shared" si="7"/>
        <v>#DIV/0!</v>
      </c>
      <c r="Q21" s="2" t="e">
        <f t="shared" si="8"/>
        <v>#DIV/0!</v>
      </c>
      <c r="R21" s="2" t="e">
        <f t="shared" si="8"/>
        <v>#DIV/0!</v>
      </c>
      <c r="S21" s="2" t="e">
        <f t="shared" si="8"/>
        <v>#DIV/0!</v>
      </c>
      <c r="T21" s="2" t="e">
        <f t="shared" si="8"/>
        <v>#DIV/0!</v>
      </c>
      <c r="V21" s="2" t="e">
        <f t="shared" si="11"/>
        <v>#DIV/0!</v>
      </c>
      <c r="W21" s="2" t="e">
        <f t="shared" si="11"/>
        <v>#DIV/0!</v>
      </c>
      <c r="X21" s="2" t="e">
        <f t="shared" si="11"/>
        <v>#DIV/0!</v>
      </c>
      <c r="Y21" s="2" t="e">
        <f t="shared" si="11"/>
        <v>#DIV/0!</v>
      </c>
      <c r="AB21" s="2" t="e">
        <f t="shared" si="12"/>
        <v>#DIV/0!</v>
      </c>
      <c r="AC21" s="2" t="e">
        <f t="shared" si="12"/>
        <v>#DIV/0!</v>
      </c>
      <c r="AD21" s="2" t="e">
        <f t="shared" si="12"/>
        <v>#DIV/0!</v>
      </c>
      <c r="AE21" s="2" t="e">
        <f t="shared" si="12"/>
        <v>#DIV/0!</v>
      </c>
    </row>
    <row r="22" spans="1:31" ht="15" x14ac:dyDescent="0.25">
      <c r="B22" s="2" t="e">
        <f t="shared" si="7"/>
        <v>#DIV/0!</v>
      </c>
      <c r="C22" s="2" t="e">
        <f t="shared" si="7"/>
        <v>#DIV/0!</v>
      </c>
      <c r="D22" s="2" t="e">
        <f t="shared" si="7"/>
        <v>#DIV/0!</v>
      </c>
      <c r="E22" s="2" t="e">
        <f t="shared" si="7"/>
        <v>#DIV/0!</v>
      </c>
      <c r="Q22" s="2"/>
      <c r="R22" s="2"/>
      <c r="S22" s="2"/>
      <c r="T22" s="2"/>
      <c r="V22" s="2" t="e">
        <f t="shared" si="11"/>
        <v>#DIV/0!</v>
      </c>
      <c r="W22" s="2" t="e">
        <f t="shared" si="11"/>
        <v>#DIV/0!</v>
      </c>
      <c r="X22" s="2" t="e">
        <f t="shared" si="11"/>
        <v>#DIV/0!</v>
      </c>
      <c r="Y22" s="2" t="e">
        <f t="shared" si="11"/>
        <v>#DIV/0!</v>
      </c>
      <c r="AB22" s="2"/>
      <c r="AC22" s="2"/>
      <c r="AD22" s="2"/>
      <c r="AE22" s="2"/>
    </row>
    <row r="23" spans="1:31" ht="15" x14ac:dyDescent="0.25">
      <c r="B23" s="2" t="e">
        <f t="shared" si="7"/>
        <v>#DIV/0!</v>
      </c>
      <c r="C23" s="2" t="e">
        <f t="shared" si="7"/>
        <v>#DIV/0!</v>
      </c>
      <c r="D23" s="2" t="e">
        <f t="shared" si="7"/>
        <v>#DIV/0!</v>
      </c>
      <c r="E23" s="2" t="e">
        <f t="shared" si="7"/>
        <v>#DIV/0!</v>
      </c>
      <c r="Q23" s="2"/>
      <c r="R23" s="2"/>
      <c r="S23" s="2"/>
      <c r="T23" s="2"/>
      <c r="V23" s="2" t="e">
        <f t="shared" si="11"/>
        <v>#DIV/0!</v>
      </c>
      <c r="W23" s="2" t="e">
        <f t="shared" si="11"/>
        <v>#DIV/0!</v>
      </c>
      <c r="X23" s="2" t="e">
        <f t="shared" si="11"/>
        <v>#DIV/0!</v>
      </c>
      <c r="Y23" s="2" t="e">
        <f t="shared" si="11"/>
        <v>#DIV/0!</v>
      </c>
    </row>
    <row r="24" spans="1:31" ht="15" x14ac:dyDescent="0.25">
      <c r="B24" s="2"/>
      <c r="C24" s="2"/>
      <c r="D24" s="2"/>
      <c r="E24" s="2"/>
      <c r="V24" s="2"/>
      <c r="W24" s="2"/>
      <c r="X24" s="2"/>
      <c r="Y24" s="2"/>
    </row>
    <row r="25" spans="1:31" ht="15" x14ac:dyDescent="0.25">
      <c r="A25" t="s">
        <v>72</v>
      </c>
      <c r="B25" s="2" t="e">
        <f>MAX(B16:B23)</f>
        <v>#DIV/0!</v>
      </c>
      <c r="C25" s="2" t="e">
        <f>MAX(C16:C23)</f>
        <v>#DIV/0!</v>
      </c>
      <c r="D25" s="2" t="e">
        <f>MAX(D16:D23)</f>
        <v>#DIV/0!</v>
      </c>
      <c r="E25" s="2" t="e">
        <f>MAX(E16:E23)</f>
        <v>#DIV/0!</v>
      </c>
      <c r="K25" t="s">
        <v>72</v>
      </c>
      <c r="Q25" s="2" t="e">
        <f>MAX(Q16:Q21)</f>
        <v>#DIV/0!</v>
      </c>
      <c r="R25" s="2" t="e">
        <f>MAX(R16:R21)</f>
        <v>#DIV/0!</v>
      </c>
      <c r="S25" s="2" t="e">
        <f>MAX(S16:S21)</f>
        <v>#DIV/0!</v>
      </c>
      <c r="T25" s="2" t="e">
        <f>MAX(T16:T21)</f>
        <v>#DIV/0!</v>
      </c>
      <c r="V25" s="2" t="e">
        <f>MAX(V16:V23)</f>
        <v>#DIV/0!</v>
      </c>
      <c r="W25" s="2" t="e">
        <f t="shared" ref="W25:Y25" si="13">MAX(W16:W23)</f>
        <v>#DIV/0!</v>
      </c>
      <c r="X25" s="2" t="e">
        <f t="shared" si="13"/>
        <v>#DIV/0!</v>
      </c>
      <c r="Y25" s="2" t="e">
        <f t="shared" si="13"/>
        <v>#DIV/0!</v>
      </c>
      <c r="AB25" s="2" t="e">
        <f>MAX(AB16:AB21)</f>
        <v>#DIV/0!</v>
      </c>
      <c r="AC25" s="2" t="e">
        <f t="shared" ref="AC25:AE25" si="14">MAX(AC16:AC21)</f>
        <v>#DIV/0!</v>
      </c>
      <c r="AD25" s="2" t="e">
        <f t="shared" si="14"/>
        <v>#DIV/0!</v>
      </c>
      <c r="AE25" s="2" t="e">
        <f t="shared" si="14"/>
        <v>#DIV/0!</v>
      </c>
    </row>
    <row r="26" spans="1:31" ht="15" x14ac:dyDescent="0.25">
      <c r="A26" t="s">
        <v>77</v>
      </c>
      <c r="B26" t="e">
        <f>design_response!$V$3/'FE_response_HL-93'!B25</f>
        <v>#DIV/0!</v>
      </c>
      <c r="C26" t="e">
        <f>design_response!$V$3/'FE_response_HL-93'!C25</f>
        <v>#DIV/0!</v>
      </c>
      <c r="D26" t="e">
        <f>design_response!$V$3/'FE_response_HL-93'!D25</f>
        <v>#DIV/0!</v>
      </c>
      <c r="E26" t="e">
        <f>design_response!$V$3/'FE_response_HL-93'!E25</f>
        <v>#DIV/0!</v>
      </c>
      <c r="Q26" t="e">
        <f>design_response!$V$3/'FE_response_HL-93'!Q25</f>
        <v>#DIV/0!</v>
      </c>
      <c r="R26" t="e">
        <f>design_response!$V$3/'FE_response_HL-93'!R25</f>
        <v>#DIV/0!</v>
      </c>
      <c r="S26" t="e">
        <f>design_response!$V$3/'FE_response_HL-93'!S25</f>
        <v>#DIV/0!</v>
      </c>
      <c r="T26" t="e">
        <f>design_response!$V$3/'FE_response_HL-93'!T25</f>
        <v>#DIV/0!</v>
      </c>
      <c r="V26" t="e">
        <f>design_response!$V$3/'FE_response_HL-93'!V25</f>
        <v>#DIV/0!</v>
      </c>
      <c r="W26" t="e">
        <f>design_response!$V$3/'FE_response_HL-93'!W25</f>
        <v>#DIV/0!</v>
      </c>
      <c r="X26" t="e">
        <f>design_response!$V$3/'FE_response_HL-93'!X25</f>
        <v>#DIV/0!</v>
      </c>
      <c r="Y26" t="e">
        <f>design_response!$V$3/'FE_response_HL-93'!Y25</f>
        <v>#DIV/0!</v>
      </c>
      <c r="AB26" t="e">
        <f>design_response!$V$3/'FE_response_HL-93'!AB25</f>
        <v>#DIV/0!</v>
      </c>
      <c r="AC26" t="e">
        <f>design_response!$V$3/'FE_response_HL-93'!AC25</f>
        <v>#DIV/0!</v>
      </c>
      <c r="AD26" t="e">
        <f>design_response!$V$3/'FE_response_HL-93'!AD25</f>
        <v>#DIV/0!</v>
      </c>
      <c r="AE26" t="e">
        <f>design_response!$V$3/'FE_response_HL-93'!AE25</f>
        <v>#DIV/0!</v>
      </c>
    </row>
    <row r="28" spans="1:31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1" x14ac:dyDescent="0.3">
      <c r="B29" s="4"/>
      <c r="C29" s="4"/>
      <c r="Q29" s="4"/>
      <c r="R29" s="4"/>
      <c r="V29" s="4"/>
      <c r="W29" s="4"/>
      <c r="AB29" s="4"/>
      <c r="AC29" s="4"/>
    </row>
    <row r="31" spans="1:31" x14ac:dyDescent="0.3">
      <c r="B31" s="1"/>
      <c r="C31" s="1"/>
      <c r="D31" s="1"/>
      <c r="E31" s="1"/>
      <c r="Q31" s="1"/>
      <c r="R31" s="1"/>
      <c r="S31" s="1"/>
      <c r="T31" s="1"/>
      <c r="V31" s="1"/>
      <c r="W31" s="1"/>
      <c r="X31" s="1"/>
      <c r="Y31" s="1"/>
      <c r="AB31" s="1"/>
      <c r="AC31" s="1"/>
      <c r="AD31" s="1"/>
      <c r="AE31" s="1"/>
    </row>
    <row r="32" spans="1:31" x14ac:dyDescent="0.3">
      <c r="B32" s="1"/>
      <c r="C32" s="1"/>
      <c r="D32" s="1"/>
      <c r="E32" s="1"/>
      <c r="Q32" s="1"/>
      <c r="R32" s="1"/>
      <c r="S32" s="1"/>
      <c r="T32" s="1"/>
      <c r="V32" s="1"/>
      <c r="W32" s="1"/>
      <c r="X32" s="1"/>
      <c r="Y32" s="1"/>
      <c r="AB32" s="1"/>
      <c r="AC32" s="1"/>
      <c r="AD32" s="1"/>
      <c r="AE32" s="1"/>
    </row>
    <row r="33" spans="2:31" x14ac:dyDescent="0.3">
      <c r="B33" s="1"/>
      <c r="C33" s="1"/>
      <c r="D33" s="1"/>
      <c r="E33" s="1"/>
      <c r="Q33" s="1"/>
      <c r="R33" s="1"/>
      <c r="S33" s="1"/>
      <c r="T33" s="1"/>
      <c r="V33" s="1"/>
      <c r="W33" s="1"/>
      <c r="X33" s="1"/>
      <c r="Y33" s="1"/>
      <c r="AB33" s="1"/>
      <c r="AC33" s="1"/>
      <c r="AD33" s="1"/>
      <c r="AE33" s="1"/>
    </row>
    <row r="34" spans="2:31" x14ac:dyDescent="0.3">
      <c r="B34" s="1"/>
      <c r="C34" s="1"/>
      <c r="D34" s="1"/>
      <c r="E34" s="1"/>
      <c r="Q34" s="1"/>
      <c r="R34" s="1"/>
      <c r="S34" s="1"/>
      <c r="T34" s="1"/>
      <c r="V34" s="1"/>
      <c r="W34" s="1"/>
      <c r="X34" s="1"/>
      <c r="Y34" s="1"/>
      <c r="AB34" s="1"/>
      <c r="AC34" s="1"/>
      <c r="AD34" s="1"/>
      <c r="AE34" s="1"/>
    </row>
    <row r="35" spans="2:31" x14ac:dyDescent="0.3">
      <c r="B35" s="1"/>
      <c r="C35" s="1"/>
      <c r="D35" s="1"/>
      <c r="E35" s="1"/>
      <c r="Q35" s="1"/>
      <c r="R35" s="1"/>
      <c r="S35" s="1"/>
      <c r="T35" s="1"/>
      <c r="V35" s="1"/>
      <c r="W35" s="1"/>
      <c r="X35" s="1"/>
      <c r="Y35" s="1"/>
      <c r="AB35" s="1"/>
      <c r="AC35" s="1"/>
      <c r="AD35" s="1"/>
      <c r="AE35" s="1"/>
    </row>
    <row r="36" spans="2:31" x14ac:dyDescent="0.3">
      <c r="B36" s="1"/>
      <c r="C36" s="1"/>
      <c r="D36" s="1"/>
      <c r="E36" s="1"/>
      <c r="Q36" s="1"/>
      <c r="R36" s="1"/>
      <c r="S36" s="1"/>
      <c r="T36" s="1"/>
      <c r="V36" s="1"/>
      <c r="W36" s="1"/>
      <c r="X36" s="1"/>
      <c r="Y36" s="1"/>
      <c r="AB36" s="1"/>
      <c r="AC36" s="1"/>
      <c r="AD36" s="1"/>
      <c r="AE36" s="1"/>
    </row>
    <row r="37" spans="2:31" x14ac:dyDescent="0.3">
      <c r="B37" s="1"/>
      <c r="C37" s="1"/>
      <c r="D37" s="1"/>
      <c r="E37" s="1"/>
      <c r="Q37" s="1"/>
      <c r="R37" s="1"/>
      <c r="S37" s="1"/>
      <c r="T37" s="1"/>
      <c r="V37" s="1"/>
      <c r="W37" s="1"/>
      <c r="X37" s="1"/>
      <c r="Y37" s="1"/>
      <c r="AB37" s="1"/>
      <c r="AC37" s="1"/>
      <c r="AD37" s="1"/>
      <c r="AE37" s="1"/>
    </row>
    <row r="38" spans="2:31" x14ac:dyDescent="0.3">
      <c r="B38" s="1"/>
      <c r="C38" s="1"/>
      <c r="D38" s="1"/>
      <c r="E38" s="1"/>
      <c r="Q38" s="1"/>
      <c r="R38" s="1"/>
      <c r="S38" s="1"/>
      <c r="T38" s="1"/>
      <c r="V38" s="1"/>
      <c r="W38" s="1"/>
      <c r="X38" s="1"/>
      <c r="Y38" s="1"/>
      <c r="AB38" s="1"/>
      <c r="AC38" s="1"/>
      <c r="AD38" s="1"/>
      <c r="AE38" s="1"/>
    </row>
    <row r="39" spans="2:31" x14ac:dyDescent="0.3">
      <c r="B39" s="1"/>
      <c r="C39" s="1"/>
      <c r="D39" s="1"/>
      <c r="E39" s="1"/>
      <c r="Q39" s="1"/>
      <c r="R39" s="1"/>
      <c r="S39" s="1"/>
      <c r="T39" s="1"/>
      <c r="V39" s="1"/>
      <c r="W39" s="1"/>
      <c r="X39" s="1"/>
      <c r="Y39" s="1"/>
      <c r="AB39" s="1"/>
      <c r="AC39" s="1"/>
      <c r="AD39" s="1"/>
      <c r="AE39" s="1"/>
    </row>
    <row r="40" spans="2:31" x14ac:dyDescent="0.3">
      <c r="B40" s="1"/>
      <c r="C40" s="1"/>
      <c r="D40" s="1"/>
      <c r="E40" s="1"/>
      <c r="Q40" s="1"/>
      <c r="R40" s="1"/>
      <c r="S40" s="1"/>
      <c r="T40" s="1"/>
      <c r="V40" s="1"/>
      <c r="W40" s="1"/>
      <c r="X40" s="1"/>
      <c r="Y40" s="1"/>
      <c r="AB40" s="1"/>
      <c r="AC40" s="1"/>
      <c r="AD40" s="1"/>
      <c r="AE40" s="1"/>
    </row>
    <row r="41" spans="2:31" x14ac:dyDescent="0.3">
      <c r="B41" s="1"/>
      <c r="C41" s="1"/>
      <c r="D41" s="1"/>
      <c r="E41" s="1"/>
      <c r="V41" s="1"/>
      <c r="W41" s="1"/>
      <c r="X41" s="1"/>
      <c r="Y41" s="1"/>
    </row>
    <row r="42" spans="2:31" x14ac:dyDescent="0.3">
      <c r="B42" s="1"/>
      <c r="C42" s="1"/>
      <c r="D42" s="1"/>
      <c r="E42" s="1"/>
      <c r="V42" s="1"/>
      <c r="W42" s="1"/>
      <c r="X42" s="1"/>
      <c r="Y42" s="1"/>
    </row>
    <row r="43" spans="2:31" x14ac:dyDescent="0.3">
      <c r="B43" s="1" t="s">
        <v>67</v>
      </c>
      <c r="Q43" s="1" t="s">
        <v>71</v>
      </c>
      <c r="V43" s="1" t="s">
        <v>67</v>
      </c>
      <c r="AB43" s="1" t="s">
        <v>71</v>
      </c>
    </row>
    <row r="44" spans="2:31" x14ac:dyDescent="0.3">
      <c r="B44" t="s">
        <v>61</v>
      </c>
      <c r="C44" t="s">
        <v>62</v>
      </c>
      <c r="D44" t="s">
        <v>63</v>
      </c>
      <c r="E44" t="s">
        <v>64</v>
      </c>
      <c r="Q44" t="s">
        <v>61</v>
      </c>
      <c r="R44" t="s">
        <v>62</v>
      </c>
      <c r="S44" t="s">
        <v>63</v>
      </c>
      <c r="T44" t="s">
        <v>64</v>
      </c>
      <c r="V44" t="s">
        <v>61</v>
      </c>
      <c r="W44" t="s">
        <v>62</v>
      </c>
      <c r="X44" t="s">
        <v>63</v>
      </c>
      <c r="Y44" t="s">
        <v>64</v>
      </c>
      <c r="AB44" t="s">
        <v>61</v>
      </c>
      <c r="AC44" t="s">
        <v>62</v>
      </c>
      <c r="AD44" t="s">
        <v>63</v>
      </c>
      <c r="AE44" t="s">
        <v>64</v>
      </c>
    </row>
    <row r="45" spans="2:31" x14ac:dyDescent="0.3">
      <c r="B45" s="2" t="e">
        <f>B31/SUM($B31:$E31)</f>
        <v>#DIV/0!</v>
      </c>
      <c r="C45" s="2" t="e">
        <f t="shared" ref="C45:E46" si="15">C31/SUM($B31:$E31)</f>
        <v>#DIV/0!</v>
      </c>
      <c r="D45" s="2" t="e">
        <f t="shared" si="15"/>
        <v>#DIV/0!</v>
      </c>
      <c r="E45" s="2" t="e">
        <f t="shared" si="15"/>
        <v>#DIV/0!</v>
      </c>
      <c r="Q45" s="2" t="e">
        <f>Q31/SUM($Q31:$T31)</f>
        <v>#DIV/0!</v>
      </c>
      <c r="R45" s="2" t="e">
        <f t="shared" ref="R45:T45" si="16">R31/SUM($Q31:$T31)</f>
        <v>#DIV/0!</v>
      </c>
      <c r="S45" s="2" t="e">
        <f t="shared" si="16"/>
        <v>#DIV/0!</v>
      </c>
      <c r="T45" s="2" t="e">
        <f t="shared" si="16"/>
        <v>#DIV/0!</v>
      </c>
      <c r="V45" s="2" t="e">
        <f>V31/SUM($V31:$Y31)</f>
        <v>#DIV/0!</v>
      </c>
      <c r="W45" s="2" t="e">
        <f t="shared" ref="W45:Y45" si="17">W31/SUM($V31:$Y31)</f>
        <v>#DIV/0!</v>
      </c>
      <c r="X45" s="2" t="e">
        <f t="shared" si="17"/>
        <v>#DIV/0!</v>
      </c>
      <c r="Y45" s="2" t="e">
        <f t="shared" si="17"/>
        <v>#DIV/0!</v>
      </c>
      <c r="AB45" s="2" t="e">
        <f>AB31/SUM($AB31:$AE31)</f>
        <v>#DIV/0!</v>
      </c>
      <c r="AC45" s="2" t="e">
        <f t="shared" ref="AC45:AE45" si="18">AC31/SUM($AB31:$AE31)</f>
        <v>#DIV/0!</v>
      </c>
      <c r="AD45" s="2" t="e">
        <f t="shared" si="18"/>
        <v>#DIV/0!</v>
      </c>
      <c r="AE45" s="2" t="e">
        <f t="shared" si="18"/>
        <v>#DIV/0!</v>
      </c>
    </row>
    <row r="46" spans="2:31" x14ac:dyDescent="0.3">
      <c r="B46" s="2" t="e">
        <f>B32/SUM($B32:$E32)</f>
        <v>#DIV/0!</v>
      </c>
      <c r="C46" s="2" t="e">
        <f t="shared" si="15"/>
        <v>#DIV/0!</v>
      </c>
      <c r="D46" s="2" t="e">
        <f t="shared" si="15"/>
        <v>#DIV/0!</v>
      </c>
      <c r="E46" s="2" t="e">
        <f t="shared" si="15"/>
        <v>#DIV/0!</v>
      </c>
      <c r="Q46" s="2" t="e">
        <f t="shared" ref="Q46:T52" si="19">Q32/SUM($Q32:$T32)</f>
        <v>#DIV/0!</v>
      </c>
      <c r="R46" s="2" t="e">
        <f t="shared" si="19"/>
        <v>#DIV/0!</v>
      </c>
      <c r="S46" s="2" t="e">
        <f t="shared" si="19"/>
        <v>#DIV/0!</v>
      </c>
      <c r="T46" s="2" t="e">
        <f t="shared" si="19"/>
        <v>#DIV/0!</v>
      </c>
      <c r="V46" s="2" t="e">
        <f t="shared" ref="V46:Y54" si="20">V32/SUM($V32:$Y32)</f>
        <v>#DIV/0!</v>
      </c>
      <c r="W46" s="2" t="e">
        <f t="shared" si="20"/>
        <v>#DIV/0!</v>
      </c>
      <c r="X46" s="2" t="e">
        <f t="shared" si="20"/>
        <v>#DIV/0!</v>
      </c>
      <c r="Y46" s="2" t="e">
        <f t="shared" si="20"/>
        <v>#DIV/0!</v>
      </c>
      <c r="AB46" s="2" t="e">
        <f t="shared" ref="AB46:AE52" si="21">AB32/SUM($AB32:$AE32)</f>
        <v>#DIV/0!</v>
      </c>
      <c r="AC46" s="2" t="e">
        <f t="shared" si="21"/>
        <v>#DIV/0!</v>
      </c>
      <c r="AD46" s="2" t="e">
        <f t="shared" si="21"/>
        <v>#DIV/0!</v>
      </c>
      <c r="AE46" s="2" t="e">
        <f t="shared" si="21"/>
        <v>#DIV/0!</v>
      </c>
    </row>
    <row r="47" spans="2:31" x14ac:dyDescent="0.3">
      <c r="B47" s="2" t="e">
        <f t="shared" ref="B47:E54" si="22">B33/SUM($B33:$E33)</f>
        <v>#DIV/0!</v>
      </c>
      <c r="C47" s="2" t="e">
        <f t="shared" si="22"/>
        <v>#DIV/0!</v>
      </c>
      <c r="D47" s="2" t="e">
        <f t="shared" si="22"/>
        <v>#DIV/0!</v>
      </c>
      <c r="E47" s="2" t="e">
        <f t="shared" si="22"/>
        <v>#DIV/0!</v>
      </c>
      <c r="Q47" s="2" t="e">
        <f t="shared" si="19"/>
        <v>#DIV/0!</v>
      </c>
      <c r="R47" s="2" t="e">
        <f t="shared" si="19"/>
        <v>#DIV/0!</v>
      </c>
      <c r="S47" s="2" t="e">
        <f t="shared" si="19"/>
        <v>#DIV/0!</v>
      </c>
      <c r="T47" s="2" t="e">
        <f t="shared" si="19"/>
        <v>#DIV/0!</v>
      </c>
      <c r="V47" s="2" t="e">
        <f t="shared" si="20"/>
        <v>#DIV/0!</v>
      </c>
      <c r="W47" s="2" t="e">
        <f t="shared" si="20"/>
        <v>#DIV/0!</v>
      </c>
      <c r="X47" s="2" t="e">
        <f t="shared" si="20"/>
        <v>#DIV/0!</v>
      </c>
      <c r="Y47" s="2" t="e">
        <f t="shared" si="20"/>
        <v>#DIV/0!</v>
      </c>
      <c r="AB47" s="2" t="e">
        <f t="shared" si="21"/>
        <v>#DIV/0!</v>
      </c>
      <c r="AC47" s="2" t="e">
        <f t="shared" si="21"/>
        <v>#DIV/0!</v>
      </c>
      <c r="AD47" s="2" t="e">
        <f t="shared" si="21"/>
        <v>#DIV/0!</v>
      </c>
      <c r="AE47" s="2" t="e">
        <f t="shared" si="21"/>
        <v>#DIV/0!</v>
      </c>
    </row>
    <row r="48" spans="2:31" x14ac:dyDescent="0.3">
      <c r="B48" s="2" t="e">
        <f t="shared" si="22"/>
        <v>#DIV/0!</v>
      </c>
      <c r="C48" s="2" t="e">
        <f t="shared" si="22"/>
        <v>#DIV/0!</v>
      </c>
      <c r="D48" s="2" t="e">
        <f t="shared" si="22"/>
        <v>#DIV/0!</v>
      </c>
      <c r="E48" s="2" t="e">
        <f t="shared" si="22"/>
        <v>#DIV/0!</v>
      </c>
      <c r="Q48" s="2" t="e">
        <f t="shared" si="19"/>
        <v>#DIV/0!</v>
      </c>
      <c r="R48" s="2" t="e">
        <f t="shared" si="19"/>
        <v>#DIV/0!</v>
      </c>
      <c r="S48" s="2" t="e">
        <f t="shared" si="19"/>
        <v>#DIV/0!</v>
      </c>
      <c r="T48" s="2" t="e">
        <f t="shared" si="19"/>
        <v>#DIV/0!</v>
      </c>
      <c r="V48" s="2" t="e">
        <f t="shared" si="20"/>
        <v>#DIV/0!</v>
      </c>
      <c r="W48" s="2" t="e">
        <f t="shared" si="20"/>
        <v>#DIV/0!</v>
      </c>
      <c r="X48" s="2" t="e">
        <f t="shared" si="20"/>
        <v>#DIV/0!</v>
      </c>
      <c r="Y48" s="2" t="e">
        <f t="shared" si="20"/>
        <v>#DIV/0!</v>
      </c>
      <c r="AB48" s="2" t="e">
        <f t="shared" si="21"/>
        <v>#DIV/0!</v>
      </c>
      <c r="AC48" s="2" t="e">
        <f t="shared" si="21"/>
        <v>#DIV/0!</v>
      </c>
      <c r="AD48" s="2" t="e">
        <f t="shared" si="21"/>
        <v>#DIV/0!</v>
      </c>
      <c r="AE48" s="2" t="e">
        <f t="shared" si="21"/>
        <v>#DIV/0!</v>
      </c>
    </row>
    <row r="49" spans="1:31" x14ac:dyDescent="0.3">
      <c r="B49" s="2" t="e">
        <f t="shared" si="22"/>
        <v>#DIV/0!</v>
      </c>
      <c r="C49" s="2" t="e">
        <f t="shared" si="22"/>
        <v>#DIV/0!</v>
      </c>
      <c r="D49" s="2" t="e">
        <f t="shared" si="22"/>
        <v>#DIV/0!</v>
      </c>
      <c r="E49" s="2" t="e">
        <f t="shared" si="22"/>
        <v>#DIV/0!</v>
      </c>
      <c r="Q49" s="2" t="e">
        <f t="shared" si="19"/>
        <v>#DIV/0!</v>
      </c>
      <c r="R49" s="2" t="e">
        <f t="shared" si="19"/>
        <v>#DIV/0!</v>
      </c>
      <c r="S49" s="2" t="e">
        <f t="shared" si="19"/>
        <v>#DIV/0!</v>
      </c>
      <c r="T49" s="2" t="e">
        <f t="shared" si="19"/>
        <v>#DIV/0!</v>
      </c>
      <c r="V49" s="2" t="e">
        <f t="shared" si="20"/>
        <v>#DIV/0!</v>
      </c>
      <c r="W49" s="2" t="e">
        <f t="shared" si="20"/>
        <v>#DIV/0!</v>
      </c>
      <c r="X49" s="2" t="e">
        <f t="shared" si="20"/>
        <v>#DIV/0!</v>
      </c>
      <c r="Y49" s="2" t="e">
        <f t="shared" si="20"/>
        <v>#DIV/0!</v>
      </c>
      <c r="AB49" s="2" t="e">
        <f t="shared" si="21"/>
        <v>#DIV/0!</v>
      </c>
      <c r="AC49" s="2" t="e">
        <f t="shared" si="21"/>
        <v>#DIV/0!</v>
      </c>
      <c r="AD49" s="2" t="e">
        <f t="shared" si="21"/>
        <v>#DIV/0!</v>
      </c>
      <c r="AE49" s="2" t="e">
        <f t="shared" si="21"/>
        <v>#DIV/0!</v>
      </c>
    </row>
    <row r="50" spans="1:31" x14ac:dyDescent="0.3">
      <c r="B50" s="2" t="e">
        <f t="shared" si="22"/>
        <v>#DIV/0!</v>
      </c>
      <c r="C50" s="2" t="e">
        <f t="shared" si="22"/>
        <v>#DIV/0!</v>
      </c>
      <c r="D50" s="2" t="e">
        <f t="shared" si="22"/>
        <v>#DIV/0!</v>
      </c>
      <c r="E50" s="2" t="e">
        <f t="shared" si="22"/>
        <v>#DIV/0!</v>
      </c>
      <c r="Q50" s="2" t="e">
        <f t="shared" si="19"/>
        <v>#DIV/0!</v>
      </c>
      <c r="R50" s="2" t="e">
        <f t="shared" si="19"/>
        <v>#DIV/0!</v>
      </c>
      <c r="S50" s="2" t="e">
        <f t="shared" si="19"/>
        <v>#DIV/0!</v>
      </c>
      <c r="T50" s="2" t="e">
        <f t="shared" si="19"/>
        <v>#DIV/0!</v>
      </c>
      <c r="V50" s="2" t="e">
        <f t="shared" si="20"/>
        <v>#DIV/0!</v>
      </c>
      <c r="W50" s="2" t="e">
        <f t="shared" si="20"/>
        <v>#DIV/0!</v>
      </c>
      <c r="X50" s="2" t="e">
        <f t="shared" si="20"/>
        <v>#DIV/0!</v>
      </c>
      <c r="Y50" s="2" t="e">
        <f t="shared" si="20"/>
        <v>#DIV/0!</v>
      </c>
      <c r="AB50" s="2" t="e">
        <f t="shared" si="21"/>
        <v>#DIV/0!</v>
      </c>
      <c r="AC50" s="2" t="e">
        <f t="shared" si="21"/>
        <v>#DIV/0!</v>
      </c>
      <c r="AD50" s="2" t="e">
        <f t="shared" si="21"/>
        <v>#DIV/0!</v>
      </c>
      <c r="AE50" s="2" t="e">
        <f t="shared" si="21"/>
        <v>#DIV/0!</v>
      </c>
    </row>
    <row r="51" spans="1:31" x14ac:dyDescent="0.3">
      <c r="B51" s="2" t="e">
        <f t="shared" si="22"/>
        <v>#DIV/0!</v>
      </c>
      <c r="C51" s="2" t="e">
        <f t="shared" si="22"/>
        <v>#DIV/0!</v>
      </c>
      <c r="D51" s="2" t="e">
        <f t="shared" si="22"/>
        <v>#DIV/0!</v>
      </c>
      <c r="E51" s="2" t="e">
        <f t="shared" si="22"/>
        <v>#DIV/0!</v>
      </c>
      <c r="Q51" s="2" t="e">
        <f t="shared" si="19"/>
        <v>#DIV/0!</v>
      </c>
      <c r="R51" s="2" t="e">
        <f t="shared" si="19"/>
        <v>#DIV/0!</v>
      </c>
      <c r="S51" s="2" t="e">
        <f t="shared" si="19"/>
        <v>#DIV/0!</v>
      </c>
      <c r="T51" s="2" t="e">
        <f t="shared" si="19"/>
        <v>#DIV/0!</v>
      </c>
      <c r="V51" s="2" t="e">
        <f t="shared" si="20"/>
        <v>#DIV/0!</v>
      </c>
      <c r="W51" s="2" t="e">
        <f t="shared" si="20"/>
        <v>#DIV/0!</v>
      </c>
      <c r="X51" s="2" t="e">
        <f t="shared" si="20"/>
        <v>#DIV/0!</v>
      </c>
      <c r="Y51" s="2" t="e">
        <f t="shared" si="20"/>
        <v>#DIV/0!</v>
      </c>
      <c r="AB51" s="2" t="e">
        <f t="shared" si="21"/>
        <v>#DIV/0!</v>
      </c>
      <c r="AC51" s="2" t="e">
        <f t="shared" si="21"/>
        <v>#DIV/0!</v>
      </c>
      <c r="AD51" s="2" t="e">
        <f t="shared" si="21"/>
        <v>#DIV/0!</v>
      </c>
      <c r="AE51" s="2" t="e">
        <f t="shared" si="21"/>
        <v>#DIV/0!</v>
      </c>
    </row>
    <row r="52" spans="1:31" x14ac:dyDescent="0.3">
      <c r="B52" s="2" t="e">
        <f t="shared" si="22"/>
        <v>#DIV/0!</v>
      </c>
      <c r="C52" s="2" t="e">
        <f t="shared" si="22"/>
        <v>#DIV/0!</v>
      </c>
      <c r="D52" s="2" t="e">
        <f t="shared" si="22"/>
        <v>#DIV/0!</v>
      </c>
      <c r="E52" s="2" t="e">
        <f t="shared" si="22"/>
        <v>#DIV/0!</v>
      </c>
      <c r="Q52" s="2" t="e">
        <f t="shared" si="19"/>
        <v>#DIV/0!</v>
      </c>
      <c r="R52" s="2" t="e">
        <f t="shared" si="19"/>
        <v>#DIV/0!</v>
      </c>
      <c r="S52" s="2" t="e">
        <f t="shared" si="19"/>
        <v>#DIV/0!</v>
      </c>
      <c r="T52" s="2" t="e">
        <f t="shared" si="19"/>
        <v>#DIV/0!</v>
      </c>
      <c r="V52" s="2" t="e">
        <f t="shared" si="20"/>
        <v>#DIV/0!</v>
      </c>
      <c r="W52" s="2" t="e">
        <f t="shared" si="20"/>
        <v>#DIV/0!</v>
      </c>
      <c r="X52" s="2" t="e">
        <f t="shared" si="20"/>
        <v>#DIV/0!</v>
      </c>
      <c r="Y52" s="2" t="e">
        <f t="shared" si="20"/>
        <v>#DIV/0!</v>
      </c>
      <c r="AB52" s="2" t="e">
        <f t="shared" si="21"/>
        <v>#DIV/0!</v>
      </c>
      <c r="AC52" s="2" t="e">
        <f t="shared" si="21"/>
        <v>#DIV/0!</v>
      </c>
      <c r="AD52" s="2" t="e">
        <f t="shared" si="21"/>
        <v>#DIV/0!</v>
      </c>
      <c r="AE52" s="2" t="e">
        <f t="shared" si="21"/>
        <v>#DIV/0!</v>
      </c>
    </row>
    <row r="53" spans="1:31" x14ac:dyDescent="0.3">
      <c r="B53" s="2" t="e">
        <f t="shared" si="22"/>
        <v>#DIV/0!</v>
      </c>
      <c r="C53" s="2" t="e">
        <f t="shared" si="22"/>
        <v>#DIV/0!</v>
      </c>
      <c r="D53" s="2" t="e">
        <f t="shared" si="22"/>
        <v>#DIV/0!</v>
      </c>
      <c r="E53" s="2" t="e">
        <f t="shared" si="22"/>
        <v>#DIV/0!</v>
      </c>
      <c r="Q53" s="2"/>
      <c r="R53" s="2"/>
      <c r="S53" s="2"/>
      <c r="T53" s="2"/>
      <c r="V53" s="2" t="e">
        <f t="shared" si="20"/>
        <v>#DIV/0!</v>
      </c>
      <c r="W53" s="2" t="e">
        <f t="shared" si="20"/>
        <v>#DIV/0!</v>
      </c>
      <c r="X53" s="2" t="e">
        <f t="shared" si="20"/>
        <v>#DIV/0!</v>
      </c>
      <c r="Y53" s="2" t="e">
        <f t="shared" si="20"/>
        <v>#DIV/0!</v>
      </c>
      <c r="AB53" s="2"/>
      <c r="AC53" s="2"/>
      <c r="AD53" s="2"/>
      <c r="AE53" s="2"/>
    </row>
    <row r="54" spans="1:31" x14ac:dyDescent="0.3">
      <c r="B54" s="2" t="e">
        <f t="shared" si="22"/>
        <v>#DIV/0!</v>
      </c>
      <c r="C54" s="2" t="e">
        <f t="shared" si="22"/>
        <v>#DIV/0!</v>
      </c>
      <c r="D54" s="2" t="e">
        <f t="shared" si="22"/>
        <v>#DIV/0!</v>
      </c>
      <c r="E54" s="2" t="e">
        <f t="shared" si="22"/>
        <v>#DIV/0!</v>
      </c>
      <c r="Q54" s="2"/>
      <c r="R54" s="2"/>
      <c r="S54" s="2"/>
      <c r="T54" s="2"/>
      <c r="V54" s="2" t="e">
        <f t="shared" si="20"/>
        <v>#DIV/0!</v>
      </c>
      <c r="W54" s="2" t="e">
        <f t="shared" si="20"/>
        <v>#DIV/0!</v>
      </c>
      <c r="X54" s="2" t="e">
        <f t="shared" si="20"/>
        <v>#DIV/0!</v>
      </c>
      <c r="Y54" s="2" t="e">
        <f t="shared" si="20"/>
        <v>#DIV/0!</v>
      </c>
      <c r="AB54" s="2"/>
      <c r="AC54" s="2"/>
      <c r="AD54" s="2"/>
      <c r="AE54" s="2"/>
    </row>
    <row r="55" spans="1:31" x14ac:dyDescent="0.3">
      <c r="B55" s="2"/>
      <c r="C55" s="2"/>
      <c r="D55" s="2"/>
      <c r="E55" s="2"/>
    </row>
    <row r="56" spans="1:31" x14ac:dyDescent="0.3">
      <c r="A56" t="s">
        <v>72</v>
      </c>
      <c r="B56" s="2" t="e">
        <f>MAX(B45:B54)</f>
        <v>#DIV/0!</v>
      </c>
      <c r="C56" s="2" t="e">
        <f t="shared" ref="C56:AE56" si="23">MAX(C45:C54)</f>
        <v>#DIV/0!</v>
      </c>
      <c r="D56" s="2" t="e">
        <f t="shared" si="23"/>
        <v>#DIV/0!</v>
      </c>
      <c r="E56" s="2" t="e">
        <f t="shared" si="23"/>
        <v>#DIV/0!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 t="e">
        <f t="shared" si="23"/>
        <v>#DIV/0!</v>
      </c>
      <c r="R56" s="2" t="e">
        <f t="shared" si="23"/>
        <v>#DIV/0!</v>
      </c>
      <c r="S56" s="2" t="e">
        <f t="shared" si="23"/>
        <v>#DIV/0!</v>
      </c>
      <c r="T56" s="2" t="e">
        <f t="shared" si="23"/>
        <v>#DIV/0!</v>
      </c>
      <c r="U56" s="2"/>
      <c r="V56" s="2" t="e">
        <f t="shared" si="23"/>
        <v>#DIV/0!</v>
      </c>
      <c r="W56" s="2" t="e">
        <f t="shared" si="23"/>
        <v>#DIV/0!</v>
      </c>
      <c r="X56" s="2" t="e">
        <f t="shared" si="23"/>
        <v>#DIV/0!</v>
      </c>
      <c r="Y56" s="2" t="e">
        <f t="shared" si="23"/>
        <v>#DIV/0!</v>
      </c>
      <c r="Z56" s="2"/>
      <c r="AA56" s="2"/>
      <c r="AB56" s="2" t="e">
        <f t="shared" si="23"/>
        <v>#DIV/0!</v>
      </c>
      <c r="AC56" s="2" t="e">
        <f t="shared" si="23"/>
        <v>#DIV/0!</v>
      </c>
      <c r="AD56" s="2" t="e">
        <f t="shared" si="23"/>
        <v>#DIV/0!</v>
      </c>
      <c r="AE56" s="2" t="e">
        <f t="shared" si="23"/>
        <v>#DIV/0!</v>
      </c>
    </row>
    <row r="57" spans="1:31" x14ac:dyDescent="0.3">
      <c r="B57" s="2"/>
      <c r="C57" s="2"/>
      <c r="D57" s="2"/>
      <c r="E57" s="2"/>
    </row>
  </sheetData>
  <mergeCells count="14">
    <mergeCell ref="B28:T28"/>
    <mergeCell ref="U28:AD28"/>
    <mergeCell ref="B29:C29"/>
    <mergeCell ref="Q29:R29"/>
    <mergeCell ref="V29:W29"/>
    <mergeCell ref="AB29:AC29"/>
    <mergeCell ref="B1:T1"/>
    <mergeCell ref="U1:AD1"/>
    <mergeCell ref="B2:C2"/>
    <mergeCell ref="G2:H2"/>
    <mergeCell ref="L2:M2"/>
    <mergeCell ref="Q2:R2"/>
    <mergeCell ref="V2:W2"/>
    <mergeCell ref="AB2:AC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C50" sqref="C50"/>
    </sheetView>
  </sheetViews>
  <sheetFormatPr defaultRowHeight="14.4" x14ac:dyDescent="0.3"/>
  <cols>
    <col min="3" max="3" width="12" customWidth="1"/>
    <col min="4" max="4" width="13.44140625" customWidth="1"/>
    <col min="14" max="15" width="13.5546875" customWidth="1"/>
    <col min="16" max="16" width="12.88671875" bestFit="1" customWidth="1"/>
    <col min="17" max="17" width="12.44140625" bestFit="1" customWidth="1"/>
    <col min="18" max="18" width="12" bestFit="1" customWidth="1"/>
  </cols>
  <sheetData>
    <row r="1" spans="1:18" ht="15" x14ac:dyDescent="0.25">
      <c r="A1" t="s">
        <v>1</v>
      </c>
      <c r="B1" t="s">
        <v>0</v>
      </c>
      <c r="C1" t="s">
        <v>33</v>
      </c>
      <c r="D1" t="s">
        <v>34</v>
      </c>
      <c r="E1" t="s">
        <v>19</v>
      </c>
      <c r="F1" t="s">
        <v>23</v>
      </c>
      <c r="G1" t="s">
        <v>31</v>
      </c>
      <c r="H1" t="s">
        <v>29</v>
      </c>
      <c r="I1" t="s">
        <v>30</v>
      </c>
      <c r="J1" t="s">
        <v>26</v>
      </c>
      <c r="K1" t="s">
        <v>36</v>
      </c>
      <c r="L1" t="s">
        <v>35</v>
      </c>
      <c r="M1" t="s">
        <v>32</v>
      </c>
      <c r="N1" t="s">
        <v>37</v>
      </c>
      <c r="O1" t="s">
        <v>38</v>
      </c>
      <c r="P1" t="s">
        <v>41</v>
      </c>
      <c r="Q1" t="s">
        <v>42</v>
      </c>
      <c r="R1" t="s">
        <v>43</v>
      </c>
    </row>
    <row r="2" spans="1:18" ht="15" x14ac:dyDescent="0.25">
      <c r="A2">
        <v>0</v>
      </c>
      <c r="B2">
        <f>$B$27</f>
        <v>51592.575234060001</v>
      </c>
      <c r="C2">
        <f t="shared" ref="C2:C22" si="0">B2+F2*(I2-M2)^2+(E2*($C$36/$C$44)^3)/12+(J2)*(K2-($C$35+$C$36/2))^2+($E$40/$C$44*$C$35^3)/12+$C$49*(K2-$C$35/2)^2</f>
        <v>176208.61380544072</v>
      </c>
      <c r="D2">
        <f t="shared" ref="D2:D22" si="1">B2+F2*(I2-M2)^2+(E2*($C$36/$C$44)^3)/12+(J2)*(K2-($C$35+$C$36/2))^2+($F$40/$C$44*$C$35^3)/12+$D$49*(K2-$C$35/2)^2</f>
        <v>189821.97550081176</v>
      </c>
      <c r="E2">
        <v>15</v>
      </c>
      <c r="F2">
        <v>70.875</v>
      </c>
      <c r="G2">
        <v>70</v>
      </c>
      <c r="H2">
        <v>26.454999999999998</v>
      </c>
      <c r="I2">
        <f>G2-H2</f>
        <v>43.545000000000002</v>
      </c>
      <c r="J2">
        <f>E2/$C$44*$C$36</f>
        <v>25.714285714285715</v>
      </c>
      <c r="K2">
        <f>(F2*(I2+$C$35+$C$36)+J2*$C$47+$C$49*$C$46)/($C$49+J2+F2)</f>
        <v>33.545334689134229</v>
      </c>
      <c r="L2">
        <f t="shared" ref="L2:L22" si="2">(F2*(I2+$C$35+$C$36)+J2*$C$47+$D$49*$C$46)/($D$49+J2+F2)</f>
        <v>30.816166613974072</v>
      </c>
      <c r="M2">
        <f>K2-$C$35-$C$36</f>
        <v>13.045334689134229</v>
      </c>
      <c r="N2">
        <f>(G2+$C$35+$C$36)-K2</f>
        <v>56.954665310865771</v>
      </c>
      <c r="O2">
        <f>(G2+$C$35+$C$36)-L2</f>
        <v>59.683833386025924</v>
      </c>
      <c r="P2">
        <f>C2/N2</f>
        <v>3093.8398609432925</v>
      </c>
      <c r="Q2">
        <f>D2/O2</f>
        <v>3180.4588400525849</v>
      </c>
      <c r="R2">
        <f>B2/H2</f>
        <v>1950.2012940487623</v>
      </c>
    </row>
    <row r="3" spans="1:18" ht="15" x14ac:dyDescent="0.25">
      <c r="A3">
        <f>A2+140/10</f>
        <v>14</v>
      </c>
      <c r="B3">
        <f t="shared" ref="B3:B9" si="3">$B$27</f>
        <v>51592.575234060001</v>
      </c>
      <c r="C3">
        <f t="shared" si="0"/>
        <v>176208.61380544072</v>
      </c>
      <c r="D3">
        <f t="shared" si="1"/>
        <v>189821.97550081176</v>
      </c>
      <c r="E3">
        <v>15</v>
      </c>
      <c r="F3">
        <v>70.875</v>
      </c>
      <c r="G3">
        <v>70</v>
      </c>
      <c r="H3">
        <v>26.454999999999998</v>
      </c>
      <c r="I3">
        <f t="shared" ref="I3:I22" si="4">G3-H3</f>
        <v>43.545000000000002</v>
      </c>
      <c r="J3">
        <f t="shared" ref="J3:J22" si="5">E3/$C$44*$C$36</f>
        <v>25.714285714285715</v>
      </c>
      <c r="K3">
        <f t="shared" ref="K3:K22" si="6">(F3*(I3+$C$35+$C$36)+J3*$C$47+$C$49*$C$46)/($C$49+J3+F3)</f>
        <v>33.545334689134229</v>
      </c>
      <c r="L3">
        <f t="shared" si="2"/>
        <v>30.816166613974072</v>
      </c>
      <c r="M3">
        <f t="shared" ref="M3:M22" si="7">K3-$C$35-$C$36</f>
        <v>13.045334689134229</v>
      </c>
      <c r="N3">
        <f t="shared" ref="N3:N22" si="8">(G3+$C$35+$C$36)-K3</f>
        <v>56.954665310865771</v>
      </c>
      <c r="O3">
        <f t="shared" ref="O3:O22" si="9">(G3+$C$35+$C$36)-L3</f>
        <v>59.683833386025924</v>
      </c>
      <c r="P3">
        <f t="shared" ref="P3:P22" si="10">C3/N3</f>
        <v>3093.8398609432925</v>
      </c>
      <c r="Q3">
        <f t="shared" ref="Q3:Q22" si="11">D3/O3</f>
        <v>3180.4588400525849</v>
      </c>
      <c r="R3">
        <f t="shared" ref="R3:R22" si="12">B3/H3</f>
        <v>1950.2012940487623</v>
      </c>
    </row>
    <row r="4" spans="1:18" ht="15" x14ac:dyDescent="0.25">
      <c r="A4">
        <f t="shared" ref="A4:A22" si="13">A3+140/10</f>
        <v>28</v>
      </c>
      <c r="B4">
        <f t="shared" si="3"/>
        <v>51592.575234060001</v>
      </c>
      <c r="C4">
        <f t="shared" si="0"/>
        <v>176208.61380544072</v>
      </c>
      <c r="D4">
        <f t="shared" si="1"/>
        <v>189821.97550081176</v>
      </c>
      <c r="E4">
        <v>15</v>
      </c>
      <c r="F4">
        <v>70.875</v>
      </c>
      <c r="G4">
        <v>70</v>
      </c>
      <c r="H4">
        <v>26.454999999999998</v>
      </c>
      <c r="I4">
        <f t="shared" si="4"/>
        <v>43.545000000000002</v>
      </c>
      <c r="J4">
        <f t="shared" si="5"/>
        <v>25.714285714285715</v>
      </c>
      <c r="K4">
        <f t="shared" si="6"/>
        <v>33.545334689134229</v>
      </c>
      <c r="L4">
        <f t="shared" si="2"/>
        <v>30.816166613974072</v>
      </c>
      <c r="M4">
        <f t="shared" si="7"/>
        <v>13.045334689134229</v>
      </c>
      <c r="N4">
        <f t="shared" si="8"/>
        <v>56.954665310865771</v>
      </c>
      <c r="O4">
        <f t="shared" si="9"/>
        <v>59.683833386025924</v>
      </c>
      <c r="P4">
        <f t="shared" si="10"/>
        <v>3093.8398609432925</v>
      </c>
      <c r="Q4">
        <f t="shared" si="11"/>
        <v>3180.4588400525849</v>
      </c>
      <c r="R4">
        <f t="shared" si="12"/>
        <v>1950.2012940487623</v>
      </c>
    </row>
    <row r="5" spans="1:18" ht="15" x14ac:dyDescent="0.25">
      <c r="A5">
        <f t="shared" si="13"/>
        <v>42</v>
      </c>
      <c r="B5">
        <f t="shared" si="3"/>
        <v>51592.575234060001</v>
      </c>
      <c r="C5">
        <f t="shared" si="0"/>
        <v>176208.61380544072</v>
      </c>
      <c r="D5">
        <f t="shared" si="1"/>
        <v>189821.97550081176</v>
      </c>
      <c r="E5">
        <v>15</v>
      </c>
      <c r="F5">
        <v>70.875</v>
      </c>
      <c r="G5">
        <v>70</v>
      </c>
      <c r="H5">
        <v>26.454999999999998</v>
      </c>
      <c r="I5">
        <f t="shared" si="4"/>
        <v>43.545000000000002</v>
      </c>
      <c r="J5">
        <f t="shared" si="5"/>
        <v>25.714285714285715</v>
      </c>
      <c r="K5">
        <f t="shared" si="6"/>
        <v>33.545334689134229</v>
      </c>
      <c r="L5">
        <f t="shared" si="2"/>
        <v>30.816166613974072</v>
      </c>
      <c r="M5">
        <f t="shared" si="7"/>
        <v>13.045334689134229</v>
      </c>
      <c r="N5">
        <f t="shared" si="8"/>
        <v>56.954665310865771</v>
      </c>
      <c r="O5">
        <f t="shared" si="9"/>
        <v>59.683833386025924</v>
      </c>
      <c r="P5">
        <f t="shared" si="10"/>
        <v>3093.8398609432925</v>
      </c>
      <c r="Q5">
        <f t="shared" si="11"/>
        <v>3180.4588400525849</v>
      </c>
      <c r="R5">
        <f t="shared" si="12"/>
        <v>1950.2012940487623</v>
      </c>
    </row>
    <row r="6" spans="1:18" ht="15" x14ac:dyDescent="0.25">
      <c r="A6">
        <f t="shared" si="13"/>
        <v>56</v>
      </c>
      <c r="B6">
        <f t="shared" si="3"/>
        <v>51592.575234060001</v>
      </c>
      <c r="C6">
        <f t="shared" si="0"/>
        <v>176208.61380544072</v>
      </c>
      <c r="D6">
        <f t="shared" si="1"/>
        <v>189821.97550081176</v>
      </c>
      <c r="E6">
        <v>15</v>
      </c>
      <c r="F6">
        <v>70.875</v>
      </c>
      <c r="G6">
        <v>70</v>
      </c>
      <c r="H6">
        <v>26.454999999999998</v>
      </c>
      <c r="I6">
        <f t="shared" si="4"/>
        <v>43.545000000000002</v>
      </c>
      <c r="J6">
        <f t="shared" si="5"/>
        <v>25.714285714285715</v>
      </c>
      <c r="K6">
        <f t="shared" si="6"/>
        <v>33.545334689134229</v>
      </c>
      <c r="L6">
        <f t="shared" si="2"/>
        <v>30.816166613974072</v>
      </c>
      <c r="M6">
        <f t="shared" si="7"/>
        <v>13.045334689134229</v>
      </c>
      <c r="N6">
        <f t="shared" si="8"/>
        <v>56.954665310865771</v>
      </c>
      <c r="O6">
        <f t="shared" si="9"/>
        <v>59.683833386025924</v>
      </c>
      <c r="P6">
        <f t="shared" si="10"/>
        <v>3093.8398609432925</v>
      </c>
      <c r="Q6">
        <f t="shared" si="11"/>
        <v>3180.4588400525849</v>
      </c>
      <c r="R6">
        <f t="shared" si="12"/>
        <v>1950.2012940487623</v>
      </c>
    </row>
    <row r="7" spans="1:18" ht="15" x14ac:dyDescent="0.25">
      <c r="A7">
        <f t="shared" si="13"/>
        <v>70</v>
      </c>
      <c r="B7">
        <f t="shared" si="3"/>
        <v>51592.575234060001</v>
      </c>
      <c r="C7">
        <f t="shared" si="0"/>
        <v>176208.61380544072</v>
      </c>
      <c r="D7">
        <f t="shared" si="1"/>
        <v>189821.97550081176</v>
      </c>
      <c r="E7">
        <v>15</v>
      </c>
      <c r="F7">
        <v>70.875</v>
      </c>
      <c r="G7">
        <v>70</v>
      </c>
      <c r="H7">
        <v>26.454999999999998</v>
      </c>
      <c r="I7">
        <f t="shared" si="4"/>
        <v>43.545000000000002</v>
      </c>
      <c r="J7">
        <f t="shared" si="5"/>
        <v>25.714285714285715</v>
      </c>
      <c r="K7">
        <f t="shared" si="6"/>
        <v>33.545334689134229</v>
      </c>
      <c r="L7">
        <f t="shared" si="2"/>
        <v>30.816166613974072</v>
      </c>
      <c r="M7">
        <f t="shared" si="7"/>
        <v>13.045334689134229</v>
      </c>
      <c r="N7">
        <f t="shared" si="8"/>
        <v>56.954665310865771</v>
      </c>
      <c r="O7">
        <f t="shared" si="9"/>
        <v>59.683833386025924</v>
      </c>
      <c r="P7">
        <f t="shared" si="10"/>
        <v>3093.8398609432925</v>
      </c>
      <c r="Q7">
        <f t="shared" si="11"/>
        <v>3180.4588400525849</v>
      </c>
      <c r="R7">
        <f t="shared" si="12"/>
        <v>1950.2012940487623</v>
      </c>
    </row>
    <row r="8" spans="1:18" ht="15" x14ac:dyDescent="0.25">
      <c r="A8">
        <f t="shared" si="13"/>
        <v>84</v>
      </c>
      <c r="B8">
        <f t="shared" si="3"/>
        <v>51592.575234060001</v>
      </c>
      <c r="C8">
        <f t="shared" si="0"/>
        <v>176208.61380544072</v>
      </c>
      <c r="D8">
        <f t="shared" si="1"/>
        <v>189821.97550081176</v>
      </c>
      <c r="E8">
        <v>15</v>
      </c>
      <c r="F8">
        <v>70.875</v>
      </c>
      <c r="G8">
        <v>70</v>
      </c>
      <c r="H8">
        <v>26.454999999999998</v>
      </c>
      <c r="I8">
        <f t="shared" si="4"/>
        <v>43.545000000000002</v>
      </c>
      <c r="J8">
        <f t="shared" si="5"/>
        <v>25.714285714285715</v>
      </c>
      <c r="K8">
        <f t="shared" si="6"/>
        <v>33.545334689134229</v>
      </c>
      <c r="L8">
        <f t="shared" si="2"/>
        <v>30.816166613974072</v>
      </c>
      <c r="M8">
        <f t="shared" si="7"/>
        <v>13.045334689134229</v>
      </c>
      <c r="N8">
        <f t="shared" si="8"/>
        <v>56.954665310865771</v>
      </c>
      <c r="O8">
        <f t="shared" si="9"/>
        <v>59.683833386025924</v>
      </c>
      <c r="P8">
        <f t="shared" si="10"/>
        <v>3093.8398609432925</v>
      </c>
      <c r="Q8">
        <f t="shared" si="11"/>
        <v>3180.4588400525849</v>
      </c>
      <c r="R8">
        <f t="shared" si="12"/>
        <v>1950.2012940487623</v>
      </c>
    </row>
    <row r="9" spans="1:18" ht="15" x14ac:dyDescent="0.25">
      <c r="A9">
        <f t="shared" si="13"/>
        <v>98</v>
      </c>
      <c r="B9">
        <f t="shared" si="3"/>
        <v>51592.575234060001</v>
      </c>
      <c r="C9">
        <f t="shared" si="0"/>
        <v>176208.61380544072</v>
      </c>
      <c r="D9">
        <f t="shared" si="1"/>
        <v>189821.97550081176</v>
      </c>
      <c r="E9">
        <v>15</v>
      </c>
      <c r="F9">
        <v>70.875</v>
      </c>
      <c r="G9">
        <v>70</v>
      </c>
      <c r="H9">
        <v>26.454999999999998</v>
      </c>
      <c r="I9">
        <f t="shared" si="4"/>
        <v>43.545000000000002</v>
      </c>
      <c r="J9">
        <f t="shared" si="5"/>
        <v>25.714285714285715</v>
      </c>
      <c r="K9">
        <f t="shared" si="6"/>
        <v>33.545334689134229</v>
      </c>
      <c r="L9">
        <f t="shared" si="2"/>
        <v>30.816166613974072</v>
      </c>
      <c r="M9">
        <f t="shared" si="7"/>
        <v>13.045334689134229</v>
      </c>
      <c r="N9">
        <f t="shared" si="8"/>
        <v>56.954665310865771</v>
      </c>
      <c r="O9">
        <f t="shared" si="9"/>
        <v>59.683833386025924</v>
      </c>
      <c r="P9">
        <f t="shared" si="10"/>
        <v>3093.8398609432925</v>
      </c>
      <c r="Q9">
        <f t="shared" si="11"/>
        <v>3180.4588400525849</v>
      </c>
      <c r="R9">
        <f t="shared" si="12"/>
        <v>1950.2012940487623</v>
      </c>
    </row>
    <row r="10" spans="1:18" ht="15" x14ac:dyDescent="0.25">
      <c r="A10">
        <f t="shared" si="13"/>
        <v>112</v>
      </c>
      <c r="B10">
        <f>$B$28</f>
        <v>66123.04511033</v>
      </c>
      <c r="C10">
        <f t="shared" si="0"/>
        <v>190872.36809058918</v>
      </c>
      <c r="D10">
        <f t="shared" si="1"/>
        <v>203678.8994462741</v>
      </c>
      <c r="E10">
        <v>22</v>
      </c>
      <c r="F10">
        <v>80.75</v>
      </c>
      <c r="G10">
        <v>70.125</v>
      </c>
      <c r="H10">
        <v>29.405000000000001</v>
      </c>
      <c r="I10">
        <f t="shared" si="4"/>
        <v>40.72</v>
      </c>
      <c r="J10">
        <f t="shared" si="5"/>
        <v>37.714285714285715</v>
      </c>
      <c r="K10">
        <f t="shared" si="6"/>
        <v>32.659597151576811</v>
      </c>
      <c r="L10">
        <f t="shared" si="2"/>
        <v>30.315553481426171</v>
      </c>
      <c r="M10">
        <f t="shared" si="7"/>
        <v>12.159597151576811</v>
      </c>
      <c r="N10">
        <f t="shared" si="8"/>
        <v>57.965402848423189</v>
      </c>
      <c r="O10">
        <f t="shared" si="9"/>
        <v>60.309446518573829</v>
      </c>
      <c r="P10">
        <f t="shared" si="10"/>
        <v>3292.8671019454737</v>
      </c>
      <c r="Q10">
        <f t="shared" si="11"/>
        <v>3377.2304539977167</v>
      </c>
      <c r="R10">
        <f t="shared" si="12"/>
        <v>2248.7007349202518</v>
      </c>
    </row>
    <row r="11" spans="1:18" ht="15" x14ac:dyDescent="0.25">
      <c r="A11">
        <f t="shared" si="13"/>
        <v>126</v>
      </c>
      <c r="B11">
        <f>$B$28</f>
        <v>66123.04511033</v>
      </c>
      <c r="C11">
        <f t="shared" si="0"/>
        <v>190872.36809058918</v>
      </c>
      <c r="D11">
        <f t="shared" si="1"/>
        <v>203678.8994462741</v>
      </c>
      <c r="E11">
        <v>22</v>
      </c>
      <c r="F11">
        <v>80.75</v>
      </c>
      <c r="G11">
        <v>70.125</v>
      </c>
      <c r="H11">
        <v>29.405000000000001</v>
      </c>
      <c r="I11">
        <f t="shared" si="4"/>
        <v>40.72</v>
      </c>
      <c r="J11">
        <f t="shared" si="5"/>
        <v>37.714285714285715</v>
      </c>
      <c r="K11">
        <f t="shared" si="6"/>
        <v>32.659597151576811</v>
      </c>
      <c r="L11">
        <f t="shared" si="2"/>
        <v>30.315553481426171</v>
      </c>
      <c r="M11">
        <f t="shared" si="7"/>
        <v>12.159597151576811</v>
      </c>
      <c r="N11">
        <f t="shared" si="8"/>
        <v>57.965402848423189</v>
      </c>
      <c r="O11">
        <f t="shared" si="9"/>
        <v>60.309446518573829</v>
      </c>
      <c r="P11">
        <f t="shared" si="10"/>
        <v>3292.8671019454737</v>
      </c>
      <c r="Q11">
        <f t="shared" si="11"/>
        <v>3377.2304539977167</v>
      </c>
      <c r="R11">
        <f t="shared" si="12"/>
        <v>2248.7007349202518</v>
      </c>
    </row>
    <row r="12" spans="1:18" ht="15" x14ac:dyDescent="0.25">
      <c r="A12">
        <f t="shared" si="13"/>
        <v>140</v>
      </c>
      <c r="B12">
        <f>$B$29</f>
        <v>102519.332474</v>
      </c>
      <c r="C12">
        <f t="shared" si="0"/>
        <v>233613.34443683355</v>
      </c>
      <c r="D12">
        <f t="shared" si="1"/>
        <v>248795.47554235568</v>
      </c>
      <c r="E12">
        <v>22</v>
      </c>
      <c r="F12">
        <v>108.25</v>
      </c>
      <c r="G12">
        <v>71.375</v>
      </c>
      <c r="H12">
        <v>33.155000000000001</v>
      </c>
      <c r="I12">
        <f t="shared" si="4"/>
        <v>38.22</v>
      </c>
      <c r="J12">
        <f t="shared" si="5"/>
        <v>37.714285714285715</v>
      </c>
      <c r="K12">
        <f t="shared" si="6"/>
        <v>35.195043095866318</v>
      </c>
      <c r="L12">
        <f t="shared" si="2"/>
        <v>32.962676677003422</v>
      </c>
      <c r="M12">
        <f t="shared" si="7"/>
        <v>14.695043095866318</v>
      </c>
      <c r="N12">
        <f t="shared" si="8"/>
        <v>56.679956904133682</v>
      </c>
      <c r="O12">
        <f t="shared" si="9"/>
        <v>58.912323322996578</v>
      </c>
      <c r="P12">
        <f t="shared" si="10"/>
        <v>4121.6217724363878</v>
      </c>
      <c r="Q12">
        <f t="shared" si="11"/>
        <v>4223.1482567457615</v>
      </c>
      <c r="R12">
        <f t="shared" si="12"/>
        <v>3092.1228313678175</v>
      </c>
    </row>
    <row r="13" spans="1:18" ht="15" x14ac:dyDescent="0.25">
      <c r="A13">
        <f t="shared" si="13"/>
        <v>154</v>
      </c>
      <c r="B13">
        <v>66123.04511033</v>
      </c>
      <c r="C13">
        <f t="shared" si="0"/>
        <v>190872.36809058918</v>
      </c>
      <c r="D13">
        <f t="shared" si="1"/>
        <v>203678.8994462741</v>
      </c>
      <c r="E13">
        <v>22</v>
      </c>
      <c r="F13">
        <v>80.75</v>
      </c>
      <c r="G13">
        <v>70.125</v>
      </c>
      <c r="H13">
        <v>29.405000000000001</v>
      </c>
      <c r="I13">
        <f t="shared" si="4"/>
        <v>40.72</v>
      </c>
      <c r="J13">
        <f t="shared" si="5"/>
        <v>37.714285714285715</v>
      </c>
      <c r="K13">
        <f t="shared" si="6"/>
        <v>32.659597151576811</v>
      </c>
      <c r="L13">
        <f t="shared" si="2"/>
        <v>30.315553481426171</v>
      </c>
      <c r="M13">
        <f t="shared" si="7"/>
        <v>12.159597151576811</v>
      </c>
      <c r="N13">
        <f t="shared" si="8"/>
        <v>57.965402848423189</v>
      </c>
      <c r="O13">
        <f t="shared" si="9"/>
        <v>60.309446518573829</v>
      </c>
      <c r="P13">
        <f t="shared" si="10"/>
        <v>3292.8671019454737</v>
      </c>
      <c r="Q13">
        <f t="shared" si="11"/>
        <v>3377.2304539977167</v>
      </c>
      <c r="R13">
        <f t="shared" si="12"/>
        <v>2248.7007349202518</v>
      </c>
    </row>
    <row r="14" spans="1:18" ht="15" x14ac:dyDescent="0.25">
      <c r="A14">
        <f t="shared" si="13"/>
        <v>168</v>
      </c>
      <c r="B14">
        <v>66123.04511033</v>
      </c>
      <c r="C14">
        <f t="shared" si="0"/>
        <v>190872.36809058918</v>
      </c>
      <c r="D14">
        <f t="shared" si="1"/>
        <v>203678.8994462741</v>
      </c>
      <c r="E14">
        <v>22</v>
      </c>
      <c r="F14">
        <v>80.75</v>
      </c>
      <c r="G14">
        <v>70.125</v>
      </c>
      <c r="H14">
        <v>29.405000000000001</v>
      </c>
      <c r="I14">
        <f t="shared" si="4"/>
        <v>40.72</v>
      </c>
      <c r="J14">
        <f t="shared" si="5"/>
        <v>37.714285714285715</v>
      </c>
      <c r="K14">
        <f t="shared" si="6"/>
        <v>32.659597151576811</v>
      </c>
      <c r="L14">
        <f t="shared" si="2"/>
        <v>30.315553481426171</v>
      </c>
      <c r="M14">
        <f t="shared" si="7"/>
        <v>12.159597151576811</v>
      </c>
      <c r="N14">
        <f t="shared" si="8"/>
        <v>57.965402848423189</v>
      </c>
      <c r="O14">
        <f t="shared" si="9"/>
        <v>60.309446518573829</v>
      </c>
      <c r="P14">
        <f t="shared" si="10"/>
        <v>3292.8671019454737</v>
      </c>
      <c r="Q14">
        <f t="shared" si="11"/>
        <v>3377.2304539977167</v>
      </c>
      <c r="R14">
        <f t="shared" si="12"/>
        <v>2248.7007349202518</v>
      </c>
    </row>
    <row r="15" spans="1:18" ht="15" x14ac:dyDescent="0.25">
      <c r="A15">
        <f t="shared" si="13"/>
        <v>182</v>
      </c>
      <c r="B15">
        <f>$B$27</f>
        <v>51592.575234060001</v>
      </c>
      <c r="C15">
        <f t="shared" si="0"/>
        <v>176208.61380544072</v>
      </c>
      <c r="D15">
        <f t="shared" si="1"/>
        <v>189821.97550081176</v>
      </c>
      <c r="E15">
        <v>15</v>
      </c>
      <c r="F15">
        <v>70.875</v>
      </c>
      <c r="G15">
        <v>70</v>
      </c>
      <c r="H15">
        <v>26.454999999999998</v>
      </c>
      <c r="I15">
        <f t="shared" si="4"/>
        <v>43.545000000000002</v>
      </c>
      <c r="J15">
        <f t="shared" si="5"/>
        <v>25.714285714285715</v>
      </c>
      <c r="K15">
        <f t="shared" si="6"/>
        <v>33.545334689134229</v>
      </c>
      <c r="L15">
        <f t="shared" si="2"/>
        <v>30.816166613974072</v>
      </c>
      <c r="M15">
        <f t="shared" si="7"/>
        <v>13.045334689134229</v>
      </c>
      <c r="N15">
        <f t="shared" si="8"/>
        <v>56.954665310865771</v>
      </c>
      <c r="O15">
        <f t="shared" si="9"/>
        <v>59.683833386025924</v>
      </c>
      <c r="P15">
        <f t="shared" si="10"/>
        <v>3093.8398609432925</v>
      </c>
      <c r="Q15">
        <f t="shared" si="11"/>
        <v>3180.4588400525849</v>
      </c>
      <c r="R15">
        <f t="shared" si="12"/>
        <v>1950.2012940487623</v>
      </c>
    </row>
    <row r="16" spans="1:18" ht="15" x14ac:dyDescent="0.25">
      <c r="A16">
        <f t="shared" si="13"/>
        <v>196</v>
      </c>
      <c r="B16">
        <f t="shared" ref="B16:B22" si="14">$B$27</f>
        <v>51592.575234060001</v>
      </c>
      <c r="C16">
        <f t="shared" si="0"/>
        <v>176208.61380544072</v>
      </c>
      <c r="D16">
        <f t="shared" si="1"/>
        <v>189821.97550081176</v>
      </c>
      <c r="E16">
        <v>15</v>
      </c>
      <c r="F16">
        <v>70.875</v>
      </c>
      <c r="G16">
        <v>70</v>
      </c>
      <c r="H16">
        <v>26.454999999999998</v>
      </c>
      <c r="I16">
        <f t="shared" si="4"/>
        <v>43.545000000000002</v>
      </c>
      <c r="J16">
        <f t="shared" si="5"/>
        <v>25.714285714285715</v>
      </c>
      <c r="K16">
        <f t="shared" si="6"/>
        <v>33.545334689134229</v>
      </c>
      <c r="L16">
        <f t="shared" si="2"/>
        <v>30.816166613974072</v>
      </c>
      <c r="M16">
        <f t="shared" si="7"/>
        <v>13.045334689134229</v>
      </c>
      <c r="N16">
        <f t="shared" si="8"/>
        <v>56.954665310865771</v>
      </c>
      <c r="O16">
        <f t="shared" si="9"/>
        <v>59.683833386025924</v>
      </c>
      <c r="P16">
        <f t="shared" si="10"/>
        <v>3093.8398609432925</v>
      </c>
      <c r="Q16">
        <f t="shared" si="11"/>
        <v>3180.4588400525849</v>
      </c>
      <c r="R16">
        <f t="shared" si="12"/>
        <v>1950.2012940487623</v>
      </c>
    </row>
    <row r="17" spans="1:18" ht="15" x14ac:dyDescent="0.25">
      <c r="A17">
        <f t="shared" si="13"/>
        <v>210</v>
      </c>
      <c r="B17">
        <f t="shared" si="14"/>
        <v>51592.575234060001</v>
      </c>
      <c r="C17">
        <f t="shared" si="0"/>
        <v>176208.61380544072</v>
      </c>
      <c r="D17">
        <f t="shared" si="1"/>
        <v>189821.97550081176</v>
      </c>
      <c r="E17">
        <v>15</v>
      </c>
      <c r="F17">
        <v>70.875</v>
      </c>
      <c r="G17">
        <v>70</v>
      </c>
      <c r="H17">
        <v>26.454999999999998</v>
      </c>
      <c r="I17">
        <f t="shared" si="4"/>
        <v>43.545000000000002</v>
      </c>
      <c r="J17">
        <f t="shared" si="5"/>
        <v>25.714285714285715</v>
      </c>
      <c r="K17">
        <f t="shared" si="6"/>
        <v>33.545334689134229</v>
      </c>
      <c r="L17">
        <f t="shared" si="2"/>
        <v>30.816166613974072</v>
      </c>
      <c r="M17">
        <f t="shared" si="7"/>
        <v>13.045334689134229</v>
      </c>
      <c r="N17">
        <f t="shared" si="8"/>
        <v>56.954665310865771</v>
      </c>
      <c r="O17">
        <f t="shared" si="9"/>
        <v>59.683833386025924</v>
      </c>
      <c r="P17">
        <f t="shared" si="10"/>
        <v>3093.8398609432925</v>
      </c>
      <c r="Q17">
        <f t="shared" si="11"/>
        <v>3180.4588400525849</v>
      </c>
      <c r="R17">
        <f t="shared" si="12"/>
        <v>1950.2012940487623</v>
      </c>
    </row>
    <row r="18" spans="1:18" ht="15" x14ac:dyDescent="0.25">
      <c r="A18">
        <f>A17+140/10</f>
        <v>224</v>
      </c>
      <c r="B18">
        <f t="shared" si="14"/>
        <v>51592.575234060001</v>
      </c>
      <c r="C18">
        <f t="shared" si="0"/>
        <v>176208.61380544072</v>
      </c>
      <c r="D18">
        <f t="shared" si="1"/>
        <v>189821.97550081176</v>
      </c>
      <c r="E18">
        <v>15</v>
      </c>
      <c r="F18">
        <v>70.875</v>
      </c>
      <c r="G18">
        <v>70</v>
      </c>
      <c r="H18">
        <v>26.454999999999998</v>
      </c>
      <c r="I18">
        <f t="shared" si="4"/>
        <v>43.545000000000002</v>
      </c>
      <c r="J18">
        <f t="shared" si="5"/>
        <v>25.714285714285715</v>
      </c>
      <c r="K18">
        <f t="shared" si="6"/>
        <v>33.545334689134229</v>
      </c>
      <c r="L18">
        <f t="shared" si="2"/>
        <v>30.816166613974072</v>
      </c>
      <c r="M18">
        <f t="shared" si="7"/>
        <v>13.045334689134229</v>
      </c>
      <c r="N18">
        <f t="shared" si="8"/>
        <v>56.954665310865771</v>
      </c>
      <c r="O18">
        <f t="shared" si="9"/>
        <v>59.683833386025924</v>
      </c>
      <c r="P18">
        <f t="shared" si="10"/>
        <v>3093.8398609432925</v>
      </c>
      <c r="Q18">
        <f t="shared" si="11"/>
        <v>3180.4588400525849</v>
      </c>
      <c r="R18">
        <f t="shared" si="12"/>
        <v>1950.2012940487623</v>
      </c>
    </row>
    <row r="19" spans="1:18" ht="15" x14ac:dyDescent="0.25">
      <c r="A19">
        <f t="shared" si="13"/>
        <v>238</v>
      </c>
      <c r="B19">
        <f t="shared" si="14"/>
        <v>51592.575234060001</v>
      </c>
      <c r="C19">
        <f t="shared" si="0"/>
        <v>176208.61380544072</v>
      </c>
      <c r="D19">
        <f t="shared" si="1"/>
        <v>189821.97550081176</v>
      </c>
      <c r="E19">
        <v>15</v>
      </c>
      <c r="F19">
        <v>70.875</v>
      </c>
      <c r="G19">
        <v>70</v>
      </c>
      <c r="H19">
        <v>26.454999999999998</v>
      </c>
      <c r="I19">
        <f t="shared" si="4"/>
        <v>43.545000000000002</v>
      </c>
      <c r="J19">
        <f t="shared" si="5"/>
        <v>25.714285714285715</v>
      </c>
      <c r="K19">
        <f t="shared" si="6"/>
        <v>33.545334689134229</v>
      </c>
      <c r="L19">
        <f t="shared" si="2"/>
        <v>30.816166613974072</v>
      </c>
      <c r="M19">
        <f t="shared" si="7"/>
        <v>13.045334689134229</v>
      </c>
      <c r="N19">
        <f t="shared" si="8"/>
        <v>56.954665310865771</v>
      </c>
      <c r="O19">
        <f t="shared" si="9"/>
        <v>59.683833386025924</v>
      </c>
      <c r="P19">
        <f t="shared" si="10"/>
        <v>3093.8398609432925</v>
      </c>
      <c r="Q19">
        <f t="shared" si="11"/>
        <v>3180.4588400525849</v>
      </c>
      <c r="R19">
        <f t="shared" si="12"/>
        <v>1950.2012940487623</v>
      </c>
    </row>
    <row r="20" spans="1:18" ht="15" x14ac:dyDescent="0.25">
      <c r="A20">
        <f t="shared" si="13"/>
        <v>252</v>
      </c>
      <c r="B20">
        <f t="shared" si="14"/>
        <v>51592.575234060001</v>
      </c>
      <c r="C20">
        <f t="shared" si="0"/>
        <v>176208.61380544072</v>
      </c>
      <c r="D20">
        <f t="shared" si="1"/>
        <v>189821.97550081176</v>
      </c>
      <c r="E20">
        <v>15</v>
      </c>
      <c r="F20">
        <v>70.875</v>
      </c>
      <c r="G20">
        <v>70</v>
      </c>
      <c r="H20">
        <v>26.454999999999998</v>
      </c>
      <c r="I20">
        <f t="shared" si="4"/>
        <v>43.545000000000002</v>
      </c>
      <c r="J20">
        <f t="shared" si="5"/>
        <v>25.714285714285715</v>
      </c>
      <c r="K20">
        <f t="shared" si="6"/>
        <v>33.545334689134229</v>
      </c>
      <c r="L20">
        <f t="shared" si="2"/>
        <v>30.816166613974072</v>
      </c>
      <c r="M20">
        <f t="shared" si="7"/>
        <v>13.045334689134229</v>
      </c>
      <c r="N20">
        <f t="shared" si="8"/>
        <v>56.954665310865771</v>
      </c>
      <c r="O20">
        <f t="shared" si="9"/>
        <v>59.683833386025924</v>
      </c>
      <c r="P20">
        <f t="shared" si="10"/>
        <v>3093.8398609432925</v>
      </c>
      <c r="Q20">
        <f t="shared" si="11"/>
        <v>3180.4588400525849</v>
      </c>
      <c r="R20">
        <f t="shared" si="12"/>
        <v>1950.2012940487623</v>
      </c>
    </row>
    <row r="21" spans="1:18" ht="15" x14ac:dyDescent="0.25">
      <c r="A21">
        <f t="shared" si="13"/>
        <v>266</v>
      </c>
      <c r="B21">
        <f t="shared" si="14"/>
        <v>51592.575234060001</v>
      </c>
      <c r="C21">
        <f t="shared" si="0"/>
        <v>176208.61380544072</v>
      </c>
      <c r="D21">
        <f t="shared" si="1"/>
        <v>189821.97550081176</v>
      </c>
      <c r="E21">
        <v>15</v>
      </c>
      <c r="F21">
        <v>70.875</v>
      </c>
      <c r="G21">
        <v>70</v>
      </c>
      <c r="H21">
        <v>26.454999999999998</v>
      </c>
      <c r="I21">
        <f t="shared" si="4"/>
        <v>43.545000000000002</v>
      </c>
      <c r="J21">
        <f t="shared" si="5"/>
        <v>25.714285714285715</v>
      </c>
      <c r="K21">
        <f t="shared" si="6"/>
        <v>33.545334689134229</v>
      </c>
      <c r="L21">
        <f t="shared" si="2"/>
        <v>30.816166613974072</v>
      </c>
      <c r="M21">
        <f t="shared" si="7"/>
        <v>13.045334689134229</v>
      </c>
      <c r="N21">
        <f t="shared" si="8"/>
        <v>56.954665310865771</v>
      </c>
      <c r="O21">
        <f t="shared" si="9"/>
        <v>59.683833386025924</v>
      </c>
      <c r="P21">
        <f t="shared" si="10"/>
        <v>3093.8398609432925</v>
      </c>
      <c r="Q21">
        <f t="shared" si="11"/>
        <v>3180.4588400525849</v>
      </c>
      <c r="R21">
        <f t="shared" si="12"/>
        <v>1950.2012940487623</v>
      </c>
    </row>
    <row r="22" spans="1:18" ht="15" x14ac:dyDescent="0.25">
      <c r="A22">
        <f t="shared" si="13"/>
        <v>280</v>
      </c>
      <c r="B22">
        <f t="shared" si="14"/>
        <v>51592.575234060001</v>
      </c>
      <c r="C22">
        <f t="shared" si="0"/>
        <v>176208.61380544072</v>
      </c>
      <c r="D22">
        <f t="shared" si="1"/>
        <v>189821.97550081176</v>
      </c>
      <c r="E22">
        <v>15</v>
      </c>
      <c r="F22">
        <v>70.875</v>
      </c>
      <c r="G22">
        <v>70</v>
      </c>
      <c r="H22">
        <v>26.454999999999998</v>
      </c>
      <c r="I22">
        <f t="shared" si="4"/>
        <v>43.545000000000002</v>
      </c>
      <c r="J22">
        <f t="shared" si="5"/>
        <v>25.714285714285715</v>
      </c>
      <c r="K22">
        <f t="shared" si="6"/>
        <v>33.545334689134229</v>
      </c>
      <c r="L22">
        <f t="shared" si="2"/>
        <v>30.816166613974072</v>
      </c>
      <c r="M22">
        <f t="shared" si="7"/>
        <v>13.045334689134229</v>
      </c>
      <c r="N22">
        <f t="shared" si="8"/>
        <v>56.954665310865771</v>
      </c>
      <c r="O22">
        <f t="shared" si="9"/>
        <v>59.683833386025924</v>
      </c>
      <c r="P22">
        <f t="shared" si="10"/>
        <v>3093.8398609432925</v>
      </c>
      <c r="Q22">
        <f t="shared" si="11"/>
        <v>3180.4588400525849</v>
      </c>
      <c r="R22">
        <f t="shared" si="12"/>
        <v>1950.2012940487623</v>
      </c>
    </row>
    <row r="26" spans="1:18" ht="15" x14ac:dyDescent="0.25">
      <c r="B26" t="s">
        <v>0</v>
      </c>
    </row>
    <row r="27" spans="1:18" x14ac:dyDescent="0.3">
      <c r="A27" t="s">
        <v>2</v>
      </c>
      <c r="B27">
        <v>51592.575234060001</v>
      </c>
    </row>
    <row r="28" spans="1:18" x14ac:dyDescent="0.3">
      <c r="A28" t="s">
        <v>3</v>
      </c>
      <c r="B28">
        <v>66123.04511033</v>
      </c>
    </row>
    <row r="29" spans="1:18" x14ac:dyDescent="0.3">
      <c r="A29" t="s">
        <v>4</v>
      </c>
      <c r="B29">
        <v>102519.332474</v>
      </c>
    </row>
    <row r="34" spans="1:12" x14ac:dyDescent="0.3">
      <c r="C34" t="s">
        <v>28</v>
      </c>
      <c r="E34" t="s">
        <v>10</v>
      </c>
      <c r="F34" t="s">
        <v>11</v>
      </c>
      <c r="G34" t="s">
        <v>12</v>
      </c>
      <c r="H34" t="s">
        <v>13</v>
      </c>
      <c r="I34" t="s">
        <v>14</v>
      </c>
      <c r="J34" t="s">
        <v>15</v>
      </c>
      <c r="K34" t="s">
        <v>16</v>
      </c>
      <c r="L34" t="s">
        <v>17</v>
      </c>
    </row>
    <row r="35" spans="1:12" x14ac:dyDescent="0.3">
      <c r="A35" t="s">
        <v>5</v>
      </c>
      <c r="C35">
        <v>8.5</v>
      </c>
      <c r="E35">
        <v>8.5</v>
      </c>
      <c r="F35">
        <v>8.5</v>
      </c>
      <c r="G35">
        <v>8.5</v>
      </c>
      <c r="H35">
        <v>8.5</v>
      </c>
      <c r="I35">
        <v>8.5</v>
      </c>
      <c r="J35">
        <v>8.5</v>
      </c>
      <c r="K35">
        <v>8.5</v>
      </c>
      <c r="L35">
        <v>8.5</v>
      </c>
    </row>
    <row r="36" spans="1:12" x14ac:dyDescent="0.3">
      <c r="A36" t="s">
        <v>6</v>
      </c>
      <c r="C36">
        <v>12</v>
      </c>
      <c r="E36">
        <f>C36</f>
        <v>12</v>
      </c>
      <c r="F36">
        <v>12</v>
      </c>
      <c r="G36">
        <v>12</v>
      </c>
      <c r="H36">
        <v>12</v>
      </c>
      <c r="I36">
        <v>12</v>
      </c>
      <c r="J36">
        <v>12</v>
      </c>
      <c r="K36">
        <v>12</v>
      </c>
      <c r="L36">
        <v>12</v>
      </c>
    </row>
    <row r="37" spans="1:12" x14ac:dyDescent="0.3">
      <c r="A37" t="s">
        <v>7</v>
      </c>
      <c r="E37">
        <v>120</v>
      </c>
      <c r="F37">
        <v>120</v>
      </c>
      <c r="G37">
        <v>120</v>
      </c>
      <c r="H37">
        <v>120</v>
      </c>
      <c r="I37">
        <v>120</v>
      </c>
      <c r="J37">
        <v>120</v>
      </c>
      <c r="K37">
        <v>120</v>
      </c>
      <c r="L37">
        <v>120</v>
      </c>
    </row>
    <row r="38" spans="1:12" x14ac:dyDescent="0.3">
      <c r="A38" t="s">
        <v>8</v>
      </c>
      <c r="E38">
        <v>51</v>
      </c>
      <c r="H38">
        <v>47</v>
      </c>
      <c r="I38">
        <v>47</v>
      </c>
      <c r="L38">
        <f>48+3</f>
        <v>51</v>
      </c>
    </row>
    <row r="39" spans="1:12" x14ac:dyDescent="0.3">
      <c r="A39" t="s">
        <v>9</v>
      </c>
      <c r="E39">
        <f>0.72*140*12</f>
        <v>1209.5999999999999</v>
      </c>
      <c r="F39">
        <f t="shared" ref="F39:L39" si="15">0.72*140*12</f>
        <v>1209.5999999999999</v>
      </c>
      <c r="G39">
        <f t="shared" si="15"/>
        <v>1209.5999999999999</v>
      </c>
      <c r="H39">
        <f t="shared" si="15"/>
        <v>1209.5999999999999</v>
      </c>
      <c r="I39">
        <f t="shared" si="15"/>
        <v>1209.5999999999999</v>
      </c>
      <c r="J39">
        <f t="shared" si="15"/>
        <v>1209.5999999999999</v>
      </c>
      <c r="K39">
        <f t="shared" si="15"/>
        <v>1209.5999999999999</v>
      </c>
      <c r="L39">
        <f t="shared" si="15"/>
        <v>1209.5999999999999</v>
      </c>
    </row>
    <row r="40" spans="1:12" x14ac:dyDescent="0.3">
      <c r="A40" t="s">
        <v>18</v>
      </c>
      <c r="E40">
        <f>MIN(E39/8,E37/2,E38)</f>
        <v>51</v>
      </c>
      <c r="F40">
        <f t="shared" ref="F40" si="16">MIN(F39/8,F37/2,F38)</f>
        <v>60</v>
      </c>
      <c r="G40">
        <f>MIN(G39/8,G37/2,G38)</f>
        <v>60</v>
      </c>
      <c r="H40">
        <f>MIN(H39/8,H37/2,H38)</f>
        <v>47</v>
      </c>
      <c r="I40">
        <f t="shared" ref="I40:L40" si="17">MIN(I39/8,I37/2,I38)</f>
        <v>47</v>
      </c>
      <c r="J40">
        <f t="shared" si="17"/>
        <v>60</v>
      </c>
      <c r="K40">
        <f t="shared" si="17"/>
        <v>60</v>
      </c>
      <c r="L40">
        <f t="shared" si="17"/>
        <v>51</v>
      </c>
    </row>
    <row r="41" spans="1:12" x14ac:dyDescent="0.3">
      <c r="A41" t="s">
        <v>20</v>
      </c>
      <c r="C41">
        <v>29000</v>
      </c>
    </row>
    <row r="42" spans="1:12" x14ac:dyDescent="0.3">
      <c r="A42" t="s">
        <v>44</v>
      </c>
      <c r="C42">
        <v>4500</v>
      </c>
    </row>
    <row r="43" spans="1:12" x14ac:dyDescent="0.3">
      <c r="A43" t="s">
        <v>21</v>
      </c>
      <c r="C43">
        <f>57000*SQRT(C42)/1000</f>
        <v>3823.6762415246399</v>
      </c>
    </row>
    <row r="44" spans="1:12" x14ac:dyDescent="0.3">
      <c r="A44" t="s">
        <v>22</v>
      </c>
      <c r="C44">
        <f>FLOOR(C41/C43,1)</f>
        <v>7</v>
      </c>
    </row>
    <row r="46" spans="1:12" x14ac:dyDescent="0.3">
      <c r="A46" t="s">
        <v>25</v>
      </c>
      <c r="C46">
        <f>E35/2</f>
        <v>4.25</v>
      </c>
    </row>
    <row r="47" spans="1:12" x14ac:dyDescent="0.3">
      <c r="A47" t="s">
        <v>27</v>
      </c>
      <c r="C47">
        <f>C36/2+C35</f>
        <v>14.5</v>
      </c>
    </row>
    <row r="48" spans="1:12" x14ac:dyDescent="0.3">
      <c r="C48" t="s">
        <v>39</v>
      </c>
      <c r="D48" t="s">
        <v>40</v>
      </c>
    </row>
    <row r="49" spans="1:4" x14ac:dyDescent="0.3">
      <c r="A49" t="s">
        <v>24</v>
      </c>
      <c r="C49">
        <f>H40/C44*H35</f>
        <v>57.071428571428569</v>
      </c>
      <c r="D49">
        <f>F40/C44*F35</f>
        <v>72.857142857142861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25" workbookViewId="0">
      <selection activeCell="M34" sqref="M34"/>
    </sheetView>
  </sheetViews>
  <sheetFormatPr defaultRowHeight="14.4" x14ac:dyDescent="0.3"/>
  <cols>
    <col min="1" max="1" width="20.5546875" customWidth="1"/>
    <col min="13" max="13" width="19.5546875" customWidth="1"/>
  </cols>
  <sheetData>
    <row r="1" spans="1:3" ht="15" x14ac:dyDescent="0.25">
      <c r="A1" t="s">
        <v>96</v>
      </c>
    </row>
    <row r="2" spans="1:3" ht="15" x14ac:dyDescent="0.25">
      <c r="A2" t="s">
        <v>97</v>
      </c>
      <c r="B2">
        <f>design_response!$I$25</f>
        <v>9.8456549124759114</v>
      </c>
      <c r="C2" t="s">
        <v>99</v>
      </c>
    </row>
    <row r="3" spans="1:3" ht="15" x14ac:dyDescent="0.25">
      <c r="A3" t="s">
        <v>98</v>
      </c>
      <c r="B3">
        <f>design_response!$O$25</f>
        <v>339.50534180951416</v>
      </c>
      <c r="C3" t="s">
        <v>100</v>
      </c>
    </row>
    <row r="6" spans="1:3" ht="15" x14ac:dyDescent="0.25">
      <c r="A6" t="s">
        <v>81</v>
      </c>
    </row>
    <row r="7" spans="1:3" ht="15" x14ac:dyDescent="0.25">
      <c r="A7" t="s">
        <v>83</v>
      </c>
    </row>
    <row r="8" spans="1:3" ht="15" x14ac:dyDescent="0.25">
      <c r="A8" t="s">
        <v>84</v>
      </c>
    </row>
    <row r="9" spans="1:3" ht="15" x14ac:dyDescent="0.25">
      <c r="A9" t="s">
        <v>85</v>
      </c>
    </row>
    <row r="10" spans="1:3" ht="15" x14ac:dyDescent="0.25">
      <c r="A10" t="s">
        <v>82</v>
      </c>
    </row>
    <row r="12" spans="1:3" ht="15" x14ac:dyDescent="0.25">
      <c r="A12" t="s">
        <v>86</v>
      </c>
    </row>
    <row r="13" spans="1:3" ht="15" x14ac:dyDescent="0.25">
      <c r="A13" t="s">
        <v>87</v>
      </c>
    </row>
    <row r="14" spans="1:3" ht="15" x14ac:dyDescent="0.25">
      <c r="A14" t="s">
        <v>88</v>
      </c>
    </row>
    <row r="16" spans="1:3" ht="15" x14ac:dyDescent="0.25">
      <c r="A16" t="s">
        <v>89</v>
      </c>
    </row>
    <row r="17" spans="1:15" ht="15" x14ac:dyDescent="0.25">
      <c r="A17" t="s">
        <v>90</v>
      </c>
    </row>
    <row r="18" spans="1:15" ht="15" x14ac:dyDescent="0.25">
      <c r="A18" t="s">
        <v>92</v>
      </c>
    </row>
    <row r="19" spans="1:15" ht="15" x14ac:dyDescent="0.25">
      <c r="A19" t="s">
        <v>93</v>
      </c>
    </row>
    <row r="20" spans="1:15" ht="15" x14ac:dyDescent="0.25">
      <c r="A20" t="s">
        <v>94</v>
      </c>
    </row>
    <row r="21" spans="1:15" ht="15" x14ac:dyDescent="0.25">
      <c r="A21" t="s">
        <v>91</v>
      </c>
      <c r="O21" t="s">
        <v>111</v>
      </c>
    </row>
    <row r="22" spans="1:15" ht="15" x14ac:dyDescent="0.25">
      <c r="A22" t="s">
        <v>95</v>
      </c>
      <c r="N22" s="3">
        <f>'FE_response_HS-25'!$V$13/1000</f>
        <v>-10.502700283018868</v>
      </c>
      <c r="O22">
        <f>N22/10^-6/29000</f>
        <v>-362.16207872478856</v>
      </c>
    </row>
    <row r="23" spans="1:15" ht="15" x14ac:dyDescent="0.25">
      <c r="A23" t="s">
        <v>101</v>
      </c>
      <c r="N23" s="3">
        <f>'FE_response_HS-20'!$L$13</f>
        <v>-1277.0997935112027</v>
      </c>
    </row>
    <row r="24" spans="1:15" ht="15" x14ac:dyDescent="0.25">
      <c r="A24" t="s">
        <v>102</v>
      </c>
      <c r="N24" s="3">
        <f>N22/design_response!S2*10^6</f>
        <v>-362.16207872478856</v>
      </c>
    </row>
    <row r="25" spans="1:15" ht="15" x14ac:dyDescent="0.25">
      <c r="A25" t="s">
        <v>103</v>
      </c>
      <c r="N25">
        <f>N23*12/'Girder Properties'!$P$6</f>
        <v>-4.9534553212013614</v>
      </c>
    </row>
    <row r="27" spans="1:15" ht="15" x14ac:dyDescent="0.25">
      <c r="A27" t="s">
        <v>105</v>
      </c>
    </row>
    <row r="28" spans="1:15" ht="15" x14ac:dyDescent="0.25">
      <c r="A28" t="s">
        <v>104</v>
      </c>
    </row>
    <row r="30" spans="1:15" ht="15" x14ac:dyDescent="0.25">
      <c r="A30" t="s">
        <v>106</v>
      </c>
    </row>
    <row r="31" spans="1:15" ht="15" x14ac:dyDescent="0.25">
      <c r="A31" t="s">
        <v>107</v>
      </c>
    </row>
    <row r="32" spans="1:15" ht="15" x14ac:dyDescent="0.25">
      <c r="A32" t="s">
        <v>108</v>
      </c>
    </row>
    <row r="36" spans="1:5" x14ac:dyDescent="0.3">
      <c r="B36" t="s">
        <v>112</v>
      </c>
      <c r="C36" t="s">
        <v>113</v>
      </c>
      <c r="D36" t="s">
        <v>114</v>
      </c>
      <c r="E36" t="s">
        <v>57</v>
      </c>
    </row>
    <row r="37" spans="1:5" x14ac:dyDescent="0.3">
      <c r="A37" t="s">
        <v>115</v>
      </c>
      <c r="B37">
        <v>209.6</v>
      </c>
      <c r="C37" s="2">
        <f>6.1</f>
        <v>6.1</v>
      </c>
    </row>
    <row r="38" spans="1:5" x14ac:dyDescent="0.3">
      <c r="A38" t="s">
        <v>116</v>
      </c>
      <c r="B38">
        <v>339.5</v>
      </c>
      <c r="C38" s="2">
        <f>B2</f>
        <v>9.8456549124759114</v>
      </c>
      <c r="D38">
        <v>2538</v>
      </c>
      <c r="E38">
        <v>0.91</v>
      </c>
    </row>
    <row r="39" spans="1:5" x14ac:dyDescent="0.3">
      <c r="A39" t="s">
        <v>117</v>
      </c>
      <c r="B39">
        <v>205.6</v>
      </c>
      <c r="C39" s="2">
        <f>-N22</f>
        <v>10.502700283018868</v>
      </c>
      <c r="D39">
        <v>1277</v>
      </c>
      <c r="E39">
        <v>0.76</v>
      </c>
    </row>
    <row r="40" spans="1:5" x14ac:dyDescent="0.3">
      <c r="A40" t="s">
        <v>118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design_response</vt:lpstr>
      <vt:lpstr>single_line</vt:lpstr>
      <vt:lpstr>FE_response_HS-20</vt:lpstr>
      <vt:lpstr>FE_response_HS-25</vt:lpstr>
      <vt:lpstr>FE_response_HL-93</vt:lpstr>
      <vt:lpstr>measured_response</vt:lpstr>
      <vt:lpstr>Girder Properties</vt:lpstr>
      <vt:lpstr>notes</vt:lpstr>
      <vt:lpstr>design_response!DL_extracted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2017-11-29T18:01:29Z</dcterms:modified>
</cp:coreProperties>
</file>