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quote1" sheetId="1" r:id="rId1"/>
    <sheet name="option1" sheetId="4" r:id="rId2"/>
    <sheet name="SUMMARY" sheetId="5" r:id="rId3"/>
  </sheets>
  <calcPr calcId="145621"/>
</workbook>
</file>

<file path=xl/calcChain.xml><?xml version="1.0" encoding="utf-8"?>
<calcChain xmlns="http://schemas.openxmlformats.org/spreadsheetml/2006/main">
  <c r="E32" i="4" l="1"/>
  <c r="D33" i="5" s="1"/>
  <c r="E33" i="5" s="1"/>
  <c r="C13" i="5"/>
  <c r="E36" i="5"/>
  <c r="E34" i="5"/>
  <c r="E29" i="5"/>
  <c r="E24" i="5"/>
  <c r="E15" i="5"/>
  <c r="E18" i="5" s="1"/>
  <c r="G28" i="4"/>
  <c r="A1" i="5"/>
  <c r="B1" i="5"/>
  <c r="C1" i="5"/>
  <c r="A2" i="5"/>
  <c r="A3" i="5"/>
  <c r="C3" i="5"/>
  <c r="D3" i="5"/>
  <c r="A4" i="5"/>
  <c r="C4" i="5"/>
  <c r="D4" i="5"/>
  <c r="A5" i="5"/>
  <c r="C5" i="5"/>
  <c r="D5" i="5"/>
  <c r="A6" i="5"/>
  <c r="C6" i="5"/>
  <c r="D6" i="5"/>
  <c r="A7" i="5"/>
  <c r="C7" i="5"/>
  <c r="D7" i="5"/>
  <c r="A8" i="5"/>
  <c r="C8" i="5"/>
  <c r="D8" i="5"/>
  <c r="A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4" i="5"/>
  <c r="B14" i="5"/>
  <c r="C14" i="5"/>
  <c r="D14" i="5"/>
  <c r="A15" i="5"/>
  <c r="B15" i="5"/>
  <c r="C15" i="5"/>
  <c r="A16" i="5"/>
  <c r="C16" i="5"/>
  <c r="D16" i="5"/>
  <c r="A17" i="5"/>
  <c r="C17" i="5"/>
  <c r="D17" i="5"/>
  <c r="A18" i="5"/>
  <c r="C18" i="5"/>
  <c r="A19" i="5"/>
  <c r="C19" i="5"/>
  <c r="D19" i="5"/>
  <c r="A20" i="5"/>
  <c r="C20" i="5"/>
  <c r="D20" i="5"/>
  <c r="A21" i="5"/>
  <c r="C21" i="5"/>
  <c r="D21" i="5"/>
  <c r="A22" i="5"/>
  <c r="C22" i="5"/>
  <c r="D22" i="5"/>
  <c r="A23" i="5"/>
  <c r="A24" i="5"/>
  <c r="B24" i="5"/>
  <c r="C24" i="5"/>
  <c r="A25" i="5"/>
  <c r="C25" i="5"/>
  <c r="A26" i="5"/>
  <c r="C26" i="5"/>
  <c r="D26" i="5"/>
  <c r="A27" i="5"/>
  <c r="C27" i="5"/>
  <c r="D27" i="5"/>
  <c r="A28" i="5"/>
  <c r="C28" i="5"/>
  <c r="A29" i="5"/>
  <c r="B29" i="5"/>
  <c r="C29" i="5"/>
  <c r="A30" i="5"/>
  <c r="C30" i="5"/>
  <c r="A31" i="5"/>
  <c r="C31" i="5"/>
  <c r="D31" i="5"/>
  <c r="A32" i="5"/>
  <c r="C32" i="5"/>
  <c r="D32" i="5"/>
  <c r="A33" i="5"/>
  <c r="C33" i="5"/>
  <c r="A34" i="5"/>
  <c r="B34" i="5"/>
  <c r="C34" i="5"/>
  <c r="D34" i="5"/>
  <c r="A35" i="5"/>
  <c r="C35" i="5"/>
  <c r="D35" i="5"/>
  <c r="A36" i="5"/>
  <c r="B36" i="5"/>
  <c r="C36" i="5"/>
  <c r="D36" i="5"/>
  <c r="A37" i="5"/>
  <c r="C37" i="5"/>
  <c r="D37" i="5"/>
  <c r="A38" i="5"/>
  <c r="A39" i="5"/>
  <c r="C39" i="5"/>
  <c r="D39" i="5"/>
  <c r="A40" i="5"/>
  <c r="C40" i="5"/>
  <c r="D40" i="5"/>
  <c r="A41" i="5"/>
  <c r="C41" i="5"/>
  <c r="D41" i="5"/>
  <c r="A42" i="5"/>
  <c r="C42" i="5"/>
  <c r="D42" i="5"/>
  <c r="E33" i="4"/>
  <c r="E34" i="4"/>
  <c r="E28" i="4"/>
  <c r="D29" i="5" s="1"/>
  <c r="E23" i="4"/>
  <c r="D24" i="5" s="1"/>
  <c r="E36" i="4" l="1"/>
  <c r="E29" i="4"/>
  <c r="D30" i="5" s="1"/>
  <c r="F13" i="4"/>
  <c r="F28" i="4"/>
  <c r="G14" i="4"/>
  <c r="F33" i="4"/>
  <c r="E27" i="4"/>
  <c r="D28" i="5" s="1"/>
  <c r="F25" i="4"/>
  <c r="F23" i="4"/>
  <c r="E12" i="4"/>
  <c r="F12" i="4" s="1"/>
  <c r="F48" i="4"/>
  <c r="F41" i="4"/>
  <c r="F40" i="4"/>
  <c r="F39" i="4"/>
  <c r="F38" i="4"/>
  <c r="F47" i="4" s="1"/>
  <c r="F36" i="4"/>
  <c r="F35" i="4"/>
  <c r="F31" i="4"/>
  <c r="F30" i="4"/>
  <c r="F27" i="4"/>
  <c r="F26" i="4"/>
  <c r="F21" i="4"/>
  <c r="F20" i="4"/>
  <c r="F45" i="4" s="1"/>
  <c r="F19" i="4"/>
  <c r="F18" i="4"/>
  <c r="F16" i="4"/>
  <c r="F15" i="4"/>
  <c r="F11" i="4"/>
  <c r="F10" i="4"/>
  <c r="F9" i="4"/>
  <c r="F8" i="4"/>
  <c r="F7" i="4"/>
  <c r="F6" i="4"/>
  <c r="F5" i="4"/>
  <c r="F4" i="4"/>
  <c r="F3" i="4"/>
  <c r="F43" i="4" s="1"/>
  <c r="F48" i="1"/>
  <c r="G43" i="1" s="1"/>
  <c r="F47" i="1"/>
  <c r="F46" i="1"/>
  <c r="F45" i="1"/>
  <c r="F44" i="1"/>
  <c r="F43" i="1"/>
  <c r="F42" i="1"/>
  <c r="F40" i="1"/>
  <c r="F39" i="1"/>
  <c r="F38" i="1"/>
  <c r="F37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4" i="4" l="1"/>
  <c r="E17" i="4"/>
  <c r="F32" i="4"/>
  <c r="F29" i="4"/>
  <c r="F34" i="4"/>
  <c r="E24" i="4"/>
  <c r="G46" i="1"/>
  <c r="G45" i="1"/>
  <c r="G42" i="1"/>
  <c r="G44" i="1"/>
  <c r="G47" i="1"/>
  <c r="F24" i="4" l="1"/>
  <c r="D25" i="5"/>
  <c r="D18" i="5"/>
  <c r="F17" i="4"/>
  <c r="F14" i="4"/>
  <c r="D15" i="5"/>
  <c r="F46" i="4"/>
  <c r="F44" i="4" l="1"/>
  <c r="F49" i="4" s="1"/>
  <c r="G43" i="4" l="1"/>
  <c r="G45" i="4"/>
  <c r="G47" i="4"/>
  <c r="G48" i="4"/>
  <c r="G46" i="4"/>
  <c r="G44" i="4"/>
</calcChain>
</file>

<file path=xl/sharedStrings.xml><?xml version="1.0" encoding="utf-8"?>
<sst xmlns="http://schemas.openxmlformats.org/spreadsheetml/2006/main" count="147" uniqueCount="85">
  <si>
    <t>Item</t>
  </si>
  <si>
    <t>Part No</t>
  </si>
  <si>
    <t>Desc</t>
  </si>
  <si>
    <t>price</t>
  </si>
  <si>
    <t>qty</t>
  </si>
  <si>
    <t>ext. price</t>
  </si>
  <si>
    <t>CSI_CR310</t>
  </si>
  <si>
    <t>Small Data Logger for sampling analog sensors (hygrometers)</t>
  </si>
  <si>
    <t>CSI-AM16/32</t>
  </si>
  <si>
    <t>Multiplexer</t>
  </si>
  <si>
    <t>CSI-19237</t>
  </si>
  <si>
    <t>Multiplexer cover</t>
  </si>
  <si>
    <t>CSI-CDM-VW305</t>
  </si>
  <si>
    <t>Eight channel vibrating wire CDM</t>
  </si>
  <si>
    <t>extended temp range on VW CDMs</t>
  </si>
  <si>
    <t>extended warranty</t>
  </si>
  <si>
    <t>CPI network kit</t>
  </si>
  <si>
    <t>5 port ethernet switch</t>
  </si>
  <si>
    <t>ethernet cables</t>
  </si>
  <si>
    <t>enclosure box</t>
  </si>
  <si>
    <t>hourly rate for building cabinet</t>
  </si>
  <si>
    <t>conduit entry</t>
  </si>
  <si>
    <t>12V battery</t>
  </si>
  <si>
    <t>dessicant</t>
  </si>
  <si>
    <t>mounting pedestal</t>
  </si>
  <si>
    <t>data logger program</t>
  </si>
  <si>
    <t xml:space="preserve">hourly rate for data logger program changes </t>
  </si>
  <si>
    <t>notes</t>
  </si>
  <si>
    <t>why the higher rate (compared to enclosure build)</t>
  </si>
  <si>
    <t>VW-4000A-2</t>
  </si>
  <si>
    <t xml:space="preserve">6" VW gauge </t>
  </si>
  <si>
    <t>cable for 6" gauges</t>
  </si>
  <si>
    <t>surface mounting tabs for 6" gauges</t>
  </si>
  <si>
    <t>mounting jig for 6" gauges</t>
  </si>
  <si>
    <t>cover for 6" gauges</t>
  </si>
  <si>
    <t>2" VW spot weldable strain gauge</t>
  </si>
  <si>
    <t>cable for 2" gauges</t>
  </si>
  <si>
    <t>mounting jig for 2" gauges</t>
  </si>
  <si>
    <t>strain gauge tensioning wrench</t>
  </si>
  <si>
    <t>cover for 2" gauges</t>
  </si>
  <si>
    <t>VW-4911-04</t>
  </si>
  <si>
    <t>rebar strain gauges (mounted on 36" #4 sister bars)</t>
  </si>
  <si>
    <t>cable for rebar gauges</t>
  </si>
  <si>
    <t>Model 700 spot welder</t>
  </si>
  <si>
    <t>EMS_Cal</t>
  </si>
  <si>
    <t>Embedded moisture sensor</t>
  </si>
  <si>
    <t>cable for moisture sensors</t>
  </si>
  <si>
    <t>project prep and management</t>
  </si>
  <si>
    <t>training program</t>
  </si>
  <si>
    <t>travel costs for training</t>
  </si>
  <si>
    <t>DAQ System</t>
  </si>
  <si>
    <t>Sensors</t>
  </si>
  <si>
    <t>Miscellaneous</t>
  </si>
  <si>
    <t>VW-4100A-1</t>
  </si>
  <si>
    <t>can 4150s be used (already have several)</t>
  </si>
  <si>
    <t>we do not need battery backup</t>
  </si>
  <si>
    <t>can we use a CR1000 instead (already have)</t>
  </si>
  <si>
    <t>already have</t>
  </si>
  <si>
    <t>range on those we already have?</t>
  </si>
  <si>
    <t>does this include the software license. If we already have loggernet, would this price be reduced</t>
  </si>
  <si>
    <t>what are these?</t>
  </si>
  <si>
    <t>don't these 2" gauge have built in covers?</t>
  </si>
  <si>
    <t>Total</t>
  </si>
  <si>
    <t>Enclosure</t>
  </si>
  <si>
    <t>DAQ equipment</t>
  </si>
  <si>
    <t>DAQ software</t>
  </si>
  <si>
    <t>BDI services</t>
  </si>
  <si>
    <t>Tools</t>
  </si>
  <si>
    <t>Total Cost</t>
  </si>
  <si>
    <t>power supply and regulator</t>
  </si>
  <si>
    <t>CSI-CR310</t>
  </si>
  <si>
    <t>total req'd</t>
  </si>
  <si>
    <t>in stock</t>
  </si>
  <si>
    <t>reduced to 2300 since no area needed for battery bank</t>
  </si>
  <si>
    <t>new</t>
  </si>
  <si>
    <t>replacing with CH200 and BP12 battery</t>
  </si>
  <si>
    <t>already have, and wont need with CR1000</t>
  </si>
  <si>
    <t>will use CR1000</t>
  </si>
  <si>
    <t>written by dubbs</t>
  </si>
  <si>
    <t>will need these even for the gauges we already have (or spray foam)</t>
  </si>
  <si>
    <t>CSI-NL121</t>
  </si>
  <si>
    <t>Ethernet interface for CR1000</t>
  </si>
  <si>
    <t>Required</t>
  </si>
  <si>
    <t>To purchase</t>
  </si>
  <si>
    <t>CR1000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</si>
</sst>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5" xfId="0" applyFill="1" applyBorder="1"/>
    <xf numFmtId="0" fontId="0" fillId="3" borderId="5" xfId="0" applyFill="1" applyBorder="1"/>
    <xf numFmtId="0" fontId="0" fillId="0" borderId="5" xfId="0" applyBorder="1"/>
    <xf numFmtId="0" fontId="0" fillId="5" borderId="7" xfId="0" applyFill="1" applyBorder="1"/>
    <xf numFmtId="0" fontId="0" fillId="5" borderId="8" xfId="0" applyFill="1" applyBorder="1"/>
    <xf numFmtId="164" fontId="0" fillId="0" borderId="0" xfId="0" applyNumberFormat="1"/>
    <xf numFmtId="164" fontId="0" fillId="5" borderId="6" xfId="0" applyNumberFormat="1" applyFill="1" applyBorder="1"/>
    <xf numFmtId="164" fontId="0" fillId="0" borderId="6" xfId="0" applyNumberFormat="1" applyBorder="1"/>
    <xf numFmtId="164" fontId="0" fillId="5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5" borderId="8" xfId="0" applyNumberFormat="1" applyFill="1" applyBorder="1"/>
    <xf numFmtId="164" fontId="0" fillId="3" borderId="6" xfId="0" applyNumberFormat="1" applyFill="1" applyBorder="1"/>
    <xf numFmtId="0" fontId="0" fillId="4" borderId="5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8" xfId="0" applyNumberFormat="1" applyFill="1" applyBorder="1"/>
    <xf numFmtId="165" fontId="0" fillId="0" borderId="0" xfId="0" applyNumberFormat="1"/>
    <xf numFmtId="0" fontId="0" fillId="4" borderId="9" xfId="0" applyFill="1" applyBorder="1"/>
    <xf numFmtId="0" fontId="0" fillId="4" borderId="10" xfId="0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0" fontId="0" fillId="0" borderId="12" xfId="0" applyBorder="1"/>
    <xf numFmtId="0" fontId="0" fillId="0" borderId="13" xfId="0" applyBorder="1"/>
    <xf numFmtId="0" fontId="1" fillId="0" borderId="13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5" fontId="0" fillId="3" borderId="0" xfId="0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5" sqref="C5"/>
    </sheetView>
  </sheetViews>
  <sheetFormatPr defaultRowHeight="14.4" x14ac:dyDescent="0.3"/>
  <cols>
    <col min="2" max="2" width="14.88671875" bestFit="1" customWidth="1"/>
    <col min="3" max="3" width="51.33203125" bestFit="1" customWidth="1"/>
    <col min="4" max="4" width="8.88671875" style="13"/>
    <col min="6" max="6" width="10" style="13" bestFit="1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s="13" t="s">
        <v>3</v>
      </c>
      <c r="E1" t="s">
        <v>4</v>
      </c>
      <c r="F1" s="13" t="s">
        <v>5</v>
      </c>
      <c r="H1" t="s">
        <v>27</v>
      </c>
    </row>
    <row r="2" spans="1:8" x14ac:dyDescent="0.3">
      <c r="A2" s="39" t="s">
        <v>50</v>
      </c>
      <c r="B2" s="40"/>
      <c r="C2" s="40"/>
      <c r="D2" s="40"/>
      <c r="E2" s="40"/>
      <c r="F2" s="41"/>
    </row>
    <row r="3" spans="1:8" s="4" customFormat="1" x14ac:dyDescent="0.3">
      <c r="A3" s="8">
        <v>10</v>
      </c>
      <c r="B3" s="5"/>
      <c r="C3" s="5" t="s">
        <v>19</v>
      </c>
      <c r="D3" s="16">
        <v>2800</v>
      </c>
      <c r="E3" s="5">
        <v>1</v>
      </c>
      <c r="F3" s="14">
        <f>D3*E3</f>
        <v>2800</v>
      </c>
    </row>
    <row r="4" spans="1:8" s="4" customFormat="1" x14ac:dyDescent="0.3">
      <c r="A4" s="8">
        <v>11</v>
      </c>
      <c r="B4" s="5"/>
      <c r="C4" s="5" t="s">
        <v>69</v>
      </c>
      <c r="D4" s="16">
        <v>1295</v>
      </c>
      <c r="E4" s="5">
        <v>1</v>
      </c>
      <c r="F4" s="14">
        <f t="shared" ref="F4:F20" si="0">D4*E4</f>
        <v>1295</v>
      </c>
    </row>
    <row r="5" spans="1:8" s="4" customFormat="1" x14ac:dyDescent="0.3">
      <c r="A5" s="8">
        <v>12</v>
      </c>
      <c r="B5" s="5"/>
      <c r="C5" s="5" t="s">
        <v>20</v>
      </c>
      <c r="D5" s="16">
        <v>69.75</v>
      </c>
      <c r="E5" s="5">
        <v>8</v>
      </c>
      <c r="F5" s="14">
        <f t="shared" si="0"/>
        <v>558</v>
      </c>
    </row>
    <row r="6" spans="1:8" s="4" customFormat="1" x14ac:dyDescent="0.3">
      <c r="A6" s="8">
        <v>13</v>
      </c>
      <c r="B6" s="5"/>
      <c r="C6" s="5" t="s">
        <v>21</v>
      </c>
      <c r="D6" s="16">
        <v>75</v>
      </c>
      <c r="E6" s="5">
        <v>6</v>
      </c>
      <c r="F6" s="14">
        <f t="shared" si="0"/>
        <v>450</v>
      </c>
    </row>
    <row r="7" spans="1:8" s="4" customFormat="1" x14ac:dyDescent="0.3">
      <c r="A7" s="8">
        <v>14</v>
      </c>
      <c r="B7" s="5"/>
      <c r="C7" s="5" t="s">
        <v>22</v>
      </c>
      <c r="D7" s="16">
        <v>395</v>
      </c>
      <c r="E7" s="5">
        <v>2</v>
      </c>
      <c r="F7" s="14">
        <f t="shared" si="0"/>
        <v>790</v>
      </c>
      <c r="H7" s="4" t="s">
        <v>55</v>
      </c>
    </row>
    <row r="8" spans="1:8" s="4" customFormat="1" x14ac:dyDescent="0.3">
      <c r="A8" s="8">
        <v>15</v>
      </c>
      <c r="B8" s="5"/>
      <c r="C8" s="5" t="s">
        <v>23</v>
      </c>
      <c r="D8" s="16">
        <v>36</v>
      </c>
      <c r="E8" s="5">
        <v>1</v>
      </c>
      <c r="F8" s="14">
        <f t="shared" si="0"/>
        <v>36</v>
      </c>
    </row>
    <row r="9" spans="1:8" s="4" customFormat="1" x14ac:dyDescent="0.3">
      <c r="A9" s="8">
        <v>16</v>
      </c>
      <c r="B9" s="5"/>
      <c r="C9" s="5" t="s">
        <v>24</v>
      </c>
      <c r="D9" s="16">
        <v>295</v>
      </c>
      <c r="E9" s="5">
        <v>1</v>
      </c>
      <c r="F9" s="14">
        <f t="shared" si="0"/>
        <v>295</v>
      </c>
    </row>
    <row r="10" spans="1:8" s="3" customFormat="1" x14ac:dyDescent="0.3">
      <c r="A10" s="21">
        <v>1</v>
      </c>
      <c r="B10" s="22" t="s">
        <v>6</v>
      </c>
      <c r="C10" s="22" t="s">
        <v>7</v>
      </c>
      <c r="D10" s="23">
        <v>875</v>
      </c>
      <c r="E10" s="22">
        <v>1</v>
      </c>
      <c r="F10" s="24">
        <f t="shared" si="0"/>
        <v>875</v>
      </c>
      <c r="H10" s="3" t="s">
        <v>56</v>
      </c>
    </row>
    <row r="11" spans="1:8" s="3" customFormat="1" x14ac:dyDescent="0.3">
      <c r="A11" s="21">
        <v>2</v>
      </c>
      <c r="B11" s="22" t="s">
        <v>8</v>
      </c>
      <c r="C11" s="22" t="s">
        <v>9</v>
      </c>
      <c r="D11" s="23">
        <v>580</v>
      </c>
      <c r="E11" s="22">
        <v>1</v>
      </c>
      <c r="F11" s="24">
        <f t="shared" si="0"/>
        <v>580</v>
      </c>
      <c r="H11" s="3" t="s">
        <v>57</v>
      </c>
    </row>
    <row r="12" spans="1:8" s="3" customFormat="1" x14ac:dyDescent="0.3">
      <c r="A12" s="21">
        <v>3</v>
      </c>
      <c r="B12" s="22" t="s">
        <v>10</v>
      </c>
      <c r="C12" s="22" t="s">
        <v>11</v>
      </c>
      <c r="D12" s="23">
        <v>28</v>
      </c>
      <c r="E12" s="22">
        <v>1</v>
      </c>
      <c r="F12" s="24">
        <f t="shared" si="0"/>
        <v>28</v>
      </c>
    </row>
    <row r="13" spans="1:8" s="4" customFormat="1" x14ac:dyDescent="0.3">
      <c r="A13" s="8">
        <v>4</v>
      </c>
      <c r="B13" s="5" t="s">
        <v>12</v>
      </c>
      <c r="C13" s="5" t="s">
        <v>13</v>
      </c>
      <c r="D13" s="16">
        <v>1845</v>
      </c>
      <c r="E13" s="5">
        <v>7</v>
      </c>
      <c r="F13" s="14">
        <f t="shared" si="0"/>
        <v>12915</v>
      </c>
    </row>
    <row r="14" spans="1:8" s="4" customFormat="1" x14ac:dyDescent="0.3">
      <c r="A14" s="8">
        <v>5</v>
      </c>
      <c r="B14" s="5"/>
      <c r="C14" s="5" t="s">
        <v>14</v>
      </c>
      <c r="D14" s="16"/>
      <c r="E14" s="5"/>
      <c r="F14" s="14">
        <f t="shared" si="0"/>
        <v>0</v>
      </c>
      <c r="H14" s="4" t="s">
        <v>58</v>
      </c>
    </row>
    <row r="15" spans="1:8" s="4" customFormat="1" x14ac:dyDescent="0.3">
      <c r="A15" s="8">
        <v>6</v>
      </c>
      <c r="B15" s="5"/>
      <c r="C15" s="5" t="s">
        <v>15</v>
      </c>
      <c r="D15" s="16"/>
      <c r="E15" s="5"/>
      <c r="F15" s="14">
        <f t="shared" si="0"/>
        <v>0</v>
      </c>
    </row>
    <row r="16" spans="1:8" s="4" customFormat="1" x14ac:dyDescent="0.3">
      <c r="A16" s="8">
        <v>7</v>
      </c>
      <c r="B16" s="5"/>
      <c r="C16" s="5" t="s">
        <v>16</v>
      </c>
      <c r="D16" s="16">
        <v>26</v>
      </c>
      <c r="E16" s="5">
        <v>20</v>
      </c>
      <c r="F16" s="14">
        <f t="shared" si="0"/>
        <v>520</v>
      </c>
    </row>
    <row r="17" spans="1:8" s="3" customFormat="1" x14ac:dyDescent="0.3">
      <c r="A17" s="21">
        <v>8</v>
      </c>
      <c r="B17" s="22"/>
      <c r="C17" s="22" t="s">
        <v>17</v>
      </c>
      <c r="D17" s="23">
        <v>195</v>
      </c>
      <c r="E17" s="22">
        <v>1</v>
      </c>
      <c r="F17" s="24">
        <f t="shared" si="0"/>
        <v>195</v>
      </c>
    </row>
    <row r="18" spans="1:8" s="3" customFormat="1" x14ac:dyDescent="0.3">
      <c r="A18" s="21">
        <v>9</v>
      </c>
      <c r="B18" s="22"/>
      <c r="C18" s="22" t="s">
        <v>18</v>
      </c>
      <c r="D18" s="23">
        <v>219</v>
      </c>
      <c r="E18" s="22">
        <v>1</v>
      </c>
      <c r="F18" s="24">
        <f t="shared" si="0"/>
        <v>219</v>
      </c>
    </row>
    <row r="19" spans="1:8" s="4" customFormat="1" x14ac:dyDescent="0.3">
      <c r="A19" s="8">
        <v>17</v>
      </c>
      <c r="B19" s="5"/>
      <c r="C19" s="5" t="s">
        <v>25</v>
      </c>
      <c r="D19" s="16">
        <v>3895</v>
      </c>
      <c r="E19" s="5">
        <v>1</v>
      </c>
      <c r="F19" s="14">
        <f t="shared" si="0"/>
        <v>3895</v>
      </c>
      <c r="H19" s="4" t="s">
        <v>59</v>
      </c>
    </row>
    <row r="20" spans="1:8" s="4" customFormat="1" ht="15" thickBot="1" x14ac:dyDescent="0.35">
      <c r="A20" s="11">
        <v>18</v>
      </c>
      <c r="B20" s="12"/>
      <c r="C20" s="12" t="s">
        <v>26</v>
      </c>
      <c r="D20" s="19">
        <v>158.63999999999999</v>
      </c>
      <c r="E20" s="12">
        <v>4</v>
      </c>
      <c r="F20" s="14">
        <f t="shared" si="0"/>
        <v>634.55999999999995</v>
      </c>
      <c r="H20" s="4" t="s">
        <v>28</v>
      </c>
    </row>
    <row r="21" spans="1:8" s="1" customFormat="1" x14ac:dyDescent="0.3">
      <c r="A21" s="42" t="s">
        <v>51</v>
      </c>
      <c r="B21" s="43"/>
      <c r="C21" s="43"/>
      <c r="D21" s="43"/>
      <c r="E21" s="43"/>
      <c r="F21" s="44"/>
    </row>
    <row r="22" spans="1:8" s="4" customFormat="1" x14ac:dyDescent="0.3">
      <c r="A22" s="8">
        <v>19</v>
      </c>
      <c r="B22" s="5" t="s">
        <v>29</v>
      </c>
      <c r="C22" s="5" t="s">
        <v>30</v>
      </c>
      <c r="D22" s="16">
        <v>136</v>
      </c>
      <c r="E22" s="5">
        <v>24</v>
      </c>
      <c r="F22" s="14">
        <f>E22*D22</f>
        <v>3264</v>
      </c>
    </row>
    <row r="23" spans="1:8" s="4" customFormat="1" x14ac:dyDescent="0.3">
      <c r="A23" s="8">
        <v>20</v>
      </c>
      <c r="B23" s="5"/>
      <c r="C23" s="5" t="s">
        <v>31</v>
      </c>
      <c r="D23" s="16">
        <v>0.84</v>
      </c>
      <c r="E23" s="5">
        <v>1920</v>
      </c>
      <c r="F23" s="14">
        <f t="shared" ref="F23:F35" si="1">E23*D23</f>
        <v>1612.8</v>
      </c>
    </row>
    <row r="24" spans="1:8" s="4" customFormat="1" x14ac:dyDescent="0.3">
      <c r="A24" s="8">
        <v>21</v>
      </c>
      <c r="B24" s="5"/>
      <c r="C24" s="5" t="s">
        <v>32</v>
      </c>
      <c r="D24" s="16">
        <v>60</v>
      </c>
      <c r="E24" s="5">
        <v>24</v>
      </c>
      <c r="F24" s="14">
        <f t="shared" si="1"/>
        <v>1440</v>
      </c>
      <c r="H24" s="4" t="s">
        <v>60</v>
      </c>
    </row>
    <row r="25" spans="1:8" s="4" customFormat="1" x14ac:dyDescent="0.3">
      <c r="A25" s="8">
        <v>22</v>
      </c>
      <c r="B25" s="5"/>
      <c r="C25" s="5" t="s">
        <v>33</v>
      </c>
      <c r="D25" s="16">
        <v>110</v>
      </c>
      <c r="E25" s="5">
        <v>1</v>
      </c>
      <c r="F25" s="14">
        <f t="shared" si="1"/>
        <v>110</v>
      </c>
    </row>
    <row r="26" spans="1:8" s="4" customFormat="1" x14ac:dyDescent="0.3">
      <c r="A26" s="8">
        <v>23</v>
      </c>
      <c r="B26" s="5"/>
      <c r="C26" s="5" t="s">
        <v>34</v>
      </c>
      <c r="D26" s="16">
        <v>80</v>
      </c>
      <c r="E26" s="5">
        <v>24</v>
      </c>
      <c r="F26" s="14">
        <f t="shared" si="1"/>
        <v>1920</v>
      </c>
    </row>
    <row r="27" spans="1:8" s="3" customFormat="1" x14ac:dyDescent="0.3">
      <c r="A27" s="21">
        <v>24</v>
      </c>
      <c r="B27" s="22" t="s">
        <v>53</v>
      </c>
      <c r="C27" s="22" t="s">
        <v>35</v>
      </c>
      <c r="D27" s="23">
        <v>136</v>
      </c>
      <c r="E27" s="22">
        <v>66</v>
      </c>
      <c r="F27" s="24">
        <f t="shared" si="1"/>
        <v>8976</v>
      </c>
      <c r="H27" s="3" t="s">
        <v>54</v>
      </c>
    </row>
    <row r="28" spans="1:8" s="3" customFormat="1" x14ac:dyDescent="0.3">
      <c r="A28" s="21">
        <v>25</v>
      </c>
      <c r="B28" s="22"/>
      <c r="C28" s="22" t="s">
        <v>36</v>
      </c>
      <c r="D28" s="23">
        <v>0.84</v>
      </c>
      <c r="E28" s="22">
        <v>5280</v>
      </c>
      <c r="F28" s="24">
        <f t="shared" si="1"/>
        <v>4435.2</v>
      </c>
    </row>
    <row r="29" spans="1:8" s="3" customFormat="1" x14ac:dyDescent="0.3">
      <c r="A29" s="21">
        <v>26</v>
      </c>
      <c r="B29" s="22"/>
      <c r="C29" s="22" t="s">
        <v>37</v>
      </c>
      <c r="D29" s="23">
        <v>0</v>
      </c>
      <c r="E29" s="22">
        <v>2</v>
      </c>
      <c r="F29" s="24">
        <f t="shared" si="1"/>
        <v>0</v>
      </c>
    </row>
    <row r="30" spans="1:8" s="3" customFormat="1" x14ac:dyDescent="0.3">
      <c r="A30" s="21">
        <v>27</v>
      </c>
      <c r="B30" s="22"/>
      <c r="C30" s="22" t="s">
        <v>38</v>
      </c>
      <c r="D30" s="23">
        <v>14</v>
      </c>
      <c r="E30" s="22">
        <v>2</v>
      </c>
      <c r="F30" s="24">
        <f t="shared" si="1"/>
        <v>28</v>
      </c>
    </row>
    <row r="31" spans="1:8" s="3" customFormat="1" x14ac:dyDescent="0.3">
      <c r="A31" s="21">
        <v>28</v>
      </c>
      <c r="B31" s="22"/>
      <c r="C31" s="22" t="s">
        <v>39</v>
      </c>
      <c r="D31" s="23">
        <v>55</v>
      </c>
      <c r="E31" s="22">
        <v>66</v>
      </c>
      <c r="F31" s="24">
        <f t="shared" si="1"/>
        <v>3630</v>
      </c>
      <c r="H31" s="3" t="s">
        <v>61</v>
      </c>
    </row>
    <row r="32" spans="1:8" s="4" customFormat="1" x14ac:dyDescent="0.3">
      <c r="A32" s="8">
        <v>29</v>
      </c>
      <c r="B32" s="5" t="s">
        <v>40</v>
      </c>
      <c r="C32" s="5" t="s">
        <v>41</v>
      </c>
      <c r="D32" s="16">
        <v>345</v>
      </c>
      <c r="E32" s="5">
        <v>48</v>
      </c>
      <c r="F32" s="14">
        <f t="shared" si="1"/>
        <v>16560</v>
      </c>
    </row>
    <row r="33" spans="1:7" s="4" customFormat="1" x14ac:dyDescent="0.3">
      <c r="A33" s="8">
        <v>30</v>
      </c>
      <c r="B33" s="5"/>
      <c r="C33" s="5" t="s">
        <v>42</v>
      </c>
      <c r="D33" s="16">
        <v>0.92</v>
      </c>
      <c r="E33" s="5">
        <v>3840</v>
      </c>
      <c r="F33" s="14">
        <f t="shared" si="1"/>
        <v>3532.8</v>
      </c>
    </row>
    <row r="34" spans="1:7" s="3" customFormat="1" x14ac:dyDescent="0.3">
      <c r="A34" s="21">
        <v>32</v>
      </c>
      <c r="B34" s="22" t="s">
        <v>44</v>
      </c>
      <c r="C34" s="22" t="s">
        <v>45</v>
      </c>
      <c r="D34" s="23">
        <v>320</v>
      </c>
      <c r="E34" s="22">
        <v>6</v>
      </c>
      <c r="F34" s="24">
        <f t="shared" si="1"/>
        <v>1920</v>
      </c>
    </row>
    <row r="35" spans="1:7" s="3" customFormat="1" ht="15" thickBot="1" x14ac:dyDescent="0.35">
      <c r="A35" s="25">
        <v>33</v>
      </c>
      <c r="B35" s="26"/>
      <c r="C35" s="26" t="s">
        <v>46</v>
      </c>
      <c r="D35" s="27">
        <v>1.21</v>
      </c>
      <c r="E35" s="26">
        <v>480</v>
      </c>
      <c r="F35" s="24">
        <f t="shared" si="1"/>
        <v>580.79999999999995</v>
      </c>
    </row>
    <row r="36" spans="1:7" s="1" customFormat="1" x14ac:dyDescent="0.3">
      <c r="A36" s="42" t="s">
        <v>52</v>
      </c>
      <c r="B36" s="43"/>
      <c r="C36" s="43"/>
      <c r="D36" s="43"/>
      <c r="E36" s="43"/>
      <c r="F36" s="44"/>
    </row>
    <row r="37" spans="1:7" s="4" customFormat="1" x14ac:dyDescent="0.3">
      <c r="A37" s="8">
        <v>34</v>
      </c>
      <c r="B37" s="5"/>
      <c r="C37" s="5" t="s">
        <v>47</v>
      </c>
      <c r="D37" s="16">
        <v>1269.1199999999999</v>
      </c>
      <c r="E37" s="5">
        <v>1</v>
      </c>
      <c r="F37" s="14">
        <f>E37*D37</f>
        <v>1269.1199999999999</v>
      </c>
    </row>
    <row r="38" spans="1:7" s="4" customFormat="1" x14ac:dyDescent="0.3">
      <c r="A38" s="8">
        <v>35</v>
      </c>
      <c r="B38" s="5"/>
      <c r="C38" s="5" t="s">
        <v>48</v>
      </c>
      <c r="D38" s="16">
        <v>4650</v>
      </c>
      <c r="E38" s="5">
        <v>1</v>
      </c>
      <c r="F38" s="14">
        <f t="shared" ref="F38:F40" si="2">E38*D38</f>
        <v>4650</v>
      </c>
    </row>
    <row r="39" spans="1:7" s="4" customFormat="1" x14ac:dyDescent="0.3">
      <c r="A39" s="8">
        <v>36</v>
      </c>
      <c r="B39" s="5"/>
      <c r="C39" s="5" t="s">
        <v>49</v>
      </c>
      <c r="D39" s="16">
        <v>393</v>
      </c>
      <c r="E39" s="5">
        <v>1</v>
      </c>
      <c r="F39" s="14">
        <f t="shared" si="2"/>
        <v>393</v>
      </c>
    </row>
    <row r="40" spans="1:7" s="3" customFormat="1" ht="15" thickBot="1" x14ac:dyDescent="0.35">
      <c r="A40" s="29">
        <v>31</v>
      </c>
      <c r="B40" s="30"/>
      <c r="C40" s="30" t="s">
        <v>43</v>
      </c>
      <c r="D40" s="31">
        <v>3650</v>
      </c>
      <c r="E40" s="30">
        <v>1</v>
      </c>
      <c r="F40" s="32">
        <f t="shared" si="2"/>
        <v>3650</v>
      </c>
    </row>
    <row r="41" spans="1:7" x14ac:dyDescent="0.3">
      <c r="A41" s="39" t="s">
        <v>62</v>
      </c>
      <c r="B41" s="40"/>
      <c r="C41" s="40"/>
      <c r="D41" s="40"/>
      <c r="E41" s="40"/>
      <c r="F41" s="41"/>
    </row>
    <row r="42" spans="1:7" s="2" customFormat="1" x14ac:dyDescent="0.3">
      <c r="A42" s="9"/>
      <c r="B42" s="6"/>
      <c r="C42" s="6" t="s">
        <v>63</v>
      </c>
      <c r="D42" s="17"/>
      <c r="E42" s="6"/>
      <c r="F42" s="20">
        <f>SUM(F3:F9)</f>
        <v>6224</v>
      </c>
      <c r="G42" s="38">
        <f>F42/$F$48</f>
        <v>7.4044746629917127E-2</v>
      </c>
    </row>
    <row r="43" spans="1:7" x14ac:dyDescent="0.3">
      <c r="A43" s="10"/>
      <c r="B43" s="7"/>
      <c r="C43" s="7" t="s">
        <v>64</v>
      </c>
      <c r="D43" s="18"/>
      <c r="E43" s="7"/>
      <c r="F43" s="15">
        <f>SUM(F10:F18)</f>
        <v>15332</v>
      </c>
      <c r="G43" s="28">
        <f t="shared" ref="G43:G47" si="3">F43/$F$48</f>
        <v>0.18239943048359405</v>
      </c>
    </row>
    <row r="44" spans="1:7" s="2" customFormat="1" x14ac:dyDescent="0.3">
      <c r="A44" s="9"/>
      <c r="B44" s="6"/>
      <c r="C44" s="6" t="s">
        <v>65</v>
      </c>
      <c r="D44" s="17"/>
      <c r="E44" s="6"/>
      <c r="F44" s="20">
        <f>SUM(F19:F20)</f>
        <v>4529.5599999999995</v>
      </c>
      <c r="G44" s="38">
        <f t="shared" si="3"/>
        <v>5.3886587812501184E-2</v>
      </c>
    </row>
    <row r="45" spans="1:7" x14ac:dyDescent="0.3">
      <c r="A45" s="10"/>
      <c r="B45" s="7"/>
      <c r="C45" s="7" t="s">
        <v>51</v>
      </c>
      <c r="D45" s="18"/>
      <c r="E45" s="7"/>
      <c r="F45" s="15">
        <f>SUM(F22:F35)</f>
        <v>48009.600000000006</v>
      </c>
      <c r="G45" s="28">
        <f t="shared" si="3"/>
        <v>0.57115338492989554</v>
      </c>
    </row>
    <row r="46" spans="1:7" s="2" customFormat="1" x14ac:dyDescent="0.3">
      <c r="A46" s="9"/>
      <c r="B46" s="6"/>
      <c r="C46" s="6" t="s">
        <v>66</v>
      </c>
      <c r="D46" s="17"/>
      <c r="E46" s="6"/>
      <c r="F46" s="20">
        <f>SUM(F37:F39)</f>
        <v>6312.12</v>
      </c>
      <c r="G46" s="38">
        <f t="shared" si="3"/>
        <v>7.5093079385866401E-2</v>
      </c>
    </row>
    <row r="47" spans="1:7" x14ac:dyDescent="0.3">
      <c r="A47" s="10"/>
      <c r="B47" s="7"/>
      <c r="C47" s="7" t="s">
        <v>67</v>
      </c>
      <c r="D47" s="18"/>
      <c r="E47" s="7"/>
      <c r="F47" s="15">
        <f>SUM(F40)</f>
        <v>3650</v>
      </c>
      <c r="G47" s="28">
        <f t="shared" si="3"/>
        <v>4.3422770758225822E-2</v>
      </c>
    </row>
    <row r="48" spans="1:7" ht="15" thickBot="1" x14ac:dyDescent="0.35">
      <c r="A48" s="33"/>
      <c r="B48" s="34"/>
      <c r="C48" s="35" t="s">
        <v>68</v>
      </c>
      <c r="D48" s="36"/>
      <c r="E48" s="35"/>
      <c r="F48" s="37">
        <f>SUM(F42:F47)</f>
        <v>84057.279999999999</v>
      </c>
    </row>
  </sheetData>
  <mergeCells count="4">
    <mergeCell ref="A2:F2"/>
    <mergeCell ref="A21:F21"/>
    <mergeCell ref="A36:F36"/>
    <mergeCell ref="A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6" workbookViewId="0">
      <selection activeCell="E33" sqref="E33"/>
    </sheetView>
  </sheetViews>
  <sheetFormatPr defaultRowHeight="14.4" x14ac:dyDescent="0.3"/>
  <cols>
    <col min="2" max="2" width="14.88671875" bestFit="1" customWidth="1"/>
    <col min="3" max="3" width="51.33203125" bestFit="1" customWidth="1"/>
    <col min="4" max="4" width="8.88671875" style="13"/>
    <col min="6" max="6" width="10" style="13" bestFit="1" customWidth="1"/>
  </cols>
  <sheetData>
    <row r="1" spans="1:9" ht="15" thickBot="1" x14ac:dyDescent="0.35">
      <c r="A1" t="s">
        <v>0</v>
      </c>
      <c r="B1" t="s">
        <v>1</v>
      </c>
      <c r="C1" t="s">
        <v>2</v>
      </c>
      <c r="D1" s="13" t="s">
        <v>3</v>
      </c>
      <c r="E1" t="s">
        <v>4</v>
      </c>
      <c r="F1" s="13" t="s">
        <v>5</v>
      </c>
      <c r="G1" t="s">
        <v>71</v>
      </c>
      <c r="H1" t="s">
        <v>72</v>
      </c>
    </row>
    <row r="2" spans="1:9" x14ac:dyDescent="0.3">
      <c r="A2" s="39" t="s">
        <v>50</v>
      </c>
      <c r="B2" s="40"/>
      <c r="C2" s="40"/>
      <c r="D2" s="40"/>
      <c r="E2" s="40"/>
      <c r="F2" s="41"/>
    </row>
    <row r="3" spans="1:9" s="4" customFormat="1" x14ac:dyDescent="0.3">
      <c r="A3" s="8">
        <v>10</v>
      </c>
      <c r="B3" s="5"/>
      <c r="C3" s="5" t="s">
        <v>19</v>
      </c>
      <c r="D3" s="16">
        <v>2300</v>
      </c>
      <c r="E3" s="5">
        <v>1</v>
      </c>
      <c r="F3" s="14">
        <f>D3*E3</f>
        <v>2300</v>
      </c>
      <c r="I3" s="4" t="s">
        <v>73</v>
      </c>
    </row>
    <row r="4" spans="1:9" s="4" customFormat="1" x14ac:dyDescent="0.3">
      <c r="A4" s="8">
        <v>11</v>
      </c>
      <c r="B4" s="5"/>
      <c r="C4" s="5" t="s">
        <v>69</v>
      </c>
      <c r="D4" s="16">
        <v>1295</v>
      </c>
      <c r="E4" s="5">
        <v>0</v>
      </c>
      <c r="F4" s="14">
        <f t="shared" ref="F4:F21" si="0">D4*E4</f>
        <v>0</v>
      </c>
      <c r="I4" s="4" t="s">
        <v>75</v>
      </c>
    </row>
    <row r="5" spans="1:9" s="4" customFormat="1" x14ac:dyDescent="0.3">
      <c r="A5" s="8">
        <v>12</v>
      </c>
      <c r="B5" s="5"/>
      <c r="C5" s="5" t="s">
        <v>20</v>
      </c>
      <c r="D5" s="16">
        <v>69.75</v>
      </c>
      <c r="E5" s="5">
        <v>8</v>
      </c>
      <c r="F5" s="14">
        <f t="shared" si="0"/>
        <v>558</v>
      </c>
    </row>
    <row r="6" spans="1:9" s="4" customFormat="1" x14ac:dyDescent="0.3">
      <c r="A6" s="8">
        <v>13</v>
      </c>
      <c r="B6" s="5"/>
      <c r="C6" s="5" t="s">
        <v>21</v>
      </c>
      <c r="D6" s="16">
        <v>75</v>
      </c>
      <c r="E6" s="5">
        <v>6</v>
      </c>
      <c r="F6" s="14">
        <f t="shared" si="0"/>
        <v>450</v>
      </c>
    </row>
    <row r="7" spans="1:9" s="4" customFormat="1" x14ac:dyDescent="0.3">
      <c r="A7" s="8">
        <v>14</v>
      </c>
      <c r="B7" s="5"/>
      <c r="C7" s="5" t="s">
        <v>22</v>
      </c>
      <c r="D7" s="16">
        <v>395</v>
      </c>
      <c r="E7" s="5">
        <v>0</v>
      </c>
      <c r="F7" s="14">
        <f t="shared" si="0"/>
        <v>0</v>
      </c>
      <c r="I7" s="4" t="s">
        <v>55</v>
      </c>
    </row>
    <row r="8" spans="1:9" s="4" customFormat="1" x14ac:dyDescent="0.3">
      <c r="A8" s="8">
        <v>15</v>
      </c>
      <c r="B8" s="5"/>
      <c r="C8" s="5" t="s">
        <v>23</v>
      </c>
      <c r="D8" s="16">
        <v>36</v>
      </c>
      <c r="E8" s="5">
        <v>1</v>
      </c>
      <c r="F8" s="14">
        <f t="shared" si="0"/>
        <v>36</v>
      </c>
    </row>
    <row r="9" spans="1:9" s="4" customFormat="1" x14ac:dyDescent="0.3">
      <c r="A9" s="8">
        <v>16</v>
      </c>
      <c r="B9" s="5"/>
      <c r="C9" s="5" t="s">
        <v>24</v>
      </c>
      <c r="D9" s="16">
        <v>295</v>
      </c>
      <c r="E9" s="5">
        <v>1</v>
      </c>
      <c r="F9" s="14">
        <f t="shared" si="0"/>
        <v>295</v>
      </c>
    </row>
    <row r="10" spans="1:9" s="3" customFormat="1" x14ac:dyDescent="0.3">
      <c r="A10" s="21">
        <v>1</v>
      </c>
      <c r="B10" s="22" t="s">
        <v>70</v>
      </c>
      <c r="C10" s="22" t="s">
        <v>7</v>
      </c>
      <c r="D10" s="23">
        <v>875</v>
      </c>
      <c r="E10" s="22">
        <v>0</v>
      </c>
      <c r="F10" s="24">
        <f t="shared" si="0"/>
        <v>0</v>
      </c>
      <c r="I10" s="3" t="s">
        <v>77</v>
      </c>
    </row>
    <row r="11" spans="1:9" s="3" customFormat="1" x14ac:dyDescent="0.3">
      <c r="A11" s="21">
        <v>2</v>
      </c>
      <c r="B11" s="22" t="s">
        <v>8</v>
      </c>
      <c r="C11" s="22" t="s">
        <v>9</v>
      </c>
      <c r="D11" s="23">
        <v>580</v>
      </c>
      <c r="E11" s="22">
        <v>0</v>
      </c>
      <c r="F11" s="24">
        <f t="shared" si="0"/>
        <v>0</v>
      </c>
      <c r="I11" s="3" t="s">
        <v>76</v>
      </c>
    </row>
    <row r="12" spans="1:9" s="3" customFormat="1" x14ac:dyDescent="0.3">
      <c r="A12" s="21">
        <v>3</v>
      </c>
      <c r="B12" s="22" t="s">
        <v>10</v>
      </c>
      <c r="C12" s="22" t="s">
        <v>11</v>
      </c>
      <c r="D12" s="23">
        <v>28</v>
      </c>
      <c r="E12" s="22">
        <f>E11</f>
        <v>0</v>
      </c>
      <c r="F12" s="24">
        <f t="shared" si="0"/>
        <v>0</v>
      </c>
    </row>
    <row r="13" spans="1:9" s="3" customFormat="1" x14ac:dyDescent="0.3">
      <c r="A13" s="21" t="s">
        <v>74</v>
      </c>
      <c r="B13" s="22" t="s">
        <v>80</v>
      </c>
      <c r="C13" s="22" t="s">
        <v>81</v>
      </c>
      <c r="D13" s="23"/>
      <c r="E13" s="22">
        <v>1</v>
      </c>
      <c r="F13" s="24">
        <f t="shared" si="0"/>
        <v>0</v>
      </c>
    </row>
    <row r="14" spans="1:9" s="4" customFormat="1" x14ac:dyDescent="0.3">
      <c r="A14" s="8">
        <v>4</v>
      </c>
      <c r="B14" s="5" t="s">
        <v>12</v>
      </c>
      <c r="C14" s="5" t="s">
        <v>13</v>
      </c>
      <c r="D14" s="16">
        <v>1845</v>
      </c>
      <c r="E14" s="5">
        <f>MAX(0,G14-H14)</f>
        <v>4</v>
      </c>
      <c r="F14" s="14">
        <f t="shared" si="0"/>
        <v>7380</v>
      </c>
      <c r="G14" s="4">
        <f>CEILING(SUM(G23,G28,G33)/8,1)</f>
        <v>11</v>
      </c>
      <c r="H14" s="4">
        <v>7</v>
      </c>
    </row>
    <row r="15" spans="1:9" s="4" customFormat="1" x14ac:dyDescent="0.3">
      <c r="A15" s="8">
        <v>5</v>
      </c>
      <c r="B15" s="5"/>
      <c r="C15" s="5" t="s">
        <v>14</v>
      </c>
      <c r="D15" s="16"/>
      <c r="E15" s="5"/>
      <c r="F15" s="14">
        <f t="shared" si="0"/>
        <v>0</v>
      </c>
    </row>
    <row r="16" spans="1:9" s="4" customFormat="1" x14ac:dyDescent="0.3">
      <c r="A16" s="8">
        <v>6</v>
      </c>
      <c r="B16" s="5"/>
      <c r="C16" s="5" t="s">
        <v>15</v>
      </c>
      <c r="D16" s="16"/>
      <c r="E16" s="5"/>
      <c r="F16" s="14">
        <f t="shared" si="0"/>
        <v>0</v>
      </c>
    </row>
    <row r="17" spans="1:9" s="4" customFormat="1" x14ac:dyDescent="0.3">
      <c r="A17" s="8">
        <v>7</v>
      </c>
      <c r="B17" s="5"/>
      <c r="C17" s="5" t="s">
        <v>16</v>
      </c>
      <c r="D17" s="16">
        <v>26</v>
      </c>
      <c r="E17" s="5">
        <f>G14+1</f>
        <v>12</v>
      </c>
      <c r="F17" s="14">
        <f t="shared" si="0"/>
        <v>312</v>
      </c>
    </row>
    <row r="18" spans="1:9" s="3" customFormat="1" x14ac:dyDescent="0.3">
      <c r="A18" s="21">
        <v>8</v>
      </c>
      <c r="B18" s="22"/>
      <c r="C18" s="22" t="s">
        <v>17</v>
      </c>
      <c r="D18" s="23">
        <v>195</v>
      </c>
      <c r="E18" s="22">
        <v>1</v>
      </c>
      <c r="F18" s="24">
        <f t="shared" si="0"/>
        <v>195</v>
      </c>
    </row>
    <row r="19" spans="1:9" s="3" customFormat="1" x14ac:dyDescent="0.3">
      <c r="A19" s="21">
        <v>9</v>
      </c>
      <c r="B19" s="22"/>
      <c r="C19" s="22" t="s">
        <v>18</v>
      </c>
      <c r="D19" s="23">
        <v>219</v>
      </c>
      <c r="E19" s="22">
        <v>1</v>
      </c>
      <c r="F19" s="24">
        <f t="shared" si="0"/>
        <v>219</v>
      </c>
    </row>
    <row r="20" spans="1:9" s="4" customFormat="1" x14ac:dyDescent="0.3">
      <c r="A20" s="8">
        <v>17</v>
      </c>
      <c r="B20" s="5"/>
      <c r="C20" s="5" t="s">
        <v>25</v>
      </c>
      <c r="D20" s="16">
        <v>3895</v>
      </c>
      <c r="E20" s="5">
        <v>1</v>
      </c>
      <c r="F20" s="14">
        <f t="shared" si="0"/>
        <v>3895</v>
      </c>
      <c r="I20" s="4" t="s">
        <v>78</v>
      </c>
    </row>
    <row r="21" spans="1:9" s="4" customFormat="1" ht="15" thickBot="1" x14ac:dyDescent="0.35">
      <c r="A21" s="11">
        <v>18</v>
      </c>
      <c r="B21" s="12"/>
      <c r="C21" s="12" t="s">
        <v>26</v>
      </c>
      <c r="D21" s="19">
        <v>158.63999999999999</v>
      </c>
      <c r="E21" s="12">
        <v>4</v>
      </c>
      <c r="F21" s="14">
        <f t="shared" si="0"/>
        <v>634.55999999999995</v>
      </c>
    </row>
    <row r="22" spans="1:9" s="1" customFormat="1" x14ac:dyDescent="0.3">
      <c r="A22" s="42" t="s">
        <v>51</v>
      </c>
      <c r="B22" s="43"/>
      <c r="C22" s="43"/>
      <c r="D22" s="43"/>
      <c r="E22" s="43"/>
      <c r="F22" s="44"/>
    </row>
    <row r="23" spans="1:9" s="4" customFormat="1" x14ac:dyDescent="0.3">
      <c r="A23" s="8">
        <v>19</v>
      </c>
      <c r="B23" s="5" t="s">
        <v>29</v>
      </c>
      <c r="C23" s="5" t="s">
        <v>30</v>
      </c>
      <c r="D23" s="16">
        <v>136</v>
      </c>
      <c r="E23" s="5">
        <f>MAX(0,G23-H23+4)</f>
        <v>0</v>
      </c>
      <c r="F23" s="14">
        <f>E23*D23</f>
        <v>0</v>
      </c>
      <c r="G23" s="4">
        <v>6</v>
      </c>
      <c r="H23" s="4">
        <v>24</v>
      </c>
    </row>
    <row r="24" spans="1:9" s="4" customFormat="1" x14ac:dyDescent="0.3">
      <c r="A24" s="8">
        <v>20</v>
      </c>
      <c r="B24" s="5"/>
      <c r="C24" s="5" t="s">
        <v>31</v>
      </c>
      <c r="D24" s="16">
        <v>0.84</v>
      </c>
      <c r="E24" s="5">
        <f>E23*80</f>
        <v>0</v>
      </c>
      <c r="F24" s="14">
        <f t="shared" ref="F24:F36" si="1">E24*D24</f>
        <v>0</v>
      </c>
    </row>
    <row r="25" spans="1:9" s="4" customFormat="1" x14ac:dyDescent="0.3">
      <c r="A25" s="8">
        <v>21</v>
      </c>
      <c r="B25" s="5"/>
      <c r="C25" s="5" t="s">
        <v>32</v>
      </c>
      <c r="D25" s="16">
        <v>60</v>
      </c>
      <c r="E25" s="5">
        <v>10</v>
      </c>
      <c r="F25" s="14">
        <f t="shared" si="1"/>
        <v>600</v>
      </c>
    </row>
    <row r="26" spans="1:9" s="4" customFormat="1" x14ac:dyDescent="0.3">
      <c r="A26" s="8">
        <v>22</v>
      </c>
      <c r="B26" s="5"/>
      <c r="C26" s="5" t="s">
        <v>33</v>
      </c>
      <c r="D26" s="16">
        <v>110</v>
      </c>
      <c r="E26" s="5">
        <v>1</v>
      </c>
      <c r="F26" s="14">
        <f t="shared" si="1"/>
        <v>110</v>
      </c>
    </row>
    <row r="27" spans="1:9" s="4" customFormat="1" x14ac:dyDescent="0.3">
      <c r="A27" s="8">
        <v>23</v>
      </c>
      <c r="B27" s="5"/>
      <c r="C27" s="5" t="s">
        <v>34</v>
      </c>
      <c r="D27" s="16">
        <v>80</v>
      </c>
      <c r="E27" s="5">
        <f>G23</f>
        <v>6</v>
      </c>
      <c r="F27" s="14">
        <f t="shared" si="1"/>
        <v>480</v>
      </c>
    </row>
    <row r="28" spans="1:9" s="3" customFormat="1" x14ac:dyDescent="0.3">
      <c r="A28" s="21">
        <v>24</v>
      </c>
      <c r="B28" s="22" t="s">
        <v>53</v>
      </c>
      <c r="C28" s="22" t="s">
        <v>35</v>
      </c>
      <c r="D28" s="23">
        <v>136</v>
      </c>
      <c r="E28" s="22">
        <f>MAX(0,G28-H28+3)</f>
        <v>17</v>
      </c>
      <c r="F28" s="24">
        <f t="shared" si="1"/>
        <v>2312</v>
      </c>
      <c r="G28" s="3">
        <f>18+16+6+4</f>
        <v>44</v>
      </c>
      <c r="H28" s="3">
        <v>30</v>
      </c>
    </row>
    <row r="29" spans="1:9" s="3" customFormat="1" x14ac:dyDescent="0.3">
      <c r="A29" s="21">
        <v>25</v>
      </c>
      <c r="B29" s="22"/>
      <c r="C29" s="22" t="s">
        <v>36</v>
      </c>
      <c r="D29" s="23">
        <v>0.84</v>
      </c>
      <c r="E29" s="22">
        <f>E28*80</f>
        <v>1360</v>
      </c>
      <c r="F29" s="24">
        <f t="shared" si="1"/>
        <v>1142.3999999999999</v>
      </c>
    </row>
    <row r="30" spans="1:9" s="3" customFormat="1" x14ac:dyDescent="0.3">
      <c r="A30" s="21">
        <v>26</v>
      </c>
      <c r="B30" s="22"/>
      <c r="C30" s="22" t="s">
        <v>37</v>
      </c>
      <c r="D30" s="23">
        <v>0</v>
      </c>
      <c r="E30" s="22">
        <v>2</v>
      </c>
      <c r="F30" s="24">
        <f t="shared" si="1"/>
        <v>0</v>
      </c>
    </row>
    <row r="31" spans="1:9" s="3" customFormat="1" x14ac:dyDescent="0.3">
      <c r="A31" s="21">
        <v>27</v>
      </c>
      <c r="B31" s="22"/>
      <c r="C31" s="22" t="s">
        <v>38</v>
      </c>
      <c r="D31" s="23">
        <v>14</v>
      </c>
      <c r="E31" s="22">
        <v>2</v>
      </c>
      <c r="F31" s="24">
        <f t="shared" si="1"/>
        <v>28</v>
      </c>
    </row>
    <row r="32" spans="1:9" s="3" customFormat="1" x14ac:dyDescent="0.3">
      <c r="A32" s="21">
        <v>28</v>
      </c>
      <c r="B32" s="22"/>
      <c r="C32" s="22" t="s">
        <v>39</v>
      </c>
      <c r="D32" s="23">
        <v>55</v>
      </c>
      <c r="E32" s="22">
        <f>G28</f>
        <v>44</v>
      </c>
      <c r="F32" s="24">
        <f t="shared" si="1"/>
        <v>2420</v>
      </c>
      <c r="I32" s="3" t="s">
        <v>79</v>
      </c>
    </row>
    <row r="33" spans="1:8" s="4" customFormat="1" x14ac:dyDescent="0.3">
      <c r="A33" s="8">
        <v>29</v>
      </c>
      <c r="B33" s="5" t="s">
        <v>40</v>
      </c>
      <c r="C33" s="5" t="s">
        <v>41</v>
      </c>
      <c r="D33" s="16">
        <v>345</v>
      </c>
      <c r="E33" s="5">
        <f>MAX(0,G33-H33+4)</f>
        <v>40</v>
      </c>
      <c r="F33" s="14">
        <f t="shared" si="1"/>
        <v>13800</v>
      </c>
      <c r="G33" s="4">
        <v>36</v>
      </c>
      <c r="H33" s="4">
        <v>0</v>
      </c>
    </row>
    <row r="34" spans="1:8" s="4" customFormat="1" x14ac:dyDescent="0.3">
      <c r="A34" s="8">
        <v>30</v>
      </c>
      <c r="B34" s="5"/>
      <c r="C34" s="5" t="s">
        <v>42</v>
      </c>
      <c r="D34" s="16">
        <v>0.92</v>
      </c>
      <c r="E34" s="5">
        <f>G33*80</f>
        <v>2880</v>
      </c>
      <c r="F34" s="14">
        <f t="shared" si="1"/>
        <v>2649.6</v>
      </c>
    </row>
    <row r="35" spans="1:8" s="3" customFormat="1" x14ac:dyDescent="0.3">
      <c r="A35" s="21">
        <v>32</v>
      </c>
      <c r="B35" s="22" t="s">
        <v>44</v>
      </c>
      <c r="C35" s="22" t="s">
        <v>45</v>
      </c>
      <c r="D35" s="23">
        <v>320</v>
      </c>
      <c r="E35" s="22">
        <v>6</v>
      </c>
      <c r="F35" s="24">
        <f t="shared" si="1"/>
        <v>1920</v>
      </c>
    </row>
    <row r="36" spans="1:8" s="3" customFormat="1" ht="15" thickBot="1" x14ac:dyDescent="0.35">
      <c r="A36" s="25">
        <v>33</v>
      </c>
      <c r="B36" s="26"/>
      <c r="C36" s="26" t="s">
        <v>46</v>
      </c>
      <c r="D36" s="27">
        <v>1.21</v>
      </c>
      <c r="E36" s="26">
        <f>E35*50</f>
        <v>300</v>
      </c>
      <c r="F36" s="24">
        <f t="shared" si="1"/>
        <v>363</v>
      </c>
    </row>
    <row r="37" spans="1:8" s="1" customFormat="1" x14ac:dyDescent="0.3">
      <c r="A37" s="42" t="s">
        <v>52</v>
      </c>
      <c r="B37" s="43"/>
      <c r="C37" s="43"/>
      <c r="D37" s="43"/>
      <c r="E37" s="43"/>
      <c r="F37" s="44"/>
    </row>
    <row r="38" spans="1:8" s="4" customFormat="1" x14ac:dyDescent="0.3">
      <c r="A38" s="8">
        <v>34</v>
      </c>
      <c r="B38" s="5"/>
      <c r="C38" s="5" t="s">
        <v>47</v>
      </c>
      <c r="D38" s="16">
        <v>1269.1199999999999</v>
      </c>
      <c r="E38" s="5">
        <v>1</v>
      </c>
      <c r="F38" s="14">
        <f>E38*D38</f>
        <v>1269.1199999999999</v>
      </c>
    </row>
    <row r="39" spans="1:8" s="4" customFormat="1" x14ac:dyDescent="0.3">
      <c r="A39" s="8">
        <v>35</v>
      </c>
      <c r="B39" s="5"/>
      <c r="C39" s="5" t="s">
        <v>48</v>
      </c>
      <c r="D39" s="16">
        <v>4650</v>
      </c>
      <c r="E39" s="5">
        <v>1</v>
      </c>
      <c r="F39" s="14">
        <f t="shared" ref="F39:F41" si="2">E39*D39</f>
        <v>4650</v>
      </c>
    </row>
    <row r="40" spans="1:8" s="4" customFormat="1" x14ac:dyDescent="0.3">
      <c r="A40" s="8">
        <v>36</v>
      </c>
      <c r="B40" s="5"/>
      <c r="C40" s="5" t="s">
        <v>49</v>
      </c>
      <c r="D40" s="16">
        <v>393</v>
      </c>
      <c r="E40" s="5">
        <v>1</v>
      </c>
      <c r="F40" s="14">
        <f t="shared" si="2"/>
        <v>393</v>
      </c>
    </row>
    <row r="41" spans="1:8" s="3" customFormat="1" ht="15" thickBot="1" x14ac:dyDescent="0.35">
      <c r="A41" s="29">
        <v>31</v>
      </c>
      <c r="B41" s="30"/>
      <c r="C41" s="30" t="s">
        <v>43</v>
      </c>
      <c r="D41" s="31">
        <v>3650</v>
      </c>
      <c r="E41" s="30">
        <v>1</v>
      </c>
      <c r="F41" s="32">
        <f t="shared" si="2"/>
        <v>3650</v>
      </c>
    </row>
    <row r="42" spans="1:8" x14ac:dyDescent="0.3">
      <c r="A42" s="39" t="s">
        <v>62</v>
      </c>
      <c r="B42" s="40"/>
      <c r="C42" s="40"/>
      <c r="D42" s="40"/>
      <c r="E42" s="40"/>
      <c r="F42" s="41"/>
    </row>
    <row r="43" spans="1:8" s="2" customFormat="1" x14ac:dyDescent="0.3">
      <c r="A43" s="9"/>
      <c r="B43" s="6"/>
      <c r="C43" s="6" t="s">
        <v>63</v>
      </c>
      <c r="D43" s="17"/>
      <c r="E43" s="6"/>
      <c r="F43" s="20">
        <f>SUM(F3:F9)</f>
        <v>3639</v>
      </c>
      <c r="G43" s="38">
        <f>F43/$F$49</f>
        <v>6.9897859615748084E-2</v>
      </c>
    </row>
    <row r="44" spans="1:8" x14ac:dyDescent="0.3">
      <c r="A44" s="10"/>
      <c r="B44" s="7"/>
      <c r="C44" s="7" t="s">
        <v>64</v>
      </c>
      <c r="D44" s="18"/>
      <c r="E44" s="7"/>
      <c r="F44" s="15">
        <f>SUM(F10:F19)</f>
        <v>8106</v>
      </c>
      <c r="G44" s="28">
        <f t="shared" ref="G44:G48" si="3">F44/$F$49</f>
        <v>0.15569993131224347</v>
      </c>
    </row>
    <row r="45" spans="1:8" s="2" customFormat="1" x14ac:dyDescent="0.3">
      <c r="A45" s="9"/>
      <c r="B45" s="6"/>
      <c r="C45" s="6" t="s">
        <v>65</v>
      </c>
      <c r="D45" s="17"/>
      <c r="E45" s="6"/>
      <c r="F45" s="20">
        <f>SUM(F20:F21)</f>
        <v>4529.5599999999995</v>
      </c>
      <c r="G45" s="38">
        <f t="shared" si="3"/>
        <v>8.7003723275929618E-2</v>
      </c>
    </row>
    <row r="46" spans="1:8" x14ac:dyDescent="0.3">
      <c r="A46" s="10"/>
      <c r="B46" s="7"/>
      <c r="C46" s="7" t="s">
        <v>51</v>
      </c>
      <c r="D46" s="18"/>
      <c r="E46" s="7"/>
      <c r="F46" s="15">
        <f>SUM(F23:F36)</f>
        <v>25825</v>
      </c>
      <c r="G46" s="28">
        <f t="shared" si="3"/>
        <v>0.49604622824311473</v>
      </c>
    </row>
    <row r="47" spans="1:8" s="2" customFormat="1" x14ac:dyDescent="0.3">
      <c r="A47" s="9"/>
      <c r="B47" s="6"/>
      <c r="C47" s="6" t="s">
        <v>66</v>
      </c>
      <c r="D47" s="17"/>
      <c r="E47" s="6"/>
      <c r="F47" s="20">
        <f>SUM(F38:F40)</f>
        <v>6312.12</v>
      </c>
      <c r="G47" s="38">
        <f t="shared" si="3"/>
        <v>0.12124311009556357</v>
      </c>
    </row>
    <row r="48" spans="1:8" x14ac:dyDescent="0.3">
      <c r="A48" s="10"/>
      <c r="B48" s="7"/>
      <c r="C48" s="7" t="s">
        <v>67</v>
      </c>
      <c r="D48" s="18"/>
      <c r="E48" s="7"/>
      <c r="F48" s="15">
        <f>SUM(F41)</f>
        <v>3650</v>
      </c>
      <c r="G48" s="28">
        <f t="shared" si="3"/>
        <v>7.0109147457400531E-2</v>
      </c>
    </row>
    <row r="49" spans="1:6" ht="15" thickBot="1" x14ac:dyDescent="0.35">
      <c r="A49" s="33"/>
      <c r="B49" s="34"/>
      <c r="C49" s="35" t="s">
        <v>68</v>
      </c>
      <c r="D49" s="36"/>
      <c r="E49" s="35"/>
      <c r="F49" s="37">
        <f>SUM(F43:F48)</f>
        <v>52061.68</v>
      </c>
    </row>
  </sheetData>
  <mergeCells count="4">
    <mergeCell ref="A2:F2"/>
    <mergeCell ref="A22:F22"/>
    <mergeCell ref="A37:F37"/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29" sqref="H28:I29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51.33203125" bestFit="1" customWidth="1"/>
    <col min="4" max="4" width="10.88671875" bestFit="1" customWidth="1"/>
  </cols>
  <sheetData>
    <row r="1" spans="1:5" x14ac:dyDescent="0.3">
      <c r="A1" t="str">
        <f>option1!A1</f>
        <v>Item</v>
      </c>
      <c r="B1" t="str">
        <f>option1!B1</f>
        <v>Part No</v>
      </c>
      <c r="C1" t="str">
        <f>option1!C1</f>
        <v>Desc</v>
      </c>
      <c r="D1" t="s">
        <v>83</v>
      </c>
      <c r="E1" t="s">
        <v>82</v>
      </c>
    </row>
    <row r="2" spans="1:5" x14ac:dyDescent="0.3">
      <c r="A2" s="46" t="str">
        <f>option1!A2</f>
        <v>DAQ System</v>
      </c>
      <c r="B2" s="46"/>
      <c r="C2" s="46"/>
      <c r="D2" s="46"/>
      <c r="E2" s="46"/>
    </row>
    <row r="3" spans="1:5" x14ac:dyDescent="0.3">
      <c r="A3">
        <f>option1!A3</f>
        <v>10</v>
      </c>
      <c r="C3" t="str">
        <f>option1!C3</f>
        <v>enclosure box</v>
      </c>
      <c r="D3">
        <f>option1!E3</f>
        <v>1</v>
      </c>
    </row>
    <row r="4" spans="1:5" s="45" customFormat="1" x14ac:dyDescent="0.3">
      <c r="A4" s="45">
        <f>option1!A4</f>
        <v>11</v>
      </c>
      <c r="C4" s="45" t="str">
        <f>option1!C4</f>
        <v>power supply and regulator</v>
      </c>
      <c r="D4" s="45">
        <f>option1!E4</f>
        <v>0</v>
      </c>
    </row>
    <row r="5" spans="1:5" x14ac:dyDescent="0.3">
      <c r="A5">
        <f>option1!A5</f>
        <v>12</v>
      </c>
      <c r="C5" t="str">
        <f>option1!C5</f>
        <v>hourly rate for building cabinet</v>
      </c>
      <c r="D5">
        <f>option1!E5</f>
        <v>8</v>
      </c>
    </row>
    <row r="6" spans="1:5" x14ac:dyDescent="0.3">
      <c r="A6">
        <f>option1!A6</f>
        <v>13</v>
      </c>
      <c r="C6" t="str">
        <f>option1!C6</f>
        <v>conduit entry</v>
      </c>
      <c r="D6">
        <f>option1!E6</f>
        <v>6</v>
      </c>
    </row>
    <row r="7" spans="1:5" s="45" customFormat="1" x14ac:dyDescent="0.3">
      <c r="A7" s="45">
        <f>option1!A7</f>
        <v>14</v>
      </c>
      <c r="C7" s="45" t="str">
        <f>option1!C7</f>
        <v>12V battery</v>
      </c>
      <c r="D7" s="45">
        <f>option1!E7</f>
        <v>0</v>
      </c>
    </row>
    <row r="8" spans="1:5" x14ac:dyDescent="0.3">
      <c r="A8">
        <f>option1!A8</f>
        <v>15</v>
      </c>
      <c r="C8" t="str">
        <f>option1!C8</f>
        <v>dessicant</v>
      </c>
      <c r="D8">
        <f>option1!E8</f>
        <v>1</v>
      </c>
    </row>
    <row r="9" spans="1:5" x14ac:dyDescent="0.3">
      <c r="A9">
        <f>option1!A9</f>
        <v>16</v>
      </c>
      <c r="C9" t="str">
        <f>option1!C9</f>
        <v>mounting pedestal</v>
      </c>
      <c r="D9">
        <f>option1!E9</f>
        <v>1</v>
      </c>
    </row>
    <row r="10" spans="1:5" s="45" customFormat="1" x14ac:dyDescent="0.3">
      <c r="A10" s="45">
        <f>option1!A10</f>
        <v>1</v>
      </c>
      <c r="B10" s="45" t="str">
        <f>option1!B10</f>
        <v>CSI-CR310</v>
      </c>
      <c r="C10" s="45" t="str">
        <f>option1!C10</f>
        <v>Small Data Logger for sampling analog sensors (hygrometers)</v>
      </c>
      <c r="D10" s="45">
        <f>option1!E10</f>
        <v>0</v>
      </c>
    </row>
    <row r="11" spans="1:5" s="45" customFormat="1" x14ac:dyDescent="0.3">
      <c r="A11" s="45">
        <f>option1!A11</f>
        <v>2</v>
      </c>
      <c r="B11" s="45" t="str">
        <f>option1!B11</f>
        <v>CSI-AM16/32</v>
      </c>
      <c r="C11" s="45" t="str">
        <f>option1!C11</f>
        <v>Multiplexer</v>
      </c>
      <c r="D11" s="45">
        <f>option1!E11</f>
        <v>0</v>
      </c>
    </row>
    <row r="12" spans="1:5" s="45" customFormat="1" x14ac:dyDescent="0.3">
      <c r="A12" s="45">
        <f>option1!A12</f>
        <v>3</v>
      </c>
      <c r="B12" s="45" t="str">
        <f>option1!B12</f>
        <v>CSI-19237</v>
      </c>
      <c r="C12" s="45" t="str">
        <f>option1!C12</f>
        <v>Multiplexer cover</v>
      </c>
      <c r="D12" s="45">
        <f>option1!E12</f>
        <v>0</v>
      </c>
    </row>
    <row r="13" spans="1:5" s="45" customFormat="1" x14ac:dyDescent="0.3">
      <c r="B13" t="s">
        <v>84</v>
      </c>
      <c r="C13" t="str">
        <f>option1!C13</f>
        <v>Ethernet interface for CR1000</v>
      </c>
      <c r="D13">
        <v>0</v>
      </c>
      <c r="E13">
        <v>1</v>
      </c>
    </row>
    <row r="14" spans="1:5" x14ac:dyDescent="0.3">
      <c r="A14" s="47" t="str">
        <f>option1!A13</f>
        <v>new</v>
      </c>
      <c r="B14" s="47" t="str">
        <f>option1!B13</f>
        <v>CSI-NL121</v>
      </c>
      <c r="C14" s="47" t="str">
        <f>option1!C13</f>
        <v>Ethernet interface for CR1000</v>
      </c>
      <c r="D14" s="47">
        <f>option1!E13</f>
        <v>1</v>
      </c>
      <c r="E14" s="47">
        <v>1</v>
      </c>
    </row>
    <row r="15" spans="1:5" x14ac:dyDescent="0.3">
      <c r="A15">
        <f>option1!A14</f>
        <v>4</v>
      </c>
      <c r="B15" t="str">
        <f>option1!B14</f>
        <v>CSI-CDM-VW305</v>
      </c>
      <c r="C15" t="str">
        <f>option1!C14</f>
        <v>Eight channel vibrating wire CDM</v>
      </c>
      <c r="D15">
        <f>option1!E14</f>
        <v>4</v>
      </c>
      <c r="E15">
        <f>option1!$G$14</f>
        <v>11</v>
      </c>
    </row>
    <row r="16" spans="1:5" x14ac:dyDescent="0.3">
      <c r="A16">
        <f>option1!A15</f>
        <v>5</v>
      </c>
      <c r="C16" t="str">
        <f>option1!C15</f>
        <v>extended temp range on VW CDMs</v>
      </c>
      <c r="D16">
        <f>option1!E15</f>
        <v>0</v>
      </c>
    </row>
    <row r="17" spans="1:5" x14ac:dyDescent="0.3">
      <c r="A17">
        <f>option1!A16</f>
        <v>6</v>
      </c>
      <c r="C17" t="str">
        <f>option1!C16</f>
        <v>extended warranty</v>
      </c>
      <c r="D17">
        <f>option1!E16</f>
        <v>0</v>
      </c>
    </row>
    <row r="18" spans="1:5" x14ac:dyDescent="0.3">
      <c r="A18">
        <f>option1!A17</f>
        <v>7</v>
      </c>
      <c r="C18" t="str">
        <f>option1!C17</f>
        <v>CPI network kit</v>
      </c>
      <c r="D18">
        <f>option1!E17</f>
        <v>12</v>
      </c>
      <c r="E18">
        <f>E15</f>
        <v>11</v>
      </c>
    </row>
    <row r="19" spans="1:5" x14ac:dyDescent="0.3">
      <c r="A19">
        <f>option1!A18</f>
        <v>8</v>
      </c>
      <c r="C19" t="str">
        <f>option1!C18</f>
        <v>5 port ethernet switch</v>
      </c>
      <c r="D19">
        <f>option1!E18</f>
        <v>1</v>
      </c>
    </row>
    <row r="20" spans="1:5" x14ac:dyDescent="0.3">
      <c r="A20">
        <f>option1!A19</f>
        <v>9</v>
      </c>
      <c r="C20" t="str">
        <f>option1!C19</f>
        <v>ethernet cables</v>
      </c>
      <c r="D20">
        <f>option1!E19</f>
        <v>1</v>
      </c>
    </row>
    <row r="21" spans="1:5" x14ac:dyDescent="0.3">
      <c r="A21">
        <f>option1!A20</f>
        <v>17</v>
      </c>
      <c r="C21" t="str">
        <f>option1!C20</f>
        <v>data logger program</v>
      </c>
      <c r="D21">
        <f>option1!E20</f>
        <v>1</v>
      </c>
    </row>
    <row r="22" spans="1:5" x14ac:dyDescent="0.3">
      <c r="A22">
        <f>option1!A21</f>
        <v>18</v>
      </c>
      <c r="C22" t="str">
        <f>option1!C21</f>
        <v xml:space="preserve">hourly rate for data logger program changes </v>
      </c>
      <c r="D22">
        <f>option1!E21</f>
        <v>4</v>
      </c>
    </row>
    <row r="23" spans="1:5" x14ac:dyDescent="0.3">
      <c r="A23" s="46" t="str">
        <f>option1!A22</f>
        <v>Sensors</v>
      </c>
      <c r="B23" s="46"/>
      <c r="C23" s="46"/>
      <c r="D23" s="46"/>
      <c r="E23" s="46"/>
    </row>
    <row r="24" spans="1:5" s="45" customFormat="1" x14ac:dyDescent="0.3">
      <c r="A24" s="45">
        <f>option1!A23</f>
        <v>19</v>
      </c>
      <c r="B24" s="45" t="str">
        <f>option1!B23</f>
        <v>VW-4000A-2</v>
      </c>
      <c r="C24" s="45" t="str">
        <f>option1!C23</f>
        <v xml:space="preserve">6" VW gauge </v>
      </c>
      <c r="D24" s="45">
        <f>option1!E23</f>
        <v>0</v>
      </c>
      <c r="E24">
        <f>option1!$G$23</f>
        <v>6</v>
      </c>
    </row>
    <row r="25" spans="1:5" s="45" customFormat="1" x14ac:dyDescent="0.3">
      <c r="A25" s="45">
        <f>option1!A24</f>
        <v>20</v>
      </c>
      <c r="C25" s="45" t="str">
        <f>option1!C24</f>
        <v>cable for 6" gauges</v>
      </c>
      <c r="D25" s="45">
        <f>option1!E24</f>
        <v>0</v>
      </c>
    </row>
    <row r="26" spans="1:5" x14ac:dyDescent="0.3">
      <c r="A26">
        <f>option1!A25</f>
        <v>21</v>
      </c>
      <c r="C26" t="str">
        <f>option1!C25</f>
        <v>surface mounting tabs for 6" gauges</v>
      </c>
      <c r="D26">
        <f>option1!E25</f>
        <v>10</v>
      </c>
      <c r="E26">
        <v>6</v>
      </c>
    </row>
    <row r="27" spans="1:5" x14ac:dyDescent="0.3">
      <c r="A27">
        <f>option1!A26</f>
        <v>22</v>
      </c>
      <c r="C27" t="str">
        <f>option1!C26</f>
        <v>mounting jig for 6" gauges</v>
      </c>
      <c r="D27">
        <f>option1!E26</f>
        <v>1</v>
      </c>
    </row>
    <row r="28" spans="1:5" x14ac:dyDescent="0.3">
      <c r="A28">
        <f>option1!A27</f>
        <v>23</v>
      </c>
      <c r="C28" t="str">
        <f>option1!C27</f>
        <v>cover for 6" gauges</v>
      </c>
      <c r="D28">
        <f>option1!E27</f>
        <v>6</v>
      </c>
      <c r="E28">
        <v>6</v>
      </c>
    </row>
    <row r="29" spans="1:5" x14ac:dyDescent="0.3">
      <c r="A29">
        <f>option1!A28</f>
        <v>24</v>
      </c>
      <c r="B29" t="str">
        <f>option1!B28</f>
        <v>VW-4100A-1</v>
      </c>
      <c r="C29" t="str">
        <f>option1!C28</f>
        <v>2" VW spot weldable strain gauge</v>
      </c>
      <c r="D29">
        <f>option1!E28</f>
        <v>17</v>
      </c>
      <c r="E29">
        <f>option1!$G$28</f>
        <v>44</v>
      </c>
    </row>
    <row r="30" spans="1:5" x14ac:dyDescent="0.3">
      <c r="A30">
        <f>option1!A29</f>
        <v>25</v>
      </c>
      <c r="C30" t="str">
        <f>option1!C29</f>
        <v>cable for 2" gauges</v>
      </c>
      <c r="D30">
        <f>option1!E29</f>
        <v>1360</v>
      </c>
    </row>
    <row r="31" spans="1:5" x14ac:dyDescent="0.3">
      <c r="A31">
        <f>option1!A30</f>
        <v>26</v>
      </c>
      <c r="C31" t="str">
        <f>option1!C30</f>
        <v>mounting jig for 2" gauges</v>
      </c>
      <c r="D31">
        <f>option1!E30</f>
        <v>2</v>
      </c>
    </row>
    <row r="32" spans="1:5" x14ac:dyDescent="0.3">
      <c r="A32">
        <f>option1!A31</f>
        <v>27</v>
      </c>
      <c r="C32" t="str">
        <f>option1!C31</f>
        <v>strain gauge tensioning wrench</v>
      </c>
      <c r="D32">
        <f>option1!E31</f>
        <v>2</v>
      </c>
    </row>
    <row r="33" spans="1:5" x14ac:dyDescent="0.3">
      <c r="A33">
        <f>option1!A32</f>
        <v>28</v>
      </c>
      <c r="C33" t="str">
        <f>option1!C32</f>
        <v>cover for 2" gauges</v>
      </c>
      <c r="D33">
        <f>option1!E32</f>
        <v>44</v>
      </c>
      <c r="E33">
        <f>D33</f>
        <v>44</v>
      </c>
    </row>
    <row r="34" spans="1:5" x14ac:dyDescent="0.3">
      <c r="A34">
        <f>option1!A33</f>
        <v>29</v>
      </c>
      <c r="B34" t="str">
        <f>option1!B33</f>
        <v>VW-4911-04</v>
      </c>
      <c r="C34" t="str">
        <f>option1!C33</f>
        <v>rebar strain gauges (mounted on 36" #4 sister bars)</v>
      </c>
      <c r="D34">
        <f>option1!E33</f>
        <v>40</v>
      </c>
      <c r="E34">
        <f>option1!$G$33</f>
        <v>36</v>
      </c>
    </row>
    <row r="35" spans="1:5" x14ac:dyDescent="0.3">
      <c r="A35">
        <f>option1!A34</f>
        <v>30</v>
      </c>
      <c r="C35" t="str">
        <f>option1!C34</f>
        <v>cable for rebar gauges</v>
      </c>
      <c r="D35">
        <f>option1!E34</f>
        <v>2880</v>
      </c>
    </row>
    <row r="36" spans="1:5" x14ac:dyDescent="0.3">
      <c r="A36">
        <f>option1!A35</f>
        <v>32</v>
      </c>
      <c r="B36" t="str">
        <f>option1!B35</f>
        <v>EMS_Cal</v>
      </c>
      <c r="C36" t="str">
        <f>option1!C35</f>
        <v>Embedded moisture sensor</v>
      </c>
      <c r="D36">
        <f>option1!E35</f>
        <v>6</v>
      </c>
      <c r="E36">
        <f>option1!E35</f>
        <v>6</v>
      </c>
    </row>
    <row r="37" spans="1:5" x14ac:dyDescent="0.3">
      <c r="A37">
        <f>option1!A36</f>
        <v>33</v>
      </c>
      <c r="C37" t="str">
        <f>option1!C36</f>
        <v>cable for moisture sensors</v>
      </c>
      <c r="D37">
        <f>option1!E36</f>
        <v>300</v>
      </c>
    </row>
    <row r="38" spans="1:5" x14ac:dyDescent="0.3">
      <c r="A38" s="46" t="str">
        <f>option1!A37</f>
        <v>Miscellaneous</v>
      </c>
      <c r="B38" s="46"/>
      <c r="C38" s="46"/>
      <c r="D38" s="46"/>
      <c r="E38" s="46"/>
    </row>
    <row r="39" spans="1:5" x14ac:dyDescent="0.3">
      <c r="A39">
        <f>option1!A38</f>
        <v>34</v>
      </c>
      <c r="C39" t="str">
        <f>option1!C38</f>
        <v>project prep and management</v>
      </c>
      <c r="D39">
        <f>option1!E38</f>
        <v>1</v>
      </c>
    </row>
    <row r="40" spans="1:5" x14ac:dyDescent="0.3">
      <c r="A40">
        <f>option1!A39</f>
        <v>35</v>
      </c>
      <c r="C40" t="str">
        <f>option1!C39</f>
        <v>training program</v>
      </c>
      <c r="D40">
        <f>option1!E39</f>
        <v>1</v>
      </c>
    </row>
    <row r="41" spans="1:5" x14ac:dyDescent="0.3">
      <c r="A41">
        <f>option1!A40</f>
        <v>36</v>
      </c>
      <c r="C41" t="str">
        <f>option1!C40</f>
        <v>travel costs for training</v>
      </c>
      <c r="D41">
        <f>option1!E40</f>
        <v>1</v>
      </c>
    </row>
    <row r="42" spans="1:5" x14ac:dyDescent="0.3">
      <c r="A42">
        <f>option1!A41</f>
        <v>31</v>
      </c>
      <c r="C42" t="str">
        <f>option1!C41</f>
        <v>Model 700 spot welder</v>
      </c>
      <c r="D42">
        <f>option1!E41</f>
        <v>1</v>
      </c>
    </row>
  </sheetData>
  <mergeCells count="3">
    <mergeCell ref="A2:E2"/>
    <mergeCell ref="A23:E23"/>
    <mergeCell ref="A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quote1</vt:lpstr>
      <vt:lpstr>option1</vt:lpstr>
      <vt:lpstr>SUMMARY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2018-10-29T16:04:55Z</dcterms:created>
  <dcterms:modified xsi:type="dcterms:W3CDTF">2018-10-31T19:56:04Z</dcterms:modified>
</cp:coreProperties>
</file>