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\\AA.AD.EPA.GOV\ORD\CIN\USERS\MAIN\F-K\JBEAULIE\Net MyDocuments\Documents\research\EPA\regionalOffices\region4\seminarData\inputData\"/>
    </mc:Choice>
  </mc:AlternateContent>
  <bookViews>
    <workbookView xWindow="0" yWindow="0" windowWidth="21600" windowHeight="9630"/>
  </bookViews>
  <sheets>
    <sheet name="dataForGres" sheetId="1" r:id="rId1"/>
  </sheets>
  <calcPr calcId="171027"/>
</workbook>
</file>

<file path=xl/calcChain.xml><?xml version="1.0" encoding="utf-8"?>
<calcChain xmlns="http://schemas.openxmlformats.org/spreadsheetml/2006/main">
  <c r="K34" i="1" l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L2" i="1"/>
  <c r="M2" i="1"/>
  <c r="K2" i="1"/>
  <c r="R15" i="1" l="1"/>
  <c r="S17" i="1"/>
  <c r="S19" i="1"/>
  <c r="S21" i="1"/>
  <c r="R23" i="1"/>
  <c r="R28" i="1"/>
  <c r="R31" i="1"/>
  <c r="P33" i="1"/>
  <c r="S33" i="1" s="1"/>
  <c r="O33" i="1"/>
  <c r="R33" i="1" s="1"/>
  <c r="Q33" i="1"/>
  <c r="P32" i="1"/>
  <c r="S32" i="1" s="1"/>
  <c r="O32" i="1"/>
  <c r="R32" i="1" s="1"/>
  <c r="Q32" i="1"/>
  <c r="P31" i="1"/>
  <c r="S31" i="1" s="1"/>
  <c r="O31" i="1"/>
  <c r="Q31" i="1"/>
  <c r="P30" i="1"/>
  <c r="S30" i="1" s="1"/>
  <c r="O30" i="1"/>
  <c r="R30" i="1" s="1"/>
  <c r="Q30" i="1"/>
  <c r="P29" i="1"/>
  <c r="S29" i="1" s="1"/>
  <c r="O29" i="1"/>
  <c r="R29" i="1" s="1"/>
  <c r="Q29" i="1"/>
  <c r="P28" i="1"/>
  <c r="S28" i="1" s="1"/>
  <c r="O28" i="1"/>
  <c r="Q28" i="1"/>
  <c r="P27" i="1"/>
  <c r="S27" i="1" s="1"/>
  <c r="O27" i="1"/>
  <c r="R27" i="1" s="1"/>
  <c r="Q27" i="1"/>
  <c r="P26" i="1"/>
  <c r="S26" i="1" s="1"/>
  <c r="O26" i="1"/>
  <c r="R26" i="1" s="1"/>
  <c r="Q26" i="1"/>
  <c r="P25" i="1"/>
  <c r="S25" i="1" s="1"/>
  <c r="O25" i="1"/>
  <c r="R25" i="1" s="1"/>
  <c r="Q25" i="1"/>
  <c r="P24" i="1"/>
  <c r="S24" i="1" s="1"/>
  <c r="O24" i="1"/>
  <c r="R24" i="1" s="1"/>
  <c r="Q24" i="1"/>
  <c r="P23" i="1"/>
  <c r="S23" i="1" s="1"/>
  <c r="O23" i="1"/>
  <c r="Q23" i="1"/>
  <c r="P22" i="1"/>
  <c r="S22" i="1" s="1"/>
  <c r="O22" i="1"/>
  <c r="R22" i="1" s="1"/>
  <c r="Q22" i="1"/>
  <c r="P21" i="1"/>
  <c r="O21" i="1"/>
  <c r="R21" i="1" s="1"/>
  <c r="Q21" i="1"/>
  <c r="P20" i="1"/>
  <c r="S20" i="1" s="1"/>
  <c r="O20" i="1"/>
  <c r="R20" i="1" s="1"/>
  <c r="Q20" i="1"/>
  <c r="P19" i="1"/>
  <c r="O19" i="1"/>
  <c r="R19" i="1" s="1"/>
  <c r="Q19" i="1"/>
  <c r="P18" i="1"/>
  <c r="S18" i="1" s="1"/>
  <c r="O18" i="1"/>
  <c r="R18" i="1" s="1"/>
  <c r="Q18" i="1"/>
  <c r="P17" i="1"/>
  <c r="O17" i="1"/>
  <c r="R17" i="1" s="1"/>
  <c r="Q17" i="1"/>
  <c r="P16" i="1"/>
  <c r="S16" i="1" s="1"/>
  <c r="O16" i="1"/>
  <c r="R16" i="1" s="1"/>
  <c r="Q16" i="1"/>
  <c r="P15" i="1"/>
  <c r="S15" i="1" s="1"/>
  <c r="O15" i="1"/>
  <c r="Q15" i="1"/>
  <c r="P14" i="1"/>
  <c r="S14" i="1" s="1"/>
  <c r="O14" i="1"/>
  <c r="R14" i="1" s="1"/>
  <c r="Q14" i="1"/>
  <c r="P13" i="1"/>
  <c r="S13" i="1" s="1"/>
  <c r="O13" i="1"/>
  <c r="R13" i="1" s="1"/>
  <c r="Q13" i="1"/>
  <c r="P12" i="1"/>
  <c r="S12" i="1" s="1"/>
  <c r="O12" i="1"/>
  <c r="R12" i="1" s="1"/>
  <c r="Q12" i="1"/>
  <c r="P11" i="1"/>
  <c r="S11" i="1" s="1"/>
  <c r="O11" i="1"/>
  <c r="R11" i="1" s="1"/>
  <c r="Q11" i="1"/>
  <c r="P10" i="1"/>
  <c r="S10" i="1" s="1"/>
  <c r="O10" i="1"/>
  <c r="R10" i="1" s="1"/>
  <c r="Q10" i="1"/>
  <c r="P9" i="1"/>
  <c r="S9" i="1" s="1"/>
  <c r="O9" i="1"/>
  <c r="R9" i="1" s="1"/>
  <c r="Q9" i="1"/>
  <c r="P8" i="1"/>
  <c r="S8" i="1" s="1"/>
  <c r="O8" i="1"/>
  <c r="R8" i="1" s="1"/>
  <c r="Q8" i="1"/>
  <c r="P7" i="1"/>
  <c r="S7" i="1" s="1"/>
  <c r="O7" i="1"/>
  <c r="R7" i="1" s="1"/>
  <c r="Q7" i="1"/>
  <c r="P5" i="1" l="1"/>
  <c r="S5" i="1" s="1"/>
  <c r="O5" i="1"/>
  <c r="R5" i="1" s="1"/>
  <c r="P6" i="1"/>
  <c r="S6" i="1" s="1"/>
  <c r="O6" i="1"/>
  <c r="R6" i="1" s="1"/>
  <c r="Q6" i="1"/>
  <c r="Q5" i="1"/>
  <c r="P4" i="1"/>
  <c r="S4" i="1" s="1"/>
  <c r="O4" i="1"/>
  <c r="R4" i="1" s="1"/>
  <c r="Q4" i="1"/>
  <c r="Q3" i="1"/>
  <c r="P3" i="1"/>
  <c r="S3" i="1" s="1"/>
  <c r="O3" i="1"/>
  <c r="R3" i="1" s="1"/>
</calcChain>
</file>

<file path=xl/sharedStrings.xml><?xml version="1.0" encoding="utf-8"?>
<sst xmlns="http://schemas.openxmlformats.org/spreadsheetml/2006/main" count="95" uniqueCount="59">
  <si>
    <t>Lake_Name</t>
  </si>
  <si>
    <t>reservoir.area.km2.morpho</t>
  </si>
  <si>
    <t>max.depth.m</t>
  </si>
  <si>
    <t>reservoir.volume.km3</t>
  </si>
  <si>
    <t>mean.depth.m.morpho</t>
  </si>
  <si>
    <t>prop.less.3m</t>
  </si>
  <si>
    <t>ch4.drate.mg.m2.h_Estimate</t>
  </si>
  <si>
    <t>ch4.erate.mg.h_Estimate</t>
  </si>
  <si>
    <t>ch4.trate.mg.h_Estimate</t>
  </si>
  <si>
    <t>t.ch4.gCO2eq.m2.yr.gres</t>
  </si>
  <si>
    <t>d.ch4.gCO2eq.m2.yr.gres</t>
  </si>
  <si>
    <t>e.ch4.gCO2eq.m2.yr.gres</t>
  </si>
  <si>
    <t>t.ch4.mgCH4.m2.hr.gres</t>
  </si>
  <si>
    <t>d.ch4.mgCH4.m2.hr.gres</t>
  </si>
  <si>
    <t>e.ch4.mgCH4.m2.hr.gres</t>
  </si>
  <si>
    <t>Acton Lake</t>
  </si>
  <si>
    <t>Alum Creek Lake</t>
  </si>
  <si>
    <t>Apple Valley Lake</t>
  </si>
  <si>
    <t>Atwood Lake</t>
  </si>
  <si>
    <t>Brookville Lake</t>
  </si>
  <si>
    <t>Buckhorn Lake</t>
  </si>
  <si>
    <t>Burr Oak Reservoir</t>
  </si>
  <si>
    <t>Caesar Creek Lake</t>
  </si>
  <si>
    <t>Carr Fork Lake</t>
  </si>
  <si>
    <t>Cave Run Lake</t>
  </si>
  <si>
    <t>Charles Mill Lake</t>
  </si>
  <si>
    <t>Cowan Lake</t>
  </si>
  <si>
    <t>Delaware Reservoir</t>
  </si>
  <si>
    <t>Dillon Lake</t>
  </si>
  <si>
    <t>Hocking County Lake</t>
  </si>
  <si>
    <t>Kiser Lake</t>
  </si>
  <si>
    <t>Knox Lake</t>
  </si>
  <si>
    <t>La Due Reservoir</t>
  </si>
  <si>
    <t>Lake Loramie</t>
  </si>
  <si>
    <t>Lake Milton</t>
  </si>
  <si>
    <t>Lake Mohawk</t>
  </si>
  <si>
    <t>Lake Roaming Rock</t>
  </si>
  <si>
    <t>Lake Waynoka</t>
  </si>
  <si>
    <t>Michael J Kirwan Reservoir</t>
  </si>
  <si>
    <t>Paint Creek Lake</t>
  </si>
  <si>
    <t>Piedmont Lake</t>
  </si>
  <si>
    <t>Pleasant Hill Lake</t>
  </si>
  <si>
    <t>Rocky Fork Lake</t>
  </si>
  <si>
    <t>Senecaville Lake</t>
  </si>
  <si>
    <t>Tappan Lake</t>
  </si>
  <si>
    <t>William H Harsha Lake</t>
  </si>
  <si>
    <t>Wingfoot Lake</t>
  </si>
  <si>
    <t>Allatoona</t>
  </si>
  <si>
    <t>Douglas</t>
  </si>
  <si>
    <t>Fontana</t>
  </si>
  <si>
    <t>Guntersville</t>
  </si>
  <si>
    <t>Hartwell</t>
  </si>
  <si>
    <t>Watts Bar</t>
  </si>
  <si>
    <t>ch4.drate.mg.m2.h_Estimate_Annual</t>
  </si>
  <si>
    <t>ch4.erate.mg.h_Estimate_Annual</t>
  </si>
  <si>
    <t>ch4.trate.mg.h_Estimate_Annual</t>
  </si>
  <si>
    <t>Survey</t>
  </si>
  <si>
    <t>USEPA</t>
  </si>
  <si>
    <t>Bevelhimer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</si>
</sst>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23" bestFit="1" customWidth="1"/>
    <col min="2" max="2" width="23" customWidth="1"/>
    <col min="3" max="3" width="30" customWidth="1"/>
    <col min="4" max="4" width="17.5703125" customWidth="1"/>
    <col min="5" max="5" width="22" customWidth="1"/>
    <col min="6" max="6" width="20.140625" customWidth="1"/>
    <col min="7" max="7" width="15.5703125" customWidth="1"/>
    <col min="8" max="8" width="24.85546875" customWidth="1"/>
    <col min="9" max="9" width="21.7109375" customWidth="1"/>
    <col min="10" max="10" width="21.42578125" customWidth="1"/>
    <col min="11" max="11" width="35" customWidth="1"/>
    <col min="12" max="13" width="21.42578125" customWidth="1"/>
    <col min="14" max="14" width="34.7109375" customWidth="1"/>
    <col min="15" max="16" width="21.7109375" bestFit="1" customWidth="1"/>
    <col min="17" max="17" width="26.42578125" customWidth="1"/>
    <col min="18" max="19" width="21.28515625" bestFit="1" customWidth="1"/>
  </cols>
  <sheetData>
    <row r="1" spans="1:19" x14ac:dyDescent="0.25">
      <c r="A1" t="s">
        <v>0</v>
      </c>
      <c r="B1" t="s">
        <v>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53</v>
      </c>
      <c r="L1" t="s">
        <v>54</v>
      </c>
      <c r="M1" t="s">
        <v>55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 t="s">
        <v>15</v>
      </c>
      <c r="B2" t="s">
        <v>57</v>
      </c>
      <c r="C2">
        <v>2.2460837900000001</v>
      </c>
      <c r="D2">
        <v>9.6036585369999994</v>
      </c>
      <c r="E2">
        <v>9.3155489999999994E-3</v>
      </c>
      <c r="F2">
        <v>4.1550000000000002</v>
      </c>
      <c r="G2">
        <v>0.35089999999999999</v>
      </c>
      <c r="H2">
        <v>1.6990891530000001</v>
      </c>
      <c r="I2">
        <v>3.501708308</v>
      </c>
      <c r="J2">
        <v>5.0875248500000003</v>
      </c>
      <c r="K2">
        <f>H2*0.25</f>
        <v>0.42477228825000002</v>
      </c>
      <c r="L2">
        <f t="shared" ref="L2:M2" si="0">I2*0.25</f>
        <v>0.875427077</v>
      </c>
      <c r="M2">
        <f t="shared" si="0"/>
        <v>1.2718812125000001</v>
      </c>
      <c r="N2">
        <v>208</v>
      </c>
      <c r="O2">
        <v>145.6</v>
      </c>
      <c r="P2">
        <v>62.4</v>
      </c>
      <c r="Q2">
        <v>0.69836153599999995</v>
      </c>
      <c r="R2">
        <v>0.48885307500000003</v>
      </c>
      <c r="S2">
        <v>0.20950846100000001</v>
      </c>
    </row>
    <row r="3" spans="1:19" x14ac:dyDescent="0.25">
      <c r="A3" t="s">
        <v>16</v>
      </c>
      <c r="B3" t="s">
        <v>57</v>
      </c>
      <c r="C3">
        <v>13.137</v>
      </c>
      <c r="D3">
        <v>19.054878049999999</v>
      </c>
      <c r="E3">
        <v>9.7579614999999995E-2</v>
      </c>
      <c r="F3">
        <v>7.4320000000000004</v>
      </c>
      <c r="G3">
        <v>8.8400000000000006E-2</v>
      </c>
      <c r="H3">
        <v>1.2858252130000001</v>
      </c>
      <c r="I3">
        <v>0.156958347</v>
      </c>
      <c r="J3">
        <v>1.4427835600000001</v>
      </c>
      <c r="K3">
        <f t="shared" ref="K3:K33" si="1">H3*0.25</f>
        <v>0.32145630325000002</v>
      </c>
      <c r="L3">
        <f t="shared" ref="L3:L33" si="2">I3*0.25</f>
        <v>3.923958675E-2</v>
      </c>
      <c r="M3">
        <f t="shared" ref="M3:M33" si="3">J3*0.25</f>
        <v>0.36069589000000002</v>
      </c>
      <c r="N3">
        <v>73</v>
      </c>
      <c r="O3">
        <f>N3*0.8</f>
        <v>58.400000000000006</v>
      </c>
      <c r="P3">
        <f>N3*0.2</f>
        <v>14.600000000000001</v>
      </c>
      <c r="Q3">
        <f t="shared" ref="Q3:S6" si="4">(N3*1000)/(365*24*34)</f>
        <v>0.24509803921568626</v>
      </c>
      <c r="R3">
        <f t="shared" si="4"/>
        <v>0.19607843137254904</v>
      </c>
      <c r="S3">
        <f t="shared" si="4"/>
        <v>4.9019607843137261E-2</v>
      </c>
    </row>
    <row r="4" spans="1:19" x14ac:dyDescent="0.25">
      <c r="A4" t="s">
        <v>17</v>
      </c>
      <c r="B4" t="s">
        <v>57</v>
      </c>
      <c r="C4">
        <v>1.96277331</v>
      </c>
      <c r="D4">
        <v>21.341463409999999</v>
      </c>
      <c r="E4">
        <v>1.411684E-2</v>
      </c>
      <c r="F4">
        <v>7.2460000000000004</v>
      </c>
      <c r="G4">
        <v>0.30130000000000001</v>
      </c>
      <c r="H4">
        <v>1.891403229</v>
      </c>
      <c r="I4">
        <v>3.3623748849999999</v>
      </c>
      <c r="J4">
        <v>5.2537781140000002</v>
      </c>
      <c r="K4">
        <f t="shared" si="1"/>
        <v>0.47285080725</v>
      </c>
      <c r="L4">
        <f t="shared" si="2"/>
        <v>0.84059372124999998</v>
      </c>
      <c r="M4">
        <f t="shared" si="3"/>
        <v>1.3134445285</v>
      </c>
      <c r="N4">
        <v>186</v>
      </c>
      <c r="O4">
        <f>N4*0.71</f>
        <v>132.06</v>
      </c>
      <c r="P4">
        <f>N4*0.29</f>
        <v>53.94</v>
      </c>
      <c r="Q4">
        <f t="shared" si="4"/>
        <v>0.62449637389202262</v>
      </c>
      <c r="R4">
        <f t="shared" si="4"/>
        <v>0.44339242546333602</v>
      </c>
      <c r="S4">
        <f t="shared" si="4"/>
        <v>0.18110394842868655</v>
      </c>
    </row>
    <row r="5" spans="1:19" x14ac:dyDescent="0.25">
      <c r="A5" s="1" t="s">
        <v>18</v>
      </c>
      <c r="B5" t="s">
        <v>57</v>
      </c>
      <c r="C5" s="1">
        <v>6.0392540400000003</v>
      </c>
      <c r="D5" s="1">
        <v>9.6036585369999994</v>
      </c>
      <c r="E5" s="1">
        <v>2.5693187999999999E-2</v>
      </c>
      <c r="F5" s="1">
        <v>4.26</v>
      </c>
      <c r="G5" s="1">
        <v>0.37259999999999999</v>
      </c>
      <c r="H5" s="1">
        <v>0.94497585399999995</v>
      </c>
      <c r="I5" s="1">
        <v>0.38413266699999998</v>
      </c>
      <c r="J5" s="1">
        <v>1.329108521</v>
      </c>
      <c r="K5">
        <f t="shared" si="1"/>
        <v>0.23624396349999999</v>
      </c>
      <c r="L5">
        <f t="shared" si="2"/>
        <v>9.6033166749999996E-2</v>
      </c>
      <c r="M5">
        <f t="shared" si="3"/>
        <v>0.33227713025</v>
      </c>
      <c r="N5" s="1">
        <v>217</v>
      </c>
      <c r="O5">
        <f>N5*0.69</f>
        <v>149.72999999999999</v>
      </c>
      <c r="P5">
        <f>N5*0.31</f>
        <v>67.27</v>
      </c>
      <c r="Q5">
        <f t="shared" si="4"/>
        <v>0.72857910287402627</v>
      </c>
      <c r="R5">
        <f t="shared" si="4"/>
        <v>0.50271958098307812</v>
      </c>
      <c r="S5">
        <f t="shared" si="4"/>
        <v>0.22585952189094816</v>
      </c>
    </row>
    <row r="6" spans="1:19" x14ac:dyDescent="0.25">
      <c r="A6" t="s">
        <v>19</v>
      </c>
      <c r="B6" t="s">
        <v>57</v>
      </c>
      <c r="C6">
        <v>21.429914369999999</v>
      </c>
      <c r="D6">
        <v>33.536585369999997</v>
      </c>
      <c r="E6">
        <v>0.24028555500000001</v>
      </c>
      <c r="F6">
        <v>11.244999999999999</v>
      </c>
      <c r="G6">
        <v>5.3E-3</v>
      </c>
      <c r="H6" s="1">
        <v>0.41922217099999998</v>
      </c>
      <c r="I6" s="1">
        <v>5.2921883899999997</v>
      </c>
      <c r="J6" s="1">
        <v>5.6780616029999997</v>
      </c>
      <c r="K6">
        <f t="shared" si="1"/>
        <v>0.10480554274999999</v>
      </c>
      <c r="L6">
        <f t="shared" si="2"/>
        <v>1.3230470974999999</v>
      </c>
      <c r="M6">
        <f t="shared" si="3"/>
        <v>1.4195154007499999</v>
      </c>
      <c r="N6" s="1">
        <v>12</v>
      </c>
      <c r="O6">
        <f>N6*0.93</f>
        <v>11.16</v>
      </c>
      <c r="P6">
        <f>N6*0.07</f>
        <v>0.84000000000000008</v>
      </c>
      <c r="Q6">
        <f t="shared" si="4"/>
        <v>4.0290088638195005E-2</v>
      </c>
      <c r="R6">
        <f t="shared" si="4"/>
        <v>3.7469782433521351E-2</v>
      </c>
      <c r="S6">
        <f t="shared" si="4"/>
        <v>2.8203062046736507E-3</v>
      </c>
    </row>
    <row r="7" spans="1:19" x14ac:dyDescent="0.25">
      <c r="A7" t="s">
        <v>20</v>
      </c>
      <c r="B7" t="s">
        <v>57</v>
      </c>
      <c r="C7">
        <v>4.5037827999999998</v>
      </c>
      <c r="D7">
        <v>15.243902439999999</v>
      </c>
      <c r="E7">
        <v>6.9868945000000002E-2</v>
      </c>
      <c r="F7">
        <v>17.21</v>
      </c>
      <c r="G7">
        <v>5.2999999999999999E-2</v>
      </c>
      <c r="H7" s="1">
        <v>1.736556875</v>
      </c>
      <c r="I7" s="1">
        <v>16.90443848</v>
      </c>
      <c r="J7" s="1">
        <v>18.42922012</v>
      </c>
      <c r="K7">
        <f t="shared" si="1"/>
        <v>0.43413921875</v>
      </c>
      <c r="L7">
        <f t="shared" si="2"/>
        <v>4.2261096199999999</v>
      </c>
      <c r="M7">
        <f t="shared" si="3"/>
        <v>4.60730503</v>
      </c>
      <c r="N7" s="1">
        <v>56</v>
      </c>
      <c r="O7">
        <f>N7*0.83</f>
        <v>46.48</v>
      </c>
      <c r="P7">
        <f>N7*0.17</f>
        <v>9.5200000000000014</v>
      </c>
      <c r="Q7">
        <f t="shared" ref="Q7:Q33" si="5">(N7*1000)/(365*24*34)</f>
        <v>0.18802041364491001</v>
      </c>
      <c r="R7">
        <f t="shared" ref="R7:R33" si="6">(O7*1000)/(365*24*34)</f>
        <v>0.15605694332527531</v>
      </c>
      <c r="S7">
        <f t="shared" ref="S7:S33" si="7">(P7*1000)/(365*24*34)</f>
        <v>3.1963470319634708E-2</v>
      </c>
    </row>
    <row r="8" spans="1:19" x14ac:dyDescent="0.25">
      <c r="A8" t="s">
        <v>21</v>
      </c>
      <c r="B8" t="s">
        <v>57</v>
      </c>
      <c r="C8">
        <v>2.3448849200000002</v>
      </c>
      <c r="D8">
        <v>11.43292683</v>
      </c>
      <c r="E8">
        <v>1.0295455E-2</v>
      </c>
      <c r="F8">
        <v>2.444</v>
      </c>
      <c r="G8">
        <v>0.30259999999999998</v>
      </c>
      <c r="H8" s="1">
        <v>2.3356856609999999</v>
      </c>
      <c r="I8" s="1">
        <v>0.46514783300000001</v>
      </c>
      <c r="J8" s="1">
        <v>2.8008334939999999</v>
      </c>
      <c r="K8">
        <f t="shared" si="1"/>
        <v>0.58392141524999996</v>
      </c>
      <c r="L8">
        <f t="shared" si="2"/>
        <v>0.11628695825</v>
      </c>
      <c r="M8">
        <f t="shared" si="3"/>
        <v>0.70020837349999998</v>
      </c>
      <c r="N8" s="1">
        <v>186</v>
      </c>
      <c r="O8">
        <f>N8*0.71</f>
        <v>132.06</v>
      </c>
      <c r="P8">
        <f>N8*0.29</f>
        <v>53.94</v>
      </c>
      <c r="Q8">
        <f t="shared" si="5"/>
        <v>0.62449637389202262</v>
      </c>
      <c r="R8">
        <f t="shared" si="6"/>
        <v>0.44339242546333602</v>
      </c>
      <c r="S8">
        <f t="shared" si="7"/>
        <v>0.18110394842868655</v>
      </c>
    </row>
    <row r="9" spans="1:19" x14ac:dyDescent="0.25">
      <c r="A9" t="s">
        <v>22</v>
      </c>
      <c r="B9" t="s">
        <v>57</v>
      </c>
      <c r="C9">
        <v>11.00550645</v>
      </c>
      <c r="D9">
        <v>35.06097561</v>
      </c>
      <c r="E9">
        <v>0.118665147</v>
      </c>
      <c r="F9">
        <v>10.711</v>
      </c>
      <c r="G9">
        <v>1.12E-2</v>
      </c>
      <c r="H9">
        <v>2.6417639089999998</v>
      </c>
      <c r="I9">
        <v>1.695297249</v>
      </c>
      <c r="J9">
        <v>4.4740954339999996</v>
      </c>
      <c r="K9">
        <f t="shared" si="1"/>
        <v>0.66044097724999995</v>
      </c>
      <c r="L9">
        <f t="shared" si="2"/>
        <v>0.42382431225</v>
      </c>
      <c r="M9">
        <f t="shared" si="3"/>
        <v>1.1185238584999999</v>
      </c>
      <c r="N9" s="1">
        <v>19</v>
      </c>
      <c r="O9">
        <f>N9*0.9</f>
        <v>17.100000000000001</v>
      </c>
      <c r="P9">
        <f>N9*0.1</f>
        <v>1.9000000000000001</v>
      </c>
      <c r="Q9">
        <f t="shared" si="5"/>
        <v>6.3792640343808757E-2</v>
      </c>
      <c r="R9">
        <f t="shared" si="6"/>
        <v>5.7413376309427881E-2</v>
      </c>
      <c r="S9">
        <f t="shared" si="7"/>
        <v>6.3792640343808766E-3</v>
      </c>
    </row>
    <row r="10" spans="1:19" x14ac:dyDescent="0.25">
      <c r="A10" t="s">
        <v>23</v>
      </c>
      <c r="B10" t="s">
        <v>57</v>
      </c>
      <c r="C10">
        <v>2.14396904</v>
      </c>
      <c r="D10">
        <v>20.12195122</v>
      </c>
      <c r="E10">
        <v>1.82972E-2</v>
      </c>
      <c r="F10">
        <v>8.4359999999999999</v>
      </c>
      <c r="G10">
        <v>0.12709999999999999</v>
      </c>
      <c r="H10">
        <v>0.81461441599999995</v>
      </c>
      <c r="I10">
        <v>9.5952218000000006E-2</v>
      </c>
      <c r="J10">
        <v>0.87938522100000005</v>
      </c>
      <c r="K10">
        <f t="shared" si="1"/>
        <v>0.20365360399999999</v>
      </c>
      <c r="L10">
        <f t="shared" si="2"/>
        <v>2.3988054500000001E-2</v>
      </c>
      <c r="M10">
        <f t="shared" si="3"/>
        <v>0.21984630525000001</v>
      </c>
      <c r="N10" s="1">
        <v>101</v>
      </c>
      <c r="O10">
        <f>N10*0.77</f>
        <v>77.77</v>
      </c>
      <c r="P10">
        <f>N10*0.23</f>
        <v>23.23</v>
      </c>
      <c r="Q10">
        <f t="shared" si="5"/>
        <v>0.33910824603814127</v>
      </c>
      <c r="R10">
        <f t="shared" si="6"/>
        <v>0.26111334944936881</v>
      </c>
      <c r="S10">
        <f t="shared" si="7"/>
        <v>7.7994896588772497E-2</v>
      </c>
    </row>
    <row r="11" spans="1:19" x14ac:dyDescent="0.25">
      <c r="A11" t="s">
        <v>24</v>
      </c>
      <c r="B11" t="s">
        <v>57</v>
      </c>
      <c r="C11">
        <v>32.208360540000001</v>
      </c>
      <c r="D11">
        <v>21.341463409999999</v>
      </c>
      <c r="E11">
        <v>0.25881032799999998</v>
      </c>
      <c r="F11">
        <v>7.9649999999999999</v>
      </c>
      <c r="G11">
        <v>0.1638</v>
      </c>
      <c r="H11">
        <v>1.2257353310000001</v>
      </c>
      <c r="I11">
        <v>2.8556827230000001</v>
      </c>
      <c r="J11">
        <v>4.0899004799999998</v>
      </c>
      <c r="K11">
        <f t="shared" si="1"/>
        <v>0.30643383275000002</v>
      </c>
      <c r="L11">
        <f t="shared" si="2"/>
        <v>0.71392068075000004</v>
      </c>
      <c r="M11">
        <f t="shared" si="3"/>
        <v>1.02247512</v>
      </c>
      <c r="N11" s="1">
        <v>121</v>
      </c>
      <c r="O11">
        <f>N11*0.76</f>
        <v>91.960000000000008</v>
      </c>
      <c r="P11">
        <f>N11*0.24</f>
        <v>29.04</v>
      </c>
      <c r="Q11">
        <f t="shared" si="5"/>
        <v>0.40625839376846629</v>
      </c>
      <c r="R11">
        <f t="shared" si="6"/>
        <v>0.30875637926403443</v>
      </c>
      <c r="S11">
        <f t="shared" si="7"/>
        <v>9.7502014504431911E-2</v>
      </c>
    </row>
    <row r="12" spans="1:19" x14ac:dyDescent="0.25">
      <c r="A12" t="s">
        <v>25</v>
      </c>
      <c r="B12" t="s">
        <v>57</v>
      </c>
      <c r="C12">
        <v>4.8174293600000002</v>
      </c>
      <c r="D12">
        <v>8.2317073169999997</v>
      </c>
      <c r="E12">
        <v>6.5118880000000004E-3</v>
      </c>
      <c r="F12">
        <v>1.3520000000000001</v>
      </c>
      <c r="G12">
        <v>0.97660000000000002</v>
      </c>
      <c r="H12">
        <v>1.938181358</v>
      </c>
      <c r="I12">
        <v>2.4207365369999998</v>
      </c>
      <c r="J12">
        <v>4.2237941399999999</v>
      </c>
      <c r="K12">
        <f t="shared" si="1"/>
        <v>0.48454533950000001</v>
      </c>
      <c r="L12">
        <f t="shared" si="2"/>
        <v>0.60518413424999995</v>
      </c>
      <c r="M12">
        <f t="shared" si="3"/>
        <v>1.055948535</v>
      </c>
      <c r="N12" s="1">
        <v>449</v>
      </c>
      <c r="O12">
        <f>N12*0.6</f>
        <v>269.39999999999998</v>
      </c>
      <c r="P12">
        <f>N12*0.4</f>
        <v>179.60000000000002</v>
      </c>
      <c r="Q12">
        <f t="shared" si="5"/>
        <v>1.5075208165457965</v>
      </c>
      <c r="R12">
        <f t="shared" si="6"/>
        <v>0.90451248992747779</v>
      </c>
      <c r="S12">
        <f t="shared" si="7"/>
        <v>0.60300832661831871</v>
      </c>
    </row>
    <row r="13" spans="1:19" x14ac:dyDescent="0.25">
      <c r="A13" t="s">
        <v>26</v>
      </c>
      <c r="B13" t="s">
        <v>57</v>
      </c>
      <c r="C13">
        <v>2.29135292</v>
      </c>
      <c r="D13">
        <v>11.43292683</v>
      </c>
      <c r="E13">
        <v>1.0262360999999999E-2</v>
      </c>
      <c r="F13">
        <v>4.4820000000000002</v>
      </c>
      <c r="G13">
        <v>0.2712</v>
      </c>
      <c r="H13">
        <v>0.61720600999999997</v>
      </c>
      <c r="I13">
        <v>0.45087389</v>
      </c>
      <c r="J13">
        <v>0.66603357699999999</v>
      </c>
      <c r="K13">
        <f t="shared" si="1"/>
        <v>0.15430150249999999</v>
      </c>
      <c r="L13">
        <f t="shared" si="2"/>
        <v>0.1127184725</v>
      </c>
      <c r="M13">
        <f t="shared" si="3"/>
        <v>0.16650839425</v>
      </c>
      <c r="N13" s="1">
        <v>172</v>
      </c>
      <c r="O13">
        <f>N13*0.72</f>
        <v>123.83999999999999</v>
      </c>
      <c r="P13">
        <f>N13*0.28</f>
        <v>48.160000000000004</v>
      </c>
      <c r="Q13">
        <f t="shared" si="5"/>
        <v>0.57749127048079507</v>
      </c>
      <c r="R13">
        <f t="shared" si="6"/>
        <v>0.41579371474617238</v>
      </c>
      <c r="S13">
        <f t="shared" si="7"/>
        <v>0.16169755573462263</v>
      </c>
    </row>
    <row r="14" spans="1:19" x14ac:dyDescent="0.25">
      <c r="A14" t="s">
        <v>27</v>
      </c>
      <c r="B14" t="s">
        <v>57</v>
      </c>
      <c r="C14">
        <v>4.4743415200000003</v>
      </c>
      <c r="D14">
        <v>9.6036585369999994</v>
      </c>
      <c r="E14">
        <v>1.2717948999999999E-2</v>
      </c>
      <c r="F14">
        <v>2.8450000000000002</v>
      </c>
      <c r="G14">
        <v>0.61670000000000003</v>
      </c>
      <c r="H14">
        <v>1.511987878</v>
      </c>
      <c r="I14">
        <v>3.391487589</v>
      </c>
      <c r="J14">
        <v>4.7667387110000004</v>
      </c>
      <c r="K14">
        <f t="shared" si="1"/>
        <v>0.3779969695</v>
      </c>
      <c r="L14">
        <f t="shared" si="2"/>
        <v>0.84787189725000001</v>
      </c>
      <c r="M14">
        <f t="shared" si="3"/>
        <v>1.1916846777500001</v>
      </c>
      <c r="N14" s="1">
        <v>318</v>
      </c>
      <c r="O14">
        <f>N14*0.65</f>
        <v>206.70000000000002</v>
      </c>
      <c r="P14">
        <f>N14*0.35</f>
        <v>111.3</v>
      </c>
      <c r="Q14">
        <f t="shared" si="5"/>
        <v>1.0676873489121677</v>
      </c>
      <c r="R14">
        <f t="shared" si="6"/>
        <v>0.69399677679290905</v>
      </c>
      <c r="S14">
        <f t="shared" si="7"/>
        <v>0.37369057211925866</v>
      </c>
    </row>
    <row r="15" spans="1:19" x14ac:dyDescent="0.25">
      <c r="A15" t="s">
        <v>28</v>
      </c>
      <c r="B15" t="s">
        <v>57</v>
      </c>
      <c r="C15">
        <v>5.2895770000000004</v>
      </c>
      <c r="D15">
        <v>7.7743902440000001</v>
      </c>
      <c r="E15">
        <v>1.3752581999999999E-2</v>
      </c>
      <c r="F15">
        <v>2.7610000000000001</v>
      </c>
      <c r="G15">
        <v>0.58360000000000001</v>
      </c>
      <c r="H15">
        <v>1.6251066919999999</v>
      </c>
      <c r="I15">
        <v>13.64966557</v>
      </c>
      <c r="J15">
        <v>15.0305395</v>
      </c>
      <c r="K15">
        <f t="shared" si="1"/>
        <v>0.40627667299999998</v>
      </c>
      <c r="L15">
        <f t="shared" si="2"/>
        <v>3.4124163925</v>
      </c>
      <c r="M15">
        <f t="shared" si="3"/>
        <v>3.7576348749999999</v>
      </c>
      <c r="N15" s="1">
        <v>302</v>
      </c>
      <c r="O15">
        <f>N15*0.65</f>
        <v>196.3</v>
      </c>
      <c r="P15">
        <f>N15*0.35</f>
        <v>105.69999999999999</v>
      </c>
      <c r="Q15">
        <f t="shared" si="5"/>
        <v>1.0139672307279075</v>
      </c>
      <c r="R15">
        <f t="shared" si="6"/>
        <v>0.65907869997313995</v>
      </c>
      <c r="S15">
        <f t="shared" si="7"/>
        <v>0.35488853075476762</v>
      </c>
    </row>
    <row r="16" spans="1:19" x14ac:dyDescent="0.25">
      <c r="A16" t="s">
        <v>29</v>
      </c>
      <c r="B16" t="s">
        <v>57</v>
      </c>
      <c r="C16">
        <v>1.0422289300000001</v>
      </c>
      <c r="D16">
        <v>5.945121951</v>
      </c>
      <c r="E16">
        <v>2.9902409999999998E-3</v>
      </c>
      <c r="F16">
        <v>2.8740000000000001</v>
      </c>
      <c r="G16">
        <v>0.55589999999999995</v>
      </c>
      <c r="H16">
        <v>2.8475958939999999</v>
      </c>
      <c r="I16">
        <v>2.2067892329999999</v>
      </c>
      <c r="J16">
        <v>5.0543851269999998</v>
      </c>
      <c r="K16">
        <f t="shared" si="1"/>
        <v>0.71189897349999998</v>
      </c>
      <c r="L16">
        <f t="shared" si="2"/>
        <v>0.55169730824999996</v>
      </c>
      <c r="M16">
        <f t="shared" si="3"/>
        <v>1.2635962817499999</v>
      </c>
      <c r="N16" s="1">
        <v>290</v>
      </c>
      <c r="O16">
        <f>N16*0.66</f>
        <v>191.4</v>
      </c>
      <c r="P16">
        <f>N16*0.34</f>
        <v>98.600000000000009</v>
      </c>
      <c r="Q16">
        <f t="shared" si="5"/>
        <v>0.97367714208971257</v>
      </c>
      <c r="R16">
        <f t="shared" si="6"/>
        <v>0.64262691377921033</v>
      </c>
      <c r="S16">
        <f t="shared" si="7"/>
        <v>0.33105022831050235</v>
      </c>
    </row>
    <row r="17" spans="1:19" x14ac:dyDescent="0.25">
      <c r="A17" t="s">
        <v>30</v>
      </c>
      <c r="B17" t="s">
        <v>57</v>
      </c>
      <c r="C17">
        <v>1.48090374</v>
      </c>
      <c r="D17">
        <v>5.0304878049999999</v>
      </c>
      <c r="E17">
        <v>2.9418500000000002E-3</v>
      </c>
      <c r="F17">
        <v>1.986</v>
      </c>
      <c r="G17">
        <v>0.98109999999999997</v>
      </c>
      <c r="H17">
        <v>4.317887968</v>
      </c>
      <c r="I17">
        <v>11.752516419999999</v>
      </c>
      <c r="J17">
        <v>15.2068268</v>
      </c>
      <c r="K17">
        <f t="shared" si="1"/>
        <v>1.079471992</v>
      </c>
      <c r="L17">
        <f t="shared" si="2"/>
        <v>2.9381291049999998</v>
      </c>
      <c r="M17">
        <f t="shared" si="3"/>
        <v>3.8017067</v>
      </c>
      <c r="N17" s="1">
        <v>449</v>
      </c>
      <c r="O17">
        <f>N17*0.6</f>
        <v>269.39999999999998</v>
      </c>
      <c r="P17">
        <f>N17*0.4</f>
        <v>179.60000000000002</v>
      </c>
      <c r="Q17">
        <f t="shared" si="5"/>
        <v>1.5075208165457965</v>
      </c>
      <c r="R17">
        <f t="shared" si="6"/>
        <v>0.90451248992747779</v>
      </c>
      <c r="S17">
        <f t="shared" si="7"/>
        <v>0.60300832661831871</v>
      </c>
    </row>
    <row r="18" spans="1:19" x14ac:dyDescent="0.25">
      <c r="A18" t="s">
        <v>31</v>
      </c>
      <c r="B18" t="s">
        <v>57</v>
      </c>
      <c r="C18">
        <v>1.4795025399999999</v>
      </c>
      <c r="D18">
        <v>7.7743902440000001</v>
      </c>
      <c r="E18">
        <v>3.4194109999999998E-3</v>
      </c>
      <c r="F18">
        <v>2.3109999999999999</v>
      </c>
      <c r="G18">
        <v>0.74490000000000001</v>
      </c>
      <c r="H18">
        <v>0.82435171900000004</v>
      </c>
      <c r="I18">
        <v>1.9162000960000001</v>
      </c>
      <c r="J18">
        <v>2.7032453869999999</v>
      </c>
      <c r="K18">
        <f t="shared" si="1"/>
        <v>0.20608792975000001</v>
      </c>
      <c r="L18">
        <f t="shared" si="2"/>
        <v>0.47905002400000002</v>
      </c>
      <c r="M18">
        <f t="shared" si="3"/>
        <v>0.67581134674999999</v>
      </c>
      <c r="N18" s="1">
        <v>366</v>
      </c>
      <c r="O18">
        <f>N18*0.63</f>
        <v>230.58</v>
      </c>
      <c r="P18">
        <f>N18*0.37</f>
        <v>135.41999999999999</v>
      </c>
      <c r="Q18">
        <f t="shared" si="5"/>
        <v>1.2288477034649476</v>
      </c>
      <c r="R18">
        <f t="shared" si="6"/>
        <v>0.77417405318291699</v>
      </c>
      <c r="S18">
        <f t="shared" si="7"/>
        <v>0.45467365028203061</v>
      </c>
    </row>
    <row r="19" spans="1:19" x14ac:dyDescent="0.25">
      <c r="A19" t="s">
        <v>32</v>
      </c>
      <c r="B19" t="s">
        <v>57</v>
      </c>
      <c r="C19">
        <v>5.7705471199999998</v>
      </c>
      <c r="D19">
        <v>7.7743902440000001</v>
      </c>
      <c r="E19">
        <v>2.10674E-2</v>
      </c>
      <c r="F19">
        <v>3.6560000000000001</v>
      </c>
      <c r="G19">
        <v>0.4168</v>
      </c>
      <c r="H19">
        <v>0.40387845300000003</v>
      </c>
      <c r="I19">
        <v>5.2088272800000004</v>
      </c>
      <c r="J19">
        <v>5.5845281660000001</v>
      </c>
      <c r="K19">
        <f t="shared" si="1"/>
        <v>0.10096961325000001</v>
      </c>
      <c r="L19">
        <f t="shared" si="2"/>
        <v>1.3022068200000001</v>
      </c>
      <c r="M19">
        <f t="shared" si="3"/>
        <v>1.3961320415</v>
      </c>
      <c r="N19" s="1">
        <v>238</v>
      </c>
      <c r="O19">
        <f>N19*0.68</f>
        <v>161.84</v>
      </c>
      <c r="P19">
        <f>N19*0.32</f>
        <v>76.16</v>
      </c>
      <c r="Q19">
        <f t="shared" si="5"/>
        <v>0.79908675799086759</v>
      </c>
      <c r="R19">
        <f t="shared" si="6"/>
        <v>0.54337899543378998</v>
      </c>
      <c r="S19">
        <f t="shared" si="7"/>
        <v>0.25570776255707761</v>
      </c>
    </row>
    <row r="20" spans="1:19" x14ac:dyDescent="0.25">
      <c r="A20" t="s">
        <v>33</v>
      </c>
      <c r="B20" t="s">
        <v>57</v>
      </c>
      <c r="C20">
        <v>2.8476437099999998</v>
      </c>
      <c r="D20">
        <v>2.7439024390000002</v>
      </c>
      <c r="E20">
        <v>2.6740620000000001E-3</v>
      </c>
      <c r="F20">
        <v>0.94</v>
      </c>
      <c r="G20">
        <v>1</v>
      </c>
      <c r="H20">
        <v>0.114338206</v>
      </c>
      <c r="I20">
        <v>12.229705579999999</v>
      </c>
      <c r="J20">
        <v>12.30711425</v>
      </c>
      <c r="K20">
        <f t="shared" si="1"/>
        <v>2.8584551499999999E-2</v>
      </c>
      <c r="L20">
        <f t="shared" si="2"/>
        <v>3.0574263949999998</v>
      </c>
      <c r="M20">
        <f t="shared" si="3"/>
        <v>3.0767785624999999</v>
      </c>
      <c r="N20" s="1">
        <v>456</v>
      </c>
      <c r="O20">
        <f>N20*0.6</f>
        <v>273.59999999999997</v>
      </c>
      <c r="P20">
        <f>N20*0.4</f>
        <v>182.4</v>
      </c>
      <c r="Q20">
        <f t="shared" si="5"/>
        <v>1.5310233682514101</v>
      </c>
      <c r="R20">
        <f t="shared" si="6"/>
        <v>0.91861402095084588</v>
      </c>
      <c r="S20">
        <f t="shared" si="7"/>
        <v>0.61240934730056407</v>
      </c>
    </row>
    <row r="21" spans="1:19" x14ac:dyDescent="0.25">
      <c r="A21" t="s">
        <v>34</v>
      </c>
      <c r="B21" t="s">
        <v>57</v>
      </c>
      <c r="C21">
        <v>6.5983785900000003</v>
      </c>
      <c r="D21">
        <v>10.51829268</v>
      </c>
      <c r="E21">
        <v>2.7367003000000001E-2</v>
      </c>
      <c r="F21">
        <v>4.1479999999999997</v>
      </c>
      <c r="G21">
        <v>0.3674</v>
      </c>
      <c r="H21">
        <v>0.634706887</v>
      </c>
      <c r="I21">
        <v>3.474762396</v>
      </c>
      <c r="J21">
        <v>4.1094692820000001</v>
      </c>
      <c r="K21">
        <f t="shared" si="1"/>
        <v>0.15867672175</v>
      </c>
      <c r="L21">
        <f t="shared" si="2"/>
        <v>0.86869059900000001</v>
      </c>
      <c r="M21">
        <f t="shared" si="3"/>
        <v>1.0273673205</v>
      </c>
      <c r="N21" s="1">
        <v>217</v>
      </c>
      <c r="O21">
        <f>N21*0.69</f>
        <v>149.72999999999999</v>
      </c>
      <c r="P21">
        <f>N21*0.71</f>
        <v>154.07</v>
      </c>
      <c r="Q21">
        <f t="shared" si="5"/>
        <v>0.72857910287402627</v>
      </c>
      <c r="R21">
        <f t="shared" si="6"/>
        <v>0.50271958098307812</v>
      </c>
      <c r="S21">
        <f t="shared" si="7"/>
        <v>0.51729116304055867</v>
      </c>
    </row>
    <row r="22" spans="1:19" x14ac:dyDescent="0.25">
      <c r="A22" t="s">
        <v>35</v>
      </c>
      <c r="B22" t="s">
        <v>57</v>
      </c>
      <c r="C22">
        <v>2.0211599900000001</v>
      </c>
      <c r="D22">
        <v>10.289634149999999</v>
      </c>
      <c r="E22">
        <v>6.2503949999999997E-3</v>
      </c>
      <c r="F22">
        <v>2.9809999999999999</v>
      </c>
      <c r="G22">
        <v>0.55259999999999998</v>
      </c>
      <c r="H22">
        <v>1.7100857009999999</v>
      </c>
      <c r="I22">
        <v>3.2298267530000002</v>
      </c>
      <c r="J22">
        <v>4.7878249999999998</v>
      </c>
      <c r="K22">
        <f t="shared" si="1"/>
        <v>0.42752142524999998</v>
      </c>
      <c r="L22">
        <f t="shared" si="2"/>
        <v>0.80745668825000005</v>
      </c>
      <c r="M22">
        <f t="shared" si="3"/>
        <v>1.1969562499999999</v>
      </c>
      <c r="N22" s="1">
        <v>290</v>
      </c>
      <c r="O22">
        <f>N22*0.66</f>
        <v>191.4</v>
      </c>
      <c r="P22">
        <f>N22*0.34</f>
        <v>98.600000000000009</v>
      </c>
      <c r="Q22">
        <f t="shared" si="5"/>
        <v>0.97367714208971257</v>
      </c>
      <c r="R22">
        <f t="shared" si="6"/>
        <v>0.64262691377921033</v>
      </c>
      <c r="S22">
        <f t="shared" si="7"/>
        <v>0.33105022831050235</v>
      </c>
    </row>
    <row r="23" spans="1:19" x14ac:dyDescent="0.25">
      <c r="A23" t="s">
        <v>36</v>
      </c>
      <c r="B23" t="s">
        <v>57</v>
      </c>
      <c r="C23">
        <v>1.78133231</v>
      </c>
      <c r="D23">
        <v>11.493902439999999</v>
      </c>
      <c r="E23">
        <v>7.2361810000000004E-3</v>
      </c>
      <c r="F23">
        <v>3.9630000000000001</v>
      </c>
      <c r="G23">
        <v>0.43980000000000002</v>
      </c>
      <c r="H23">
        <v>2.1123797469999999</v>
      </c>
      <c r="I23">
        <v>3.0797095489999999</v>
      </c>
      <c r="J23">
        <v>5.0226346570000002</v>
      </c>
      <c r="K23">
        <f t="shared" si="1"/>
        <v>0.52809493674999997</v>
      </c>
      <c r="L23">
        <f t="shared" si="2"/>
        <v>0.76992738724999998</v>
      </c>
      <c r="M23">
        <f t="shared" si="3"/>
        <v>1.2556586642500001</v>
      </c>
      <c r="N23" s="1">
        <v>246</v>
      </c>
      <c r="O23">
        <f>N23*0.68</f>
        <v>167.28</v>
      </c>
      <c r="P23">
        <f>N23*0.32</f>
        <v>78.72</v>
      </c>
      <c r="Q23">
        <f t="shared" si="5"/>
        <v>0.82594681708299755</v>
      </c>
      <c r="R23">
        <f t="shared" si="6"/>
        <v>0.56164383561643838</v>
      </c>
      <c r="S23">
        <f t="shared" si="7"/>
        <v>0.26430298146655923</v>
      </c>
    </row>
    <row r="24" spans="1:19" x14ac:dyDescent="0.25">
      <c r="A24" t="s">
        <v>37</v>
      </c>
      <c r="B24" t="s">
        <v>57</v>
      </c>
      <c r="C24">
        <v>1.11772603</v>
      </c>
      <c r="D24">
        <v>13.7195122</v>
      </c>
      <c r="E24">
        <v>3.889015E-3</v>
      </c>
      <c r="F24">
        <v>3.5</v>
      </c>
      <c r="G24">
        <v>0.58209999999999995</v>
      </c>
      <c r="H24">
        <v>1.2284426900000001</v>
      </c>
      <c r="I24">
        <v>1.522190336</v>
      </c>
      <c r="J24">
        <v>2.750633026</v>
      </c>
      <c r="K24">
        <f t="shared" si="1"/>
        <v>0.30711067250000001</v>
      </c>
      <c r="L24">
        <f t="shared" si="2"/>
        <v>0.38054758399999999</v>
      </c>
      <c r="M24">
        <f t="shared" si="3"/>
        <v>0.68765825650000001</v>
      </c>
      <c r="N24" s="1">
        <v>302</v>
      </c>
      <c r="O24">
        <f>N24*0.65</f>
        <v>196.3</v>
      </c>
      <c r="P24">
        <f>N24*0.35</f>
        <v>105.69999999999999</v>
      </c>
      <c r="Q24">
        <f t="shared" si="5"/>
        <v>1.0139672307279075</v>
      </c>
      <c r="R24">
        <f t="shared" si="6"/>
        <v>0.65907869997313995</v>
      </c>
      <c r="S24">
        <f t="shared" si="7"/>
        <v>0.35488853075476762</v>
      </c>
    </row>
    <row r="25" spans="1:19" x14ac:dyDescent="0.25">
      <c r="A25" t="s">
        <v>38</v>
      </c>
      <c r="B25" t="s">
        <v>57</v>
      </c>
      <c r="C25">
        <v>9.1608824999999996</v>
      </c>
      <c r="D25">
        <v>17.5304878</v>
      </c>
      <c r="E25">
        <v>6.0364263000000001E-2</v>
      </c>
      <c r="F25">
        <v>6.1139999999999999</v>
      </c>
      <c r="G25">
        <v>0.25800000000000001</v>
      </c>
      <c r="H25">
        <v>0.88711812599999995</v>
      </c>
      <c r="I25">
        <v>1.578188028</v>
      </c>
      <c r="J25">
        <v>2.4653061539999999</v>
      </c>
      <c r="K25">
        <f t="shared" si="1"/>
        <v>0.22177953149999999</v>
      </c>
      <c r="L25">
        <f t="shared" si="2"/>
        <v>0.39454700700000001</v>
      </c>
      <c r="M25">
        <f t="shared" si="3"/>
        <v>0.61632653849999997</v>
      </c>
      <c r="N25" s="1">
        <v>167</v>
      </c>
      <c r="O25">
        <f>N25*0.72</f>
        <v>120.24</v>
      </c>
      <c r="P25">
        <f>N25*0.28</f>
        <v>46.760000000000005</v>
      </c>
      <c r="Q25">
        <f t="shared" si="5"/>
        <v>0.56070373354821379</v>
      </c>
      <c r="R25">
        <f t="shared" si="6"/>
        <v>0.40370668815471394</v>
      </c>
      <c r="S25">
        <f t="shared" si="7"/>
        <v>0.1569970453934999</v>
      </c>
    </row>
    <row r="26" spans="1:19" x14ac:dyDescent="0.25">
      <c r="A26" t="s">
        <v>39</v>
      </c>
      <c r="B26" t="s">
        <v>57</v>
      </c>
      <c r="C26">
        <v>4.6623825500000002</v>
      </c>
      <c r="D26">
        <v>11.43292683</v>
      </c>
      <c r="E26">
        <v>1.9583188000000001E-2</v>
      </c>
      <c r="F26">
        <v>4.2089999999999996</v>
      </c>
      <c r="G26">
        <v>0.41789999999999999</v>
      </c>
      <c r="H26">
        <v>2.2443716419999999</v>
      </c>
      <c r="I26">
        <v>22.77519689</v>
      </c>
      <c r="J26">
        <v>24.570694209999999</v>
      </c>
      <c r="K26">
        <f t="shared" si="1"/>
        <v>0.56109291049999999</v>
      </c>
      <c r="L26">
        <f t="shared" si="2"/>
        <v>5.6937992225</v>
      </c>
      <c r="M26">
        <f t="shared" si="3"/>
        <v>6.1426735524999998</v>
      </c>
      <c r="N26" s="1">
        <v>238</v>
      </c>
      <c r="O26">
        <f>N26*0.68</f>
        <v>161.84</v>
      </c>
      <c r="P26">
        <f>N26*0.32</f>
        <v>76.16</v>
      </c>
      <c r="Q26">
        <f t="shared" si="5"/>
        <v>0.79908675799086759</v>
      </c>
      <c r="R26">
        <f t="shared" si="6"/>
        <v>0.54337899543378998</v>
      </c>
      <c r="S26">
        <f t="shared" si="7"/>
        <v>0.25570776255707761</v>
      </c>
    </row>
    <row r="27" spans="1:19" x14ac:dyDescent="0.25">
      <c r="A27" t="s">
        <v>40</v>
      </c>
      <c r="B27" t="s">
        <v>57</v>
      </c>
      <c r="C27">
        <v>8.6729854300000007</v>
      </c>
      <c r="D27">
        <v>9.6036585369999994</v>
      </c>
      <c r="E27">
        <v>3.5894214000000001E-2</v>
      </c>
      <c r="F27">
        <v>4.1390000000000002</v>
      </c>
      <c r="G27">
        <v>0.40620000000000001</v>
      </c>
      <c r="H27">
        <v>0.23498913099999999</v>
      </c>
      <c r="I27">
        <v>0.275949259</v>
      </c>
      <c r="J27">
        <v>0.51093838999999996</v>
      </c>
      <c r="K27">
        <f t="shared" si="1"/>
        <v>5.8747282749999997E-2</v>
      </c>
      <c r="L27">
        <f t="shared" si="2"/>
        <v>6.8987314750000001E-2</v>
      </c>
      <c r="M27">
        <f t="shared" si="3"/>
        <v>0.12773459749999999</v>
      </c>
      <c r="N27" s="1">
        <v>234</v>
      </c>
      <c r="O27">
        <f>N27*0.68</f>
        <v>159.12</v>
      </c>
      <c r="P27">
        <f>N27*0.32</f>
        <v>74.88</v>
      </c>
      <c r="Q27">
        <f t="shared" si="5"/>
        <v>0.78565672844480261</v>
      </c>
      <c r="R27">
        <f t="shared" si="6"/>
        <v>0.53424657534246578</v>
      </c>
      <c r="S27">
        <f t="shared" si="7"/>
        <v>0.25141015310233683</v>
      </c>
    </row>
    <row r="28" spans="1:19" x14ac:dyDescent="0.25">
      <c r="A28" t="s">
        <v>41</v>
      </c>
      <c r="B28" t="s">
        <v>57</v>
      </c>
      <c r="C28">
        <v>2.8296488900000001</v>
      </c>
      <c r="D28">
        <v>11.43292683</v>
      </c>
      <c r="E28">
        <v>1.2586656E-2</v>
      </c>
      <c r="F28">
        <v>4.1449999999999996</v>
      </c>
      <c r="G28">
        <v>0.3332</v>
      </c>
      <c r="H28">
        <v>1.4918135910000001</v>
      </c>
      <c r="I28">
        <v>4.1755670800000004</v>
      </c>
      <c r="J28">
        <v>5.4914990899999996</v>
      </c>
      <c r="K28">
        <f t="shared" si="1"/>
        <v>0.37295339775000003</v>
      </c>
      <c r="L28">
        <f t="shared" si="2"/>
        <v>1.0438917700000001</v>
      </c>
      <c r="M28">
        <f t="shared" si="3"/>
        <v>1.3728747724999999</v>
      </c>
      <c r="N28" s="1">
        <v>199</v>
      </c>
      <c r="O28">
        <f>N28*0.7</f>
        <v>139.29999999999998</v>
      </c>
      <c r="P28">
        <f>N28*0.3</f>
        <v>59.699999999999996</v>
      </c>
      <c r="Q28">
        <f t="shared" si="5"/>
        <v>0.66814396991673386</v>
      </c>
      <c r="R28">
        <f t="shared" si="6"/>
        <v>0.46770077894171358</v>
      </c>
      <c r="S28">
        <f t="shared" si="7"/>
        <v>0.20044319097502011</v>
      </c>
    </row>
    <row r="29" spans="1:19" x14ac:dyDescent="0.25">
      <c r="A29" t="s">
        <v>42</v>
      </c>
      <c r="B29" t="s">
        <v>57</v>
      </c>
      <c r="C29">
        <v>6.7585995800000003</v>
      </c>
      <c r="D29">
        <v>13.262195119999999</v>
      </c>
      <c r="E29">
        <v>3.7409600000000001E-2</v>
      </c>
      <c r="F29">
        <v>5.5110000000000001</v>
      </c>
      <c r="G29">
        <v>0.22389999999999999</v>
      </c>
      <c r="H29">
        <v>0.95169438299999998</v>
      </c>
      <c r="I29">
        <v>2.326616859</v>
      </c>
      <c r="J29">
        <v>3.1869626630000001</v>
      </c>
      <c r="K29">
        <f t="shared" si="1"/>
        <v>0.23792359574999999</v>
      </c>
      <c r="L29">
        <f t="shared" si="2"/>
        <v>0.58165421475000001</v>
      </c>
      <c r="M29">
        <f t="shared" si="3"/>
        <v>0.79674066575000002</v>
      </c>
      <c r="N29" s="1">
        <v>149</v>
      </c>
      <c r="O29">
        <f>N29*0.73</f>
        <v>108.77</v>
      </c>
      <c r="P29">
        <f>N29*0.27</f>
        <v>40.230000000000004</v>
      </c>
      <c r="Q29">
        <f t="shared" si="5"/>
        <v>0.50026860059092126</v>
      </c>
      <c r="R29">
        <f t="shared" si="6"/>
        <v>0.36519607843137253</v>
      </c>
      <c r="S29">
        <f t="shared" si="7"/>
        <v>0.13507252215954876</v>
      </c>
    </row>
    <row r="30" spans="1:19" x14ac:dyDescent="0.25">
      <c r="A30" t="s">
        <v>43</v>
      </c>
      <c r="B30" t="s">
        <v>57</v>
      </c>
      <c r="C30">
        <v>12.42437735</v>
      </c>
      <c r="D30">
        <v>6.8597560980000001</v>
      </c>
      <c r="E30">
        <v>4.5045602999999997E-2</v>
      </c>
      <c r="F30">
        <v>3.6259999999999999</v>
      </c>
      <c r="G30">
        <v>0.34660000000000002</v>
      </c>
      <c r="H30">
        <v>0.72754480799999999</v>
      </c>
      <c r="I30">
        <v>2.6658932430000002</v>
      </c>
      <c r="J30">
        <v>3.393438051</v>
      </c>
      <c r="K30">
        <f t="shared" si="1"/>
        <v>0.181886202</v>
      </c>
      <c r="L30">
        <f t="shared" si="2"/>
        <v>0.66647331075000005</v>
      </c>
      <c r="M30">
        <f t="shared" si="3"/>
        <v>0.84835951274999999</v>
      </c>
      <c r="N30" s="1">
        <v>208</v>
      </c>
      <c r="O30">
        <f>N30*0.7</f>
        <v>145.6</v>
      </c>
      <c r="P30">
        <f>N30*0.3</f>
        <v>62.4</v>
      </c>
      <c r="Q30">
        <f t="shared" si="5"/>
        <v>0.69836153639538012</v>
      </c>
      <c r="R30">
        <f t="shared" si="6"/>
        <v>0.48885307547676604</v>
      </c>
      <c r="S30">
        <f t="shared" si="7"/>
        <v>0.20950846091861403</v>
      </c>
    </row>
    <row r="31" spans="1:19" x14ac:dyDescent="0.25">
      <c r="A31" t="s">
        <v>44</v>
      </c>
      <c r="B31" t="s">
        <v>57</v>
      </c>
      <c r="C31">
        <v>8.9417563799999993</v>
      </c>
      <c r="D31">
        <v>8.6890243900000002</v>
      </c>
      <c r="E31">
        <v>3.4973417999999999E-2</v>
      </c>
      <c r="F31">
        <v>3.9220000000000002</v>
      </c>
      <c r="G31">
        <v>0.38979999999999998</v>
      </c>
      <c r="H31">
        <v>0.59170677599999999</v>
      </c>
      <c r="I31">
        <v>9.5419244E-2</v>
      </c>
      <c r="J31">
        <v>0.68712601900000003</v>
      </c>
      <c r="K31">
        <f t="shared" si="1"/>
        <v>0.147926694</v>
      </c>
      <c r="L31">
        <f t="shared" si="2"/>
        <v>2.3854811E-2</v>
      </c>
      <c r="M31">
        <f t="shared" si="3"/>
        <v>0.17178150475000001</v>
      </c>
      <c r="N31" s="1">
        <v>225</v>
      </c>
      <c r="O31">
        <f>N31*0.69</f>
        <v>155.25</v>
      </c>
      <c r="P31">
        <f>N31*0.31</f>
        <v>69.75</v>
      </c>
      <c r="Q31">
        <f t="shared" si="5"/>
        <v>0.75543916196615635</v>
      </c>
      <c r="R31">
        <f t="shared" si="6"/>
        <v>0.52125302175664789</v>
      </c>
      <c r="S31">
        <f t="shared" si="7"/>
        <v>0.23418614020950845</v>
      </c>
    </row>
    <row r="32" spans="1:19" x14ac:dyDescent="0.25">
      <c r="A32" t="s">
        <v>45</v>
      </c>
      <c r="B32" t="s">
        <v>57</v>
      </c>
      <c r="C32">
        <v>8.3194439599999992</v>
      </c>
      <c r="D32">
        <v>34.451219510000001</v>
      </c>
      <c r="E32">
        <v>9.5912589000000006E-2</v>
      </c>
      <c r="F32">
        <v>11.629</v>
      </c>
      <c r="G32">
        <v>0.1552</v>
      </c>
      <c r="H32">
        <v>0.54103665499999998</v>
      </c>
      <c r="I32">
        <v>9.7588074850000002</v>
      </c>
      <c r="J32">
        <v>10.12568686</v>
      </c>
      <c r="K32">
        <f t="shared" si="1"/>
        <v>0.13525916374999999</v>
      </c>
      <c r="L32">
        <f t="shared" si="2"/>
        <v>2.43970187125</v>
      </c>
      <c r="M32">
        <f t="shared" si="3"/>
        <v>2.531421715</v>
      </c>
      <c r="N32" s="1">
        <v>119</v>
      </c>
      <c r="O32">
        <f>N32*0.76</f>
        <v>90.44</v>
      </c>
      <c r="P32">
        <f>N32*0.24</f>
        <v>28.56</v>
      </c>
      <c r="Q32">
        <f t="shared" si="5"/>
        <v>0.3995433789954338</v>
      </c>
      <c r="R32">
        <f t="shared" si="6"/>
        <v>0.30365296803652969</v>
      </c>
      <c r="S32">
        <f t="shared" si="7"/>
        <v>9.5890410958904104E-2</v>
      </c>
    </row>
    <row r="33" spans="1:19" x14ac:dyDescent="0.25">
      <c r="A33" t="s">
        <v>46</v>
      </c>
      <c r="B33" t="s">
        <v>57</v>
      </c>
      <c r="C33">
        <v>1.3378338999999999</v>
      </c>
      <c r="D33">
        <v>5.0304878049999999</v>
      </c>
      <c r="E33">
        <v>2.5951170000000001E-3</v>
      </c>
      <c r="F33">
        <v>1.94</v>
      </c>
      <c r="G33">
        <v>0.86170000000000002</v>
      </c>
      <c r="H33">
        <v>4.9525878939999997</v>
      </c>
      <c r="I33">
        <v>14.048155919999999</v>
      </c>
      <c r="J33">
        <v>17.680053709999999</v>
      </c>
      <c r="K33">
        <f t="shared" si="1"/>
        <v>1.2381469734999999</v>
      </c>
      <c r="L33">
        <f t="shared" si="2"/>
        <v>3.5120389799999998</v>
      </c>
      <c r="M33">
        <f t="shared" si="3"/>
        <v>4.4200134274999998</v>
      </c>
      <c r="N33" s="1">
        <v>406</v>
      </c>
      <c r="O33">
        <f>N33*0.62</f>
        <v>251.72</v>
      </c>
      <c r="P33">
        <f>N33*0.39</f>
        <v>158.34</v>
      </c>
      <c r="Q33">
        <f t="shared" si="5"/>
        <v>1.3631479989255977</v>
      </c>
      <c r="R33">
        <f t="shared" si="6"/>
        <v>0.84515175933387054</v>
      </c>
      <c r="S33">
        <f t="shared" si="7"/>
        <v>0.53162771958098309</v>
      </c>
    </row>
    <row r="34" spans="1:19" x14ac:dyDescent="0.25">
      <c r="A34" t="s">
        <v>47</v>
      </c>
      <c r="B34" t="s">
        <v>58</v>
      </c>
      <c r="C34">
        <v>49</v>
      </c>
      <c r="D34">
        <v>41.45</v>
      </c>
      <c r="E34">
        <v>0.45300000000000001</v>
      </c>
      <c r="F34">
        <v>9.1999999999999993</v>
      </c>
      <c r="G34">
        <v>0.17499999999999999</v>
      </c>
      <c r="H34">
        <v>0.576530612</v>
      </c>
      <c r="I34">
        <v>0.65221088400000005</v>
      </c>
      <c r="J34">
        <v>1.2287414969999999</v>
      </c>
      <c r="K34">
        <f t="shared" ref="K34:K39" si="8">H34*0.25</f>
        <v>0.144132653</v>
      </c>
      <c r="L34">
        <f t="shared" ref="L34:L39" si="9">I34*0.25</f>
        <v>0.16305272100000001</v>
      </c>
      <c r="M34">
        <f t="shared" ref="M34:M39" si="10">J34*0.25</f>
        <v>0.30718537424999998</v>
      </c>
      <c r="N34">
        <v>285</v>
      </c>
      <c r="O34">
        <v>162.44999999999999</v>
      </c>
      <c r="P34">
        <v>122.55</v>
      </c>
      <c r="Q34">
        <v>0.95688960499999998</v>
      </c>
      <c r="R34">
        <v>0.54542707499999998</v>
      </c>
      <c r="S34">
        <v>0.41146252999999999</v>
      </c>
    </row>
    <row r="35" spans="1:19" x14ac:dyDescent="0.25">
      <c r="A35" t="s">
        <v>48</v>
      </c>
      <c r="B35" t="s">
        <v>58</v>
      </c>
      <c r="C35">
        <v>115</v>
      </c>
      <c r="D35">
        <v>36.58</v>
      </c>
      <c r="E35">
        <v>1.3340000000000001</v>
      </c>
      <c r="F35">
        <v>11.6</v>
      </c>
      <c r="G35">
        <v>0.122</v>
      </c>
      <c r="H35">
        <v>0.31666666700000001</v>
      </c>
      <c r="I35">
        <v>0</v>
      </c>
      <c r="J35">
        <v>0.31666666700000001</v>
      </c>
      <c r="K35">
        <f t="shared" si="8"/>
        <v>7.9166666750000003E-2</v>
      </c>
      <c r="L35">
        <f t="shared" si="9"/>
        <v>0</v>
      </c>
      <c r="M35">
        <f t="shared" si="10"/>
        <v>7.9166666750000003E-2</v>
      </c>
      <c r="N35">
        <v>238</v>
      </c>
      <c r="O35">
        <v>140.41999999999999</v>
      </c>
      <c r="P35">
        <v>97.58</v>
      </c>
      <c r="Q35">
        <v>0.79908675799999995</v>
      </c>
      <c r="R35">
        <v>0.471461187</v>
      </c>
      <c r="S35">
        <v>0.327625571</v>
      </c>
    </row>
    <row r="36" spans="1:19" x14ac:dyDescent="0.25">
      <c r="A36" t="s">
        <v>49</v>
      </c>
      <c r="B36" t="s">
        <v>58</v>
      </c>
      <c r="C36">
        <v>43</v>
      </c>
      <c r="D36">
        <v>118.26</v>
      </c>
      <c r="E36">
        <v>1.78</v>
      </c>
      <c r="F36">
        <v>41.4</v>
      </c>
      <c r="G36">
        <v>5.1999999999999998E-2</v>
      </c>
      <c r="H36">
        <v>0.24321705399999999</v>
      </c>
      <c r="I36">
        <v>0</v>
      </c>
      <c r="J36">
        <v>0.24321705399999999</v>
      </c>
      <c r="K36">
        <f t="shared" si="8"/>
        <v>6.0804263499999997E-2</v>
      </c>
      <c r="L36">
        <f t="shared" si="9"/>
        <v>0</v>
      </c>
      <c r="M36">
        <f t="shared" si="10"/>
        <v>6.0804263499999997E-2</v>
      </c>
      <c r="N36">
        <v>90</v>
      </c>
      <c r="O36">
        <v>53.1</v>
      </c>
      <c r="P36">
        <v>36.9</v>
      </c>
      <c r="Q36">
        <v>0.30217566499999998</v>
      </c>
      <c r="R36">
        <v>0.17828364199999999</v>
      </c>
      <c r="S36">
        <v>0.123892023</v>
      </c>
    </row>
    <row r="37" spans="1:19" x14ac:dyDescent="0.25">
      <c r="A37" t="s">
        <v>50</v>
      </c>
      <c r="B37" t="s">
        <v>58</v>
      </c>
      <c r="C37">
        <v>279</v>
      </c>
      <c r="D37">
        <v>40.5</v>
      </c>
      <c r="E37">
        <v>1.256</v>
      </c>
      <c r="F37">
        <v>4.5</v>
      </c>
      <c r="G37">
        <v>0.63200000000000001</v>
      </c>
      <c r="H37">
        <v>0.223267622</v>
      </c>
      <c r="I37">
        <v>0.57258064500000005</v>
      </c>
      <c r="J37">
        <v>0.79584826799999997</v>
      </c>
      <c r="K37">
        <f t="shared" si="8"/>
        <v>5.58169055E-2</v>
      </c>
      <c r="L37">
        <f t="shared" si="9"/>
        <v>0.14314516125000001</v>
      </c>
      <c r="M37">
        <f t="shared" si="10"/>
        <v>0.19896206699999999</v>
      </c>
      <c r="N37">
        <v>456</v>
      </c>
      <c r="O37">
        <v>269.04000000000002</v>
      </c>
      <c r="P37">
        <v>186.96</v>
      </c>
      <c r="Q37">
        <v>1.5310233680000001</v>
      </c>
      <c r="R37">
        <v>0.90330378700000002</v>
      </c>
      <c r="S37">
        <v>0.62771958100000003</v>
      </c>
    </row>
    <row r="38" spans="1:19" x14ac:dyDescent="0.25">
      <c r="A38" t="s">
        <v>51</v>
      </c>
      <c r="B38" t="s">
        <v>58</v>
      </c>
      <c r="C38">
        <v>226</v>
      </c>
      <c r="D38">
        <v>48.77</v>
      </c>
      <c r="E38">
        <v>3.145</v>
      </c>
      <c r="F38">
        <v>13.9</v>
      </c>
      <c r="G38">
        <v>0.13600000000000001</v>
      </c>
      <c r="H38">
        <v>0.94966814200000005</v>
      </c>
      <c r="I38">
        <v>8.6651920000000004E-3</v>
      </c>
      <c r="J38">
        <v>0.95833333300000001</v>
      </c>
      <c r="K38">
        <f t="shared" si="8"/>
        <v>0.23741703550000001</v>
      </c>
      <c r="L38">
        <f t="shared" si="9"/>
        <v>2.1662980000000001E-3</v>
      </c>
      <c r="M38">
        <f t="shared" si="10"/>
        <v>0.23958333325</v>
      </c>
      <c r="N38">
        <v>206</v>
      </c>
      <c r="O38">
        <v>125.66</v>
      </c>
      <c r="P38">
        <v>80.34</v>
      </c>
      <c r="Q38">
        <v>0.69164652199999999</v>
      </c>
      <c r="R38">
        <v>0.42190437800000002</v>
      </c>
      <c r="S38">
        <v>0.26974214299999999</v>
      </c>
    </row>
    <row r="39" spans="1:19" x14ac:dyDescent="0.25">
      <c r="A39" t="s">
        <v>52</v>
      </c>
      <c r="B39" t="s">
        <v>58</v>
      </c>
      <c r="C39">
        <v>176</v>
      </c>
      <c r="D39">
        <v>21</v>
      </c>
      <c r="E39">
        <v>1.3959999999999999</v>
      </c>
      <c r="F39">
        <v>7.9</v>
      </c>
      <c r="G39">
        <v>0.36</v>
      </c>
      <c r="H39">
        <v>3.7319215000000003E-2</v>
      </c>
      <c r="I39">
        <v>5.48812E-3</v>
      </c>
      <c r="J39">
        <v>4.2807335000000002E-2</v>
      </c>
      <c r="K39">
        <f t="shared" si="8"/>
        <v>9.3298037500000007E-3</v>
      </c>
      <c r="L39">
        <f t="shared" si="9"/>
        <v>1.37203E-3</v>
      </c>
      <c r="M39">
        <f t="shared" si="10"/>
        <v>1.070183375E-2</v>
      </c>
      <c r="N39">
        <v>276</v>
      </c>
      <c r="O39">
        <v>157.32</v>
      </c>
      <c r="P39">
        <v>118.68</v>
      </c>
      <c r="Q39">
        <v>0.92667203899999995</v>
      </c>
      <c r="R39">
        <v>0.528203062</v>
      </c>
      <c r="S39">
        <v>0.398468977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dataForGres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Beaulieu, Jake</dc:creator>
  <cp:lastModifiedBy>Beaulieu, Jake</cp:lastModifiedBy>
  <dcterms:created xsi:type="dcterms:W3CDTF">2018-02-28T17:37:53Z</dcterms:created>
  <dcterms:modified xsi:type="dcterms:W3CDTF">2018-06-27T12:51:37Z</dcterms:modified>
</cp:coreProperties>
</file>