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cob\OneDrive\Documents\"/>
    </mc:Choice>
  </mc:AlternateContent>
  <xr:revisionPtr revIDLastSave="0" documentId="13_ncr:1_{AE254F81-B80E-4714-B10E-550E0E4B60EB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Pivot Table1" sheetId="2" r:id="rId1"/>
    <sheet name="Pivot Table 2" sheetId="4" r:id="rId2"/>
    <sheet name="Pivot Table 3" sheetId="5" r:id="rId3"/>
    <sheet name="Original Data" sheetId="1" r:id="rId4"/>
    <sheet name="Bonus" sheetId="6" r:id="rId5"/>
  </sheets>
  <calcPr calcId="18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B13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2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<sst xmlns="http://schemas.openxmlformats.org/spreadsheetml/2006/main" count="33049" uniqueCount="8403">
  <si>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</si>
  <si>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</si>
  <si>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</si>
  <si>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</si>
  <si>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</si>
  <si>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</si>
  <si>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</si>
  <si>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</si>
  <si>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</si>
  <si>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</si>
  <si>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</si>
  <si>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</si>
  <si>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</si>
  <si>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</si>
  <si>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</si>
  <si>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</si>
  <si>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</si>
  <si>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</si>
  <si>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</si>
  <si>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</si>
  <si>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</si>
  <si>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</si>
  <si>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</si>
  <si>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</si>
  <si>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</si>
  <si>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</si>
  <si>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</si>
  <si>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</si>
  <si>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</si>
  <si>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</si>
  <si>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</si>
  <si>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</si>
  <si>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</si>
  <si>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</si>
  <si>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</si>
  <si>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</si>
  <si>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</si>
  <si>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</si>
  <si>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</si>
  <si>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</si>
  <si>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</si>
  <si>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</si>
  <si>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</si>
  <si>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</si>
  <si>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</si>
  <si>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</si>
  <si>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</si>
  <si>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</si>
  <si>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</si>
  <si>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</si>
  <si>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</si>
  <si>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</si>
  <si>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</si>
  <si>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</si>
  <si>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</si>
  <si>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</si>
  <si>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</si>
  <si>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</si>
  <si>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</si>
  <si>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</si>
  <si>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</si>
  <si>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</si>
  <si>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</si>
  <si>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</si>
  <si>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</si>
  <si>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</si>
  <si>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</si>
  <si>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</si>
  <si>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</si>
  <si>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</si>
  <si>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</si>
  <si>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</si>
  <si>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</si>
  <si>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</si>
  <si>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</si>
  <si>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</si>
  <si>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</si>
  <si>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</si>
  <si>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</si>
  <si>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</si>
  <si>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</si>
  <si>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</si>
  <si>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</si>
  <si>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</si>
  <si>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</si>
  <si>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</si>
  <si>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</si>
  <si>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</si>
  <si>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</si>
  <si>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</si>
  <si>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</si>
  <si>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</si>
  <si>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</si>
  <si>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</si>
  <si>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</si>
  <si>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</si>
  <si>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</si>
  <si>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</si>
  <si>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</si>
  <si>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</si>
  <si>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</si>
  <si>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</si>
  <si>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</si>
  <si>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</si>
  <si>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</si>
  <si>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</si>
  <si>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</si>
  <si>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</si>
  <si>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</si>
  <si>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</si>
  <si>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</si>
  <si>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</si>
  <si>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</si>
  <si>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</si>
  <si>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</si>
  <si>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</si>
  <si>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</si>
  <si>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</si>
  <si>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</si>
  <si>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</si>
  <si>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</si>
  <si>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</si>
  <si>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</si>
  <si>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</si>
  <si>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</si>
  <si>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</si>
  <si>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</si>
  <si>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</si>
  <si>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</si>
  <si>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</si>
  <si>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</si>
  <si>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</si>
  <si>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</si>
  <si>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</si>
  <si>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</si>
  <si>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</si>
  <si>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</si>
  <si>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</si>
  <si>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</si>
  <si>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</si>
  <si>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</si>
  <si>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</si>
  <si>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</si>
  <si>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</si>
  <si>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</si>
  <si>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</si>
  <si>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</si>
  <si>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</si>
  <si>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</si>
  <si>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</si>
  <si>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</si>
  <si>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</si>
  <si>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</si>
  <si>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</si>
  <si>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</si>
  <si>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</si>
  <si>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</si>
  <si>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</si>
  <si>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</si>
  <si>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</si>
  <si>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</si>
  <si>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</si>
  <si>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</si>
  <si>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</si>
  <si>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</si>
  <si>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</si>
  <si>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</si>
  <si>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</si>
  <si>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</si>
  <si>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</si>
  <si>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</si>
  <si>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</si>
  <si>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</si>
  <si>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</si>
  <si>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</si>
  <si>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</si>
  <si>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</si>
  <si>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</si>
  <si>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</si>
  <si>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</si>
  <si>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</si>
  <si>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</si>
  <si>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</si>
  <si>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</si>
  <si>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</si>
  <si>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</si>
  <si>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</si>
  <si>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</si>
  <si>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</si>
  <si>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</si>
  <si>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</si>
  <si>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</si>
  <si>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</si>
  <si>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</si>
  <si>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</si>
  <si>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</si>
  <si>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</si>
  <si>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</si>
  <si>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</si>
  <si>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</si>
  <si>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</si>
  <si>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</si>
  <si>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</si>
  <si>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</si>
  <si>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</si>
  <si>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</si>
  <si>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</si>
  <si>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</si>
  <si>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</si>
  <si>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</si>
  <si>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</si>
  <si>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</si>
  <si>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</si>
  <si>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</si>
  <si>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</si>
  <si>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</si>
  <si>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</si>
  <si>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</si>
  <si>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</si>
  <si>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</si>
  <si>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</si>
  <si>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</si>
  <si>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</si>
  <si>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</si>
  <si>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</si>
  <si>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</si>
  <si>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</si>
  <si>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</si>
  <si>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</si>
  <si>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</si>
  <si>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</si>
  <si>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</si>
  <si>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</si>
  <si>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</si>
  <si>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</si>
  <si>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</si>
  <si>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</si>
  <si>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</si>
  <si>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</si>
  <si>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</si>
  <si>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</si>
  <si>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</si>
  <si>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</si>
  <si>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</si>
  <si>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</si>
  <si>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</si>
  <si>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</si>
  <si>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</si>
  <si>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</si>
  <si>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</si>
  <si>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</si>
  <si>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</si>
  <si>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</si>
  <si>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</si>
  <si>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</si>
  <si>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</si>
  <si>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</si>
  <si>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</si>
  <si>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</si>
  <si>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</si>
  <si>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</si>
  <si>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</si>
  <si>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</si>
  <si>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</si>
  <si>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</si>
  <si>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</si>
  <si>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</si>
  <si>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</si>
  <si>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</si>
  <si>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</si>
  <si>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</si>
  <si>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</si>
  <si>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</si>
  <si>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</si>
  <si>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</si>
  <si>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</si>
  <si>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</si>
  <si>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</si>
  <si>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</si>
  <si>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</si>
  <si>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</si>
  <si>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</si>
  <si>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</si>
  <si>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</si>
  <si>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</si>
  <si>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</si>
  <si>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</si>
  <si>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</si>
  <si>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</si>
  <si>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</si>
  <si>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</si>
  <si>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</si>
  <si>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</si>
  <si>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</si>
  <si>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</si>
  <si>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</si>
  <si>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</si>
  <si>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</si>
  <si>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</si>
  <si>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</si>
  <si>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</si>
  <si>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</si>
  <si>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</si>
  <si>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</si>
  <si>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</si>
  <si>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</si>
  <si>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</si>
  <si>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</si>
  <si>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</si>
  <si>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</si>
  <si>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</si>
  <si>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</si>
  <si>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</si>
  <si>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</si>
  <si>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</si>
  <si>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</si>
  <si>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</si>
  <si>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</si>
  <si>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</si>
  <si>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</si>
  <si>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</si>
  <si>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</si>
  <si>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</si>
  <si>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</si>
  <si>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</si>
  <si>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</si>
  <si>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</si>
  <si>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</si>
  <si>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</si>
  <si>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</si>
  <si>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</si>
  <si>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</si>
  <si>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</si>
  <si>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</si>
  <si>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</si>
  <si>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</si>
  <si>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</si>
  <si>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</si>
  <si>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</si>
  <si>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</si>
  <si>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</si>
  <si>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</si>
  <si>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</si>
  <si>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</si>
  <si>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</si>
  <si>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</si>
  <si>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</si>
  <si>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</si>
  <si>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</si>
  <si>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</si>
  <si>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</si>
  <si>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</si>
  <si>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</si>
  <si>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</si>
  <si>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</si>
  <si>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</si>
  <si>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</si>
  <si>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</si>
  <si>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</si>
  <si>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</si>
  <si>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</si>
  <si>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</si>
  <si>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</si>
  <si>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</si>
  <si>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</si>
  <si>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</si>
  <si>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</si>
  <si>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</si>
  <si>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</si>
  <si>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</si>
  <si>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</si>
  <si>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</si>
  <si>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</si>
  <si>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</si>
  <si>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</si>
  <si>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</si>
  <si>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</si>
  <si>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</si>
  <si>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</si>
  <si>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</si>
  <si>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</si>
  <si>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</si>
  <si>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</si>
  <si>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</si>
  <si>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</si>
  <si>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</si>
  <si>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</si>
  <si>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</si>
  <si>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</si>
  <si>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</si>
  <si>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</si>
  <si>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</si>
  <si>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</si>
  <si>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</si>
  <si>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</si>
  <si>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</si>
  <si>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</si>
  <si>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</si>
  <si>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</si>
  <si>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</si>
  <si>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</si>
  <si>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</si>
  <si>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</si>
  <si>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</si>
  <si>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</si>
  <si>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</si>
  <si>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</si>
  <si>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</si>
  <si>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</si>
  <si>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</si>
  <si>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</si>
  <si>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</si>
  <si>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</si>
  <si>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</si>
  <si>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</si>
  <si>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</si>
  <si>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</si>
  <si>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</si>
  <si>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</si>
  <si>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</si>
  <si>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</si>
  <si>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</si>
  <si>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</si>
  <si>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</si>
  <si>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</si>
  <si>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</si>
  <si>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</si>
  <si>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</si>
  <si>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</si>
  <si>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</si>
  <si>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</si>
  <si>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</si>
  <si>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</si>
  <si>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</si>
  <si>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</si>
  <si>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</si>
  <si>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</si>
  <si>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</si>
  <si>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</si>
  <si>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</si>
  <si>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</si>
  <si>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</si>
  <si>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</si>
  <si>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</si>
  <si>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</si>
  <si>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</si>
  <si>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</si>
  <si>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</si>
  <si>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</si>
  <si>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</si>
  <si>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</si>
  <si>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</si>
  <si>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</si>
  <si>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</si>
  <si>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</si>
  <si>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</si>
  <si>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</si>
  <si>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</si>
  <si>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</si>
  <si>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</si>
  <si>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</si>
  <si>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</si>
  <si>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</si>
  <si>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</si>
  <si>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</si>
  <si>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</si>
  <si>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</si>
  <si>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</si>
  <si>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</si>
  <si>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</si>
  <si>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</si>
  <si>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</si>
  <si>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</si>
  <si>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</si>
  <si>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</si>
  <si>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</si>
  <si>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</si>
  <si>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</si>
  <si>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</si>
  <si>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</si>
  <si>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</si>
  <si>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</si>
  <si>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</si>
  <si>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</si>
  <si>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</si>
  <si>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</si>
  <si>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</si>
  <si>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</si>
  <si>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</si>
  <si>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</si>
  <si>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</si>
  <si>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</si>
  <si>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</si>
  <si>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</si>
  <si>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</si>
  <si>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</si>
  <si>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</si>
  <si>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</si>
  <si>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</si>
  <si>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</si>
  <si>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</si>
  <si>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</si>
  <si>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</si>
  <si>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</si>
  <si>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</si>
  <si>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</si>
  <si>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</si>
  <si>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</si>
  <si>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</si>
  <si>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</si>
  <si>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</si>
  <si>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</si>
  <si>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</si>
  <si>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</si>
  <si>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</si>
  <si>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</si>
  <si>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</si>
  <si>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</si>
  <si>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</si>
  <si>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</si>
  <si>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</si>
  <si>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</si>
  <si>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</si>
  <si>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</si>
  <si>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</si>
  <si>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</si>
  <si>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</si>
  <si>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</si>
  <si>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</si>
  <si>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</si>
  <si>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</si>
  <si>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</si>
  <si>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</si>
  <si>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</si>
  <si>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</si>
  <si>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</si>
  <si>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</si>
  <si>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</si>
  <si>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</si>
  <si>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</si>
  <si>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</si>
  <si>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</si>
  <si>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</si>
  <si>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</si>
  <si>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</si>
  <si>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</si>
  <si>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</si>
  <si>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</si>
  <si>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</si>
  <si>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</si>
  <si>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</si>
  <si>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</si>
  <si>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</si>
  <si>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</si>
  <si>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</si>
  <si>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</si>
  <si>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</si>
  <si>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</si>
  <si>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</si>
  <si>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</si>
  <si>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</si>
  <si>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</si>
  <si>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</si>
  <si>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</si>
  <si>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</si>
  <si>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</si>
  <si>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</si>
  <si>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</si>
  <si>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</si>
  <si>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</si>
  <si>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</si>
  <si>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</si>
  <si>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</si>
  <si>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</si>
  <si>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</si>
  <si>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</si>
  <si>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</si>
  <si>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</si>
  <si>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</si>
  <si>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</si>
  <si>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</si>
  <si>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</si>
  <si>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</si>
  <si>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</si>
  <si>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</si>
  <si>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</si>
  <si>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</si>
  <si>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</si>
  <si>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</si>
  <si>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</si>
  <si>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</si>
  <si>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</si>
  <si>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</si>
  <si>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</si>
  <si>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</si>
  <si>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</si>
  <si>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</si>
  <si>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</si>
  <si>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</si>
  <si>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</si>
  <si>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</si>
  <si>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</si>
  <si>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</si>
  <si>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</si>
  <si>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</si>
  <si>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</si>
  <si>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</si>
  <si>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</si>
  <si>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</si>
  <si>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</si>
  <si>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</si>
  <si>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</si>
  <si>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</si>
  <si>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</si>
  <si>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</si>
  <si>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</si>
  <si>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</si>
  <si>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</si>
  <si>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</si>
  <si>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</si>
  <si>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</si>
  <si>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</si>
  <si>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</si>
  <si>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</si>
  <si>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</si>
  <si>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</si>
  <si>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</si>
  <si>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</si>
  <si>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</si>
  <si>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</si>
  <si>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</si>
  <si>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</si>
  <si>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</si>
  <si>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</si>
  <si>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</si>
  <si>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</si>
  <si>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</si>
  <si>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</si>
  <si>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</si>
  <si>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</si>
  <si>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</si>
  <si>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</si>
  <si>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</si>
  <si>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</si>
  <si>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</si>
  <si>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</si>
  <si>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</si>
  <si>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</si>
  <si>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</si>
  <si>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</si>
  <si>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</si>
  <si>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</si>
  <si>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</si>
  <si>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</si>
  <si>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</si>
  <si>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</si>
  <si>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</si>
  <si>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</si>
  <si>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</si>
  <si>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</si>
  <si>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</si>
  <si>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</si>
  <si>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</si>
  <si>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</si>
  <si>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</si>
  <si>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</si>
  <si>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</si>
  <si>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</si>
  <si>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</si>
  <si>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</si>
  <si>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</si>
  <si>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</si>
  <si>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</si>
  <si>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</si>
  <si>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</si>
  <si>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</si>
  <si>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</si>
  <si>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</si>
  <si>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</si>
  <si>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</si>
  <si>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</si>
  <si>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</si>
  <si>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</si>
  <si>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</si>
  <si>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</si>
  <si>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</si>
  <si>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</si>
  <si>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</si>
  <si>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</si>
  <si>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</si>
  <si>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</si>
  <si>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</si>
  <si>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</si>
  <si>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</si>
  <si>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</si>
  <si>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</si>
  <si>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</si>
  <si>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</si>
  <si>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</si>
  <si>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</si>
  <si>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</si>
  <si>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</si>
  <si>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</si>
  <si>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</si>
  <si>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</si>
  <si>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</si>
  <si>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</si>
  <si>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</si>
  <si>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</si>
  <si>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</si>
  <si>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</si>
  <si>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</si>
  <si>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</si>
  <si>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</si>
  <si>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</si>
  <si>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</si>
  <si>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</si>
  <si>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</si>
  <si>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</si>
  <si>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</si>
  <si>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</si>
  <si>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</si>
  <si>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</si>
  <si>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</si>
  <si>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</si>
  <si>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</si>
  <si>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</si>
  <si>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</si>
  <si>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</si>
  <si>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</si>
  <si>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</si>
  <si>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</si>
  <si>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</si>
  <si>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</si>
  <si>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</si>
  <si>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</si>
  <si>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</si>
  <si>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</si>
  <si>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</si>
  <si>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</si>
  <si>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</si>
  <si>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</si>
  <si>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</si>
  <si>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</si>
  <si>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</si>
  <si>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</si>
  <si>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</si>
  <si>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</si>
  <si>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</si>
  <si>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</si>
  <si>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</si>
  <si>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</si>
  <si>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</si>
  <si>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</si>
  <si>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</si>
  <si>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</si>
  <si>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</si>
  <si>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</si>
  <si>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</si>
  <si>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</si>
  <si>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</si>
  <si>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</si>
  <si>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</si>
  <si>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</si>
  <si>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</si>
  <si>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</si>
  <si>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</si>
  <si>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</si>
  <si>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</si>
  <si>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</si>
  <si>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</si>
  <si>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</si>
  <si>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</si>
  <si>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</si>
  <si>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</si>
  <si>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</si>
  <si>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</si>
  <si>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</si>
  <si>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</si>
  <si>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</si>
  <si>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</si>
  <si>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</si>
  <si>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</si>
  <si>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</si>
  <si>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</si>
  <si>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</si>
  <si>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</si>
  <si>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</si>
  <si>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</si>
  <si>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</si>
  <si>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</si>
  <si>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</si>
  <si>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</si>
  <si>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</si>
  <si>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</si>
  <si>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</si>
  <si>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</si>
  <si>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</si>
  <si>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</si>
  <si>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</si>
  <si>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</si>
  <si>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</si>
  <si>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</si>
  <si>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</si>
  <si>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</si>
  <si>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</si>
  <si>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</si>
  <si>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</si>
  <si>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</si>
  <si>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</si>
  <si>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</si>
  <si>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</si>
  <si>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</si>
  <si>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</si>
  <si>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</si>
  <si>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</si>
  <si>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</si>
  <si>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</si>
  <si>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</si>
  <si>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</si>
  <si>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</si>
  <si>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</si>
  <si>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</si>
  <si>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</si>
  <si>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</si>
  <si>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</si>
  <si>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</si>
  <si>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</si>
  <si>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</si>
  <si>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</si>
  <si>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</si>
  <si>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</si>
  <si>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</si>
  <si>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</si>
  <si>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</si>
  <si>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</si>
  <si>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</si>
  <si>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</si>
  <si>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</si>
  <si>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</si>
  <si>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</si>
  <si>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</si>
  <si>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</si>
  <si>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</si>
  <si>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</si>
  <si>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</si>
  <si>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</si>
  <si>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</si>
  <si>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</si>
  <si>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</si>
  <si>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</si>
  <si>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</si>
  <si>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</si>
  <si>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</si>
  <si>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</si>
  <si>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</si>
  <si>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</si>
  <si>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</si>
  <si>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</si>
  <si>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</si>
  <si>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</si>
  <si>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</si>
  <si>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</si>
  <si>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</si>
  <si>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</si>
  <si>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</si>
  <si>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</si>
  <si>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</si>
  <si>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</si>
  <si>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</si>
  <si>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</si>
  <si>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</si>
  <si>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</si>
  <si>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</si>
  <si>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</si>
  <si>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</si>
  <si>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</si>
  <si>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</si>
  <si>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</si>
  <si>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</si>
  <si>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</si>
  <si>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</si>
  <si>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</si>
  <si>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</si>
  <si>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</si>
  <si>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</si>
  <si>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</si>
  <si>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</si>
  <si>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</si>
  <si>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</si>
  <si>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</si>
  <si>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</si>
  <si>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</si>
  <si>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</si>
  <si>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</si>
  <si>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</si>
  <si>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</si>
  <si>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</si>
  <si>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</si>
  <si>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</si>
  <si>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</si>
  <si>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</si>
  <si>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</si>
  <si>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</si>
  <si>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</si>
  <si>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</si>
  <si>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</si>
  <si>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</si>
  <si>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</si>
  <si>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</si>
  <si>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</si>
  <si>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</si>
  <si>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</si>
  <si>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</si>
  <si>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</si>
  <si>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</si>
  <si>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</si>
  <si>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</si>
  <si>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</si>
  <si>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</si>
  <si>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</si>
  <si>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</si>
  <si>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</si>
  <si>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</si>
  <si>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</si>
  <si>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</si>
  <si>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</si>
  <si>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</si>
  <si>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</si>
  <si>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</si>
  <si>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</si>
  <si>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</si>
  <si>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</si>
  <si>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</si>
  <si>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</si>
  <si>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</si>
  <si>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</si>
  <si>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</si>
  <si>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</si>
  <si>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</si>
  <si>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</si>
  <si>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</si>
  <si>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</si>
  <si>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</si>
  <si>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</si>
  <si>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</si>
  <si>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</si>
  <si>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</si>
  <si>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</si>
  <si>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</si>
  <si>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</si>
  <si>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</si>
  <si>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</si>
  <si>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</si>
  <si>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</si>
  <si>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</si>
  <si>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</si>
  <si>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</si>
  <si>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</si>
  <si>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</si>
  <si>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</si>
  <si>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</si>
  <si>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</si>
  <si>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</si>
  <si>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</si>
  <si>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</si>
  <si>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</si>
  <si>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</si>
  <si>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</si>
  <si>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</si>
  <si>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</si>
  <si>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</si>
  <si>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</si>
  <si>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</si>
  <si>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</si>
  <si>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</si>
  <si>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</si>
  <si>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</si>
  <si>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</si>
  <si>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</si>
  <si>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</si>
  <si>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</si>
  <si>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</si>
  <si>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</si>
  <si>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</si>
  <si>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</si>
  <si>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</si>
  <si>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</si>
  <si>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</si>
  <si>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</si>
  <si>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</si>
  <si>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</si>
  <si>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</si>
  <si>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</si>
  <si>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</si>
  <si>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</si>
  <si>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</si>
  <si>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</si>
  <si>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</si>
  <si>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</si>
  <si>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</si>
  <si>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</si>
  <si>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</si>
  <si>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</si>
  <si>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</si>
  <si>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</si>
  <si>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</si>
  <si>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</si>
  <si>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</si>
  <si>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</si>
  <si>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</si>
  <si>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</si>
  <si>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</si>
  <si>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</si>
  <si>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</si>
  <si>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</si>
  <si>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</si>
  <si>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</si>
  <si>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</si>
  <si>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</si>
  <si>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</si>
  <si>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</si>
  <si>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</si>
  <si>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</si>
  <si>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</si>
  <si>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</si>
  <si>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</si>
  <si>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</si>
  <si>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</si>
  <si>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</si>
  <si>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</si>
  <si>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</si>
  <si>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</si>
  <si>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</si>
  <si>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</si>
  <si>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</si>
  <si>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</si>
  <si>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</si>
  <si>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</si>
  <si>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</si>
  <si>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</si>
  <si>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</si>
  <si>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</si>
  <si>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</si>
  <si>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</si>
  <si>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</si>
  <si>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</si>
  <si>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</si>
  <si>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</si>
  <si>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</si>
  <si>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</si>
  <si>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</si>
  <si>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</si>
  <si>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</si>
  <si>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</si>
  <si>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</si>
  <si>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</si>
  <si>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</si>
  <si>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</si>
  <si>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</si>
  <si>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</si>
  <si>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</si>
  <si>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</si>
  <si>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</si>
  <si>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</si>
  <si>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</si>
  <si>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</si>
  <si>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</si>
  <si>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</si>
  <si>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</si>
  <si>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</si>
  <si>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</si>
  <si>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</si>
  <si>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</si>
  <si>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</si>
  <si>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</si>
  <si>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</si>
  <si>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</si>
  <si>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</si>
  <si>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</si>
  <si>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</si>
  <si>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</si>
  <si>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</si>
  <si>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</si>
  <si>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</si>
  <si>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</si>
  <si>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</si>
  <si>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</si>
  <si>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</si>
  <si>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</si>
  <si>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</si>
  <si>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</si>
  <si>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</si>
  <si>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</si>
  <si>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</si>
  <si>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</si>
  <si>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</si>
  <si>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</si>
  <si>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</si>
  <si>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</si>
  <si>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</si>
  <si>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</si>
  <si>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</si>
  <si>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</si>
  <si>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</si>
  <si>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</si>
  <si>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</si>
  <si>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</si>
  <si>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</si>
  <si>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</si>
  <si>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</si>
  <si>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</si>
  <si>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</si>
  <si>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</si>
  <si>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</si>
  <si>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</si>
  <si>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</si>
  <si>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</si>
  <si>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</si>
  <si>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</si>
  <si>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</si>
  <si>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</si>
  <si>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</si>
  <si>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</si>
  <si>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</si>
  <si>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</si>
  <si>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</si>
  <si>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</si>
  <si>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</si>
  <si>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</si>
  <si>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</si>
  <si>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</si>
  <si>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</si>
  <si>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</si>
  <si>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</si>
  <si>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</si>
  <si>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</si>
  <si>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</si>
  <si>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</si>
  <si>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</si>
  <si>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</si>
  <si>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</si>
  <si>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</si>
  <si>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</si>
  <si>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</si>
  <si>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</si>
  <si>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</si>
  <si>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</si>
  <si>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</si>
  <si>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</si>
  <si>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</si>
  <si>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</si>
  <si>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</si>
  <si>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</si>
  <si>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</si>
  <si>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</si>
  <si>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</si>
  <si>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</si>
  <si>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</si>
  <si>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</si>
  <si>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</si>
  <si>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</si>
  <si>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</si>
  <si>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</si>
  <si>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</si>
  <si>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</si>
  <si>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</si>
  <si>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</si>
  <si>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</si>
  <si>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</si>
  <si>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</si>
  <si>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</si>
  <si>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</si>
  <si>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</si>
  <si>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</si>
  <si>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</si>
  <si>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</si>
  <si>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</si>
  <si>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</si>
  <si>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</si>
  <si>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</si>
  <si>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</si>
  <si>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</si>
  <si>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</si>
  <si>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</si>
  <si>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</si>
  <si>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</si>
  <si>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</si>
  <si>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</si>
  <si>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</si>
  <si>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</si>
  <si>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</si>
  <si>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</si>
  <si>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</si>
  <si>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</si>
  <si>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</si>
  <si>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</si>
  <si>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</si>
  <si>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</si>
  <si>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</si>
  <si>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</si>
  <si>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</si>
  <si>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</si>
  <si>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</si>
  <si>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</si>
  <si>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</si>
  <si>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</si>
  <si>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</si>
  <si>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</si>
  <si>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</si>
  <si>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</si>
  <si>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</si>
  <si>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</si>
  <si>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</si>
  <si>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</si>
  <si>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</si>
  <si>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</si>
  <si>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</si>
  <si>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</si>
  <si>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</si>
  <si>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</si>
  <si>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</si>
  <si>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</si>
  <si>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</si>
  <si>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</si>
  <si>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</si>
  <si>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</si>
  <si>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</si>
  <si>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</si>
  <si>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</si>
  <si>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</si>
  <si>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</si>
  <si>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</si>
  <si>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</si>
  <si>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</si>
  <si>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</si>
  <si>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</si>
  <si>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</si>
  <si>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</si>
  <si>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</si>
  <si>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</si>
  <si>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</si>
  <si>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</si>
  <si>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</si>
  <si>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</si>
  <si>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</si>
  <si>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</si>
  <si>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</si>
  <si>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</si>
  <si>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</si>
  <si>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</si>
  <si>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</si>
  <si>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</si>
  <si>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</si>
  <si>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</si>
  <si>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</si>
  <si>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</si>
  <si>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</si>
  <si>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</si>
  <si>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</si>
  <si>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</si>
  <si>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</si>
  <si>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</si>
  <si>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</si>
  <si>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</si>
  <si>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</si>
  <si>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</si>
  <si>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</si>
  <si>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</si>
  <si>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</si>
  <si>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</si>
  <si>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</si>
  <si>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</si>
  <si>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</si>
  <si>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</si>
  <si>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</si>
  <si>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</si>
  <si>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</si>
  <si>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</si>
  <si>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</si>
  <si>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</si>
  <si>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</si>
  <si>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</si>
  <si>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</si>
  <si>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</si>
  <si>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</si>
  <si>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</si>
  <si>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</si>
  <si>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</si>
  <si>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</si>
  <si>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</si>
  <si>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</si>
  <si>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</si>
  <si>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</si>
  <si>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</si>
  <si>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</si>
  <si>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</si>
  <si>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</si>
  <si>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</si>
  <si>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</si>
  <si>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</si>
  <si>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</si>
  <si>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</si>
  <si>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</si>
  <si>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</si>
  <si>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</si>
  <si>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</si>
  <si>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</si>
  <si>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</si>
  <si>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</si>
  <si>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</si>
  <si>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</si>
  <si>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</si>
  <si>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</si>
  <si>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</si>
  <si>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</si>
  <si>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</si>
  <si>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</si>
  <si>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</si>
  <si>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</si>
  <si>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</si>
  <si>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</si>
  <si>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</si>
  <si>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</si>
  <si>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</si>
  <si>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</si>
  <si>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</si>
  <si>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</si>
  <si>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</si>
  <si>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</si>
  <si>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</si>
  <si>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</si>
  <si>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</si>
  <si>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</si>
  <si>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</si>
  <si>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</si>
  <si>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</si>
  <si>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</si>
  <si>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</si>
  <si>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</si>
  <si>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</si>
  <si>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</si>
  <si>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</si>
  <si>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</si>
  <si>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</si>
  <si>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</si>
  <si>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</si>
  <si>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</si>
  <si>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</si>
  <si>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</si>
  <si>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</si>
  <si>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</si>
  <si>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</si>
  <si>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</si>
  <si>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</si>
  <si>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</si>
  <si>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</si>
  <si>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</si>
  <si>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</si>
  <si>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</si>
  <si>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</si>
  <si>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</si>
  <si>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</si>
  <si>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</si>
  <si>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</si>
  <si>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</si>
  <si>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</si>
  <si>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</si>
  <si>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</si>
  <si>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</si>
  <si>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</si>
  <si>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</si>
  <si>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</si>
  <si>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</si>
  <si>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</si>
  <si>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</si>
  <si>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</si>
  <si>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</si>
  <si>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</si>
  <si>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</si>
  <si>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</si>
  <si>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</si>
  <si>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</si>
  <si>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</si>
  <si>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</si>
  <si>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</si>
  <si>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</si>
  <si>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</si>
  <si>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</si>
  <si>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</si>
  <si>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</si>
  <si>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</si>
  <si>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</si>
  <si>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</si>
  <si>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</si>
  <si>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</si>
  <si>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</si>
  <si>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</si>
  <si>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</si>
  <si>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</si>
  <si>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</si>
  <si>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</si>
  <si>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</si>
  <si>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</si>
  <si>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</si>
  <si>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</si>
  <si>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</si>
  <si>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</si>
  <si>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</si>
  <si>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</si>
  <si>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</si>
  <si>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</si>
  <si>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</si>
  <si>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</si>
  <si>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</si>
  <si>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</si>
  <si>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</si>
  <si>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</si>
  <si>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</si>
  <si>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</si>
  <si>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</si>
  <si>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</si>
  <si>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</si>
  <si>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</si>
  <si>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</si>
  <si>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</si>
  <si>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</si>
  <si>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</si>
  <si>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</si>
  <si>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</si>
  <si>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</si>
  <si>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</si>
  <si>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</si>
  <si>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</si>
  <si>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</si>
  <si>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</si>
  <si>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</si>
  <si>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</si>
  <si>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</si>
  <si>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</si>
  <si>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</si>
  <si>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</si>
  <si>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</si>
  <si>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</si>
  <si>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</si>
  <si>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</si>
  <si>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</si>
  <si>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</si>
  <si>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</si>
  <si>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</si>
  <si>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</si>
  <si>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</si>
  <si>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</si>
  <si>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</si>
  <si>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</si>
  <si>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</si>
  <si>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</si>
  <si>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</si>
  <si>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</si>
  <si>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</si>
  <si>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</si>
  <si>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</si>
  <si>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</si>
  <si>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</si>
  <si>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</si>
  <si>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</si>
  <si>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</si>
  <si>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</si>
  <si>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</si>
  <si>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</si>
  <si>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</si>
  <si>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</si>
  <si>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</si>
  <si>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</si>
  <si>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</si>
  <si>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</si>
  <si>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</si>
  <si>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</si>
  <si>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</si>
  <si>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</si>
  <si>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</si>
  <si>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</si>
  <si>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</si>
  <si>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</si>
  <si>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</si>
  <si>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</si>
  <si>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</si>
  <si>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</si>
  <si>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</si>
  <si>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</si>
  <si>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</si>
  <si>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</si>
  <si>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</si>
  <si>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</si>
  <si>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</si>
  <si>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</si>
  <si>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</si>
  <si>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</si>
  <si>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</si>
  <si>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</si>
  <si>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</si>
  <si>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</si>
  <si>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</si>
  <si>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</si>
  <si>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</si>
  <si>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</si>
  <si>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</si>
  <si>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</si>
  <si>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</si>
  <si>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</si>
  <si>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</si>
  <si>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</si>
  <si>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</si>
  <si>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</si>
  <si>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</si>
  <si>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</si>
  <si>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</si>
  <si>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</si>
  <si>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</si>
  <si>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</si>
  <si>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</si>
  <si>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</si>
  <si>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</si>
  <si>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</si>
  <si>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</si>
  <si>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</si>
  <si>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</si>
  <si>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</si>
  <si>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</si>
  <si>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</si>
  <si>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</si>
  <si>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</si>
  <si>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</si>
  <si>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</si>
  <si>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</si>
  <si>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</si>
  <si>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</si>
  <si>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</si>
  <si>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</si>
  <si>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</si>
  <si>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</si>
  <si>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</si>
  <si>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</si>
  <si>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</si>
  <si>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</si>
  <si>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</si>
  <si>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</si>
  <si>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</si>
  <si>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</si>
  <si>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</si>
  <si>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</si>
  <si>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</si>
  <si>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</si>
  <si>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</si>
  <si>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</si>
  <si>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</si>
  <si>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</si>
  <si>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</si>
  <si>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</si>
  <si>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</si>
  <si>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</si>
  <si>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</si>
  <si>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</si>
  <si>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</si>
  <si>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</si>
  <si>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</si>
  <si>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</si>
  <si>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</si>
  <si>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</si>
  <si>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</si>
  <si>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</si>
  <si>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</si>
  <si>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</si>
  <si>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</si>
  <si>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</si>
  <si>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</si>
  <si>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</si>
  <si>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</si>
  <si>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</si>
  <si>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</si>
  <si>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</si>
  <si>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</si>
  <si>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</si>
  <si>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</si>
  <si>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</si>
  <si>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</si>
  <si>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</si>
  <si>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</si>
  <si>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</si>
  <si>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</si>
  <si>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</si>
  <si>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</si>
  <si>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</si>
  <si>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</si>
  <si>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</si>
  <si>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</si>
  <si>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</si>
  <si>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</si>
  <si>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</si>
  <si>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</si>
  <si>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</si>
  <si>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</si>
  <si>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</si>
  <si>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</si>
  <si>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</si>
  <si>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</si>
  <si>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</si>
  <si>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</si>
  <si>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</si>
  <si>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</si>
  <si>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</si>
  <si>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</si>
  <si>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</si>
  <si>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</si>
  <si>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</si>
  <si>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</si>
  <si>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</si>
  <si>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</si>
  <si>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</si>
  <si>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</si>
  <si>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</si>
  <si>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</si>
  <si>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</si>
  <si>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</si>
  <si>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</si>
  <si>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</si>
  <si>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</si>
  <si>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</si>
  <si>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</si>
  <si>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</si>
  <si>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</si>
  <si>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</si>
  <si>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</si>
  <si>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</si>
  <si>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</si>
  <si>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</si>
  <si>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</si>
  <si>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</si>
  <si>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</si>
  <si>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</si>
  <si>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</si>
  <si>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</si>
  <si>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</si>
  <si>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</si>
  <si>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</si>
  <si>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</si>
  <si>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</si>
  <si>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</si>
  <si>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</si>
  <si>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</si>
  <si>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</si>
  <si>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</si>
  <si>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</si>
  <si>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</si>
  <si>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</si>
  <si>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</si>
  <si>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</si>
  <si>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</si>
  <si>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</si>
  <si>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</si>
  <si>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</si>
  <si>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</si>
  <si>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</si>
  <si>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</si>
  <si>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</si>
  <si>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</si>
  <si>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</si>
  <si>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</si>
  <si>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</si>
  <si>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</si>
  <si>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</si>
  <si>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</si>
  <si>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</si>
  <si>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</si>
  <si>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</si>
  <si>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</si>
  <si>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</si>
  <si>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</si>
  <si>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</si>
  <si>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</si>
  <si>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</si>
  <si>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</si>
  <si>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</si>
  <si>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</si>
  <si>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</si>
  <si>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</si>
  <si>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</si>
  <si>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</si>
  <si>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</si>
  <si>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</si>
  <si>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</si>
  <si>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</si>
  <si>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</si>
  <si>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</si>
  <si>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</si>
  <si>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</si>
  <si>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</si>
  <si>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</si>
  <si>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</si>
  <si>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</si>
  <si>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</si>
  <si>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</si>
  <si>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</si>
  <si>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</si>
  <si>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</si>
  <si>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</si>
  <si>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</si>
  <si>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</si>
  <si>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</si>
  <si>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</si>
  <si>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</si>
  <si>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</si>
  <si>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</si>
  <si>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</si>
  <si>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</si>
  <si>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</si>
  <si>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</si>
  <si>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</si>
  <si>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</si>
  <si>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</si>
  <si>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</si>
  <si>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</si>
  <si>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</si>
  <si>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</si>
  <si>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</si>
  <si>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</si>
  <si>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</si>
  <si>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</si>
  <si>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</si>
  <si>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</si>
  <si>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</si>
  <si>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</si>
  <si>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</si>
  <si>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</si>
  <si>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</si>
  <si>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</si>
  <si>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</si>
  <si>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</si>
  <si>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</si>
  <si>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</si>
  <si>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</si>
  <si>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</si>
  <si>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</si>
  <si>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</si>
  <si>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</si>
  <si>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</si>
  <si>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</si>
  <si>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</si>
  <si>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</si>
  <si>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</si>
  <si>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</si>
  <si>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</si>
  <si>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</si>
  <si>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</si>
  <si>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</si>
  <si>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</si>
  <si>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</si>
  <si>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</si>
  <si>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</si>
  <si>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</si>
  <si>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</si>
  <si>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</si>
  <si>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</si>
  <si>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</si>
  <si>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</si>
  <si>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</si>
  <si>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</si>
  <si>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</si>
  <si>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</si>
  <si>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</si>
  <si>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</si>
  <si>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</si>
  <si>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</si>
  <si>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</si>
  <si>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</si>
  <si>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</si>
  <si>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</si>
  <si>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</si>
  <si>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</si>
  <si>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</si>
  <si>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</si>
  <si>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</si>
  <si>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</si>
  <si>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</si>
  <si>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</si>
  <si>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</si>
  <si>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</si>
  <si>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</si>
  <si>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</si>
  <si>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</si>
  <si>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</si>
  <si>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</si>
  <si>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</si>
  <si>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</si>
  <si>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</si>
  <si>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</si>
  <si>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</si>
  <si>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</si>
  <si>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</si>
  <si>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</si>
  <si>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</si>
  <si>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</si>
  <si>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</si>
  <si>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</si>
  <si>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</si>
  <si>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</si>
  <si>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</si>
  <si>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</si>
  <si>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</si>
  <si>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</si>
  <si>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</si>
  <si>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</si>
  <si>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</si>
  <si>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</si>
  <si>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</si>
  <si>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</si>
  <si>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</si>
  <si>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</si>
  <si>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</si>
  <si>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</si>
  <si>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</si>
  <si>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</si>
  <si>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</si>
  <si>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</si>
  <si>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</si>
  <si>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</si>
  <si>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</si>
  <si>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</si>
  <si>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</si>
  <si>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</si>
  <si>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</si>
  <si>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</si>
  <si>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</si>
  <si>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</si>
  <si>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</si>
  <si>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</si>
  <si>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</si>
  <si>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</si>
  <si>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</si>
  <si>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</si>
  <si>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</si>
  <si>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</si>
  <si>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</si>
  <si>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</si>
  <si>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</si>
  <si>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</si>
  <si>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</si>
  <si>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</si>
  <si>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</si>
  <si>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</si>
  <si>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</si>
  <si>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</si>
  <si>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</si>
  <si>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</si>
  <si>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</si>
  <si>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</si>
  <si>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</si>
  <si>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</si>
  <si>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</si>
  <si>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</si>
  <si>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</si>
  <si>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</si>
  <si>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</si>
  <si>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</si>
  <si>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</si>
  <si>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</si>
  <si>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</si>
  <si>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</si>
  <si>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</si>
  <si>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</si>
  <si>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</si>
  <si>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</si>
  <si>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</si>
  <si>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</si>
  <si>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</si>
  <si>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</si>
  <si>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</si>
  <si>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</si>
  <si>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</si>
  <si>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</si>
  <si>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</si>
  <si>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</si>
  <si>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</si>
  <si>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</si>
  <si>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</si>
  <si>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</si>
  <si>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</si>
  <si>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</si>
  <si>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</si>
  <si>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</si>
  <si>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</si>
  <si>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</si>
  <si>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</si>
  <si>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</si>
  <si>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</si>
  <si>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</si>
  <si>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</si>
  <si>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</si>
  <si>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</si>
  <si>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</si>
  <si>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</si>
  <si>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</si>
  <si>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</si>
  <si>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</si>
  <si>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</si>
  <si>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</si>
  <si>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</si>
  <si>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</si>
  <si>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</si>
  <si>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</si>
  <si>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</si>
  <si>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</si>
  <si>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</si>
  <si>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</si>
  <si>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</si>
  <si>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</si>
  <si>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</si>
  <si>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</si>
  <si>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</si>
  <si>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</si>
  <si>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</si>
  <si>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</si>
  <si>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</si>
  <si>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</si>
  <si>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</si>
  <si>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</si>
  <si>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</si>
  <si>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</si>
  <si>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</si>
  <si>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</si>
  <si>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</si>
  <si>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</si>
  <si>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</si>
  <si>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</si>
  <si>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</si>
  <si>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</si>
  <si>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</si>
  <si>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</si>
  <si>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</si>
  <si>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</si>
  <si>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</si>
  <si>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</si>
  <si>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</si>
  <si>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</si>
  <si>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</si>
  <si>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</si>
  <si>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</si>
  <si>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</si>
  <si>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</si>
  <si>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</si>
  <si>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</si>
  <si>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</si>
  <si>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</si>
  <si>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</si>
  <si>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</si>
  <si>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</si>
  <si>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</si>
  <si>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</si>
  <si>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</si>
  <si>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</si>
  <si>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</si>
  <si>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</si>
  <si>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</si>
  <si>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</si>
  <si>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</si>
  <si>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</si>
  <si>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</si>
  <si>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</si>
  <si>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</si>
  <si>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</si>
  <si>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</si>
  <si>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</si>
  <si>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</si>
  <si>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</si>
  <si>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</si>
  <si>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</si>
  <si>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</si>
  <si>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</si>
  <si>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</si>
  <si>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</si>
  <si>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</si>
  <si>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</si>
  <si>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</si>
  <si>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</si>
  <si>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</si>
  <si>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</si>
  <si>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</si>
  <si>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</si>
  <si>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</si>
  <si>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</si>
  <si>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</si>
  <si>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</si>
  <si>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</si>
  <si>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</si>
  <si>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</si>
  <si>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</si>
  <si>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</si>
  <si>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</si>
  <si>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</si>
  <si>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</si>
  <si>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</si>
  <si>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</si>
  <si>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</si>
  <si>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</si>
  <si>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</si>
  <si>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</si>
  <si>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</si>
  <si>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</si>
  <si>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</si>
  <si>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</si>
  <si>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</si>
  <si>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</si>
  <si>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</si>
  <si>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</si>
  <si>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</si>
  <si>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</si>
  <si>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</si>
  <si>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</si>
  <si>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</si>
  <si>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</si>
  <si>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</si>
  <si>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</si>
  <si>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</si>
  <si>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</si>
  <si>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</si>
  <si>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</si>
  <si>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</si>
  <si>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</si>
  <si>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</si>
  <si>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</si>
  <si>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</si>
  <si>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</si>
  <si>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</si>
  <si>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</si>
  <si>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</si>
  <si>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</si>
  <si>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</si>
  <si>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</si>
  <si>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</si>
  <si>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</si>
  <si>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</si>
  <si>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</si>
  <si>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</si>
  <si>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</si>
  <si>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</si>
  <si>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</si>
  <si>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</si>
  <si>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</si>
  <si>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</si>
  <si>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</si>
  <si>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</si>
  <si>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</si>
  <si>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</si>
  <si>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</si>
  <si>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</si>
  <si>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</si>
  <si>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</si>
  <si>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</si>
  <si>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</si>
  <si>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</si>
  <si>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</si>
  <si>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</si>
  <si>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</si>
  <si>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</si>
  <si>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</si>
  <si>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</si>
  <si>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</si>
  <si>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</si>
  <si>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</si>
  <si>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</si>
  <si>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</si>
  <si>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</si>
  <si>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</si>
  <si>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</si>
  <si>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</si>
  <si>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</si>
  <si>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</si>
  <si>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</si>
  <si>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</si>
  <si>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</si>
  <si>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</si>
  <si>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</si>
  <si>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</si>
  <si>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</si>
  <si>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</si>
  <si>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</si>
  <si>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</si>
  <si>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</si>
  <si>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</si>
  <si>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</si>
  <si>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</si>
  <si>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</si>
  <si>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</si>
  <si>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</si>
  <si>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</si>
  <si>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</si>
  <si>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</si>
  <si>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</si>
  <si>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</si>
  <si>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</si>
  <si>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</si>
  <si>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</si>
  <si>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</si>
  <si>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</si>
  <si>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</si>
  <si>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</si>
  <si>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</si>
  <si>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</si>
  <si>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</si>
  <si>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</si>
  <si>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</si>
  <si>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</si>
  <si>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</si>
  <si>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</si>
  <si>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</si>
  <si>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</si>
  <si>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</si>
  <si>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</si>
  <si>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</si>
  <si>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</si>
  <si>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</si>
  <si>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</si>
  <si>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</si>
  <si>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</si>
  <si>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</si>
  <si>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</si>
  <si>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</si>
  <si>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</si>
  <si>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</si>
  <si>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</si>
  <si>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</si>
  <si>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</si>
  <si>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</si>
  <si>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</si>
  <si>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</si>
  <si>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</si>
  <si>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</si>
  <si>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</si>
  <si>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</si>
  <si>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</si>
  <si>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</si>
  <si>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</si>
  <si>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</si>
  <si>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</si>
  <si>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</si>
  <si>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</si>
  <si>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</si>
  <si>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</si>
  <si>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</si>
  <si>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</si>
  <si>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</si>
  <si>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</si>
  <si>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</si>
  <si>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</si>
  <si>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</si>
  <si>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</si>
  <si>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</si>
  <si>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</si>
  <si>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</si>
  <si>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</si>
  <si>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</si>
  <si>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</si>
  <si>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</si>
  <si>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</si>
  <si>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</si>
  <si>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</si>
  <si>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</si>
  <si>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</si>
  <si>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</si>
  <si>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</si>
  <si>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</si>
  <si>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</si>
  <si>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</si>
  <si>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</si>
  <si>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</si>
  <si>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</si>
  <si>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</si>
  <si>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</si>
  <si>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</si>
  <si>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</si>
  <si>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</si>
  <si>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</si>
  <si>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</si>
  <si>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</si>
  <si>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</si>
  <si>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</si>
  <si>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</si>
  <si>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</si>
  <si>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</si>
  <si>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</si>
  <si>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</si>
  <si>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</si>
  <si>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</si>
  <si>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</si>
  <si>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</si>
  <si>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</si>
  <si>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</si>
  <si>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</si>
  <si>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</si>
  <si>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</si>
  <si>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</si>
  <si>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</si>
  <si>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</si>
  <si>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</si>
  <si>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</si>
  <si>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</si>
  <si>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</si>
  <si>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</si>
  <si>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</si>
  <si>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</si>
  <si>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</si>
  <si>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</si>
  <si>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</si>
  <si>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</si>
  <si>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</si>
  <si>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</si>
  <si>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</si>
  <si>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</si>
  <si>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</si>
  <si>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</si>
  <si>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</si>
  <si>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</si>
  <si>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</si>
  <si>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</si>
  <si>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</si>
  <si>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</si>
  <si>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</si>
  <si>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</si>
  <si>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</si>
  <si>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</si>
  <si>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</si>
  <si>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</si>
  <si>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</si>
  <si>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</si>
  <si>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</si>
  <si>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</si>
  <si>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</si>
  <si>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</si>
  <si>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</si>
  <si>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</si>
  <si>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</si>
  <si>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</si>
  <si>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</si>
  <si>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</si>
  <si>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</si>
  <si>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</si>
  <si>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</si>
  <si>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</si>
  <si>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</si>
  <si>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</si>
  <si>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</si>
  <si>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</si>
  <si>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</si>
  <si>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</si>
  <si>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</si>
  <si>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</si>
  <si>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</si>
  <si>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</si>
  <si>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</si>
  <si>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</si>
  <si>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</si>
  <si>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</si>
  <si>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</si>
  <si>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</si>
  <si>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</si>
  <si>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</si>
  <si>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</si>
  <si>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</si>
  <si>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</si>
  <si>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</si>
  <si>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</si>
  <si>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</si>
  <si>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</si>
  <si>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</si>
  <si>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</si>
  <si>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</si>
  <si>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</si>
  <si>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</si>
  <si>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</si>
  <si>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</si>
  <si>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</si>
  <si>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</si>
  <si>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</si>
  <si>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</si>
  <si>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</si>
  <si>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</si>
  <si>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</si>
  <si>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</si>
  <si>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</si>
  <si>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</si>
  <si>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</si>
  <si>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</si>
  <si>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</si>
  <si>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</si>
  <si>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</si>
  <si>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</si>
  <si>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</si>
  <si>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</si>
  <si>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</si>
  <si>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</si>
  <si>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</si>
  <si>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</si>
  <si>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</si>
  <si>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</si>
  <si>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</si>
  <si>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</si>
  <si>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</si>
  <si>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</si>
  <si>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</si>
  <si>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</si>
  <si>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</si>
  <si>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</si>
  <si>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</si>
  <si>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</si>
  <si>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</si>
  <si>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</si>
  <si>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</si>
  <si>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</si>
  <si>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</si>
  <si>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</si>
  <si>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</si>
  <si>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</si>
  <si>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</si>
  <si>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</si>
  <si>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</si>
  <si>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</si>
  <si>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</si>
  <si>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</si>
  <si>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</si>
  <si>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</si>
  <si>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</si>
  <si>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</si>
  <si>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</si>
  <si>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</si>
  <si>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</si>
  <si>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</si>
  <si>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</si>
  <si>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</si>
  <si>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</si>
  <si>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</si>
  <si>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</si>
  <si>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</si>
  <si>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</si>
  <si>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</si>
  <si>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</si>
  <si>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</si>
  <si>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</si>
  <si>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</si>
  <si>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</si>
  <si>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</si>
  <si>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</si>
  <si>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</si>
  <si>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</si>
  <si>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</si>
  <si>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</si>
  <si>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</si>
  <si>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</si>
  <si>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</si>
  <si>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</si>
  <si>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</si>
  <si>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</si>
  <si>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</si>
  <si>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</si>
  <si>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</si>
  <si>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</si>
  <si>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</si>
  <si>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</si>
  <si>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</si>
  <si>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</si>
  <si>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</si>
  <si>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</si>
  <si>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</si>
  <si>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</si>
  <si>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</si>
  <si>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</si>
  <si>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</si>
  <si>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</si>
  <si>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</si>
  <si>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</si>
  <si>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</si>
  <si>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</si>
  <si>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</si>
  <si>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</si>
  <si>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</si>
  <si>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</si>
  <si>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</si>
  <si>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</si>
  <si>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</si>
  <si>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</si>
  <si>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</si>
  <si>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</si>
  <si>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</si>
  <si>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</si>
  <si>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</si>
  <si>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</si>
  <si>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</si>
  <si>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</si>
  <si>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</si>
  <si>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</si>
  <si>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</si>
  <si>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</si>
  <si>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</si>
  <si>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</si>
  <si>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</si>
  <si>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</si>
  <si>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</si>
  <si>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</si>
  <si>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</si>
  <si>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</si>
  <si>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</si>
  <si>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</si>
  <si>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</si>
  <si>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</si>
  <si>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</si>
  <si>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</si>
  <si>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</si>
  <si>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</si>
  <si>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</si>
  <si>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</si>
  <si>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</si>
  <si>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</si>
  <si>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</si>
  <si>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</si>
  <si>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</si>
  <si>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</si>
  <si>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</si>
  <si>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</si>
  <si>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</si>
  <si>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</si>
  <si>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</si>
  <si>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</si>
  <si>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</si>
  <si>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</si>
  <si>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</si>
  <si>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</si>
  <si>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</si>
  <si>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</si>
  <si>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</si>
  <si>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</si>
  <si>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</si>
  <si>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</si>
  <si>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</si>
  <si>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</si>
  <si>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</si>
  <si>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</si>
  <si>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</si>
  <si>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</si>
  <si>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</si>
  <si>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</si>
  <si>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</si>
  <si>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</si>
  <si>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</si>
  <si>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</si>
  <si>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</si>
  <si>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</si>
  <si>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</si>
  <si>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</si>
  <si>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</si>
  <si>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</si>
  <si>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</si>
  <si>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</si>
  <si>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</si>
  <si>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</si>
  <si>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</si>
  <si>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</si>
  <si>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</si>
  <si>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</si>
  <si>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</si>
  <si>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</si>
  <si>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</si>
  <si>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</si>
  <si>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</si>
  <si>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</si>
  <si>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</si>
  <si>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</si>
  <si>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</si>
  <si>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</si>
  <si>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</si>
  <si>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</si>
  <si>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</si>
  <si>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</si>
  <si>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</si>
  <si>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</si>
  <si>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</si>
  <si>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</si>
  <si>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</si>
  <si>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</si>
  <si>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</si>
  <si>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</si>
  <si>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</si>
  <si>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</si>
  <si>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</si>
  <si>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</si>
  <si>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</si>
  <si>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</si>
  <si>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</si>
  <si>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</si>
  <si>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</si>
  <si>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</si>
  <si>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</si>
  <si>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</si>
  <si>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</si>
  <si>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</si>
  <si>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</si>
  <si>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</si>
  <si>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</si>
  <si>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</si>
  <si>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</si>
  <si>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</si>
  <si>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</si>
  <si>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</si>
  <si>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</si>
  <si>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</si>
  <si>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</si>
  <si>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</si>
  <si>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</si>
  <si>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</si>
  <si>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</si>
  <si>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</si>
  <si>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</si>
  <si>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</si>
  <si>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</si>
  <si>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</si>
  <si>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</si>
  <si>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</si>
  <si>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</si>
  <si>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</si>
  <si>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</si>
  <si>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</si>
  <si>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</si>
  <si>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</si>
  <si>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</si>
  <si>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</si>
  <si>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</si>
  <si>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</si>
  <si>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</si>
  <si>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</si>
  <si>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</si>
  <si>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</si>
  <si>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</si>
  <si>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</si>
  <si>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</si>
  <si>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</si>
  <si>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</si>
  <si>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</si>
  <si>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</si>
  <si>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</si>
  <si>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</si>
  <si>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</si>
  <si>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</si>
  <si>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</si>
  <si>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</si>
  <si>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</si>
  <si>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</si>
  <si>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</si>
  <si>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</si>
  <si>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</si>
  <si>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</si>
  <si>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</si>
  <si>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</si>
  <si>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</si>
  <si>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</si>
  <si>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</si>
  <si>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</si>
  <si>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</si>
  <si>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</si>
  <si>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</si>
  <si>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</si>
  <si>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</si>
  <si>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</si>
  <si>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</si>
  <si>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</si>
  <si>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</si>
  <si>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</si>
  <si>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</si>
  <si>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</si>
  <si>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</si>
  <si>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</si>
  <si>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</si>
  <si>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</si>
  <si>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</si>
  <si>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</si>
  <si>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</si>
  <si>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</si>
  <si>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</si>
  <si>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</si>
  <si>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</si>
  <si>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</si>
  <si>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</si>
  <si>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</si>
  <si>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</si>
  <si>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</si>
  <si>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</si>
  <si>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</si>
  <si>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</si>
  <si>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</si>
  <si>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</si>
  <si>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</si>
  <si>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</si>
  <si>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</si>
  <si>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</si>
  <si>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</si>
  <si>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</si>
  <si>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</si>
  <si>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</si>
  <si>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</si>
  <si>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</si>
  <si>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</si>
  <si>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</si>
  <si>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</si>
  <si>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</si>
  <si>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</si>
  <si>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</si>
  <si>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</si>
  <si>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</si>
  <si>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</si>
  <si>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</si>
  <si>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</si>
  <si>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</si>
  <si>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</si>
  <si>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</si>
  <si>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</si>
  <si>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</si>
  <si>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</si>
  <si>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</si>
  <si>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</si>
  <si>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</si>
  <si>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</si>
  <si>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</si>
  <si>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</si>
  <si>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</si>
  <si>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</si>
  <si>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</si>
  <si>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</si>
  <si>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</si>
  <si>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</si>
  <si>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</si>
  <si>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</si>
  <si>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</si>
  <si>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</si>
  <si>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</si>
  <si>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</si>
  <si>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</si>
  <si>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</si>
  <si>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</si>
  <si>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</si>
  <si>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</si>
  <si>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</si>
  <si>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</si>
  <si>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</si>
  <si>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</si>
  <si>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</si>
  <si>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</si>
  <si>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</si>
  <si>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</si>
  <si>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</si>
  <si>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</si>
  <si>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</si>
  <si>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</si>
  <si>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</si>
  <si>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</si>
  <si>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</si>
  <si>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</si>
  <si>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</si>
  <si>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</si>
  <si>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</si>
  <si>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</si>
  <si>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</si>
  <si>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</si>
  <si>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</si>
  <si>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</si>
  <si>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</si>
  <si>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</si>
  <si>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</si>
  <si>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</si>
  <si>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</si>
  <si>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</si>
  <si>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</si>
  <si>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</si>
  <si>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</si>
  <si>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</si>
  <si>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</si>
  <si>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</si>
  <si>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</si>
  <si>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</si>
  <si>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</si>
  <si>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</si>
  <si>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</si>
  <si>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</si>
  <si>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</si>
  <si>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</si>
  <si>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</si>
  <si>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</si>
  <si>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</si>
  <si>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</si>
  <si>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</si>
  <si>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</si>
  <si>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</si>
  <si>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</si>
  <si>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</si>
  <si>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</si>
  <si>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</si>
  <si>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</si>
  <si>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</si>
  <si>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</si>
  <si>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</si>
  <si>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</si>
  <si>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</si>
  <si>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</si>
  <si>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</si>
  <si>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</si>
  <si>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</si>
  <si>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</si>
  <si>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</si>
  <si>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</si>
  <si>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</si>
  <si>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</si>
  <si>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</si>
  <si>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</si>
  <si>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</si>
  <si>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</si>
  <si>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</si>
  <si>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</si>
  <si>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</si>
  <si>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</si>
  <si>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</si>
  <si>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</si>
  <si>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</si>
  <si>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</si>
  <si>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</si>
  <si>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</si>
  <si>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</si>
  <si>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</si>
  <si>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</si>
  <si>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</si>
  <si>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</si>
  <si>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</si>
  <si>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</si>
  <si>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</si>
  <si>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</si>
  <si>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</si>
  <si>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</si>
  <si>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</si>
  <si>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</si>
  <si>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</si>
  <si>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</si>
  <si>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</si>
  <si>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</si>
  <si>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</si>
  <si>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</si>
  <si>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</si>
  <si>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</si>
  <si>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</si>
  <si>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</si>
  <si>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</si>
  <si>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</si>
  <si>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</si>
  <si>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</si>
  <si>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</si>
  <si>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</si>
  <si>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</si>
  <si>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</si>
  <si>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</si>
  <si>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</si>
  <si>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</si>
  <si>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</si>
  <si>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</si>
  <si>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</si>
  <si>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</si>
  <si>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</si>
  <si>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</si>
  <si>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</si>
  <si>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</si>
  <si>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</si>
  <si>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</si>
  <si>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</si>
  <si>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</si>
  <si>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</si>
  <si>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</si>
  <si>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</si>
  <si>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</si>
  <si>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</si>
  <si>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</si>
  <si>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</si>
  <si>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</si>
  <si>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</si>
  <si>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</si>
  <si>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</si>
  <si>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</si>
  <si>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</si>
  <si>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</si>
  <si>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</si>
  <si>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</si>
  <si>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</si>
  <si>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</si>
  <si>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</si>
  <si>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</si>
  <si>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</si>
  <si>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</si>
  <si>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</si>
  <si>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</si>
  <si>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</si>
  <si>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</si>
  <si>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</si>
  <si>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</si>
  <si>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</si>
  <si>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</si>
  <si>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</si>
  <si>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</si>
  <si>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</si>
  <si>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</si>
  <si>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</si>
  <si>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</si>
  <si>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</si>
  <si>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</si>
  <si>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</si>
  <si>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</si>
  <si>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</si>
  <si>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</si>
  <si>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</si>
  <si>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</si>
  <si>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</si>
  <si>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</si>
  <si>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</si>
  <si>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</si>
  <si>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</si>
  <si>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</si>
  <si>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</si>
  <si>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</si>
  <si>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</si>
  <si>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</si>
  <si>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</si>
  <si>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</si>
  <si>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</si>
  <si>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</si>
  <si>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</si>
  <si>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</si>
  <si>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</si>
  <si>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</si>
  <si>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</si>
  <si>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</si>
  <si>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</si>
  <si>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</si>
  <si>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</si>
  <si>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</si>
  <si>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</si>
  <si>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</si>
  <si>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</si>
  <si>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</si>
  <si>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</si>
  <si>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</si>
  <si>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</si>
  <si>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</si>
  <si>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</si>
  <si>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</si>
  <si>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</si>
  <si>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</si>
  <si>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</si>
  <si>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</si>
  <si>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</si>
  <si>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</si>
  <si>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</si>
  <si>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</si>
  <si>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</si>
  <si>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</si>
  <si>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</si>
  <si>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</si>
  <si>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</si>
  <si>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</si>
  <si>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</si>
  <si>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</si>
  <si>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</si>
  <si>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</si>
  <si>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</si>
  <si>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</si>
  <si>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</si>
  <si>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</si>
  <si>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</si>
  <si>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</si>
  <si>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</si>
  <si>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</si>
  <si>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</si>
  <si>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</si>
  <si>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</si>
  <si>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</si>
  <si>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</si>
  <si>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</si>
  <si>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</si>
  <si>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</si>
  <si>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</si>
  <si>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</si>
  <si>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</si>
  <si>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</si>
  <si>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</si>
  <si>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</si>
  <si>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</si>
  <si>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</si>
  <si>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</si>
  <si>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</si>
  <si>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</si>
  <si>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</si>
  <si>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</si>
  <si>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</si>
  <si>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</si>
  <si>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</si>
  <si>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</si>
  <si>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</si>
  <si>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</si>
  <si>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</si>
  <si>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</si>
  <si>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</si>
  <si>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</si>
  <si>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</si>
  <si>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</si>
  <si>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</si>
  <si>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</si>
  <si>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</si>
  <si>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</si>
  <si>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</si>
  <si>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</si>
  <si>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</si>
  <si>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</si>
  <si>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</si>
  <si>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</si>
  <si>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</si>
  <si>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</si>
  <si>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</si>
  <si>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</si>
  <si>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</si>
  <si>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</si>
  <si>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</si>
  <si>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</si>
  <si>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</si>
  <si>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</si>
  <si>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</si>
  <si>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</si>
  <si>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</si>
  <si>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</si>
  <si>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</si>
  <si>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</si>
  <si>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</si>
  <si>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</si>
  <si>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</si>
  <si>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</si>
  <si>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</si>
  <si>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</si>
  <si>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</si>
  <si>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</si>
  <si>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</si>
  <si>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</si>
  <si>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</si>
  <si>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</si>
  <si>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</si>
  <si>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</si>
  <si>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</si>
  <si>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</si>
  <si>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</si>
  <si>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</si>
  <si>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</si>
  <si>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</si>
  <si>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</si>
  <si>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</si>
  <si>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</si>
  <si>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</si>
  <si>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</si>
  <si>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</si>
  <si>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</si>
  <si>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</si>
  <si>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</si>
  <si>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</si>
  <si>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</si>
  <si>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</si>
  <si>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</si>
  <si>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</si>
  <si>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</si>
  <si>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</si>
  <si>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</si>
  <si>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</si>
  <si>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</si>
  <si>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</si>
  <si>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</si>
  <si>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</si>
  <si>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</si>
  <si>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</si>
  <si>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</si>
  <si>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</si>
  <si>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</si>
  <si>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</si>
  <si>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</si>
  <si>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</si>
  <si>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</si>
  <si>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</si>
  <si>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</si>
  <si>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</si>
  <si>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</si>
  <si>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</si>
  <si>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</si>
  <si>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</si>
  <si>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</si>
  <si>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</si>
  <si>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</si>
  <si>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</si>
  <si>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</si>
  <si>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</si>
  <si>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</si>
  <si>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</si>
  <si>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</si>
  <si>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</si>
  <si>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</si>
  <si>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</si>
  <si>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</si>
  <si>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</si>
  <si>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</si>
  <si>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</si>
  <si>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</si>
  <si>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</si>
  <si>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</si>
  <si>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</si>
  <si>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</si>
  <si>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</si>
  <si>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</si>
  <si>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</si>
  <si>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</si>
  <si>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</si>
  <si>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</si>
  <si>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</si>
  <si>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</si>
  <si>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</si>
  <si>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</si>
  <si>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</si>
  <si>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</si>
  <si>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</si>
  <si>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</si>
  <si>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</si>
  <si>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</si>
  <si>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</si>
  <si>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</si>
  <si>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</si>
  <si>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</si>
  <si>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</si>
  <si>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</si>
  <si>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</si>
  <si>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</si>
  <si>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</si>
  <si>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</si>
  <si>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</si>
  <si>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</si>
  <si>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</si>
  <si>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</si>
  <si>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</si>
  <si>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</si>
  <si>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</si>
  <si>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</si>
  <si>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</si>
  <si>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</si>
  <si>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</si>
  <si>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</si>
  <si>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</si>
  <si>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</si>
  <si>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</si>
  <si>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</si>
  <si>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</si>
  <si>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</si>
  <si>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</si>
  <si>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</si>
  <si>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</si>
  <si>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</si>
  <si>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</si>
  <si>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</si>
  <si>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</si>
  <si>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</si>
  <si>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</si>
  <si>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</si>
  <si>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</si>
  <si>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</si>
  <si>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</si>
  <si>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</si>
  <si>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</si>
  <si>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</si>
  <si>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</si>
  <si>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</si>
  <si>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</si>
  <si>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</si>
  <si>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</si>
  <si>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</si>
  <si>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</si>
  <si>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</si>
  <si>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</si>
  <si>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</si>
  <si>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</si>
  <si>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</si>
  <si>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</si>
  <si>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</si>
  <si>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</si>
  <si>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</si>
  <si>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</si>
  <si>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</si>
  <si>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</si>
  <si>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</si>
  <si>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</si>
  <si>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</si>
  <si>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</si>
  <si>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</si>
  <si>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</si>
  <si>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</si>
  <si>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</si>
  <si>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</si>
  <si>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</si>
  <si>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</si>
  <si>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</si>
  <si>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</si>
  <si>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</si>
  <si>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</si>
  <si>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</si>
  <si>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</si>
  <si>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</si>
  <si>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</si>
  <si>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</si>
  <si>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</si>
  <si>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</si>
  <si>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</si>
  <si>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</si>
  <si>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</si>
  <si>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</si>
  <si>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</si>
  <si>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</si>
  <si>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</si>
  <si>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</si>
  <si>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</si>
  <si>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</si>
  <si>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</si>
  <si>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</si>
  <si>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</si>
  <si>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</si>
  <si>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</si>
  <si>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</si>
  <si>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</si>
  <si>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</si>
  <si>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</si>
  <si>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</si>
  <si>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</si>
  <si>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</si>
  <si>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</si>
  <si>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</si>
  <si>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</si>
  <si>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</si>
  <si>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</si>
  <si>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</si>
  <si>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</si>
  <si>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</si>
  <si>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</si>
  <si>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</si>
  <si>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</si>
  <si>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</si>
  <si>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</si>
  <si>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</si>
  <si>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</si>
  <si>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</si>
  <si>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</si>
  <si>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</si>
  <si>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</si>
  <si>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</si>
  <si>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</si>
  <si>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</si>
  <si>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</si>
  <si>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</si>
  <si>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</si>
  <si>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</si>
  <si>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</si>
  <si>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</si>
  <si>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</si>
  <si>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</si>
  <si>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</si>
  <si>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</si>
  <si>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</si>
  <si>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</si>
  <si>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</si>
  <si>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</si>
  <si>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</si>
  <si>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</si>
  <si>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</si>
  <si>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</si>
  <si>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</si>
  <si>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</si>
  <si>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</si>
  <si>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</si>
  <si>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</si>
  <si>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</si>
  <si>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</si>
  <si>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</si>
  <si>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</si>
  <si>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</si>
  <si>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</si>
  <si>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</si>
  <si>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</si>
  <si>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</si>
  <si>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</si>
  <si>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</si>
  <si>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</si>
  <si>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</si>
  <si>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</si>
  <si>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</si>
  <si>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</si>
  <si>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</si>
  <si>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</si>
  <si>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</si>
  <si>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</si>
  <si>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</si>
  <si>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</si>
  <si>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</si>
  <si>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</si>
  <si>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</si>
  <si>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</si>
  <si>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</si>
  <si>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</si>
  <si>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</si>
  <si>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</si>
  <si>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</si>
  <si>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</si>
  <si>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</si>
  <si>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</si>
  <si>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</si>
  <si>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</si>
  <si>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</si>
  <si>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</si>
  <si>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</si>
  <si>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</si>
  <si>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</si>
  <si>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</si>
  <si>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</si>
  <si>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</si>
  <si>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</si>
  <si>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</si>
  <si>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</si>
  <si>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</si>
  <si>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</si>
  <si>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</si>
  <si>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</si>
  <si>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</si>
  <si>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</si>
  <si>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</si>
  <si>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</si>
  <si>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</si>
  <si>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</si>
  <si>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</si>
  <si>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</si>
  <si>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</si>
  <si>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</si>
  <si>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</si>
  <si>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</si>
  <si>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</si>
  <si>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</si>
  <si>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</si>
  <si>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</si>
  <si>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</si>
  <si>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</si>
  <si>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</si>
  <si>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</si>
  <si>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</si>
  <si>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</si>
  <si>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</si>
  <si>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</si>
  <si>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</si>
  <si>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</si>
  <si>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</si>
  <si>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</si>
  <si>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</si>
  <si>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</si>
  <si>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</si>
  <si>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</si>
  <si>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</si>
  <si>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</si>
  <si>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</si>
  <si>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</si>
  <si>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</si>
  <si>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</si>
  <si>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</si>
  <si>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</si>
  <si>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</si>
  <si>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</si>
  <si>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</si>
  <si>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</si>
  <si>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</si>
  <si>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</si>
  <si>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</si>
  <si>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</si>
  <si>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</si>
  <si>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</si>
  <si>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</si>
  <si>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</si>
  <si>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</si>
  <si>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</si>
  <si>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</si>
  <si>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</si>
  <si>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</si>
  <si>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</si>
  <si>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</si>
  <si>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</si>
  <si>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</si>
  <si>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</si>
  <si>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</si>
  <si>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</si>
  <si>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</si>
  <si>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</si>
  <si>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</si>
  <si>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</si>
  <si>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</si>
  <si>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</si>
  <si>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</si>
  <si>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</si>
  <si>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</si>
  <si>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</si>
  <si>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</si>
  <si>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</si>
  <si>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</si>
  <si>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</si>
  <si>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</si>
  <si>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</si>
  <si>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</si>
  <si>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</si>
  <si>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</si>
  <si>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</si>
  <si>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</si>
  <si>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</si>
  <si>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</si>
  <si>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</si>
  <si>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</si>
  <si>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</si>
  <si>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</si>
  <si>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</si>
  <si>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</si>
  <si>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</si>
  <si>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</si>
  <si>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</si>
  <si>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</si>
  <si>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</si>
  <si>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</si>
  <si>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</si>
  <si>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</si>
  <si>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</si>
  <si>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</si>
  <si>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</si>
  <si>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</si>
  <si>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</si>
  <si>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</si>
  <si>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</si>
  <si>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</si>
  <si>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</si>
  <si>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</si>
  <si>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</si>
  <si>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</si>
  <si>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</si>
  <si>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</si>
  <si>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</si>
  <si>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</si>
  <si>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</si>
  <si>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</si>
  <si>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</si>
  <si>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</si>
  <si>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</si>
  <si>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</si>
  <si>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</si>
  <si>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</si>
  <si>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</si>
  <si>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</si>
  <si>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</si>
  <si>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</si>
  <si>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</si>
  <si>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</si>
  <si>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</si>
  <si>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</si>
  <si>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</si>
  <si>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</si>
  <si>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</si>
  <si>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</si>
  <si>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</si>
  <si>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</si>
  <si>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</si>
  <si>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</si>
  <si>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</si>
  <si>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</si>
  <si>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</si>
  <si>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</si>
  <si>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</si>
  <si>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</si>
  <si>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</si>
  <si>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</si>
  <si>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</si>
  <si>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</si>
  <si>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</si>
  <si>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</si>
  <si>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</si>
  <si>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</si>
  <si>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</si>
  <si>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</si>
  <si>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</si>
  <si>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</si>
  <si>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</si>
  <si>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</si>
  <si>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</si>
  <si>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</si>
  <si>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</si>
  <si>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</si>
  <si>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</si>
  <si>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</si>
  <si>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</si>
  <si>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</si>
  <si>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</si>
  <si>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</si>
  <si>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</si>
  <si>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</si>
  <si>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</si>
  <si>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</si>
  <si>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</si>
  <si>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</si>
  <si>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</si>
  <si>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</si>
  <si>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</si>
  <si>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</si>
  <si>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</si>
  <si>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</si>
  <si>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</si>
  <si>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</si>
  <si>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</si>
  <si>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</si>
  <si>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</si>
  <si>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</si>
  <si>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</si>
  <si>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</si>
  <si>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</si>
  <si>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</si>
  <si>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</si>
  <si>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</si>
  <si>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</si>
  <si>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</si>
  <si>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</si>
  <si>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</si>
  <si>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</si>
  <si>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</si>
  <si>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</si>
  <si>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</si>
  <si>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</si>
  <si>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</si>
  <si>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</si>
  <si>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</si>
  <si>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</si>
  <si>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</si>
  <si>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</si>
  <si>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</si>
  <si>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</si>
  <si>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</si>
  <si>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</si>
  <si>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</si>
  <si>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</si>
  <si>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</si>
  <si>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</si>
  <si>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</si>
  <si>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</si>
  <si>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</si>
  <si>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</si>
  <si>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</si>
  <si>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</si>
  <si>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</si>
  <si>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</si>
  <si>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</si>
  <si>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</si>
  <si>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</si>
  <si>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</si>
  <si>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</si>
  <si>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</si>
  <si>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</si>
  <si>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</si>
  <si>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</si>
  <si>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</si>
  <si>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</si>
  <si>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</si>
  <si>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</si>
  <si>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</si>
  <si>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</si>
  <si>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</si>
  <si>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</si>
  <si>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</si>
  <si>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</si>
  <si>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</si>
  <si>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</si>
  <si>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</si>
  <si>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</si>
  <si>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</si>
  <si>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</si>
  <si>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</si>
  <si>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</si>
  <si>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</si>
  <si>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</si>
  <si>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</si>
  <si>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</si>
  <si>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</si>
  <si>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</si>
  <si>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</si>
  <si>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</si>
  <si>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</si>
  <si>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</si>
  <si>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</si>
  <si>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</si>
  <si>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</si>
  <si>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</si>
  <si>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</si>
  <si>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</si>
  <si>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</si>
  <si>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</si>
  <si>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</si>
  <si>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</si>
  <si>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</si>
  <si>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</si>
  <si>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</si>
  <si>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</si>
  <si>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</si>
  <si>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</si>
  <si>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</si>
  <si>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</si>
  <si>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</si>
  <si>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</si>
  <si>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</si>
  <si>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</si>
  <si>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</si>
  <si>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</si>
  <si>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</si>
  <si>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</si>
  <si>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</si>
  <si>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</si>
  <si>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</si>
  <si>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</si>
  <si>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</si>
  <si>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</si>
  <si>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</si>
  <si>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</si>
  <si>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</si>
  <si>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</si>
  <si>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</si>
  <si>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</si>
  <si>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</si>
  <si>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</si>
  <si>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</si>
  <si>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</si>
  <si>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</si>
  <si>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</si>
  <si>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</si>
  <si>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</si>
  <si>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</si>
  <si>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</si>
  <si>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</si>
  <si>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</si>
  <si>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</si>
  <si>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</si>
  <si>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</si>
  <si>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</si>
  <si>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</si>
  <si>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</si>
  <si>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</si>
  <si>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</si>
  <si>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</si>
  <si>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</si>
  <si>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</si>
  <si>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</si>
  <si>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</si>
  <si>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</si>
  <si>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</si>
  <si>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</si>
  <si>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</si>
  <si>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</si>
  <si>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</si>
  <si>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</si>
  <si>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</si>
  <si>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</si>
  <si>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</si>
  <si>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</si>
  <si>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</si>
  <si>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</si>
  <si>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</si>
  <si>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</si>
  <si>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</si>
  <si>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</si>
  <si>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</si>
  <si>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</si>
  <si>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</si>
  <si>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</si>
  <si>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</si>
  <si>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</si>
  <si>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</si>
  <si>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</si>
  <si>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</si>
  <si>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</si>
  <si>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</si>
  <si>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</si>
  <si>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</si>
  <si>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</si>
  <si>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</si>
  <si>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</si>
  <si>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</si>
  <si>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</si>
  <si>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</si>
  <si>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</si>
  <si>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</si>
  <si>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</si>
  <si>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</si>
  <si>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</si>
  <si>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</si>
  <si>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</si>
  <si>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</si>
  <si>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</si>
  <si>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</si>
  <si>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</si>
  <si>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</si>
  <si>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</si>
  <si>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</si>
  <si>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</si>
  <si>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</si>
  <si>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</si>
  <si>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</si>
  <si>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</si>
  <si>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</si>
  <si>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</si>
  <si>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</si>
  <si>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</si>
  <si>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</si>
  <si>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</si>
  <si>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</si>
  <si>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</si>
  <si>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</si>
  <si>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</si>
  <si>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</si>
  <si>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</si>
  <si>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</si>
  <si>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</si>
  <si>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</si>
  <si>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</si>
  <si>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</si>
  <si>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</si>
  <si>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</si>
  <si>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</si>
  <si>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</si>
  <si>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</si>
  <si>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</si>
  <si>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</si>
  <si>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</si>
  <si>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</si>
  <si>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</si>
  <si>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</si>
  <si>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</si>
  <si>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</si>
  <si>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</si>
  <si>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</si>
  <si>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</si>
  <si>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</si>
  <si>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</si>
  <si>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</si>
  <si>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</si>
  <si>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</si>
  <si>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</si>
  <si>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</si>
  <si>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</si>
  <si>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</si>
  <si>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</si>
  <si>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</si>
  <si>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</si>
  <si>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</si>
  <si>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</si>
  <si>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</si>
  <si>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</si>
  <si>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</si>
  <si>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</si>
  <si>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</si>
  <si>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</si>
  <si>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</si>
  <si>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</si>
  <si>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</si>
  <si>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</si>
  <si>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</si>
  <si>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</si>
  <si>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</si>
  <si>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</si>
  <si>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</si>
  <si>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</si>
  <si>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</si>
  <si>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</si>
  <si>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</si>
  <si>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</si>
  <si>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</si>
  <si>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</si>
  <si>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</si>
  <si>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</si>
  <si>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</si>
  <si>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</si>
  <si>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</si>
  <si>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</si>
  <si>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</si>
  <si>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</si>
  <si>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</si>
  <si>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</si>
  <si>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</si>
  <si>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</si>
  <si>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</si>
  <si>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</si>
  <si>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</si>
  <si>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</si>
  <si>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</si>
  <si>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</si>
  <si>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</si>
  <si>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</si>
  <si>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</si>
  <si>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</si>
  <si>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</si>
  <si>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</si>
  <si>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</si>
  <si>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</si>
  <si>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</si>
  <si>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</si>
  <si>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</si>
  <si>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</si>
  <si>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</si>
  <si>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</si>
  <si>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</si>
  <si>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</si>
  <si>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</si>
  <si>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</si>
  <si>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</si>
  <si>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</si>
  <si>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</si>
  <si>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</si>
  <si>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</si>
  <si>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</si>
  <si>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</si>
  <si>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</si>
  <si>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</si>
  <si>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</si>
  <si>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</si>
  <si>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</si>
  <si>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</si>
  <si>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</si>
  <si>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</si>
  <si>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</si>
  <si>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</si>
  <si>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</si>
  <si>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</si>
  <si>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</si>
  <si>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</si>
  <si>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</si>
  <si>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</si>
  <si>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</si>
  <si>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</si>
  <si>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</si>
  <si>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</si>
  <si>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</si>
  <si>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</si>
  <si>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</si>
  <si>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</si>
  <si>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</si>
  <si>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</si>
  <si>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</si>
  <si>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</si>
  <si>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</si>
  <si>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</si>
  <si>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</si>
  <si>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</si>
  <si>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</si>
  <si>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</si>
  <si>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</si>
  <si>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</si>
  <si>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</si>
  <si>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</si>
  <si>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</si>
  <si>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</si>
  <si>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</si>
  <si>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</si>
  <si>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</si>
  <si>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</si>
  <si>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</si>
  <si>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</si>
  <si>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</si>
  <si>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</si>
  <si>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</si>
  <si>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</si>
  <si>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</si>
  <si>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</si>
  <si>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</si>
  <si>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</si>
  <si>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</si>
  <si>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</si>
  <si>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</si>
  <si>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</si>
  <si>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</si>
  <si>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</si>
  <si>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</si>
  <si>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</si>
  <si>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</si>
  <si>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</si>
  <si>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</si>
  <si>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</si>
  <si>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</si>
  <si>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</si>
  <si>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</si>
  <si>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</si>
  <si>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</si>
  <si>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</si>
  <si>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</si>
  <si>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</si>
  <si>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</si>
  <si>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</si>
  <si>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</si>
  <si>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</si>
  <si>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</si>
  <si>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</si>
  <si>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</si>
  <si>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</si>
  <si>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</si>
  <si>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</si>
  <si>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</si>
  <si>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</si>
  <si>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</si>
  <si>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</si>
  <si>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</si>
  <si>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</si>
  <si>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</si>
  <si>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</si>
  <si>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</si>
  <si>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</si>
  <si>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</si>
  <si>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</si>
  <si>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</si>
  <si>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</si>
  <si>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</si>
  <si>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</si>
  <si>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</si>
  <si>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</si>
  <si>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</si>
  <si>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</si>
  <si>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</si>
  <si>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</si>
  <si>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</si>
  <si>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</si>
  <si>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</si>
  <si>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</si>
  <si>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</si>
  <si>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</si>
  <si>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</si>
  <si>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</si>
  <si>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</si>
  <si>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</si>
  <si>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</si>
  <si>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</si>
  <si>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</si>
  <si>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</si>
  <si>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</si>
  <si>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</si>
  <si>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</si>
  <si>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</si>
  <si>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</si>
  <si>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</si>
  <si>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</si>
  <si>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</si>
  <si>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</si>
  <si>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</si>
  <si>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</si>
  <si>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</si>
  <si>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</si>
  <si>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</si>
  <si>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</si>
  <si>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</si>
  <si>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</si>
  <si>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</si>
  <si>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</si>
  <si>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</si>
  <si>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</si>
  <si>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</si>
  <si>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</si>
  <si>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</si>
  <si>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</si>
  <si>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</si>
  <si>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</si>
  <si>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</si>
  <si>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</si>
  <si>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</si>
  <si>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</si>
  <si>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</si>
  <si>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</si>
  <si>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</si>
  <si>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</si>
  <si>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</si>
  <si>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</si>
  <si>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</si>
  <si>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</si>
  <si>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</si>
  <si>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</si>
  <si>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</si>
  <si>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</si>
  <si>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</si>
  <si>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</si>
  <si>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</si>
  <si>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</si>
  <si>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</si>
  <si>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</si>
  <si>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</si>
  <si>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</si>
  <si>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</si>
  <si>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</si>
  <si>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</si>
  <si>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</si>
  <si>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</si>
  <si>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</si>
  <si>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</si>
  <si>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</si>
  <si>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</si>
  <si>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</si>
  <si>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</si>
  <si>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</si>
  <si>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</si>
  <si>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</si>
  <si>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</si>
  <si>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</si>
  <si>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</si>
  <si>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</si>
  <si>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</si>
  <si>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</si>
  <si>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</si>
  <si>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</si>
  <si>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</si>
  <si>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</si>
  <si>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</si>
  <si>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</si>
  <si>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</si>
  <si>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</si>
  <si>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</si>
  <si>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</si>
  <si>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</si>
  <si>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</si>
  <si>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</si>
  <si>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</si>
  <si>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</si>
  <si>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</si>
  <si>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</si>
  <si>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</si>
  <si>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</si>
  <si>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</si>
  <si>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</si>
  <si>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</si>
  <si>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</si>
  <si>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</si>
  <si>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</si>
  <si>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</si>
  <si>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</si>
  <si>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</si>
  <si>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</si>
  <si>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</si>
  <si>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</si>
  <si>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</si>
  <si>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</si>
  <si>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</si>
  <si>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</si>
  <si>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</si>
  <si>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</si>
  <si>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</si>
  <si>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</si>
  <si>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</si>
  <si>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</si>
  <si>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</si>
  <si>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</si>
  <si>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</si>
  <si>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</si>
  <si>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</si>
  <si>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</si>
  <si>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</si>
  <si>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</si>
  <si>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</si>
  <si>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</si>
  <si>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</si>
  <si>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</si>
  <si>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</si>
  <si>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</si>
  <si>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</si>
  <si>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</si>
  <si>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</si>
  <si>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</si>
  <si>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</si>
  <si>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</si>
  <si>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</si>
  <si>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</si>
  <si>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</si>
  <si>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</si>
  <si>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</si>
  <si>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</si>
  <si>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</si>
  <si>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</si>
  <si>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</si>
  <si>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</si>
  <si>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</si>
  <si>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</si>
  <si>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</si>
  <si>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</si>
  <si>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</si>
  <si>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</si>
  <si>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</si>
  <si>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</si>
  <si>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</si>
  <si>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</si>
  <si>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</si>
  <si>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</si>
  <si>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</si>
  <si>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</si>
  <si>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</si>
  <si>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</si>
  <si>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</si>
  <si>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</si>
  <si>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</si>
  <si>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</si>
  <si>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</si>
  <si>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</si>
  <si>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</si>
  <si>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</si>
  <si>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</si>
  <si>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</si>
  <si>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</si>
  <si>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</si>
  <si>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</si>
  <si>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</si>
  <si>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</si>
  <si>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</si>
  <si>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</si>
  <si>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</si>
  <si>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</si>
  <si>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</si>
  <si>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</si>
  <si>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</si>
  <si>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</si>
  <si>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</si>
  <si>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</si>
  <si>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</si>
  <si>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</si>
  <si>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</si>
  <si>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</si>
  <si>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</si>
  <si>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</si>
  <si>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</si>
  <si>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</si>
  <si>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</si>
  <si>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</si>
  <si>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</si>
  <si>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</si>
  <si>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</si>
  <si>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</si>
  <si>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</si>
  <si>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</si>
  <si>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</si>
  <si>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</si>
  <si>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</si>
  <si>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</si>
  <si>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</si>
  <si>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</si>
  <si>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</si>
  <si>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</si>
  <si>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</si>
  <si>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</si>
  <si>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</si>
  <si>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</si>
  <si>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</si>
  <si>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</si>
  <si>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</si>
  <si>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</si>
  <si>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</si>
  <si>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</si>
  <si>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</si>
  <si>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</si>
  <si>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</si>
  <si>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</si>
  <si>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</si>
  <si>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</si>
  <si>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</si>
  <si>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</si>
  <si>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</si>
  <si>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</si>
  <si>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</si>
  <si>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</si>
  <si>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</si>
  <si>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</si>
  <si>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</si>
  <si>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</si>
  <si>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</si>
  <si>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</si>
  <si>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</si>
  <si>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</si>
  <si>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</si>
  <si>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</si>
  <si>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</si>
  <si>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</si>
  <si>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</si>
  <si>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</si>
  <si>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</si>
  <si>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</si>
  <si>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</si>
  <si>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</si>
  <si>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</si>
  <si>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</si>
  <si>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</si>
  <si>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</si>
  <si>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</si>
  <si>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</si>
  <si>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</si>
  <si>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</si>
  <si>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</si>
  <si>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</si>
  <si>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</si>
  <si>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</si>
  <si>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</si>
  <si>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</si>
  <si>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</si>
  <si>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</si>
  <si>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</si>
  <si>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</si>
  <si>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</si>
  <si>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</si>
  <si>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</si>
  <si>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</si>
  <si>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</si>
  <si>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</si>
  <si>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</si>
  <si>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</si>
  <si>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</si>
  <si>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</si>
  <si>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</si>
  <si>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</si>
  <si>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</si>
  <si>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</si>
  <si>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</si>
  <si>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</si>
  <si>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</si>
  <si>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</si>
  <si>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</si>
  <si>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</si>
  <si>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</si>
  <si>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</si>
  <si>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</si>
  <si>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</si>
  <si>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</si>
  <si>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</si>
  <si>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</si>
  <si>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</si>
  <si>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</si>
  <si>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</si>
  <si>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</si>
  <si>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</si>
  <si>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</si>
  <si>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</si>
  <si>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</si>
  <si>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</si>
  <si>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</si>
  <si>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</si>
  <si>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</si>
  <si>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</si>
  <si>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</si>
  <si>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</si>
  <si>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</si>
  <si>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</si>
  <si>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</si>
  <si>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</si>
  <si>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</si>
  <si>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</si>
  <si>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</si>
  <si>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</si>
  <si>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</si>
  <si>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</si>
  <si>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</si>
  <si>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</si>
  <si>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</si>
  <si>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</si>
  <si>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</si>
  <si>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</si>
  <si>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</si>
  <si>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</si>
  <si>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</si>
  <si>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</si>
  <si>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</si>
  <si>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</si>
  <si>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</si>
  <si>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</si>
  <si>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</si>
  <si>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</si>
  <si>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</si>
  <si>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</si>
  <si>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</si>
  <si>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</si>
  <si>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</si>
  <si>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</si>
  <si>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</si>
  <si>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</si>
  <si>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</si>
  <si>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</si>
  <si>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</si>
  <si>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</si>
  <si>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</si>
  <si>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</si>
  <si>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</si>
  <si>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</si>
  <si>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</si>
  <si>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</si>
  <si>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</si>
  <si>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</si>
  <si>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</si>
  <si>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</si>
  <si>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</si>
  <si>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</si>
  <si>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</si>
  <si>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</si>
  <si>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</si>
  <si>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</si>
  <si>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</si>
  <si>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</si>
  <si>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</si>
  <si>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</si>
  <si>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</si>
  <si>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</si>
  <si>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</si>
  <si>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</si>
  <si>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</si>
  <si>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</si>
  <si>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</si>
  <si>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</si>
  <si>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</si>
  <si>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</si>
  <si>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</si>
  <si>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</si>
  <si>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</si>
  <si>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</si>
  <si>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</si>
  <si>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</si>
  <si>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</si>
  <si>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</si>
  <si>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</si>
  <si>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</si>
  <si>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</si>
  <si>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</si>
  <si>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</si>
  <si>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</si>
  <si>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</si>
  <si>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</si>
  <si>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</si>
  <si>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</si>
  <si>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</si>
  <si>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</si>
  <si>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</si>
  <si>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</si>
  <si>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</si>
  <si>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</si>
  <si>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</si>
  <si>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</si>
  <si>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</si>
  <si>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</si>
  <si>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</si>
  <si>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</si>
  <si>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</si>
  <si>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</si>
  <si>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</si>
  <si>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</si>
  <si>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</si>
  <si>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</si>
  <si>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</si>
  <si>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</si>
  <si>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</si>
  <si>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</si>
  <si>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</si>
  <si>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</si>
  <si>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</si>
  <si>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</si>
  <si>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</si>
  <si>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</si>
  <si>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</si>
  <si>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</si>
  <si>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</si>
  <si>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</si>
  <si>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</si>
  <si>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</si>
  <si>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</si>
  <si>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</si>
  <si>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</si>
  <si>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</si>
  <si>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</si>
  <si>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</si>
  <si>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</si>
  <si>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</si>
  <si>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</si>
  <si>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</si>
  <si>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</si>
  <si>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</si>
  <si>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</si>
  <si>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</si>
  <si>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</si>
  <si>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</si>
  <si>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</si>
  <si>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</si>
  <si>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</si>
  <si>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</si>
  <si>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</si>
  <si>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</si>
  <si>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</si>
  <si>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</si>
  <si>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</si>
  <si>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</si>
  <si>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</si>
  <si>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</si>
  <si>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</si>
  <si>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</si>
  <si>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</si>
  <si>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</si>
  <si>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</si>
  <si>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</si>
  <si>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</si>
  <si>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</si>
  <si>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</si>
  <si>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</si>
  <si>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</si>
  <si>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</si>
  <si>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</si>
  <si>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</si>
  <si>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</si>
  <si>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</si>
  <si>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</si>
  <si>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</si>
  <si>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</si>
  <si>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</si>
  <si>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</si>
  <si>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</si>
  <si>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</si>
  <si>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</si>
  <si>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</si>
  <si>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</si>
  <si>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</si>
  <si>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</si>
  <si>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</si>
  <si>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</si>
  <si>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</si>
  <si>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</si>
  <si>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</si>
  <si>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</si>
  <si>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</si>
  <si>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</si>
  <si>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</si>
  <si>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</si>
  <si>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</si>
  <si>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</si>
  <si>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</si>
  <si>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</si>
  <si>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</si>
  <si>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</si>
  <si>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</si>
  <si>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</si>
  <si>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</si>
  <si>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</si>
  <si>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</si>
  <si>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</si>
  <si>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</si>
  <si>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</si>
  <si>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</si>
  <si>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</si>
  <si>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</si>
  <si>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</si>
  <si>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</si>
  <si>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</si>
  <si>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</si>
  <si>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</si>
  <si>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</si>
  <si>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</si>
  <si>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</si>
  <si>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</si>
  <si>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</si>
  <si>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</si>
  <si>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</si>
  <si>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</si>
  <si>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</si>
  <si>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</si>
  <si>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</si>
  <si>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</si>
  <si>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</si>
  <si>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</si>
  <si>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</si>
  <si>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</si>
  <si>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</si>
  <si>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</si>
  <si>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</si>
  <si>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</si>
  <si>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</si>
  <si>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</si>
  <si>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</si>
  <si>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</si>
  <si>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</si>
  <si>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</si>
  <si>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</si>
  <si>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</si>
  <si>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</si>
  <si>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</si>
  <si>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</si>
  <si>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</si>
  <si>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</si>
  <si>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</si>
  <si>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</si>
  <si>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</si>
  <si>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</si>
  <si>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</si>
  <si>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</si>
  <si>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</si>
  <si>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</si>
  <si>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</si>
  <si>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</si>
  <si>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</si>
  <si>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</si>
  <si>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</si>
  <si>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</si>
  <si>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</si>
  <si>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</si>
  <si>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</si>
  <si>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</si>
  <si>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</si>
  <si>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</si>
  <si>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</si>
  <si>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</si>
  <si>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</si>
  <si>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</si>
  <si>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</si>
  <si>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</si>
  <si>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</si>
  <si>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</si>
  <si>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</si>
  <si>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</si>
  <si>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</si>
  <si>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</si>
  <si>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</si>
  <si>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</si>
  <si>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</si>
  <si>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</si>
  <si>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</si>
  <si>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</si>
  <si>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</si>
  <si>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</si>
  <si>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</si>
  <si>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</si>
  <si>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</si>
  <si>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</si>
  <si>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</si>
  <si>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</si>
  <si>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</si>
  <si>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</si>
  <si>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</si>
  <si>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</si>
  <si>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</si>
  <si>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</si>
  <si>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</si>
  <si>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</si>
  <si>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</si>
  <si>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</si>
  <si>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</si>
  <si>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</si>
  <si>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</si>
  <si>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</si>
  <si>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</si>
  <si>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</si>
  <si>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</si>
  <si>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</si>
  <si>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</si>
  <si>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</si>
  <si>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</si>
  <si>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</si>
  <si>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</si>
  <si>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</si>
  <si>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</si>
  <si>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</si>
  <si>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</si>
  <si>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</si>
  <si>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</si>
  <si>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</si>
  <si>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</si>
  <si>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</si>
  <si>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</si>
  <si>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</si>
  <si>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</si>
  <si>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</si>
  <si>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</si>
  <si>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</si>
  <si>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</si>
  <si>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</si>
  <si>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</si>
  <si>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</si>
  <si>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</si>
  <si>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</si>
  <si>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</si>
  <si>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</si>
  <si>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</si>
  <si>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</si>
  <si>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</si>
  <si>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</si>
  <si>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</si>
  <si>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</si>
  <si>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</si>
  <si>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</si>
  <si>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</si>
  <si>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</si>
  <si>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</si>
  <si>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</si>
  <si>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</si>
  <si>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</si>
  <si>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</si>
  <si>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</si>
  <si>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</si>
  <si>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</si>
  <si>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</si>
  <si>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</si>
  <si>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</si>
  <si>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</si>
  <si>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</si>
  <si>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</si>
  <si>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</si>
  <si>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</si>
  <si>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</si>
  <si>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</si>
  <si>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</si>
  <si>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</si>
  <si>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</si>
  <si>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</si>
  <si>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</si>
  <si>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</si>
  <si>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</si>
  <si>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</si>
  <si>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</si>
  <si>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</si>
  <si>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</si>
  <si>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</si>
  <si>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</si>
  <si>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</si>
  <si>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</si>
  <si>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</si>
  <si>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</si>
  <si>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</si>
  <si>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</si>
  <si>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</si>
  <si>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</si>
  <si>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</si>
  <si>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</si>
  <si>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</si>
  <si>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</si>
  <si>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</si>
  <si>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</si>
  <si>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</si>
  <si>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</si>
  <si>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</si>
  <si>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</si>
  <si>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</si>
  <si>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</si>
  <si>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</si>
  <si>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</si>
  <si>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</si>
  <si>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</si>
  <si>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</si>
  <si>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</si>
  <si>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</si>
  <si>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</si>
  <si>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</si>
  <si>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</si>
  <si>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</si>
  <si>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</si>
  <si>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</si>
  <si>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</si>
  <si>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</si>
  <si>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</si>
  <si>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</si>
  <si>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</si>
  <si>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</si>
  <si>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</si>
  <si>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</si>
  <si>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</si>
  <si>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</si>
  <si>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</si>
  <si>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</si>
  <si>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</si>
  <si>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</si>
  <si>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</si>
  <si>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</si>
  <si>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</si>
  <si>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</si>
  <si>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</si>
  <si>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</si>
  <si>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</si>
  <si>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</si>
  <si>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</si>
  <si>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</si>
  <si>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</si>
  <si>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</si>
  <si>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</si>
  <si>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</si>
  <si>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</si>
  <si>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</si>
  <si>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</si>
  <si>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</si>
  <si>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</si>
  <si>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</si>
  <si>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</si>
  <si>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</si>
  <si>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</si>
  <si>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</si>
  <si>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</si>
  <si>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</si>
  <si>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</si>
  <si>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</si>
  <si>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</si>
  <si>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</si>
  <si>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</si>
  <si>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</si>
  <si>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</si>
  <si>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</si>
  <si>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</si>
  <si>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</si>
  <si>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</si>
  <si>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</si>
  <si>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</si>
  <si>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</si>
  <si>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</si>
  <si>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</si>
  <si>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</si>
  <si>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</si>
  <si>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</si>
  <si>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</si>
  <si>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</si>
  <si>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</si>
  <si>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</si>
  <si>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</si>
  <si>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</si>
  <si>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</si>
  <si>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</si>
  <si>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</si>
  <si>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</si>
  <si>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</si>
  <si>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</si>
  <si>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</si>
  <si>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</si>
  <si>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</si>
  <si>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</si>
  <si>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</si>
  <si>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</si>
  <si>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</si>
  <si>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</si>
  <si>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</si>
  <si>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</si>
  <si>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</si>
  <si>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</si>
  <si>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</si>
  <si>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</si>
  <si>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</si>
  <si>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</si>
  <si>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</si>
  <si>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</si>
  <si>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</si>
  <si>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</si>
  <si>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</si>
  <si>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</si>
  <si>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</si>
  <si>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</si>
  <si>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</si>
  <si>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</si>
  <si>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</si>
  <si>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</si>
  <si>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</si>
  <si>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</si>
  <si>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</si>
  <si>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</si>
  <si>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</si>
  <si>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</si>
  <si>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</si>
  <si>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</si>
  <si>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</si>
  <si>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</si>
  <si>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</si>
  <si>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</si>
  <si>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</si>
  <si>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</si>
  <si>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</si>
  <si>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</si>
  <si>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</si>
  <si>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</si>
  <si>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</si>
  <si>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</si>
  <si>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</si>
  <si>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</si>
  <si>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</si>
  <si>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</si>
  <si>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</si>
  <si>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</si>
  <si>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</si>
  <si>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</si>
  <si>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</si>
  <si>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</si>
  <si>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</si>
  <si>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</si>
  <si>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</si>
  <si>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</si>
  <si>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</si>
  <si>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</si>
  <si>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</si>
  <si>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</si>
  <si>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</si>
  <si>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</si>
  <si>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</si>
  <si>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</si>
  <si>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</si>
  <si>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</si>
  <si>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</si>
  <si>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</si>
  <si>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</si>
  <si>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</si>
  <si>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</si>
  <si>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</si>
  <si>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</si>
  <si>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</si>
  <si>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</si>
  <si>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</si>
  <si>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</si>
  <si>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</si>
  <si>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</si>
  <si>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</si>
  <si>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</si>
  <si>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</si>
  <si>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</si>
  <si>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</si>
  <si>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</si>
  <si>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</si>
  <si>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</si>
  <si>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</si>
  <si>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</si>
  <si>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</si>
  <si>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</si>
  <si>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</si>
  <si>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</si>
  <si>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</si>
  <si>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</si>
  <si>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</si>
  <si>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</si>
  <si>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</si>
  <si>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</si>
  <si>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</si>
  <si>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</si>
  <si>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</si>
  <si>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</si>
  <si>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</si>
  <si>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</si>
  <si>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</si>
  <si>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</si>
  <si>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</si>
  <si>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</si>
  <si>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</si>
  <si>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</si>
  <si>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</si>
  <si>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</si>
  <si>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</si>
  <si>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</si>
  <si>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</si>
  <si>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</si>
  <si>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</si>
  <si>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</si>
  <si>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</si>
  <si>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</si>
  <si>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</si>
  <si>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</si>
  <si>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</si>
  <si>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</si>
  <si>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</si>
  <si>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</si>
  <si>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</si>
  <si>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</si>
  <si>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</si>
  <si>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</si>
  <si>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</si>
  <si>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</si>
  <si>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</si>
  <si>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</si>
  <si>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</si>
  <si>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</si>
  <si>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</si>
  <si>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</si>
  <si>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</si>
  <si>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</si>
  <si>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</si>
  <si>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</si>
  <si>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</si>
  <si>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</si>
  <si>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</si>
  <si>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</si>
  <si>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</si>
  <si>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</si>
  <si>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</si>
  <si>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</si>
  <si>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</si>
  <si>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</si>
  <si>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</si>
  <si>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</si>
  <si>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</si>
  <si>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</si>
  <si>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</si>
  <si>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</si>
  <si>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</si>
  <si>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</si>
  <si>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</si>
  <si>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</si>
  <si>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</si>
  <si>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</si>
  <si>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</si>
  <si>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</si>
  <si>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</si>
  <si>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</si>
  <si>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</si>
  <si>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</si>
  <si>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</si>
  <si>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</si>
  <si>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</si>
  <si>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</si>
  <si>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</si>
  <si>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</si>
  <si>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</si>
  <si>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</si>
  <si>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</si>
  <si>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</si>
  <si>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</si>
  <si>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</si>
  <si>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</si>
  <si>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</si>
  <si>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</si>
  <si>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</si>
  <si>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</si>
  <si>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</si>
  <si>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</si>
  <si>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</si>
  <si>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</si>
  <si>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</si>
  <si>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</si>
  <si>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</si>
  <si>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</si>
  <si>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</si>
  <si>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</si>
  <si>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</si>
  <si>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</si>
  <si>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</si>
  <si>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</si>
  <si>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</si>
  <si>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</si>
  <si>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</si>
  <si>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</si>
  <si>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</si>
  <si>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</si>
  <si>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</si>
  <si>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</si>
  <si>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</si>
  <si>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</si>
  <si>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</si>
  <si>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</si>
  <si>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</si>
  <si>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</si>
  <si>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</si>
  <si>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</si>
  <si>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</si>
  <si>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</si>
  <si>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</si>
  <si>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</si>
  <si>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</si>
  <si>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</si>
  <si>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</si>
  <si>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</si>
  <si>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</si>
  <si>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</si>
  <si>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</si>
  <si>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</si>
  <si>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</si>
  <si>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</si>
  <si>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</si>
  <si>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</si>
  <si>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</si>
  <si>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</si>
  <si>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</si>
  <si>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</si>
  <si>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</si>
  <si>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</si>
  <si>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</si>
  <si>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</si>
  <si>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</si>
  <si>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</si>
  <si>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</si>
  <si>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</si>
  <si>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</si>
  <si>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</si>
  <si>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</si>
  <si>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</si>
  <si>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</si>
  <si>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</si>
  <si>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</si>
  <si>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</si>
  <si>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</si>
  <si>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</si>
  <si>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</si>
  <si>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</si>
  <si>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</si>
  <si>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</si>
  <si>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</si>
  <si>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</si>
  <si>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</si>
  <si>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</si>
  <si>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</si>
  <si>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</si>
  <si>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</si>
  <si>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</si>
  <si>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</si>
  <si>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</si>
  <si>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</si>
  <si>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</si>
  <si>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</si>
  <si>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</si>
  <si>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</si>
  <si>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</si>
  <si>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</si>
  <si>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</si>
  <si>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</si>
  <si>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</si>
  <si>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</si>
  <si>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</si>
  <si>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</si>
  <si>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</si>
  <si>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</si>
  <si>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</si>
  <si>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</si>
  <si>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</si>
  <si>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</si>
  <si>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</si>
  <si>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</si>
  <si>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</si>
  <si>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</si>
  <si>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</si>
  <si>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</si>
  <si>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</si>
  <si>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</si>
  <si>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</si>
  <si>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</si>
  <si>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</si>
  <si>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</si>
  <si>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</si>
  <si>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</si>
  <si>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</si>
  <si>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</si>
  <si>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</si>
  <si>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</si>
  <si>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</si>
  <si>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</si>
  <si>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</si>
  <si>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</si>
  <si>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</si>
  <si>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</si>
  <si>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</si>
  <si>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</si>
  <si>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</si>
  <si>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</si>
  <si>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</si>
  <si>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</si>
  <si>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</si>
  <si>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</si>
  <si>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</si>
  <si>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</si>
  <si>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</si>
  <si>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</si>
  <si>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</si>
  <si>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</si>
  <si>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</si>
  <si>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</si>
  <si>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</si>
  <si>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</si>
  <si>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</si>
  <si>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</si>
  <si>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</si>
  <si>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</si>
  <si>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</si>
  <si>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</si>
  <si>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</si>
  <si>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</si>
  <si>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</si>
  <si>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</si>
  <si>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</si>
  <si>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</si>
  <si>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</si>
  <si>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</si>
  <si>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</si>
  <si>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</si>
  <si>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</si>
  <si>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</si>
  <si>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</si>
  <si>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</si>
  <si>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</si>
  <si>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</si>
  <si>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</si>
  <si>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</si>
  <si>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</si>
  <si>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</si>
  <si>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</si>
  <si>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</si>
  <si>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</si>
  <si>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</si>
  <si>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</si>
  <si>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</si>
  <si>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</si>
  <si>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</si>
  <si>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</si>
  <si>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</si>
  <si>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</si>
  <si>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</si>
  <si>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</si>
  <si>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</si>
  <si>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</si>
  <si>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</si>
  <si>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</si>
  <si>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</si>
  <si>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</si>
  <si>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</si>
  <si>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</si>
  <si>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</si>
  <si>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</si>
  <si>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</si>
  <si>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</si>
  <si>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</si>
  <si>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</si>
  <si>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</si>
  <si>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</si>
  <si>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</si>
  <si>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</si>
  <si>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</si>
  <si>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</si>
  <si>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</si>
  <si>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</si>
  <si>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</si>
  <si>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</si>
  <si>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</si>
  <si>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</si>
  <si>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</si>
  <si>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</si>
  <si>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</si>
  <si>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</si>
  <si>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</si>
  <si>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</si>
  <si>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</si>
  <si>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</si>
  <si>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</si>
  <si>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</si>
  <si>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</si>
  <si>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</si>
  <si>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</si>
  <si>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</si>
  <si>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</si>
  <si>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</si>
  <si>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</si>
  <si>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</si>
  <si>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</si>
  <si>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</si>
  <si>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</si>
  <si>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</si>
  <si>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</si>
  <si>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</si>
  <si>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</si>
  <si>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</si>
  <si>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</si>
  <si>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</si>
  <si>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</si>
  <si>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</si>
  <si>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</si>
  <si>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</si>
  <si>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</si>
  <si>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</si>
  <si>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</si>
  <si>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</si>
  <si>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</si>
  <si>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</si>
  <si>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</si>
  <si>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</si>
  <si>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</si>
  <si>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</si>
  <si>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</si>
  <si>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</si>
  <si>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</si>
  <si>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</si>
  <si>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</si>
  <si>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</si>
  <si>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</si>
  <si>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</si>
  <si>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</si>
  <si>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</si>
  <si>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</si>
  <si>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</si>
  <si>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</si>
  <si>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</si>
  <si>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</si>
  <si>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</si>
  <si>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</si>
  <si>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</si>
  <si>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</si>
  <si>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</si>
  <si>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</si>
  <si>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</si>
  <si>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</si>
  <si>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</si>
  <si>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</si>
  <si>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</si>
  <si>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</si>
  <si>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</si>
  <si>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</si>
  <si>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</si>
  <si>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</si>
  <si>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</si>
  <si>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</si>
  <si>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</si>
  <si>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</si>
  <si>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</si>
  <si>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</si>
  <si>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</si>
  <si>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</si>
  <si>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</si>
  <si>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</si>
  <si>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</si>
  <si>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</si>
  <si>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</si>
  <si>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</si>
  <si>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</si>
  <si>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</si>
  <si>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</si>
  <si>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</si>
  <si>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</si>
  <si>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</si>
  <si>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</si>
  <si>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</si>
  <si>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</si>
  <si>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</si>
  <si>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</si>
  <si>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</si>
  <si>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</si>
  <si>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</si>
  <si>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</si>
  <si>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</si>
  <si>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</si>
  <si>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</si>
  <si>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</si>
  <si>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</si>
  <si>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</si>
  <si>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</si>
  <si>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</si>
  <si>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</si>
  <si>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</si>
  <si>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</si>
  <si>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</si>
  <si>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</si>
  <si>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</si>
  <si>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</si>
  <si>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</si>
  <si>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</si>
  <si>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</si>
  <si>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</si>
  <si>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</si>
  <si>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</si>
  <si>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</si>
  <si>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</si>
  <si>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</si>
  <si>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</si>
  <si>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</si>
  <si>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</si>
  <si>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</si>
  <si>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</si>
  <si>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</si>
  <si>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</si>
  <si>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</si>
  <si>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</si>
  <si>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</si>
  <si>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</si>
  <si>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</si>
  <si>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</si>
  <si>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</si>
  <si>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</si>
  <si>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</si>
  <si>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</si>
  <si>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</si>
  <si>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</si>
  <si>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</si>
  <si>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</si>
  <si>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</si>
  <si>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</si>
  <si>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</si>
  <si>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</si>
  <si>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</si>
  <si>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</si>
  <si>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</si>
  <si>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</si>
  <si>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</si>
  <si>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</si>
  <si>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</si>
  <si>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</si>
  <si>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</si>
  <si>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</si>
  <si>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</si>
  <si>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</si>
  <si>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</si>
  <si>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</si>
  <si>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</si>
  <si>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</si>
  <si>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</si>
  <si>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</si>
  <si>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</si>
  <si>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</si>
  <si>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</si>
  <si>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</si>
  <si>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</si>
  <si>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</si>
  <si>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</si>
  <si>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</si>
  <si>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</si>
  <si>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</si>
  <si>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</si>
  <si>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</si>
  <si>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</si>
  <si>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</si>
  <si>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</si>
  <si>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</si>
  <si>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</si>
  <si>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</si>
  <si>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</si>
  <si>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</si>
  <si>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</si>
  <si>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</si>
  <si>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</si>
  <si>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</si>
  <si>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</si>
  <si>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</si>
  <si>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</si>
  <si>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</si>
  <si>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</si>
  <si>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</si>
  <si>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</si>
  <si>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</si>
  <si>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</si>
  <si>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</si>
  <si>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</si>
  <si>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</si>
  <si>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</si>
  <si>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</si>
  <si>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</si>
  <si>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</si>
  <si>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</si>
  <si>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</si>
  <si>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</si>
  <si>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</si>
  <si>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</si>
  <si>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</si>
  <si>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</si>
  <si>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</si>
  <si>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</si>
  <si>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</si>
  <si>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</si>
  <si>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</si>
  <si>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</si>
  <si>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</si>
  <si>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</si>
  <si>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</si>
  <si>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</si>
  <si>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</si>
  <si>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</si>
  <si>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</si>
  <si>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</si>
  <si>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</si>
  <si>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</si>
  <si>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</si>
  <si>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</si>
  <si>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</si>
  <si>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</si>
  <si>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</si>
  <si>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</si>
  <si>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</si>
  <si>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</si>
  <si>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</si>
  <si>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</si>
  <si>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</si>
  <si>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</si>
  <si>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</si>
  <si>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</si>
  <si>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</si>
  <si>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</si>
  <si>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</si>
  <si>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</si>
  <si>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</si>
  <si>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</si>
  <si>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</si>
  <si>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</si>
  <si>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</si>
  <si>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</si>
  <si>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</si>
  <si>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</si>
  <si>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</si>
  <si>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</si>
  <si>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</si>
  <si>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</si>
  <si>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</si>
  <si>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</si>
  <si>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</si>
  <si>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</si>
  <si>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</si>
  <si>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</si>
  <si>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</si>
  <si>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</si>
  <si>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</si>
  <si>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</si>
  <si>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</si>
  <si>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</si>
  <si>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</si>
  <si>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</si>
  <si>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</si>
  <si>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</si>
  <si>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</si>
  <si>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</si>
  <si>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</si>
  <si>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</si>
  <si>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</si>
  <si>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</si>
  <si>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</si>
  <si>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</si>
  <si>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</si>
  <si>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</si>
  <si>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</si>
  <si>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</si>
  <si>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</si>
  <si>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</si>
  <si>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</si>
  <si>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</si>
  <si>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</si>
  <si>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</si>
  <si>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</si>
  <si>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</si>
  <si>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</si>
  <si>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</si>
  <si>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</si>
  <si>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</si>
  <si>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</si>
  <si>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</si>
  <si>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</si>
  <si>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</si>
  <si>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</si>
  <si>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</si>
  <si>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</si>
  <si>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</si>
  <si>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</si>
  <si>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</si>
  <si>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</si>
  <si>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</si>
  <si>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</si>
  <si>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</si>
  <si>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</si>
  <si>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</si>
  <si>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</si>
  <si>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</si>
  <si>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</si>
  <si>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</si>
  <si>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</si>
  <si>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</si>
  <si>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</si>
  <si>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</si>
  <si>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</si>
  <si>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</si>
  <si>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</si>
  <si>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</si>
  <si>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</si>
  <si>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</si>
  <si>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</si>
  <si>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</si>
  <si>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</si>
  <si>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</si>
  <si>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</si>
  <si>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</si>
  <si>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</si>
  <si>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</si>
  <si>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</si>
  <si>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</si>
  <si>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</si>
  <si>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</si>
  <si>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</si>
  <si>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</si>
  <si>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</si>
  <si>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</si>
  <si>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</si>
  <si>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</si>
  <si>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</si>
  <si>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</si>
  <si>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</si>
  <si>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</si>
  <si>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</si>
  <si>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</si>
  <si>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</si>
  <si>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</si>
  <si>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</si>
  <si>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</si>
  <si>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</si>
  <si>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</si>
  <si>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</si>
  <si>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</si>
  <si>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</si>
  <si>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</si>
  <si>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</si>
  <si>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</si>
  <si>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</si>
  <si>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</si>
  <si>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</si>
  <si>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</si>
  <si>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</si>
  <si>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</si>
  <si>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</si>
  <si>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</si>
  <si>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</si>
  <si>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</si>
  <si>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</si>
  <si>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</si>
  <si>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</si>
  <si>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</si>
  <si>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</si>
  <si>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</si>
  <si>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</si>
  <si>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</si>
  <si>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</si>
  <si>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</si>
  <si>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</si>
  <si>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</si>
  <si>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</si>
  <si>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</si>
  <si>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</si>
  <si>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</si>
  <si>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</si>
  <si>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</si>
  <si>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</si>
  <si>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</si>
  <si>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</si>
  <si>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</si>
  <si>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</si>
  <si>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</si>
  <si>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</si>
  <si>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</si>
  <si>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</si>
  <si>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</si>
  <si>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</si>
  <si>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</si>
  <si>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</si>
  <si>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</si>
  <si>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</si>
  <si>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</si>
  <si>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</si>
  <si>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</si>
  <si>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</si>
  <si>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</si>
  <si>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</si>
  <si>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</si>
  <si>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</si>
  <si>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</si>
  <si>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</si>
  <si>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</si>
  <si>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</si>
  <si>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</si>
  <si>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</si>
  <si>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</si>
  <si>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</si>
  <si>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</si>
  <si>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</si>
  <si>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</si>
  <si>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</si>
  <si>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</si>
  <si>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</si>
  <si>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</si>
  <si>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</si>
  <si>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</si>
  <si>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</si>
  <si>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</si>
  <si>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</si>
  <si>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</si>
  <si>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</si>
  <si>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</si>
  <si>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</si>
  <si>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</si>
  <si>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</si>
  <si>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</si>
  <si>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</si>
  <si>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</si>
  <si>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</si>
  <si>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</si>
  <si>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</si>
  <si>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</si>
  <si>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</si>
  <si>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</si>
  <si>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</si>
  <si>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</si>
  <si>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</si>
  <si>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</si>
  <si>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</si>
  <si>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</si>
  <si>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</si>
  <si>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</si>
  <si>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</si>
  <si>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</si>
  <si>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</si>
  <si>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</si>
  <si>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</si>
  <si>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</si>
  <si>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</si>
  <si>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</si>
  <si>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</si>
  <si>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</si>
  <si>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</si>
  <si>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</si>
  <si>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</si>
  <si>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</si>
  <si>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</si>
  <si>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</si>
  <si>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</si>
  <si>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</si>
  <si>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</si>
  <si>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</si>
  <si>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</si>
  <si>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</si>
  <si>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</si>
  <si>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</si>
  <si>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</si>
  <si>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</si>
  <si>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</si>
  <si>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</si>
  <si>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</si>
  <si>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</si>
  <si>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</si>
  <si>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</si>
  <si>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</si>
  <si>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</si>
  <si>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</si>
  <si>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</si>
  <si>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</si>
  <si>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</si>
  <si>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</si>
  <si>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</si>
  <si>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</si>
  <si>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</si>
  <si>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</si>
  <si>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</si>
  <si>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</si>
  <si>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</si>
  <si>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</si>
  <si>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</si>
  <si>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</si>
  <si>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</si>
  <si>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</si>
  <si>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</si>
  <si>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</si>
  <si>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</si>
  <si>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</si>
  <si>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</si>
  <si>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</si>
  <si>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</si>
  <si>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</si>
  <si>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</si>
  <si>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</si>
  <si>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</si>
  <si>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</si>
  <si>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</si>
  <si>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</si>
  <si>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</si>
  <si>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</si>
  <si>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</si>
  <si>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</si>
  <si>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</si>
  <si>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</si>
  <si>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</si>
  <si>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</si>
  <si>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</si>
  <si>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</si>
  <si>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</si>
  <si>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</si>
  <si>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</si>
  <si>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</si>
  <si>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</si>
  <si>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</si>
  <si>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</si>
  <si>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</si>
  <si>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</si>
  <si>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</si>
  <si>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</si>
  <si>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</si>
  <si>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</si>
  <si>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</si>
  <si>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</si>
  <si>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</si>
  <si>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</si>
  <si>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</si>
  <si>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</si>
  <si>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</si>
  <si>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</si>
  <si>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</si>
  <si>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</si>
  <si>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</si>
  <si>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</si>
  <si>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</si>
  <si>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</si>
  <si>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</si>
  <si>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</si>
  <si>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</si>
  <si>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</si>
  <si>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</si>
  <si>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</si>
  <si>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</si>
  <si>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</si>
  <si>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</si>
  <si>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</si>
  <si>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</si>
  <si>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</si>
  <si>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</si>
  <si>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</si>
  <si>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</si>
  <si>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</si>
  <si>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</si>
  <si>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</si>
  <si>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</si>
  <si>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</si>
  <si>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</si>
  <si>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</si>
  <si>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</si>
  <si>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</si>
  <si>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</si>
  <si>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</si>
  <si>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</si>
  <si>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</si>
  <si>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</si>
  <si>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</si>
  <si>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</si>
  <si>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</si>
  <si>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</si>
  <si>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</si>
  <si>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</si>
  <si>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</si>
  <si>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</si>
  <si>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</si>
  <si>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</si>
  <si>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</si>
  <si>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</si>
  <si>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</si>
  <si>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</si>
  <si>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</si>
  <si>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</si>
  <si>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</si>
  <si>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</si>
  <si>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</si>
  <si>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</si>
  <si>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</si>
  <si>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</si>
  <si>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</si>
  <si>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</si>
  <si>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</si>
  <si>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</si>
  <si>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</si>
  <si>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</si>
  <si>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</si>
  <si>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</si>
  <si>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</si>
  <si>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</si>
  <si>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</si>
  <si>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</si>
  <si>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</si>
  <si>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</si>
  <si>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</si>
  <si>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</si>
  <si>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</si>
  <si>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</si>
  <si>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</si>
  <si>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</si>
  <si>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</si>
  <si>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</si>
  <si>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</si>
  <si>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</si>
  <si>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</si>
  <si>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</si>
  <si>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</si>
  <si>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</si>
  <si>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</si>
  <si>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</si>
  <si>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</si>
  <si>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</si>
  <si>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</si>
  <si>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</si>
  <si>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</si>
  <si>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</si>
  <si>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</si>
  <si>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</si>
  <si>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</si>
  <si>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</si>
  <si>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</si>
  <si>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</si>
  <si>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</si>
  <si>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</si>
  <si>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</si>
  <si>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</si>
  <si>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</si>
  <si>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</si>
  <si>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</si>
  <si>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</si>
  <si>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</si>
  <si>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</si>
  <si>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</si>
  <si>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</si>
  <si>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</si>
  <si>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</si>
  <si>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</si>
  <si>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</si>
  <si>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</si>
  <si>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</si>
  <si>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</si>
  <si>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</si>
  <si>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</si>
  <si>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</si>
  <si>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</si>
  <si>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</si>
  <si>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</si>
  <si>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</si>
  <si>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</si>
  <si>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</si>
  <si>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</si>
  <si>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</si>
  <si>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</si>
  <si>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</si>
  <si>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</si>
  <si>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</si>
  <si>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</si>
  <si>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</si>
  <si>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</si>
  <si>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</si>
  <si>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</si>
  <si>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</si>
  <si>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</si>
  <si>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</si>
  <si>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</si>
  <si>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</si>
  <si>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</si>
  <si>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</si>
  <si>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</si>
  <si>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</si>
  <si>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</si>
  <si>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</si>
  <si>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</si>
  <si>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</si>
  <si>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</si>
  <si>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</si>
  <si>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</si>
  <si>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</si>
  <si>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</si>
  <si>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</si>
  <si>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</si>
  <si>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</si>
  <si>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</si>
  <si>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</si>
  <si>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</si>
  <si>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</si>
  <si>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</si>
  <si>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</si>
  <si>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</si>
  <si>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</si>
  <si>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</si>
  <si>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</si>
  <si>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</si>
  <si>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</si>
  <si>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</si>
  <si>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</si>
  <si>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</si>
  <si>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</si>
  <si>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</si>
  <si>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</si>
  <si>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</si>
  <si>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</si>
  <si>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</si>
  <si>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</si>
  <si>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</si>
  <si>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</si>
  <si>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</si>
  <si>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</si>
  <si>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</si>
  <si>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</si>
  <si>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</si>
  <si>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</si>
  <si>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</si>
  <si>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</si>
  <si>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</si>
  <si>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</si>
  <si>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</si>
  <si>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</si>
  <si>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</si>
  <si>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</si>
  <si>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</si>
  <si>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</si>
  <si>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</si>
  <si>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</si>
  <si>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</si>
  <si>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</si>
  <si>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</si>
  <si>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</si>
  <si>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</si>
  <si>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</si>
  <si>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</si>
  <si>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</si>
  <si>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</si>
  <si>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</si>
  <si>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</si>
  <si>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</si>
  <si>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</si>
  <si>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</si>
  <si>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</si>
  <si>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</si>
  <si>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</si>
  <si>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</si>
  <si>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</si>
  <si>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</si>
  <si>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</si>
  <si>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</si>
  <si>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</si>
  <si>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</si>
  <si>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</si>
  <si>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</si>
  <si>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</si>
  <si>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</si>
  <si>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</si>
  <si>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</si>
  <si>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</si>
  <si>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</si>
  <si>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</si>
  <si>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</si>
  <si>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</si>
  <si>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</si>
  <si>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</si>
  <si>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</si>
  <si>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</si>
  <si>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</si>
  <si>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</si>
  <si>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</si>
  <si>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</si>
  <si>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</si>
  <si>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</si>
  <si>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</si>
  <si>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</si>
  <si>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</si>
  <si>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</si>
  <si>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</si>
  <si>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</si>
  <si>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</si>
  <si>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</si>
  <si>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</si>
  <si>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</si>
  <si>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</si>
  <si>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</si>
  <si>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</si>
  <si>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</si>
  <si>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</si>
  <si>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</si>
  <si>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</si>
  <si>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</si>
  <si>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</si>
  <si>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</si>
  <si>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</si>
  <si>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</si>
  <si>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</si>
  <si>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</si>
  <si>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</si>
  <si>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</si>
  <si>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</si>
  <si>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</si>
  <si>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</si>
  <si>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</si>
  <si>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</si>
  <si>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</si>
  <si>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</si>
  <si>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</si>
  <si>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</si>
  <si>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</si>
  <si>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</si>
  <si>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</si>
  <si>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</si>
  <si>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</si>
  <si>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</si>
  <si>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</si>
  <si>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</si>
  <si>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</si>
  <si>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</si>
  <si>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</si>
  <si>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</si>
  <si>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</si>
  <si>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</si>
  <si>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</si>
  <si>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</si>
  <si>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</si>
  <si>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</si>
  <si>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</si>
  <si>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</si>
  <si>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</si>
  <si>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</si>
  <si>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</si>
  <si>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</si>
  <si>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</si>
  <si>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</si>
  <si>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</si>
  <si>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</si>
  <si>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</si>
  <si>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</si>
  <si>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</si>
  <si>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</si>
  <si>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</si>
  <si>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</si>
  <si>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</si>
  <si>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</si>
  <si>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</si>
  <si>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</si>
  <si>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</si>
  <si>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</si>
  <si>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</si>
  <si>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</si>
  <si>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</si>
  <si>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</si>
  <si>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</si>
  <si>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</si>
  <si>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</si>
  <si>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</si>
  <si>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</si>
  <si>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</si>
  <si>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</si>
  <si>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</si>
  <si>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</si>
  <si>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</si>
  <si>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</si>
  <si>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</si>
  <si>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</si>
  <si>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</si>
  <si>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</si>
  <si>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</si>
  <si>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</si>
  <si>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</si>
  <si>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</si>
  <si>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</si>
  <si>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</si>
  <si>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</si>
  <si>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</si>
  <si>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</si>
  <si>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</si>
  <si>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</si>
  <si>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</si>
  <si>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</si>
  <si>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</si>
  <si>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</si>
  <si>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</si>
  <si>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</si>
  <si>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</si>
  <si>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</si>
  <si>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</si>
  <si>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</si>
  <si>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</si>
  <si>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</si>
  <si>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</si>
  <si>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</si>
  <si>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</si>
  <si>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</si>
  <si>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</si>
  <si>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</si>
  <si>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</si>
  <si>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</si>
  <si>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</si>
  <si>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</si>
  <si>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</si>
  <si>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</si>
  <si>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</si>
  <si>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</si>
  <si>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</si>
  <si>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</si>
  <si>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</si>
  <si>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</si>
  <si>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</si>
  <si>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</si>
  <si>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</si>
  <si>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</si>
  <si>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</si>
  <si>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</si>
  <si>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</si>
  <si>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</si>
  <si>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</si>
  <si>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</si>
  <si>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</si>
  <si>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</si>
  <si>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</si>
  <si>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</si>
  <si>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</si>
  <si>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</si>
  <si>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</si>
  <si>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</si>
  <si>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</si>
  <si>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</si>
  <si>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</si>
  <si>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</si>
  <si>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</si>
  <si>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</si>
  <si>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</si>
  <si>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</si>
  <si>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</si>
  <si>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</si>
  <si>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</si>
  <si>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</si>
  <si>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</si>
  <si>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</si>
  <si>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</si>
  <si>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</si>
  <si>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</si>
  <si>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</si>
  <si>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</si>
  <si>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</si>
  <si>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</si>
  <si>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</si>
  <si>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</si>
  <si>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</si>
  <si>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</si>
  <si>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</si>
  <si>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</si>
  <si>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</si>
  <si>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</si>
  <si>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</si>
  <si>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</si>
  <si>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</si>
  <si>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</si>
  <si>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</si>
  <si>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</si>
  <si>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</si>
  <si>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</si>
  <si>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</si>
  <si>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</si>
  <si>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</si>
  <si>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</si>
  <si>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</si>
  <si>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</si>
  <si>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</si>
  <si>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</si>
  <si>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</si>
  <si>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</si>
  <si>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</si>
  <si>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</si>
  <si>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</si>
  <si>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</si>
  <si>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</si>
  <si>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</si>
  <si>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</si>
  <si>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</si>
  <si>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</si>
  <si>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</si>
  <si>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</si>
  <si>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</si>
  <si>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</si>
  <si>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</si>
  <si>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</si>
  <si>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</si>
  <si>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</si>
  <si>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</si>
  <si>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</si>
  <si>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</si>
  <si>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</si>
  <si>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</si>
  <si>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</si>
  <si>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</si>
  <si>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</si>
  <si>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</si>
  <si>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</si>
  <si>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</si>
  <si>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</si>
  <si>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</si>
  <si>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</si>
  <si>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</si>
  <si>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</si>
  <si>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</si>
  <si>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</si>
  <si>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</si>
  <si>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</si>
  <si>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</si>
  <si>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</si>
  <si>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</si>
  <si>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</si>
  <si>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</si>
  <si>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</si>
  <si>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</si>
  <si>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</si>
  <si>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</si>
  <si>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</si>
  <si>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</si>
  <si>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</si>
  <si>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</si>
  <si>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</si>
  <si>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</si>
  <si>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</si>
  <si>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</si>
  <si>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</si>
  <si>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</si>
  <si>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</si>
  <si>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</si>
  <si>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</si>
  <si>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</si>
  <si>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</si>
  <si>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</si>
  <si>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</si>
  <si>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</si>
  <si>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</si>
  <si>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</si>
  <si>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</si>
  <si>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</si>
  <si>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</si>
  <si>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</si>
  <si>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</si>
  <si>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</si>
  <si>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</si>
  <si>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</si>
  <si>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</si>
  <si>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</si>
  <si>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</si>
  <si>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</si>
  <si>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</si>
  <si>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</si>
  <si>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</si>
  <si>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</si>
  <si>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</si>
  <si>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</si>
  <si>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</si>
  <si>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</si>
  <si>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</si>
  <si>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</si>
  <si>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</si>
  <si>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</si>
  <si>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</si>
  <si>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</si>
  <si>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</si>
  <si>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</si>
  <si>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</si>
  <si>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</si>
  <si>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</si>
  <si>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</si>
  <si>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</si>
  <si>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</si>
  <si>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</si>
  <si>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</si>
  <si>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</si>
  <si>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</si>
  <si>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</si>
  <si>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</si>
  <si>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</si>
  <si>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</si>
  <si>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</si>
  <si>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</si>
  <si>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</si>
  <si>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</si>
  <si>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</si>
  <si>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</si>
  <si>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</si>
  <si>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</si>
  <si>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</si>
  <si>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</si>
  <si>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</si>
  <si>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</si>
  <si>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</si>
  <si>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</si>
  <si>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</si>
  <si>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</si>
  <si>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</si>
  <si>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</si>
  <si>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</si>
  <si>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</si>
  <si>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</si>
  <si>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</si>
  <si>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</si>
  <si>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</si>
  <si>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</si>
  <si>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</si>
  <si>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</si>
  <si>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</si>
  <si>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</si>
  <si>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</si>
  <si>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</si>
  <si>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</si>
  <si>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</si>
  <si>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</si>
  <si>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</si>
  <si>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</si>
  <si>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</si>
  <si>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</si>
  <si>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</si>
  <si>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</si>
  <si>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</si>
  <si>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</si>
  <si>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</si>
  <si>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</si>
  <si>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</si>
  <si>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</si>
  <si>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</si>
  <si>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</si>
  <si>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</si>
  <si>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</si>
  <si>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</si>
  <si>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</si>
  <si>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</si>
  <si>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</si>
  <si>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</si>
  <si>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</si>
  <si>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</si>
  <si>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</si>
  <si>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</si>
  <si>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</si>
  <si>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</si>
  <si>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</si>
  <si>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</si>
  <si>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</si>
  <si>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</si>
  <si>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</si>
  <si>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</si>
  <si>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</si>
  <si>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</si>
  <si>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</si>
  <si>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</si>
  <si>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</si>
  <si>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</si>
  <si>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</si>
  <si>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</si>
  <si>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</si>
  <si>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</si>
  <si>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</si>
  <si>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</si>
  <si>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</si>
  <si>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</si>
  <si>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</si>
  <si>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</si>
  <si>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</si>
  <si>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</si>
  <si>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</si>
  <si>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</si>
  <si>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</si>
  <si>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</si>
  <si>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</si>
  <si>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</si>
  <si>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</si>
  <si>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</si>
  <si>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</si>
  <si>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</si>
  <si>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</si>
  <si>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</si>
  <si>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</si>
  <si>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</si>
  <si>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</si>
  <si>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</si>
  <si>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</si>
  <si>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</si>
  <si>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</si>
  <si>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</si>
  <si>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</si>
  <si>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</si>
  <si>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</si>
  <si>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</si>
  <si>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</si>
  <si>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</si>
  <si>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</si>
  <si>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</si>
  <si>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</si>
  <si>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</si>
  <si>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</si>
  <si>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</si>
  <si>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</si>
  <si>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</si>
  <si>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</si>
  <si>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</si>
  <si>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</si>
  <si>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</si>
  <si>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</si>
  <si>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</si>
  <si>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</si>
  <si>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</si>
  <si>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</si>
  <si>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</si>
  <si>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</si>
  <si>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</si>
  <si>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</si>
  <si>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</si>
  <si>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</si>
  <si>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</si>
  <si>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</si>
  <si>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</si>
  <si>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</si>
  <si>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</si>
  <si>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</si>
  <si>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</si>
  <si>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</si>
  <si>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</si>
  <si>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</si>
  <si>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</si>
  <si>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</si>
  <si>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</si>
  <si>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</si>
  <si>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</si>
  <si>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</si>
  <si>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</si>
  <si>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</si>
  <si>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</si>
  <si>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</si>
  <si>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</si>
  <si>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</si>
  <si>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</si>
  <si>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</si>
  <si>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</si>
  <si>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</si>
  <si>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</si>
  <si>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</si>
  <si>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</si>
  <si>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</si>
  <si>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</si>
  <si>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</si>
  <si>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</si>
  <si>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</si>
  <si>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</si>
  <si>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</si>
  <si>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</si>
  <si>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</si>
  <si>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</si>
  <si>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</si>
  <si>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</si>
  <si>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</si>
  <si>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</si>
  <si>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</si>
  <si>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</si>
  <si>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</si>
  <si>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</si>
  <si>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</si>
  <si>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</si>
  <si>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</si>
  <si>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</si>
  <si>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</si>
  <si>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</si>
  <si>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</si>
  <si>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</si>
  <si>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</si>
  <si>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</si>
  <si>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</si>
  <si>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</si>
  <si>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</si>
  <si>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</si>
  <si>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</si>
  <si>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</si>
  <si>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</si>
  <si>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</si>
  <si>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</si>
  <si>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</si>
  <si>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</si>
  <si>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</si>
  <si>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</si>
  <si>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</si>
  <si>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</si>
  <si>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</si>
  <si>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</si>
  <si>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</si>
  <si>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</si>
  <si>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</si>
  <si>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</si>
  <si>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</si>
  <si>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</si>
  <si>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</si>
  <si>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</si>
  <si>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</si>
  <si>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</si>
  <si>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</si>
  <si>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</si>
  <si>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</si>
  <si>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</si>
  <si>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</si>
  <si>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</si>
  <si>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</si>
  <si>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</si>
  <si>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</si>
  <si>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</si>
  <si>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</si>
  <si>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</si>
  <si>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</si>
  <si>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</si>
  <si>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</si>
  <si>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</si>
  <si>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</si>
  <si>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</si>
  <si>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</si>
  <si>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</si>
  <si>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</si>
  <si>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</si>
  <si>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</si>
  <si>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</si>
  <si>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</si>
  <si>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</si>
  <si>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</si>
  <si>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</si>
  <si>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</si>
  <si>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</si>
  <si>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</si>
  <si>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</si>
  <si>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</si>
  <si>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</si>
  <si>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</si>
  <si>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</si>
  <si>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</si>
  <si>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</si>
  <si>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</si>
  <si>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</si>
  <si>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</si>
  <si>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</si>
  <si>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</si>
  <si>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</si>
  <si>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</si>
  <si>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</si>
  <si>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</si>
  <si>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</si>
  <si>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</si>
  <si>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</si>
  <si>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</si>
  <si>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</si>
  <si>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</si>
  <si>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</si>
  <si>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</si>
  <si>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</si>
  <si>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</si>
  <si>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</si>
  <si>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</si>
  <si>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</si>
  <si>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</si>
  <si>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</si>
  <si>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</si>
  <si>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</si>
  <si>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</si>
  <si>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</si>
  <si>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</si>
  <si>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</si>
  <si>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</si>
  <si>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</si>
  <si>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</si>
  <si>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</si>
  <si>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</si>
  <si>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</si>
  <si>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</si>
  <si>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</si>
  <si>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</si>
  <si>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</si>
  <si>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</si>
  <si>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</si>
  <si>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</si>
  <si>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</si>
  <si>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</si>
  <si>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</si>
  <si>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</si>
  <si>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</si>
  <si>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</si>
  <si>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</si>
  <si>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</si>
  <si>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</si>
  <si>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</si>
  <si>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</si>
  <si>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</si>
  <si>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</si>
  <si>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</si>
  <si>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</si>
  <si>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</si>
  <si>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</si>
  <si>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</si>
  <si>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</si>
  <si>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</si>
  <si>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</si>
  <si>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</si>
  <si>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</si>
  <si>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</si>
  <si>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</si>
  <si>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</si>
  <si>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</si>
  <si>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</si>
  <si>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</si>
  <si>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</si>
  <si>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</si>
  <si>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</si>
  <si>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</si>
  <si>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</si>
  <si>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</si>
  <si>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</si>
  <si>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</si>
  <si>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</si>
  <si>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</si>
  <si>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</si>
  <si>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</si>
  <si>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</si>
  <si>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</si>
  <si>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</si>
  <si>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</si>
  <si>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</si>
  <si>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</si>
  <si>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</si>
  <si>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</si>
  <si>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</si>
  <si>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</si>
  <si>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</si>
  <si>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</si>
  <si>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</si>
  <si>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</si>
  <si>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</si>
  <si>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</si>
  <si>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</si>
  <si>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</si>
  <si>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</si>
  <si>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</si>
  <si>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</si>
  <si>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</si>
  <si>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</si>
  <si>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</si>
  <si>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</si>
  <si>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</si>
  <si>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</si>
  <si>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</si>
  <si>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</si>
  <si>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</si>
  <si>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</si>
  <si>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</si>
  <si>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</si>
  <si>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</si>
  <si>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</si>
  <si>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</si>
  <si>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</si>
  <si>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</si>
  <si>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</si>
  <si>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</si>
  <si>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</si>
  <si>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</si>
  <si>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</si>
  <si>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</si>
  <si>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</si>
  <si>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</si>
  <si>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</si>
  <si>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</si>
  <si>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</si>
  <si>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</si>
  <si>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</si>
  <si>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</si>
  <si>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</si>
  <si>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</si>
  <si>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</si>
  <si>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</si>
  <si>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</si>
  <si>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</si>
  <si>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</si>
  <si>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</si>
  <si>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</si>
  <si>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</si>
  <si>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</si>
  <si>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</si>
  <si>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</si>
  <si>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</si>
  <si>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</si>
  <si>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</si>
  <si>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</si>
  <si>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</si>
  <si>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</si>
  <si>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</si>
  <si>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</si>
  <si>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</si>
  <si>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</si>
  <si>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</si>
  <si>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</si>
  <si>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</si>
  <si>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</si>
  <si>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</si>
  <si>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</si>
  <si>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</si>
  <si>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</si>
  <si>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</si>
  <si>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</si>
  <si>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</si>
  <si>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</si>
  <si>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</si>
  <si>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</si>
  <si>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</si>
  <si>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</si>
  <si>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</si>
  <si>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</si>
  <si>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</si>
  <si>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</si>
  <si>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</si>
  <si>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</si>
  <si>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</si>
  <si>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</si>
  <si>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</si>
  <si>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</si>
  <si>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</si>
  <si>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</si>
  <si>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</si>
  <si>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</si>
  <si>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</si>
  <si>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</si>
  <si>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</si>
  <si>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</si>
  <si>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</si>
  <si>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</si>
  <si>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</si>
  <si>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</si>
  <si>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</si>
  <si>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</si>
  <si>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</si>
  <si>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</si>
  <si>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</si>
  <si>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</si>
  <si>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</si>
  <si>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</si>
  <si>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</si>
  <si>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</si>
  <si>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</si>
  <si>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</si>
  <si>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</si>
  <si>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</si>
  <si>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</si>
  <si>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</si>
  <si>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</si>
  <si>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</si>
  <si>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</si>
  <si>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</si>
  <si>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</si>
  <si>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</si>
  <si>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</si>
  <si>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</si>
  <si>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</si>
  <si>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</si>
  <si>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</si>
  <si>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</si>
  <si>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</si>
  <si>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</si>
  <si>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</si>
  <si>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</si>
  <si>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</si>
  <si>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</si>
  <si>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</si>
  <si>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</si>
  <si>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</si>
  <si>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</si>
  <si>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</si>
  <si>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</si>
  <si>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</si>
  <si>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</si>
  <si>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</si>
  <si>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</si>
  <si>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</si>
  <si>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</si>
  <si>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</si>
  <si>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</si>
  <si>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</si>
  <si>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</si>
  <si>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</si>
  <si>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</si>
  <si>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</si>
  <si>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</si>
  <si>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</si>
  <si>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</si>
  <si>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</si>
  <si>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</si>
  <si>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</si>
  <si>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</si>
  <si>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</si>
  <si>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</si>
  <si>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</si>
  <si>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</si>
  <si>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</si>
  <si>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</si>
  <si>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</si>
  <si>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</si>
  <si>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</si>
  <si>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</si>
  <si>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</si>
  <si>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</si>
  <si>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</si>
  <si>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</si>
  <si>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</si>
  <si>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</si>
  <si>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</si>
  <si>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</si>
  <si>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</si>
  <si>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</si>
  <si>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</si>
  <si>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</si>
  <si>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</si>
  <si>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</si>
  <si>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</si>
  <si>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</si>
  <si>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</si>
  <si>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</si>
  <si>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</si>
  <si>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</si>
  <si>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</si>
  <si>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</si>
  <si>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</si>
  <si>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</si>
  <si>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</si>
  <si>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</si>
  <si>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</si>
  <si>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</si>
  <si>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</si>
  <si>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</si>
  <si>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</si>
  <si>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</si>
  <si>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</si>
  <si>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</si>
  <si>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</si>
  <si>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</si>
  <si>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</si>
  <si>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</si>
  <si>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</si>
  <si>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</si>
  <si>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</si>
  <si>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</si>
  <si>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</si>
  <si>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</si>
  <si>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</si>
  <si>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</si>
  <si>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</si>
  <si>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</si>
  <si>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</si>
  <si>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</si>
  <si>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</si>
  <si>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</si>
  <si>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</si>
  <si>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</si>
  <si>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</si>
  <si>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</si>
  <si>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</si>
  <si>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</si>
  <si>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</si>
  <si>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</si>
  <si>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</si>
  <si>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</si>
  <si>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</si>
  <si>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</si>
  <si>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</si>
  <si>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</si>
  <si>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</si>
  <si>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</si>
  <si>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</si>
  <si>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</si>
  <si>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</si>
  <si>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</si>
  <si>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</si>
  <si>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</si>
  <si>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</si>
  <si>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</si>
  <si>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</si>
  <si>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</si>
  <si>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</si>
  <si>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</si>
  <si>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</si>
  <si>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</si>
  <si>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</si>
  <si>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</si>
  <si>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</si>
  <si>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</si>
  <si>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</si>
  <si>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</si>
  <si>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</si>
  <si>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</si>
  <si>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</si>
  <si>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</si>
  <si>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</si>
  <si>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</si>
  <si>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</si>
  <si>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</si>
  <si>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</si>
  <si>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</si>
  <si>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</si>
  <si>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</si>
  <si>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</si>
  <si>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</si>
  <si>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</si>
  <si>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</si>
  <si>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</si>
  <si>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</si>
  <si>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</si>
  <si>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</si>
  <si>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</si>
  <si>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</si>
  <si>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</si>
  <si>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</si>
  <si>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</si>
  <si>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</si>
  <si>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</si>
  <si>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</si>
  <si>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</si>
  <si>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</si>
  <si>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</si>
  <si>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</si>
  <si>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</si>
  <si>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</si>
  <si>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</si>
  <si>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</si>
  <si>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</si>
  <si>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</si>
  <si>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</si>
  <si>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</si>
  <si>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</si>
  <si>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</si>
  <si>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</si>
  <si>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</si>
  <si>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</si>
  <si>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</si>
  <si>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</si>
  <si>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</si>
  <si>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</si>
  <si>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</si>
  <si>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</si>
  <si>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</si>
  <si>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</si>
  <si>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</si>
  <si>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</si>
  <si>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</si>
  <si>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</si>
  <si>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</si>
  <si>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</si>
  <si>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</si>
  <si>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</si>
  <si>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</si>
  <si>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</si>
  <si>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</si>
  <si>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</si>
  <si>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</si>
  <si>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</si>
  <si>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</si>
  <si>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</si>
  <si>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</si>
  <si>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</si>
  <si>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</si>
  <si>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</si>
  <si>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</si>
  <si>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</si>
  <si>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</si>
  <si>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</si>
  <si>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</si>
  <si>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</si>
  <si>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</si>
  <si>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</si>
  <si>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</si>
  <si>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</si>
  <si>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</si>
  <si>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</si>
  <si>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</si>
  <si>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</si>
  <si>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</si>
  <si>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</si>
  <si>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</si>
  <si>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</si>
  <si>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</si>
  <si>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</si>
  <si>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</si>
  <si>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</si>
  <si>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</si>
  <si>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</si>
  <si>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</si>
  <si>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</si>
  <si>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</si>
  <si>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</si>
  <si>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</si>
  <si>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</si>
  <si>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</si>
  <si>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</si>
  <si>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</si>
  <si>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</si>
  <si>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</si>
  <si>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</si>
  <si>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</si>
  <si>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</si>
  <si>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</si>
  <si>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</si>
  <si>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</si>
  <si>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</si>
  <si>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</si>
  <si>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</si>
  <si>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</si>
  <si>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</si>
  <si>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</si>
  <si>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</si>
  <si>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</si>
  <si>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</si>
  <si>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</si>
  <si>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</si>
  <si>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</si>
  <si>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</si>
  <si>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</si>
  <si>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</si>
  <si>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</si>
  <si>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</si>
  <si>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</si>
  <si>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</si>
  <si>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</si>
  <si>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</si>
  <si>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</si>
  <si>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</si>
  <si>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</si>
  <si>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</si>
  <si>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</si>
  <si>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</si>
  <si>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</si>
  <si>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</si>
  <si>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</si>
  <si>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</si>
  <si>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</si>
  <si>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</si>
  <si>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</si>
  <si>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</si>
  <si>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</si>
  <si>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</si>
  <si>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</si>
  <si>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</si>
  <si>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</si>
  <si>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</si>
  <si>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</si>
  <si>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</si>
  <si>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</si>
  <si>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</si>
  <si>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</si>
  <si>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</si>
  <si>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</si>
  <si>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</si>
  <si>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</si>
  <si>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</si>
  <si>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</si>
  <si>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</si>
  <si>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</si>
  <si>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</si>
  <si>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</si>
  <si>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</si>
  <si>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</si>
  <si>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</si>
  <si>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</si>
  <si>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</si>
  <si>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</si>
  <si>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</si>
  <si>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</si>
  <si>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</si>
  <si>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</si>
  <si>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</si>
  <si>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</si>
  <si>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</si>
  <si>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</si>
  <si>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</si>
  <si>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</si>
  <si>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</si>
  <si>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</si>
  <si>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</si>
  <si>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</si>
  <si>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</si>
  <si>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</si>
  <si>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</si>
  <si>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</si>
  <si>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</si>
  <si>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</si>
  <si>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</si>
  <si>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</si>
  <si>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</si>
  <si>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</si>
  <si>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</si>
  <si>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</si>
  <si>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</si>
  <si>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</si>
  <si>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</si>
  <si>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</si>
  <si>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</si>
  <si>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</si>
  <si>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</si>
  <si>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</si>
  <si>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</si>
  <si>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</si>
  <si>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</si>
  <si>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</si>
  <si>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</si>
  <si>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</si>
  <si>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</si>
  <si>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</si>
  <si>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</si>
  <si>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</si>
  <si>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</si>
  <si>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</si>
  <si>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</si>
  <si>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</si>
  <si>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</si>
  <si>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</si>
  <si>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</si>
  <si>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</si>
  <si>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</si>
  <si>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</si>
  <si>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</si>
  <si>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</si>
  <si>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</si>
  <si>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</si>
  <si>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</si>
  <si>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</si>
  <si>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</si>
  <si>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</si>
  <si>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</si>
  <si>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</si>
  <si>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</si>
  <si>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</si>
  <si>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</si>
  <si>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</si>
  <si>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</si>
  <si>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</si>
  <si>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</si>
  <si>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</si>
  <si>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</si>
  <si>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</si>
  <si>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</si>
  <si>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</si>
  <si>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</si>
  <si>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</si>
  <si>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</si>
  <si>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</si>
  <si>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</si>
  <si>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</si>
  <si>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</si>
  <si>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</si>
  <si>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</si>
  <si>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</si>
  <si>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</si>
  <si>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</si>
  <si>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</si>
  <si>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</si>
  <si>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</si>
  <si>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</si>
  <si>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</si>
  <si>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</si>
  <si>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</si>
  <si>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</si>
  <si>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</si>
  <si>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</si>
  <si>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</si>
  <si>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</si>
  <si>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</si>
  <si>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</si>
  <si>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</si>
  <si>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</si>
  <si>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</si>
  <si>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</si>
  <si>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</si>
  <si>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</si>
  <si>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</si>
  <si>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</si>
  <si>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</si>
  <si>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</si>
  <si>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</si>
  <si>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</si>
  <si>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</si>
  <si>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</si>
  <si>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</si>
  <si>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</si>
  <si>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</si>
  <si>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</si>
  <si>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</si>
  <si>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</si>
  <si>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</si>
  <si>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</si>
  <si>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</si>
  <si>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</si>
  <si>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</si>
  <si>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</si>
  <si>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</si>
  <si>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</si>
  <si>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</si>
  <si>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</si>
  <si>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</si>
  <si>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</si>
  <si>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</si>
  <si>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</si>
  <si>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</si>
  <si>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</si>
  <si>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</si>
  <si>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</si>
  <si>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</si>
  <si>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</si>
  <si>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</si>
  <si>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</si>
  <si>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</si>
  <si>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</si>
  <si>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</si>
  <si>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</si>
  <si>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</si>
  <si>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</si>
  <si>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</si>
  <si>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</si>
  <si>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</si>
  <si>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</si>
  <si>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</si>
  <si>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</si>
  <si>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</si>
  <si>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</si>
  <si>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</si>
  <si>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</si>
  <si>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</si>
  <si>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</si>
  <si>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</si>
  <si>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</si>
  <si>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</si>
  <si>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</si>
  <si>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</si>
  <si>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</si>
  <si>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</si>
  <si>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</si>
  <si>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</si>
  <si>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</si>
  <si>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</si>
  <si>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</si>
  <si>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</si>
  <si>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</si>
  <si>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</si>
  <si>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</si>
  <si>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</si>
  <si>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</si>
  <si>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</si>
  <si>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</si>
  <si>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</si>
  <si>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</si>
  <si>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</si>
  <si>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</si>
  <si>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</si>
  <si>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</si>
  <si>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</si>
  <si>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</si>
  <si>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</si>
  <si>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</si>
  <si>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</si>
  <si>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</si>
  <si>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</si>
  <si>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</si>
  <si>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</si>
  <si>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</si>
  <si>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</si>
  <si>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</si>
  <si>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</si>
  <si>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</si>
  <si>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</si>
  <si>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</si>
  <si>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</si>
  <si>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</si>
  <si>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</si>
  <si>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</si>
  <si>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</si>
  <si>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</si>
  <si>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</si>
  <si>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</si>
  <si>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</si>
  <si>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</si>
  <si>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</si>
  <si>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</si>
  <si>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</si>
  <si>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</si>
  <si>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</si>
  <si>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</si>
  <si>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</si>
  <si>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</si>
  <si>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</si>
  <si>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</si>
  <si>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</si>
  <si>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</si>
  <si>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</si>
  <si>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</si>
  <si>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</si>
  <si>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</si>
  <si>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</si>
  <si>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</si>
  <si>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</si>
  <si>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</si>
  <si>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</si>
  <si>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</si>
  <si>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</si>
  <si>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</si>
  <si>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</si>
  <si>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</si>
  <si>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</si>
  <si>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</si>
  <si>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</si>
  <si>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</si>
  <si>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</si>
  <si>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</si>
  <si>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</si>
  <si>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</si>
  <si>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</si>
  <si>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</si>
  <si>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</si>
  <si>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</si>
  <si>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</si>
  <si>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</si>
  <si>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</si>
  <si>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</si>
  <si>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</si>
  <si>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</si>
  <si>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</si>
  <si>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</si>
  <si>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</si>
  <si>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</si>
  <si>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</si>
  <si>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</si>
  <si>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</si>
  <si>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</si>
  <si>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</si>
  <si>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</si>
  <si>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</si>
  <si>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</si>
  <si>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</si>
  <si>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</si>
  <si>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</si>
  <si>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</si>
  <si>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</si>
  <si>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</si>
  <si>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</si>
  <si>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</si>
  <si>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</si>
  <si>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</si>
  <si>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</si>
  <si>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</si>
  <si>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</si>
  <si>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</si>
  <si>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</si>
  <si>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</si>
  <si>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</si>
  <si>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</si>
  <si>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</si>
  <si>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</si>
  <si>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</si>
  <si>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</si>
  <si>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</si>
  <si>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</si>
  <si>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</si>
  <si>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</si>
  <si>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</si>
  <si>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</si>
  <si>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</si>
  <si>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</si>
  <si>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</si>
  <si>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</si>
  <si>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</si>
  <si>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</si>
  <si>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</si>
  <si>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</si>
  <si>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</si>
  <si>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</si>
  <si>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</si>
  <si>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</si>
  <si>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</si>
  <si>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</si>
  <si>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</si>
  <si>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</si>
  <si>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</si>
  <si>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</si>
  <si>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</si>
  <si>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</si>
  <si>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</si>
  <si>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</si>
  <si>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</si>
  <si>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</si>
  <si>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</si>
  <si>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</si>
  <si>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</si>
  <si>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</si>
  <si>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</si>
  <si>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</si>
  <si>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</si>
  <si>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</si>
  <si>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</si>
  <si>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</si>
  <si>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</si>
  <si>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</si>
  <si>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</si>
  <si>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</si>
  <si>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</si>
  <si>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</si>
  <si>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</si>
  <si>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</si>
  <si>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</si>
  <si>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</si>
  <si>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</si>
  <si>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</si>
  <si>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</si>
  <si>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</si>
  <si>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</si>
  <si>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</si>
  <si>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</si>
  <si>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</si>
  <si>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</si>
  <si>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</si>
  <si>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</si>
  <si>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</si>
  <si>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</si>
  <si>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</si>
  <si>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</si>
  <si>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</si>
  <si>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</si>
  <si>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</si>
  <si>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</si>
  <si>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</si>
  <si>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</si>
  <si>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</si>
  <si>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</si>
  <si>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</si>
  <si>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</si>
  <si>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</si>
  <si>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</si>
  <si>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</si>
  <si>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</si>
  <si>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</si>
  <si>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</si>
  <si>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</si>
  <si>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</si>
  <si>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</si>
  <si>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</si>
  <si>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</si>
  <si>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</si>
  <si>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</si>
  <si>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</si>
  <si>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</si>
  <si>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</si>
  <si>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</si>
  <si>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</si>
  <si>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</si>
  <si>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</si>
  <si>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</si>
  <si>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</si>
  <si>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</si>
  <si>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</si>
  <si>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</si>
  <si>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</si>
  <si>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</si>
  <si>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</si>
  <si>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</si>
  <si>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</si>
  <si>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</si>
  <si>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</si>
  <si>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</si>
  <si>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</si>
  <si>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</si>
  <si>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</si>
  <si>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</si>
  <si>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</si>
  <si>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</si>
  <si>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</si>
  <si>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</si>
  <si>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</si>
  <si>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</si>
  <si>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</si>
  <si>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</si>
  <si>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</si>
  <si>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</si>
  <si>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</si>
  <si>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</si>
  <si>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</si>
  <si>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</si>
  <si>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</si>
  <si>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</si>
  <si>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</si>
  <si>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</si>
  <si>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</si>
  <si>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</si>
  <si>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</si>
  <si>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</si>
  <si>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</si>
  <si>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</si>
  <si>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</si>
  <si>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</si>
  <si>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</si>
  <si>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</si>
  <si>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</si>
  <si>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</si>
  <si>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</si>
  <si>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</si>
  <si>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</si>
  <si>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</si>
  <si>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</si>
  <si>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</si>
  <si>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</si>
  <si>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</si>
  <si>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</si>
  <si>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</si>
  <si>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</si>
  <si>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</si>
  <si>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</si>
  <si>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</si>
  <si>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</si>
  <si>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</si>
  <si>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</si>
  <si>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</si>
  <si>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</si>
  <si>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</si>
  <si>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</si>
  <si>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</si>
  <si>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</si>
  <si>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</si>
  <si>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</si>
  <si>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</si>
  <si>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</si>
  <si>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</si>
  <si>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</si>
  <si>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</si>
  <si>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</si>
  <si>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</si>
  <si>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</si>
  <si>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</si>
  <si>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</si>
  <si>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</si>
  <si>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</si>
  <si>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</si>
  <si>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</si>
  <si>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</si>
  <si>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</si>
  <si>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</si>
  <si>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</si>
  <si>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</si>
  <si>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</si>
  <si>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</si>
  <si>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</si>
  <si>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</si>
  <si>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</si>
  <si>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</si>
  <si>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</si>
  <si>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</si>
  <si>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</si>
  <si>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</si>
  <si>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</si>
  <si>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</si>
  <si>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</si>
  <si>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</si>
  <si>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</si>
  <si>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</si>
  <si>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</si>
  <si>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</si>
  <si>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</si>
  <si>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</si>
  <si>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</si>
  <si>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</si>
  <si>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</si>
  <si>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</si>
  <si>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</si>
  <si>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</si>
  <si>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</si>
  <si>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</si>
  <si>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</si>
  <si>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</si>
  <si>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</si>
  <si>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</si>
  <si>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</si>
  <si>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</si>
  <si>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</si>
  <si>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</si>
  <si>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</si>
  <si>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</si>
  <si>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</si>
  <si>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</si>
  <si>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</si>
  <si>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</si>
  <si>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</si>
  <si>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</si>
  <si>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</si>
  <si>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</si>
  <si>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</si>
  <si>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</si>
  <si>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</si>
  <si>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</si>
  <si>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</si>
  <si>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</si>
  <si>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</si>
  <si>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</si>
  <si>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</si>
  <si>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</si>
  <si>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</si>
  <si>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</si>
  <si>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</si>
  <si>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</si>
  <si>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</si>
  <si>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</si>
  <si>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</si>
  <si>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</si>
  <si>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</si>
  <si>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</si>
  <si>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</si>
  <si>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</si>
  <si>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</si>
  <si>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</si>
  <si>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</si>
  <si>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</si>
  <si>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</si>
  <si>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</si>
  <si>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</si>
  <si>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</si>
  <si>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</si>
  <si>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</si>
  <si>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</si>
  <si>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</si>
  <si>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</si>
  <si>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</si>
  <si>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</si>
  <si>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</si>
  <si>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</si>
  <si>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</si>
  <si>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</si>
  <si>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</si>
  <si>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</si>
  <si>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</si>
  <si>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</si>
  <si>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</si>
  <si>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</si>
  <si>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</si>
  <si>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</si>
  <si>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</si>
  <si>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</si>
  <si>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</si>
  <si>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</si>
  <si>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</si>
  <si>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</si>
  <si>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</si>
  <si>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</si>
  <si>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</si>
  <si>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</si>
  <si>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</si>
  <si>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</si>
  <si>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</si>
  <si>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</si>
  <si>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</si>
  <si>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</si>
  <si>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</si>
  <si>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</si>
  <si>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</si>
  <si>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</si>
  <si>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</si>
  <si>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</si>
  <si>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</si>
  <si>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</si>
  <si>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</si>
  <si>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</si>
  <si>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</si>
  <si>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</si>
  <si>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</si>
  <si>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</si>
  <si>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</si>
  <si>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</si>
  <si>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</si>
  <si>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</si>
  <si>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</si>
  <si>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</si>
  <si>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</si>
  <si>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</si>
  <si>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</si>
  <si>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</si>
  <si>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</si>
  <si>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</si>
  <si>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</si>
  <si>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</si>
  <si>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</si>
  <si>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</si>
  <si>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</si>
  <si>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</si>
  <si>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</si>
  <si>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</si>
  <si>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</si>
  <si>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</si>
  <si>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</si>
  <si>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</si>
  <si>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</si>
  <si>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</si>
  <si>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</si>
  <si>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</si>
  <si>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</si>
  <si>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</si>
  <si>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</si>
  <si>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</si>
  <si>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</si>
  <si>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</si>
  <si>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</si>
  <si>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</si>
  <si>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</si>
  <si>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</si>
  <si>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</si>
  <si>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</si>
  <si>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</si>
  <si>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</si>
  <si>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</si>
  <si>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</si>
  <si>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</si>
  <si>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</si>
  <si>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</si>
  <si>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</si>
  <si>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</si>
  <si>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</si>
  <si>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</si>
  <si>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</si>
  <si>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</si>
  <si>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</si>
  <si>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</si>
  <si>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</si>
  <si>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</si>
  <si>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</si>
  <si>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</si>
  <si>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</si>
  <si>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</si>
  <si>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</si>
  <si>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</si>
  <si>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</si>
  <si>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</si>
  <si>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</si>
  <si>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</si>
  <si>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</si>
  <si>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</si>
  <si>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</si>
  <si>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</si>
  <si>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</si>
  <si>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</si>
  <si>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</si>
  <si>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</si>
  <si>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</si>
  <si>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</si>
  <si>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</si>
  <si>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</si>
  <si>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</si>
  <si>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</si>
  <si>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</si>
  <si>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</si>
  <si>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</si>
  <si>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</si>
  <si>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</si>
  <si>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</si>
  <si>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</si>
  <si>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</si>
  <si>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</si>
  <si>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</si>
  <si>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</si>
  <si>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</si>
  <si>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</si>
  <si>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</si>
  <si>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</si>
  <si>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</si>
  <si>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</si>
  <si>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</si>
  <si>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</si>
  <si>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</si>
  <si>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</si>
  <si>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</si>
  <si>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</si>
  <si>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</si>
  <si>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</si>
  <si>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</si>
  <si>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</si>
  <si>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</si>
  <si>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</si>
  <si>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</si>
  <si>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</si>
  <si>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</si>
  <si>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</si>
  <si>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</si>
  <si>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</si>
  <si>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</si>
  <si>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</si>
  <si>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</si>
  <si>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</si>
  <si>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</si>
  <si>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</si>
  <si>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</si>
  <si>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</si>
  <si>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</si>
  <si>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</si>
  <si>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</si>
  <si>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</si>
  <si>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</si>
  <si>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</si>
  <si>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</si>
  <si>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</si>
  <si>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</si>
  <si>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</si>
  <si>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</si>
  <si>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</si>
  <si>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</si>
  <si>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</si>
  <si>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</si>
  <si>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</si>
  <si>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</si>
  <si>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</si>
  <si>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</si>
  <si>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</si>
  <si>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</si>
  <si>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</si>
  <si>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</si>
  <si>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</si>
  <si>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</si>
  <si>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</si>
  <si>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</si>
  <si>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</si>
  <si>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</si>
  <si>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</si>
  <si>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</si>
  <si>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</si>
  <si>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</si>
  <si>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</si>
  <si>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</si>
  <si>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</si>
  <si>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</si>
  <si>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</si>
  <si>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</si>
  <si>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</si>
  <si>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</si>
  <si>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</si>
  <si>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</si>
  <si>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</si>
  <si>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</si>
  <si>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</si>
  <si>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</si>
  <si>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</si>
  <si>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</si>
  <si>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</si>
  <si>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</si>
  <si>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</si>
  <si>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</si>
  <si>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</si>
  <si>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</si>
  <si>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</si>
  <si>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</si>
  <si>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</si>
  <si>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</si>
  <si>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</si>
  <si>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</si>
  <si>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</si>
  <si>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</si>
  <si>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</si>
  <si>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</si>
  <si>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</si>
  <si>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</si>
  <si>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</si>
  <si>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</si>
  <si>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</si>
  <si>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</si>
  <si>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</si>
  <si>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</si>
  <si>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</si>
  <si>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</si>
  <si>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</si>
  <si>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</si>
  <si>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</si>
  <si>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</si>
  <si>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</si>
  <si>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</si>
  <si>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</si>
  <si>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</si>
  <si>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</si>
  <si>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</si>
  <si>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</si>
  <si>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</si>
  <si>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</si>
  <si>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</si>
  <si>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</si>
  <si>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</si>
  <si>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</si>
  <si>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</si>
  <si>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</si>
  <si>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</si>
  <si>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</si>
  <si>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</si>
  <si>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</si>
  <si>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</si>
  <si>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</si>
  <si>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</si>
  <si>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</si>
  <si>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</si>
  <si>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</si>
  <si>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</si>
  <si>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</si>
  <si>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</si>
  <si>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</si>
  <si>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</si>
  <si>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</si>
  <si>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</si>
  <si>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</si>
  <si>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</si>
  <si>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</si>
  <si>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</si>
  <si>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</si>
  <si>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</si>
  <si>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</si>
  <si>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</si>
  <si>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</si>
  <si>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</si>
  <si>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</si>
  <si>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</si>
  <si>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</si>
  <si>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</si>
  <si>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</si>
  <si>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</si>
  <si>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</si>
  <si>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</si>
  <si>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</si>
  <si>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</si>
  <si>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</si>
  <si>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</si>
  <si>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</si>
  <si>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</si>
  <si>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</si>
  <si>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</si>
  <si>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</si>
  <si>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</si>
  <si>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</si>
  <si>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</si>
  <si>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</si>
  <si>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</si>
  <si>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</si>
  <si>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</si>
  <si>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</si>
  <si>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</si>
  <si>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</si>
  <si>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</si>
  <si>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</si>
  <si>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</si>
  <si>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</si>
  <si>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</si>
  <si>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</si>
  <si>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</si>
  <si>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</si>
  <si>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</si>
  <si>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</si>
  <si>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</si>
  <si>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</si>
  <si>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</si>
  <si>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</si>
  <si>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</si>
  <si>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</si>
  <si>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</si>
  <si>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</si>
  <si>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</si>
  <si>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</si>
  <si>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</si>
  <si>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</si>
  <si>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</si>
  <si>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</si>
  <si>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</si>
  <si>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</si>
  <si>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</si>
  <si>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</si>
  <si>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</si>
  <si>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</si>
  <si>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</si>
  <si>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</si>
  <si>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</si>
  <si>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</si>
  <si>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</si>
  <si>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</si>
  <si>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</si>
  <si>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</si>
  <si>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</si>
  <si>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</si>
  <si>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</si>
  <si>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</si>
  <si>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</si>
  <si>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</si>
  <si>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</si>
  <si>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</si>
  <si>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</si>
  <si>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</si>
  <si>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</si>
  <si>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</si>
  <si>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</si>
  <si>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</si>
  <si>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</si>
  <si>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</si>
  <si>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</si>
  <si>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</si>
  <si>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</si>
  <si>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</si>
  <si>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</si>
  <si>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</si>
  <si>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</si>
  <si>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</si>
  <si>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</si>
  <si>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</si>
  <si>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</si>
  <si>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</si>
  <si>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</si>
  <si>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</si>
  <si>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</si>
  <si>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</si>
  <si>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</si>
  <si>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</si>
  <si>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</si>
  <si>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</si>
  <si>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</si>
  <si>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</si>
  <si>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</si>
  <si>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</si>
  <si>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</si>
  <si>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</si>
  <si>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</si>
  <si>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</si>
  <si>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</si>
  <si>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</si>
  <si>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</si>
  <si>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</si>
  <si>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</si>
  <si>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</si>
  <si>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</si>
  <si>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</si>
  <si>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</si>
  <si>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</si>
  <si>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</si>
  <si>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</si>
  <si>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</si>
  <si>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</si>
  <si>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</si>
  <si>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</si>
  <si>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</si>
  <si>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</si>
  <si>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</si>
  <si>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</si>
  <si>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</si>
  <si>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</si>
  <si>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</si>
  <si>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</si>
  <si>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</si>
  <si>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</si>
  <si>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</si>
  <si>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</si>
  <si>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</si>
  <si>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</si>
  <si>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</si>
  <si>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</si>
  <si>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</si>
  <si>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</si>
  <si>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</si>
  <si>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</si>
  <si>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</si>
  <si>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</si>
  <si>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</si>
  <si>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</si>
  <si>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</si>
  <si>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</si>
  <si>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</si>
  <si>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</si>
  <si>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</si>
  <si>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</si>
  <si>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</si>
  <si>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</si>
  <si>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</si>
  <si>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</si>
  <si>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</si>
  <si>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</si>
  <si>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</si>
  <si>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</si>
  <si>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</si>
  <si>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</si>
  <si>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</si>
  <si>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</si>
  <si>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</si>
  <si>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</si>
  <si>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</si>
  <si>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</si>
  <si>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</si>
  <si>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</si>
  <si>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</si>
  <si>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</si>
  <si>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</si>
  <si>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</si>
  <si>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</si>
  <si>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</si>
  <si>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</si>
  <si>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</si>
  <si>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</si>
  <si>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</si>
  <si>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</si>
  <si>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</si>
  <si>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</si>
  <si>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</si>
  <si>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</si>
  <si>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</si>
  <si>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</si>
  <si>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</si>
  <si>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</si>
  <si>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</si>
  <si>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</si>
  <si>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</si>
  <si>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</si>
  <si>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</si>
  <si>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</si>
  <si>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</si>
  <si>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</si>
  <si>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</si>
  <si>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</si>
  <si>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</si>
  <si>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</si>
  <si>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</si>
  <si>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</si>
  <si>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</si>
  <si>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</si>
  <si>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</si>
  <si>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</si>
  <si>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</si>
  <si>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</si>
  <si>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</si>
  <si>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</si>
  <si>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</si>
  <si>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</si>
  <si>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</si>
  <si>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</si>
  <si>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</si>
  <si>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</si>
  <si>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</si>
  <si>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</si>
  <si>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</si>
  <si>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</si>
  <si>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</si>
  <si>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</si>
  <si>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</si>
  <si>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</si>
  <si>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</si>
  <si>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</si>
  <si>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</si>
  <si>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</si>
  <si>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</si>
  <si>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</si>
  <si>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</si>
  <si>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</si>
  <si>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</si>
  <si>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</si>
  <si>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</si>
  <si>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</si>
  <si>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</si>
  <si>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</si>
  <si>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</si>
  <si>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</si>
  <si>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</si>
  <si>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</si>
  <si>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</si>
  <si>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</si>
  <si>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</si>
  <si>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</si>
  <si>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</si>
  <si>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</si>
  <si>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</si>
  <si>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</si>
  <si>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</si>
  <si>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</si>
  <si>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</si>
  <si>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</si>
  <si>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</si>
  <si>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</si>
  <si>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</si>
  <si>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</si>
  <si>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</si>
  <si>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</si>
  <si>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</si>
  <si>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</si>
  <si>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</si>
  <si>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</si>
  <si>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</si>
  <si>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</si>
  <si>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</si>
  <si>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</si>
  <si>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</si>
  <si>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</si>
  <si>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</si>
  <si>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</si>
  <si>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</si>
  <si>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</si>
  <si>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</si>
  <si>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</si>
  <si>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</si>
  <si>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</si>
  <si>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</si>
  <si>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</si>
  <si>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</si>
  <si>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</si>
  <si>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</si>
  <si>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</si>
  <si>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</si>
  <si>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</si>
  <si>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</si>
  <si>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</si>
  <si>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</si>
  <si>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</si>
  <si>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</si>
  <si>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</si>
  <si>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</si>
  <si>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</si>
  <si>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</si>
  <si>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</si>
  <si>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</si>
  <si>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</si>
  <si>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</si>
  <si>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</si>
  <si>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</si>
  <si>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</si>
  <si>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</si>
  <si>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</si>
  <si>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</si>
  <si>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</si>
  <si>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</si>
  <si>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</si>
  <si>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</si>
  <si>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</si>
  <si>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</si>
  <si>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</si>
  <si>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</si>
  <si>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</si>
  <si>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</si>
  <si>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</si>
  <si>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</si>
  <si>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</si>
  <si>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</si>
  <si>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</si>
  <si>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</si>
  <si>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</si>
  <si>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</si>
  <si>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</si>
  <si>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</si>
  <si>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</si>
  <si>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</si>
  <si>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</si>
  <si>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</si>
  <si>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</si>
  <si>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</si>
  <si>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</si>
  <si>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</si>
  <si>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</si>
  <si>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</si>
  <si>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</si>
  <si>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</si>
  <si>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</si>
  <si>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</si>
  <si>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</si>
  <si>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</si>
  <si>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</si>
  <si>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</si>
  <si>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</si>
  <si>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</si>
  <si>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</si>
  <si>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</si>
  <si>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</si>
  <si>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</si>
  <si>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</si>
  <si>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</si>
  <si>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</si>
  <si>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</si>
  <si>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</si>
  <si>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</si>
  <si>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</si>
  <si>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</si>
  <si>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</si>
  <si>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</si>
  <si>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</si>
  <si>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</si>
  <si>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</si>
  <si>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</si>
  <si>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</si>
  <si>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</si>
  <si>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</si>
  <si>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</si>
  <si>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</si>
  <si>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</si>
  <si>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</si>
  <si>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</si>
  <si>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</si>
  <si>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</si>
  <si>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</si>
  <si>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</si>
  <si>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</si>
  <si>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</si>
  <si>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</si>
  <si>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</si>
  <si>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</si>
  <si>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</si>
  <si>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</si>
  <si>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</si>
  <si>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</si>
  <si>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</si>
  <si>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</si>
  <si>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</si>
  <si>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</si>
  <si>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</si>
  <si>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</si>
  <si>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</si>
  <si>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</si>
  <si>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</si>
  <si>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</si>
  <si>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</si>
  <si>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</si>
  <si>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</si>
  <si>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</si>
  <si>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</si>
  <si>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</si>
  <si>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</si>
  <si>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</si>
  <si>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</si>
  <si>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</si>
  <si>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</si>
  <si>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</si>
  <si>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</si>
  <si>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</si>
  <si>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</si>
  <si>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</si>
  <si>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</si>
  <si>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</si>
  <si>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</si>
  <si>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</si>
  <si>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</si>
  <si>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</si>
  <si>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</si>
  <si>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</si>
  <si>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</si>
  <si>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</si>
  <si>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</si>
  <si>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</si>
  <si>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</si>
  <si>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</si>
  <si>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</si>
  <si>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</si>
  <si>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</si>
  <si>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</si>
  <si>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</si>
  <si>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</si>
  <si>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</si>
  <si>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</si>
  <si>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</si>
  <si>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</si>
  <si>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</si>
  <si>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</si>
  <si>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</si>
  <si>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</si>
  <si>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</si>
  <si>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</si>
  <si>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</si>
  <si>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</si>
  <si>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</si>
  <si>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</si>
  <si>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</si>
  <si>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</si>
  <si>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</si>
  <si>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</si>
  <si>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</si>
  <si>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</si>
  <si>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</si>
  <si>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</si>
  <si>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</si>
  <si>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</si>
  <si>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</si>
  <si>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</si>
  <si>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</si>
  <si>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</si>
  <si>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</si>
  <si>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</si>
  <si>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</si>
  <si>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</si>
  <si>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</si>
  <si>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</si>
  <si>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</si>
  <si>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</si>
  <si>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</si>
  <si>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</si>
  <si>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</si>
  <si>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</si>
  <si>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</si>
  <si>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</si>
  <si>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</si>
  <si>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</si>
  <si>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</si>
  <si>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</si>
  <si>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</si>
  <si>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</si>
  <si>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</si>
  <si>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</si>
  <si>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</si>
  <si>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</si>
  <si>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</si>
  <si>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</si>
  <si>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</si>
  <si>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</si>
  <si>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</si>
  <si>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</si>
  <si>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</si>
  <si>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</si>
  <si>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</si>
  <si>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</si>
  <si>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</si>
  <si>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</si>
  <si>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</si>
  <si>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</si>
  <si>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</si>
  <si>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</si>
  <si>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</si>
  <si>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</si>
  <si>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</si>
  <si>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</si>
  <si>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</si>
  <si>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</si>
  <si>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</si>
  <si>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</si>
  <si>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</si>
  <si>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</si>
  <si>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</si>
  <si>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</si>
  <si>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</si>
  <si>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</si>
  <si>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</si>
  <si>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</si>
  <si>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</si>
  <si>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</si>
  <si>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</si>
  <si>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</si>
  <si>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</si>
  <si>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</si>
  <si>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</si>
  <si>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</si>
  <si>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</si>
  <si>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</si>
  <si>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</si>
  <si>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</si>
  <si>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</si>
  <si>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</si>
  <si>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</si>
  <si>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</si>
  <si>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</si>
  <si>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</si>
  <si>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</si>
  <si>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</si>
  <si>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</si>
  <si>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</si>
  <si>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</si>
  <si>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</si>
  <si>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</si>
  <si>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</si>
  <si>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</si>
  <si>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</si>
  <si>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</si>
  <si>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</si>
  <si>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</si>
  <si>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</si>
  <si>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</si>
  <si>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</si>
  <si>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</si>
  <si>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</si>
  <si>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</si>
  <si>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</si>
  <si>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</si>
  <si>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</si>
  <si>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</si>
  <si>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</si>
  <si>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</si>
  <si>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</si>
  <si>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</si>
  <si>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</si>
  <si>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</si>
  <si>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</si>
  <si>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</si>
  <si>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</si>
  <si>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</si>
  <si>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</si>
  <si>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</si>
  <si>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</si>
  <si>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</si>
  <si>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</si>
  <si>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</si>
  <si>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</si>
  <si>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</si>
  <si>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</si>
  <si>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Category</t>
  </si>
  <si>
    <t>(All)</t>
  </si>
  <si>
    <t>Parent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</si>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</sst>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UTDataViz_Jacob Bellagio.xlsx]Pivot 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A-4725-96A5-D553D57E2363}"/>
            </c:ext>
          </c:extLst>
        </c:ser>
        <c:ser>
          <c:idx val="1"/>
          <c:order val="1"/>
          <c:tx>
            <c:strRef>
              <c:f>'Pivot Table1'!$C$4:$C$5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3A-4725-96A5-D553D57E2363}"/>
            </c:ext>
          </c:extLst>
        </c:ser>
        <c:ser>
          <c:idx val="2"/>
          <c:order val="2"/>
          <c:tx>
            <c:strRef>
              <c:f>'Pivot Table1'!$D$4:$D$5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3A-4725-96A5-D553D57E2363}"/>
            </c:ext>
          </c:extLst>
        </c:ser>
        <c:ser>
          <c:idx val="3"/>
          <c:order val="3"/>
          <c:tx>
            <c:strRef>
              <c:f>'Pivot Table1'!$E$4:$E$5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3A-4725-96A5-D553D57E2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880592"/>
        <c:axId val="393879280"/>
      </c:barChart>
      <c:catAx>
        <c:axId val="39388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79280"/>
        <c:crosses val="autoZero"/>
        <c:auto val="1"/>
        <c:lblAlgn val="ctr"/>
        <c:lblOffset val="100"/>
        <c:noMultiLvlLbl val="0"/>
      </c:catAx>
      <c:valAx>
        <c:axId val="39387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8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UTDataViz_Jacob Bellagio.xlsx]Pivot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E-405F-A71C-3CBA09F51569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E-405F-A71C-3CBA09F51569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E-405F-A71C-3CBA09F51569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4E-405F-A71C-3CBA09F51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4739224"/>
        <c:axId val="344740536"/>
      </c:barChart>
      <c:catAx>
        <c:axId val="34473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40536"/>
        <c:crosses val="autoZero"/>
        <c:auto val="1"/>
        <c:lblAlgn val="ctr"/>
        <c:lblOffset val="100"/>
        <c:noMultiLvlLbl val="0"/>
      </c:catAx>
      <c:valAx>
        <c:axId val="34474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3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UTDataViz_Jacob Bellagio.xlsx]Pivot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D-4ECE-A8E4-6919A2AA0780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2D-4ECE-A8E4-6919A2AA0780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2D-4ECE-A8E4-6919A2AA0780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2D-4ECE-A8E4-6919A2AA0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027264"/>
        <c:axId val="394027592"/>
      </c:lineChart>
      <c:catAx>
        <c:axId val="39402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27592"/>
        <c:crosses val="autoZero"/>
        <c:auto val="1"/>
        <c:lblAlgn val="ctr"/>
        <c:lblOffset val="100"/>
        <c:noMultiLvlLbl val="0"/>
      </c:catAx>
      <c:valAx>
        <c:axId val="39402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2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 of Kickstarter Campaigns Based on Their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0.6203208556149733</c:v>
                </c:pt>
                <c:pt idx="2">
                  <c:v>0.5067567567567568</c:v>
                </c:pt>
                <c:pt idx="3">
                  <c:v>0.47685185185185186</c:v>
                </c:pt>
                <c:pt idx="4">
                  <c:v>0.44094488188976377</c:v>
                </c:pt>
                <c:pt idx="5">
                  <c:v>0.38938053097345132</c:v>
                </c:pt>
                <c:pt idx="6">
                  <c:v>0.41592920353982299</c:v>
                </c:pt>
                <c:pt idx="7">
                  <c:v>0.37681159420289856</c:v>
                </c:pt>
                <c:pt idx="8">
                  <c:v>0.53658536585365857</c:v>
                </c:pt>
                <c:pt idx="9">
                  <c:v>0.45714285714285713</c:v>
                </c:pt>
                <c:pt idx="10">
                  <c:v>0.27272727272727271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B-4597-9DFB-FF5DBF5ABB4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0.33689839572192515</c:v>
                </c:pt>
                <c:pt idx="2">
                  <c:v>0.41216216216216217</c:v>
                </c:pt>
                <c:pt idx="3">
                  <c:v>0.39351851851851855</c:v>
                </c:pt>
                <c:pt idx="4">
                  <c:v>0.45669291338582679</c:v>
                </c:pt>
                <c:pt idx="5">
                  <c:v>0.49557522123893805</c:v>
                </c:pt>
                <c:pt idx="6">
                  <c:v>0.4336283185840708</c:v>
                </c:pt>
                <c:pt idx="7">
                  <c:v>0.44927536231884058</c:v>
                </c:pt>
                <c:pt idx="8">
                  <c:v>0.34146341463414637</c:v>
                </c:pt>
                <c:pt idx="9">
                  <c:v>0.37142857142857144</c:v>
                </c:pt>
                <c:pt idx="10">
                  <c:v>0.54545454545454541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1B-4597-9DFB-FF5DBF5ABB4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4.2780748663101602E-2</c:v>
                </c:pt>
                <c:pt idx="2">
                  <c:v>8.1081081081081086E-2</c:v>
                </c:pt>
                <c:pt idx="3">
                  <c:v>0.12962962962962962</c:v>
                </c:pt>
                <c:pt idx="4">
                  <c:v>0.10236220472440945</c:v>
                </c:pt>
                <c:pt idx="5">
                  <c:v>0.11504424778761062</c:v>
                </c:pt>
                <c:pt idx="6">
                  <c:v>0.15044247787610621</c:v>
                </c:pt>
                <c:pt idx="7">
                  <c:v>0.17391304347826086</c:v>
                </c:pt>
                <c:pt idx="8">
                  <c:v>0.12195121951219512</c:v>
                </c:pt>
                <c:pt idx="9">
                  <c:v>0.17142857142857143</c:v>
                </c:pt>
                <c:pt idx="10">
                  <c:v>0.18181818181818182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1B-4597-9DFB-FF5DBF5ABB45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436384"/>
        <c:axId val="500437696"/>
      </c:lineChart>
      <c:catAx>
        <c:axId val="50043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37696"/>
        <c:crosses val="autoZero"/>
        <c:auto val="1"/>
        <c:lblAlgn val="ctr"/>
        <c:lblOffset val="100"/>
        <c:noMultiLvlLbl val="0"/>
      </c:catAx>
      <c:valAx>
        <c:axId val="50043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3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17</xdr:row>
      <xdr:rowOff>66675</xdr:rowOff>
    </xdr:from>
    <xdr:to>
      <xdr:col>6</xdr:col>
      <xdr:colOff>533400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B1273-E03A-4CB8-AEA3-597C3F0BC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8</xdr:row>
      <xdr:rowOff>47625</xdr:rowOff>
    </xdr:from>
    <xdr:to>
      <xdr:col>14</xdr:col>
      <xdr:colOff>504825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59D6B-337C-449D-9502-846E99A74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276224</xdr:colOff>
      <xdr:row>18</xdr:row>
      <xdr:rowOff>171449</xdr:rowOff>
    </xdr:from>
    <xdr:to>
      <xdr:col>7</xdr:col>
      <xdr:colOff>171450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3E439-1591-4653-939C-6D6515DAF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1438274</xdr:colOff>
      <xdr:row>14</xdr:row>
      <xdr:rowOff>180975</xdr:rowOff>
    </xdr:from>
    <xdr:to>
      <xdr:col>6</xdr:col>
      <xdr:colOff>276225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03CBE-877A-4518-9782-445AC794F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Bellagio" refreshedDate="43869.735207060185" createdVersion="6" refreshedVersion="6" minRefreshableVersion="3" recordCount="4114" xr:uid="{D4788D66-4E17-47F1-A8E0-F90821DD864B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Bellagio" refreshedDate="43869.779931828707" createdVersion="6" refreshedVersion="6" minRefreshableVersion="3" recordCount="4114" xr:uid="{8D7678A2-CC01-46BA-94E1-5D73B9E2C2F9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CC86A5-2C3C-47CF-8868-8810E5EFE6E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ED5C0-369F-41DD-87E5-B263CD4DA7C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8232F-C231-4301-8E03-18D4C2D18B8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954C3-BB31-41B1-B8DB-F697733C1331}">
  <dimension ref="A2:F15"/>
  <sheetViews>
    <sheetView workbookViewId="0">
      <selection activeCell="E12" sqref="E1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8223</v>
      </c>
      <c r="B2" t="s">
        <v>8364</v>
      </c>
    </row>
    <row r="4" spans="1:6" x14ac:dyDescent="0.25">
      <c r="A4" s="8" t="s">
        <v>8363</v>
      </c>
      <c r="B4" s="8" t="s">
        <v>8360</v>
      </c>
    </row>
    <row r="5" spans="1:6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8333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8331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8325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8338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8322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8319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B30A3-1FE6-4DFA-9A07-AE3437BDD7DF}">
  <dimension ref="A1:F47"/>
  <sheetViews>
    <sheetView workbookViewId="0">
      <selection activeCell="A3" sqref="A3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8366</v>
      </c>
      <c r="B4" s="8" t="s">
        <v>8360</v>
      </c>
    </row>
    <row r="5" spans="1:6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38FC2-56EC-4B3F-8D53-C9E8DC9F95A2}">
  <dimension ref="A1:F18"/>
  <sheetViews>
    <sheetView workbookViewId="0">
      <selection activeCell="A18" sqref="A1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8365</v>
      </c>
      <c r="B1" t="s">
        <v>8364</v>
      </c>
    </row>
    <row r="2" spans="1:6" x14ac:dyDescent="0.25">
      <c r="A2" s="8" t="s">
        <v>8382</v>
      </c>
      <c r="B2" t="s">
        <v>8364</v>
      </c>
    </row>
    <row r="4" spans="1:6" x14ac:dyDescent="0.25">
      <c r="A4" s="8" t="s">
        <v>8381</v>
      </c>
      <c r="B4" s="8" t="s">
        <v>8360</v>
      </c>
    </row>
    <row r="5" spans="1:6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8375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2" t="s">
        <v>8376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2" t="s">
        <v>8377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2" t="s">
        <v>8378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2" t="s">
        <v>8369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2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2" t="s">
        <v>8370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2" t="s">
        <v>8371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2" t="s">
        <v>8372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2" t="s">
        <v>8373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2" t="s">
        <v>8374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2" t="s">
        <v>8380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80" zoomScaleNormal="80" workbookViewId="0">
      <selection activeCell="P131" sqref="P13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140625" customWidth="1"/>
    <col min="16" max="16" width="22.5703125" customWidth="1"/>
    <col min="17" max="17" width="15.28515625" customWidth="1"/>
    <col min="18" max="18" width="17.140625" customWidth="1"/>
    <col min="19" max="19" width="25.28515625" customWidth="1"/>
    <col min="20" max="20" width="24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7" t="s">
        <v>8265</v>
      </c>
      <c r="O2" s="5">
        <f>(E2/D2)</f>
        <v>1.3685882352941177</v>
      </c>
      <c r="P2" s="6">
        <f>IFERROR(E2/L2,0)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N1:N1048576 O1:T1">
    <cfRule type="cellIs" dxfId="5" priority="9" operator="equal">
      <formula>"successful"</formula>
    </cfRule>
  </conditionalFormatting>
  <conditionalFormatting sqref="F1:F1048576">
    <cfRule type="cellIs" dxfId="1" priority="8" operator="equal">
      <formula>$F$2</formula>
    </cfRule>
    <cfRule type="cellIs" dxfId="0" priority="5" operator="equal">
      <formula>$F$122</formula>
    </cfRule>
    <cfRule type="cellIs" dxfId="4" priority="3" operator="equal">
      <formula>$F$162</formula>
    </cfRule>
    <cfRule type="cellIs" dxfId="3" priority="2" operator="equal">
      <formula>$F$2323</formula>
    </cfRule>
  </conditionalFormatting>
  <conditionalFormatting sqref="F123">
    <cfRule type="cellIs" dxfId="2" priority="6" operator="equal">
      <formula>$F$124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511DE-F2FF-4F36-A436-CBE10956AE5A}">
  <dimension ref="A1:H13"/>
  <sheetViews>
    <sheetView tabSelected="1" workbookViewId="0">
      <selection activeCell="I22" sqref="I2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COUNTIFS('Original Data'!D:D,"&lt;1000", 'Original Data'!F:F,"successful")</f>
        <v>322</v>
      </c>
      <c r="C2">
        <f>COUNTIFS('Original Data'!D:D,"&lt;1000", 'Original Data'!F:F,"failed")</f>
        <v>113</v>
      </c>
      <c r="D2">
        <f>COUNTIFS('Original Data'!D:D,"&lt;1000", 'Original Data'!F:F,"canceled")</f>
        <v>18</v>
      </c>
      <c r="E2">
        <f>SUM(B2,C2,D2)</f>
        <v>453</v>
      </c>
      <c r="F2" s="5">
        <f>AVERAGE(B2/E2)</f>
        <v>0.71081677704194257</v>
      </c>
      <c r="G2" s="5">
        <f>AVERAGE(C2/E2)</f>
        <v>0.24944812362030905</v>
      </c>
      <c r="H2" s="5">
        <f>AVERAGE(D2/E2)</f>
        <v>3.9735099337748346E-2</v>
      </c>
    </row>
    <row r="3" spans="1:8" x14ac:dyDescent="0.25">
      <c r="A3" t="s">
        <v>8392</v>
      </c>
      <c r="B3">
        <f>COUNTIFS('Original Data'!D:D,"1000",'Original Data'!D:D,"&lt;=4999",'Original Data'!F:F,"successful")</f>
        <v>116</v>
      </c>
      <c r="C3">
        <f>COUNTIFS('Original Data'!D:D,"1000",'Original Data'!D:D,"&lt;=4999",'Original Data'!F:F,"failed")</f>
        <v>63</v>
      </c>
      <c r="D3">
        <f>COUNTIFS('Original Data'!D:D,"1000",'Original Data'!D:D,"&lt;=4999",'Original Data'!F:F,"canceled")</f>
        <v>8</v>
      </c>
      <c r="E3">
        <f t="shared" ref="E3:E13" si="0">SUM(B3,C3,D3)</f>
        <v>187</v>
      </c>
      <c r="F3" s="5">
        <f t="shared" ref="F3:F13" si="1">AVERAGE(B3/E3)</f>
        <v>0.6203208556149733</v>
      </c>
      <c r="G3" s="5">
        <f t="shared" ref="G3:G13" si="2">AVERAGE(C3/E3)</f>
        <v>0.33689839572192515</v>
      </c>
      <c r="H3" s="5">
        <f t="shared" ref="H3:H13" si="3">AVERAGE(D3/E3)</f>
        <v>4.2780748663101602E-2</v>
      </c>
    </row>
    <row r="4" spans="1:8" x14ac:dyDescent="0.25">
      <c r="A4" t="s">
        <v>8393</v>
      </c>
      <c r="B4">
        <f>COUNTIFS('Original Data'!D:D,"5000",'Original Data'!D:D,"&lt;=9999",'Original Data'!F:F,"successful")</f>
        <v>150</v>
      </c>
      <c r="C4">
        <f>COUNTIFS('Original Data'!D:D,"5000",'Original Data'!D:D,"&lt;=9999",'Original Data'!F:F,"failed")</f>
        <v>122</v>
      </c>
      <c r="D4">
        <f>COUNTIFS('Original Data'!D:D,"5000",'Original Data'!D:D,"&lt;=9999",'Original Data'!F:F,"canceled")</f>
        <v>24</v>
      </c>
      <c r="E4">
        <f t="shared" si="0"/>
        <v>296</v>
      </c>
      <c r="F4" s="5">
        <f t="shared" si="1"/>
        <v>0.5067567567567568</v>
      </c>
      <c r="G4" s="5">
        <f t="shared" si="2"/>
        <v>0.41216216216216217</v>
      </c>
      <c r="H4" s="5">
        <f t="shared" si="3"/>
        <v>8.1081081081081086E-2</v>
      </c>
    </row>
    <row r="5" spans="1:8" x14ac:dyDescent="0.25">
      <c r="A5" t="s">
        <v>8394</v>
      </c>
      <c r="B5">
        <f>COUNTIFS('Original Data'!D:D,"10000",'Original Data'!D:D,"&lt;=14999",'Original Data'!F:F,"successful")</f>
        <v>103</v>
      </c>
      <c r="C5">
        <f>COUNTIFS('Original Data'!D:D,"10000",'Original Data'!D:D,"&lt;=14999",'Original Data'!F:F,"failed")</f>
        <v>85</v>
      </c>
      <c r="D5">
        <f>COUNTIFS('Original Data'!D:D,"10000",'Original Data'!D:D,"&lt;=14999",'Original Data'!F:F,"canceled")</f>
        <v>28</v>
      </c>
      <c r="E5">
        <f t="shared" si="0"/>
        <v>216</v>
      </c>
      <c r="F5" s="5">
        <f t="shared" si="1"/>
        <v>0.47685185185185186</v>
      </c>
      <c r="G5" s="5">
        <f t="shared" si="2"/>
        <v>0.39351851851851855</v>
      </c>
      <c r="H5" s="5">
        <f t="shared" si="3"/>
        <v>0.12962962962962962</v>
      </c>
    </row>
    <row r="6" spans="1:8" x14ac:dyDescent="0.25">
      <c r="A6" t="s">
        <v>8395</v>
      </c>
      <c r="B6">
        <f>COUNTIFS('Original Data'!D:D,"15000",'Original Data'!D:D,"&lt;=19999",'Original Data'!F:F,"successful")</f>
        <v>56</v>
      </c>
      <c r="C6">
        <f>COUNTIFS('Original Data'!D:D,"15000",'Original Data'!D:D,"&lt;=19999",'Original Data'!F:F,"failed")</f>
        <v>58</v>
      </c>
      <c r="D6">
        <f>COUNTIFS('Original Data'!D:D,"15000",'Original Data'!D:D,"&lt;=19999",'Original Data'!F:F,"canceled")</f>
        <v>13</v>
      </c>
      <c r="E6">
        <f t="shared" si="0"/>
        <v>127</v>
      </c>
      <c r="F6" s="5">
        <f t="shared" si="1"/>
        <v>0.44094488188976377</v>
      </c>
      <c r="G6" s="5">
        <f t="shared" si="2"/>
        <v>0.45669291338582679</v>
      </c>
      <c r="H6" s="5">
        <f t="shared" si="3"/>
        <v>0.10236220472440945</v>
      </c>
    </row>
    <row r="7" spans="1:8" x14ac:dyDescent="0.25">
      <c r="A7" t="s">
        <v>8396</v>
      </c>
      <c r="B7">
        <f>COUNTIFS('Original Data'!D:D,"20000",'Original Data'!D:D,"&lt;=24999",'Original Data'!F:F,"successful")</f>
        <v>44</v>
      </c>
      <c r="C7">
        <f>COUNTIFS('Original Data'!D:D,"20000",'Original Data'!D:D,"&lt;=24999",'Original Data'!F:F,"failed")</f>
        <v>56</v>
      </c>
      <c r="D7">
        <f>COUNTIFS('Original Data'!D:D,"20000",'Original Data'!D:D,"&lt;=24999",'Original Data'!F:F,"canceled")</f>
        <v>13</v>
      </c>
      <c r="E7">
        <f t="shared" si="0"/>
        <v>113</v>
      </c>
      <c r="F7" s="5">
        <f t="shared" si="1"/>
        <v>0.38938053097345132</v>
      </c>
      <c r="G7" s="5">
        <f t="shared" si="2"/>
        <v>0.49557522123893805</v>
      </c>
      <c r="H7" s="5">
        <f t="shared" si="3"/>
        <v>0.11504424778761062</v>
      </c>
    </row>
    <row r="8" spans="1:8" x14ac:dyDescent="0.25">
      <c r="A8" t="s">
        <v>8397</v>
      </c>
      <c r="B8">
        <f>COUNTIFS('Original Data'!D:D,"25000",'Original Data'!D:D,"&lt;=29999",'Original Data'!F:F,"successful")</f>
        <v>47</v>
      </c>
      <c r="C8">
        <f>COUNTIFS('Original Data'!D:D,"25000",'Original Data'!D:D,"&lt;=29999",'Original Data'!F:F,"failed")</f>
        <v>49</v>
      </c>
      <c r="D8">
        <f>COUNTIFS('Original Data'!D:D,"25000",'Original Data'!D:D,"&lt;=29999",'Original Data'!F:F,"canceled")</f>
        <v>17</v>
      </c>
      <c r="E8">
        <f t="shared" si="0"/>
        <v>113</v>
      </c>
      <c r="F8" s="5">
        <f t="shared" si="1"/>
        <v>0.41592920353982299</v>
      </c>
      <c r="G8" s="5">
        <f t="shared" si="2"/>
        <v>0.4336283185840708</v>
      </c>
      <c r="H8" s="5">
        <f t="shared" si="3"/>
        <v>0.15044247787610621</v>
      </c>
    </row>
    <row r="9" spans="1:8" x14ac:dyDescent="0.25">
      <c r="A9" t="s">
        <v>8398</v>
      </c>
      <c r="B9">
        <f>COUNTIFS('Original Data'!D:D,"30000",'Original Data'!D:D,"&lt;=34999",'Original Data'!F:F,"successful")</f>
        <v>26</v>
      </c>
      <c r="C9">
        <f>COUNTIFS('Original Data'!D:D,"30000",'Original Data'!D:D,"&lt;=34999",'Original Data'!F:F,"failed")</f>
        <v>31</v>
      </c>
      <c r="D9">
        <f>COUNTIFS('Original Data'!D:D,"30000",'Original Data'!D:D,"&lt;=34999",'Original Data'!F:F,"canceled")</f>
        <v>12</v>
      </c>
      <c r="E9">
        <f t="shared" si="0"/>
        <v>69</v>
      </c>
      <c r="F9" s="5">
        <f t="shared" si="1"/>
        <v>0.37681159420289856</v>
      </c>
      <c r="G9" s="5">
        <f t="shared" si="2"/>
        <v>0.44927536231884058</v>
      </c>
      <c r="H9" s="5">
        <f t="shared" si="3"/>
        <v>0.17391304347826086</v>
      </c>
    </row>
    <row r="10" spans="1:8" x14ac:dyDescent="0.25">
      <c r="A10" t="s">
        <v>8399</v>
      </c>
      <c r="B10">
        <f>COUNTIFS('Original Data'!D:D,"35000",'Original Data'!D:D,"&lt;=39999",'Original Data'!F:F,"successful")</f>
        <v>22</v>
      </c>
      <c r="C10">
        <f>COUNTIFS('Original Data'!D:D,"35000",'Original Data'!D:D,"&lt;=39999",'Original Data'!F:F,"failed")</f>
        <v>14</v>
      </c>
      <c r="D10">
        <f>COUNTIFS('Original Data'!D:D,"35000",'Original Data'!D:D,"&lt;=39999",'Original Data'!F:F,"canceled")</f>
        <v>5</v>
      </c>
      <c r="E10">
        <f t="shared" si="0"/>
        <v>41</v>
      </c>
      <c r="F10" s="5">
        <f t="shared" si="1"/>
        <v>0.53658536585365857</v>
      </c>
      <c r="G10" s="5">
        <f t="shared" si="2"/>
        <v>0.34146341463414637</v>
      </c>
      <c r="H10" s="5">
        <f t="shared" si="3"/>
        <v>0.12195121951219512</v>
      </c>
    </row>
    <row r="11" spans="1:8" x14ac:dyDescent="0.25">
      <c r="A11" t="s">
        <v>8400</v>
      </c>
      <c r="B11">
        <f>COUNTIFS('Original Data'!D:D,"40000",'Original Data'!D:D,"&lt;=44999",'Original Data'!F:F,"successful")</f>
        <v>16</v>
      </c>
      <c r="C11">
        <f>COUNTIFS('Original Data'!D:D,"40000",'Original Data'!D:D,"&lt;=44999",'Original Data'!F:F,"failed")</f>
        <v>13</v>
      </c>
      <c r="D11">
        <f>COUNTIFS('Original Data'!D:D,"40000",'Original Data'!D:D,"&lt;=44999",'Original Data'!F:F,"canceled")</f>
        <v>6</v>
      </c>
      <c r="E11">
        <f t="shared" si="0"/>
        <v>35</v>
      </c>
      <c r="F11" s="5">
        <f t="shared" si="1"/>
        <v>0.45714285714285713</v>
      </c>
      <c r="G11" s="5">
        <f t="shared" si="2"/>
        <v>0.37142857142857144</v>
      </c>
      <c r="H11" s="5">
        <f t="shared" si="3"/>
        <v>0.17142857142857143</v>
      </c>
    </row>
    <row r="12" spans="1:8" x14ac:dyDescent="0.25">
      <c r="A12" t="s">
        <v>8401</v>
      </c>
      <c r="B12">
        <f>COUNTIFS('Original Data'!D:D,"45000",'Original Data'!D:D,"&lt;=49999",'Original Data'!F:F,"successful")</f>
        <v>3</v>
      </c>
      <c r="C12">
        <f>COUNTIFS('Original Data'!D:D,"45000",'Original Data'!D:D,"&lt;=49999",'Original Data'!F:F,"failed")</f>
        <v>6</v>
      </c>
      <c r="D12">
        <f>COUNTIFS('Original Data'!D:D,"45000",'Original Data'!D:D,"&lt;=49999",'Original Data'!F:F,"canceled")</f>
        <v>2</v>
      </c>
      <c r="E12">
        <f t="shared" si="0"/>
        <v>11</v>
      </c>
      <c r="F12" s="5">
        <f t="shared" si="1"/>
        <v>0.27272727272727271</v>
      </c>
      <c r="G12" s="5">
        <f t="shared" si="2"/>
        <v>0.54545454545454541</v>
      </c>
      <c r="H12" s="5">
        <f t="shared" si="3"/>
        <v>0.18181818181818182</v>
      </c>
    </row>
    <row r="13" spans="1:8" x14ac:dyDescent="0.25">
      <c r="A13" t="s">
        <v>8402</v>
      </c>
      <c r="B13">
        <f>COUNTIFS('Original Data'!D:D,"&gt;=50000",'Original Data'!F:F,"successful")</f>
        <v>86</v>
      </c>
      <c r="C13">
        <f>COUNTIFS('Original Data'!D:D,"&gt;=50000",'Original Data'!F:F,"failed")</f>
        <v>258</v>
      </c>
      <c r="D13">
        <f>COUNTIFS('Original Data'!D:D,"&gt;=50000",'Original Data'!F:F,"canceled")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Table1</vt:lpstr>
      <vt:lpstr>Pivot Table 2</vt:lpstr>
      <vt:lpstr>Pivot Table 3</vt:lpstr>
      <vt:lpstr>Original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Bellagio</cp:lastModifiedBy>
  <dcterms:created xsi:type="dcterms:W3CDTF">2017-04-20T15:17:24Z</dcterms:created>
  <dcterms:modified xsi:type="dcterms:W3CDTF">2020-02-09T02:39:19Z</dcterms:modified>
</cp:coreProperties>
</file>