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.gomes\OneDrive - Instituto de Pesquisas Eldorado\Documents\"/>
    </mc:Choice>
  </mc:AlternateContent>
  <bookViews>
    <workbookView xWindow="0" yWindow="0" windowWidth="19200" windowHeight="7050" activeTab="2"/>
  </bookViews>
  <sheets>
    <sheet name="Operating_regime" sheetId="2" r:id="rId1"/>
    <sheet name="CS_w_resistive_load" sheetId="1" r:id="rId2"/>
    <sheet name="Conclus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H10" i="1"/>
  <c r="F10" i="1"/>
  <c r="F4" i="1"/>
  <c r="F9" i="1" s="1"/>
  <c r="H11" i="1" l="1"/>
  <c r="C5" i="3"/>
  <c r="E5" i="3"/>
  <c r="F11" i="1"/>
  <c r="J8" i="1"/>
  <c r="J9" i="1" s="1"/>
  <c r="B10" i="1"/>
  <c r="B9" i="1"/>
  <c r="F5" i="1"/>
  <c r="F6" i="1" l="1"/>
  <c r="F7" i="1" s="1"/>
  <c r="F8" i="1" s="1"/>
</calcChain>
</file>

<file path=xl/sharedStrings.xml><?xml version="1.0" encoding="utf-8"?>
<sst xmlns="http://schemas.openxmlformats.org/spreadsheetml/2006/main" count="59" uniqueCount="49">
  <si>
    <t>Specification</t>
  </si>
  <si>
    <t>Av</t>
  </si>
  <si>
    <t>dB</t>
  </si>
  <si>
    <t>MHz</t>
  </si>
  <si>
    <t>pF</t>
  </si>
  <si>
    <t>VDD</t>
  </si>
  <si>
    <t>1.5</t>
  </si>
  <si>
    <t>V</t>
  </si>
  <si>
    <t>nm</t>
  </si>
  <si>
    <t>Calculation</t>
  </si>
  <si>
    <t>gm</t>
  </si>
  <si>
    <t>uS</t>
  </si>
  <si>
    <t>Av = gm1/gds1 &gt; 20</t>
  </si>
  <si>
    <t>v/v</t>
  </si>
  <si>
    <t>Av = gm1/(gds1+gds2) &gt; 10</t>
  </si>
  <si>
    <t>gds1 = gds2</t>
  </si>
  <si>
    <t>gm/Id</t>
  </si>
  <si>
    <t>Strong Inversion (SI)</t>
  </si>
  <si>
    <t>Moderate Inversion (MI)</t>
  </si>
  <si>
    <t>Weak Inversion (WI)</t>
  </si>
  <si>
    <t>Id</t>
  </si>
  <si>
    <t>uA</t>
  </si>
  <si>
    <t>Id ~</t>
  </si>
  <si>
    <t>L (curve Av vs gm/Id)</t>
  </si>
  <si>
    <t>MI</t>
  </si>
  <si>
    <t>Technology GPDK</t>
  </si>
  <si>
    <r>
      <t>Av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&gt;</t>
    </r>
  </si>
  <si>
    <r>
      <t>GBW</t>
    </r>
    <r>
      <rPr>
        <sz val="11"/>
        <rFont val="Calibri"/>
        <family val="2"/>
        <scheme val="minor"/>
      </rPr>
      <t xml:space="preserve"> &gt;</t>
    </r>
  </si>
  <si>
    <t>uA/um</t>
  </si>
  <si>
    <t>Id/W (curve Id/W vs gm/Id)</t>
  </si>
  <si>
    <t>W</t>
  </si>
  <si>
    <t>um</t>
  </si>
  <si>
    <t>Operating Regime</t>
  </si>
  <si>
    <t xml:space="preserve">Parameters  </t>
  </si>
  <si>
    <t>gm/Id (curve Av vs gm/Id)</t>
  </si>
  <si>
    <t>Av (curve Av vs gm/Id)</t>
  </si>
  <si>
    <t>R_L</t>
  </si>
  <si>
    <t>ohm</t>
  </si>
  <si>
    <t>fsquare</t>
  </si>
  <si>
    <t>fc (-3dB)</t>
  </si>
  <si>
    <r>
      <t xml:space="preserve">Av (dc) </t>
    </r>
    <r>
      <rPr>
        <sz val="11"/>
        <color rgb="FFFF0000"/>
        <rFont val="Calibri"/>
        <family val="2"/>
        <scheme val="minor"/>
      </rPr>
      <t>&gt;</t>
    </r>
  </si>
  <si>
    <t>Performance of amplifier</t>
  </si>
  <si>
    <t>Topology</t>
  </si>
  <si>
    <t>Common-source w resistive load</t>
  </si>
  <si>
    <t>Supply voltage [V]</t>
  </si>
  <si>
    <t>Av [v/v]</t>
  </si>
  <si>
    <t>Design of Common-Source Stage with Resistive Load using gm/Id</t>
  </si>
  <si>
    <t>C_L</t>
  </si>
  <si>
    <t>Power [pW]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</si>
</sst>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8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168" fontId="0" fillId="0" borderId="0" xfId="0" applyNumberFormat="1" applyFont="1" applyAlignment="1">
      <alignment vertic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19050</xdr:rowOff>
    </xdr:from>
    <xdr:to>
      <xdr:col>54</xdr:col>
      <xdr:colOff>441325</xdr:colOff>
      <xdr:row>92</xdr:row>
      <xdr:rowOff>7019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14675"/>
          <a:ext cx="34036000" cy="1446596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92</xdr:row>
      <xdr:rowOff>111125</xdr:rowOff>
    </xdr:from>
    <xdr:to>
      <xdr:col>54</xdr:col>
      <xdr:colOff>180974</xdr:colOff>
      <xdr:row>167</xdr:row>
      <xdr:rowOff>133458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4" y="17684750"/>
          <a:ext cx="33734375" cy="14309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8"/>
  <sheetViews>
    <sheetView workbookViewId="0">
      <selection activeCell="D27" sqref="D27"/>
    </sheetView>
  </sheetViews>
  <sheetFormatPr defaultRowHeight="14.5" x14ac:dyDescent="0.35"/>
  <cols>
    <col min="3" max="3" width="17.7265625" bestFit="1" customWidth="1"/>
    <col min="4" max="5" width="21.54296875" bestFit="1" customWidth="1"/>
  </cols>
  <sheetData>
    <row r="5" spans="3:5" ht="15" thickBot="1" x14ac:dyDescent="0.4"/>
    <row r="6" spans="3:5" ht="31.5" thickBot="1" x14ac:dyDescent="0.75">
      <c r="C6" s="19" t="s">
        <v>32</v>
      </c>
      <c r="D6" s="20"/>
      <c r="E6" s="21"/>
    </row>
    <row r="7" spans="3:5" ht="15" thickBot="1" x14ac:dyDescent="0.4">
      <c r="C7" s="15" t="s">
        <v>19</v>
      </c>
      <c r="D7" s="16" t="s">
        <v>18</v>
      </c>
      <c r="E7" s="17" t="s">
        <v>17</v>
      </c>
    </row>
    <row r="8" spans="3:5" ht="15" thickBot="1" x14ac:dyDescent="0.4">
      <c r="C8" s="5">
        <v>25</v>
      </c>
      <c r="D8" s="6">
        <v>15</v>
      </c>
      <c r="E8" s="7">
        <v>5</v>
      </c>
    </row>
  </sheetData>
  <mergeCells count="1"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100" workbookViewId="0">
      <selection activeCell="C14" sqref="C14"/>
    </sheetView>
  </sheetViews>
  <sheetFormatPr defaultRowHeight="14.5" x14ac:dyDescent="0.35"/>
  <cols>
    <col min="1" max="1" width="23.26953125" bestFit="1" customWidth="1"/>
    <col min="2" max="2" width="5.08984375" customWidth="1"/>
    <col min="3" max="3" width="5" customWidth="1"/>
    <col min="4" max="4" width="7.6328125" customWidth="1"/>
    <col min="5" max="5" width="7.81640625" bestFit="1" customWidth="1"/>
    <col min="6" max="6" width="8.36328125" bestFit="1" customWidth="1"/>
    <col min="7" max="7" width="4.6328125" bestFit="1" customWidth="1"/>
    <col min="8" max="8" width="10.36328125" bestFit="1" customWidth="1"/>
    <col min="9" max="9" width="24" bestFit="1" customWidth="1"/>
    <col min="10" max="10" width="7.26953125" bestFit="1" customWidth="1"/>
    <col min="11" max="11" width="6.6328125" bestFit="1" customWidth="1"/>
  </cols>
  <sheetData>
    <row r="1" spans="1:12" ht="18.5" x14ac:dyDescent="0.35">
      <c r="A1" s="23" t="s">
        <v>46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22" t="s">
        <v>0</v>
      </c>
      <c r="B3" s="22"/>
      <c r="C3" s="22"/>
      <c r="D3" s="13"/>
      <c r="E3" s="22" t="s">
        <v>9</v>
      </c>
      <c r="F3" s="22"/>
      <c r="G3" s="22"/>
      <c r="H3" s="4"/>
      <c r="I3" s="22" t="s">
        <v>33</v>
      </c>
      <c r="J3" s="22"/>
      <c r="K3" s="22"/>
      <c r="L3" s="4"/>
    </row>
    <row r="4" spans="1:12" x14ac:dyDescent="0.35">
      <c r="A4" s="2" t="s">
        <v>26</v>
      </c>
      <c r="B4" s="2">
        <v>20</v>
      </c>
      <c r="C4" s="2" t="s">
        <v>2</v>
      </c>
      <c r="D4" s="4"/>
      <c r="E4" s="2" t="s">
        <v>10</v>
      </c>
      <c r="F4" s="2">
        <f>2*3.1416*$B$5*$B$6</f>
        <v>628.31999999999994</v>
      </c>
      <c r="G4" s="2" t="s">
        <v>11</v>
      </c>
      <c r="H4" s="4"/>
      <c r="I4" s="2" t="s">
        <v>23</v>
      </c>
      <c r="J4" s="2">
        <v>45</v>
      </c>
      <c r="K4" s="2" t="s">
        <v>8</v>
      </c>
      <c r="L4" s="4"/>
    </row>
    <row r="5" spans="1:12" x14ac:dyDescent="0.35">
      <c r="A5" s="2" t="s">
        <v>27</v>
      </c>
      <c r="B5" s="2">
        <v>100</v>
      </c>
      <c r="C5" s="2" t="s">
        <v>3</v>
      </c>
      <c r="D5" s="4"/>
      <c r="E5" s="11" t="s">
        <v>1</v>
      </c>
      <c r="F5" s="11">
        <f>25</f>
        <v>25</v>
      </c>
      <c r="G5" s="11" t="s">
        <v>13</v>
      </c>
      <c r="H5" s="4"/>
      <c r="I5" s="11" t="s">
        <v>34</v>
      </c>
      <c r="J5" s="2">
        <v>15.319800000000001</v>
      </c>
      <c r="K5" s="2" t="s">
        <v>24</v>
      </c>
      <c r="L5" s="4"/>
    </row>
    <row r="6" spans="1:12" x14ac:dyDescent="0.35">
      <c r="A6" s="2" t="s">
        <v>47</v>
      </c>
      <c r="B6" s="2">
        <v>1</v>
      </c>
      <c r="C6" s="2" t="s">
        <v>4</v>
      </c>
      <c r="D6" s="4"/>
      <c r="E6" s="2" t="s">
        <v>20</v>
      </c>
      <c r="F6" s="2">
        <f>$F$4/$B$9</f>
        <v>41.887999999999998</v>
      </c>
      <c r="G6" s="2" t="s">
        <v>21</v>
      </c>
      <c r="H6" s="4"/>
      <c r="I6" s="11" t="s">
        <v>35</v>
      </c>
      <c r="J6" s="2">
        <v>28.091999999999999</v>
      </c>
      <c r="K6" s="2" t="s">
        <v>13</v>
      </c>
      <c r="L6" s="4"/>
    </row>
    <row r="7" spans="1:12" x14ac:dyDescent="0.35">
      <c r="A7" s="2" t="s">
        <v>5</v>
      </c>
      <c r="B7" s="2" t="s">
        <v>6</v>
      </c>
      <c r="C7" s="2" t="s">
        <v>7</v>
      </c>
      <c r="D7" s="4"/>
      <c r="E7" s="2" t="s">
        <v>22</v>
      </c>
      <c r="F7" s="10">
        <f>ROUNDDOWN(F6,0)</f>
        <v>41</v>
      </c>
      <c r="G7" s="2" t="s">
        <v>21</v>
      </c>
      <c r="H7" s="4"/>
      <c r="I7" s="11" t="s">
        <v>29</v>
      </c>
      <c r="J7" s="18">
        <v>7.36</v>
      </c>
      <c r="K7" s="2" t="s">
        <v>28</v>
      </c>
      <c r="L7" s="4"/>
    </row>
    <row r="8" spans="1:12" x14ac:dyDescent="0.35">
      <c r="A8" s="2" t="s">
        <v>25</v>
      </c>
      <c r="B8" s="2">
        <v>45</v>
      </c>
      <c r="C8" s="2" t="s">
        <v>8</v>
      </c>
      <c r="D8" s="4"/>
      <c r="E8" s="2" t="s">
        <v>16</v>
      </c>
      <c r="F8" s="9">
        <f>$F$4/$F$7</f>
        <v>15.324878048780485</v>
      </c>
      <c r="G8" s="4"/>
      <c r="H8" s="4"/>
      <c r="I8" s="11" t="s">
        <v>20</v>
      </c>
      <c r="J8" s="9">
        <f>$F$4/$J$5</f>
        <v>41.013590255747459</v>
      </c>
      <c r="K8" s="2" t="s">
        <v>21</v>
      </c>
      <c r="L8" s="4"/>
    </row>
    <row r="9" spans="1:12" x14ac:dyDescent="0.35">
      <c r="A9" s="2" t="s">
        <v>16</v>
      </c>
      <c r="B9" s="2">
        <f>Operating_regime!$D$8</f>
        <v>15</v>
      </c>
      <c r="C9" s="2" t="s">
        <v>24</v>
      </c>
      <c r="D9" s="4"/>
      <c r="E9" s="25" t="s">
        <v>36</v>
      </c>
      <c r="F9" s="26">
        <f>J6/F4*10^6</f>
        <v>44709.702062643242</v>
      </c>
      <c r="G9" s="25" t="s">
        <v>37</v>
      </c>
      <c r="H9" s="27"/>
      <c r="I9" s="11" t="s">
        <v>30</v>
      </c>
      <c r="J9" s="8">
        <f>$J$7/$J$8</f>
        <v>0.17945271199388849</v>
      </c>
      <c r="K9" s="2" t="s">
        <v>31</v>
      </c>
      <c r="L9" s="4"/>
    </row>
    <row r="10" spans="1:12" x14ac:dyDescent="0.35">
      <c r="A10" s="2" t="s">
        <v>40</v>
      </c>
      <c r="B10" s="2">
        <f>10^($B$4/20)</f>
        <v>10</v>
      </c>
      <c r="C10" s="2" t="s">
        <v>13</v>
      </c>
      <c r="D10" s="4"/>
      <c r="E10" s="2" t="s">
        <v>39</v>
      </c>
      <c r="F10" s="2">
        <f>B5/B10</f>
        <v>10</v>
      </c>
      <c r="G10" s="28" t="s">
        <v>3</v>
      </c>
      <c r="H10" s="29">
        <f>10^6/(2*PI()*F9*B6)</f>
        <v>3.5597406323330372</v>
      </c>
      <c r="I10" s="11"/>
      <c r="J10" s="4"/>
      <c r="K10" s="4"/>
      <c r="L10" s="4"/>
    </row>
    <row r="11" spans="1:12" x14ac:dyDescent="0.35">
      <c r="A11" s="4"/>
      <c r="B11" s="4"/>
      <c r="C11" s="4"/>
      <c r="D11" s="4"/>
      <c r="E11" s="4" t="s">
        <v>38</v>
      </c>
      <c r="F11" s="2">
        <f>F10/10</f>
        <v>1</v>
      </c>
      <c r="G11" s="28" t="s">
        <v>3</v>
      </c>
      <c r="H11" s="28">
        <f>H10/10</f>
        <v>0.35597406323330372</v>
      </c>
      <c r="I11" s="2"/>
      <c r="J11" s="4"/>
      <c r="K11" s="4"/>
      <c r="L11" s="4"/>
    </row>
    <row r="12" spans="1:12" x14ac:dyDescent="0.35">
      <c r="A12" s="4"/>
      <c r="B12" s="4"/>
      <c r="C12" s="4"/>
      <c r="D12" s="4"/>
      <c r="E12" s="4"/>
    </row>
    <row r="13" spans="1:12" x14ac:dyDescent="0.35">
      <c r="A13" s="14" t="s">
        <v>14</v>
      </c>
      <c r="B13" s="4"/>
      <c r="C13" s="4"/>
      <c r="D13" s="4"/>
      <c r="E13" s="4"/>
    </row>
    <row r="14" spans="1:12" x14ac:dyDescent="0.35">
      <c r="A14" s="14" t="s">
        <v>15</v>
      </c>
      <c r="B14" s="4"/>
      <c r="C14" s="4"/>
      <c r="D14" s="4"/>
      <c r="E14" s="4"/>
    </row>
    <row r="15" spans="1:12" x14ac:dyDescent="0.35">
      <c r="A15" s="14" t="s">
        <v>12</v>
      </c>
      <c r="B15" s="4"/>
      <c r="C15" s="4"/>
      <c r="D15" s="4"/>
      <c r="E15" s="4"/>
    </row>
    <row r="16" spans="1:12" x14ac:dyDescent="0.35">
      <c r="A16" s="4"/>
      <c r="B16" s="4"/>
      <c r="C16" s="4"/>
      <c r="D16" s="4"/>
      <c r="E16" s="4"/>
    </row>
  </sheetData>
  <mergeCells count="4">
    <mergeCell ref="A3:C3"/>
    <mergeCell ref="E3:G3"/>
    <mergeCell ref="A1:K1"/>
    <mergeCell ref="I3:K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tabSelected="1" workbookViewId="0">
      <selection activeCell="B3" sqref="B3:E5"/>
    </sheetView>
  </sheetViews>
  <sheetFormatPr defaultRowHeight="14.5" x14ac:dyDescent="0.35"/>
  <cols>
    <col min="2" max="2" width="28.26953125" bestFit="1" customWidth="1"/>
    <col min="3" max="3" width="21.90625" bestFit="1" customWidth="1"/>
    <col min="4" max="4" width="11.36328125" bestFit="1" customWidth="1"/>
    <col min="5" max="5" width="15.90625" bestFit="1" customWidth="1"/>
  </cols>
  <sheetData>
    <row r="3" spans="2:6" ht="18.5" x14ac:dyDescent="0.45">
      <c r="B3" s="24" t="s">
        <v>41</v>
      </c>
      <c r="C3" s="24"/>
      <c r="D3" s="24"/>
      <c r="E3" s="24"/>
    </row>
    <row r="4" spans="2:6" x14ac:dyDescent="0.35">
      <c r="B4" s="3" t="s">
        <v>42</v>
      </c>
      <c r="C4" s="12" t="s">
        <v>45</v>
      </c>
      <c r="D4" s="12" t="s">
        <v>48</v>
      </c>
      <c r="E4" s="12" t="s">
        <v>44</v>
      </c>
      <c r="F4" s="1"/>
    </row>
    <row r="5" spans="2:6" x14ac:dyDescent="0.35">
      <c r="B5" t="s">
        <v>43</v>
      </c>
      <c r="C5" s="1">
        <f>CS_w_resistive_load!$J$6</f>
        <v>28.091999999999999</v>
      </c>
      <c r="D5" s="30">
        <f>0.0000000008963/10^-12</f>
        <v>896.30000000000007</v>
      </c>
      <c r="E5" s="1" t="str">
        <f>CS_w_resistive_load!$B$7</f>
        <v>1.5</v>
      </c>
      <c r="F5" s="1"/>
    </row>
  </sheetData>
  <mergeCells count="1">
    <mergeCell ref="B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Operating_regime</vt:lpstr>
      <vt:lpstr>CS_w_resistive_load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Thais Batista Gomes</dc:creator>
  <cp:lastModifiedBy>Julia Thais Batista Gomes</cp:lastModifiedBy>
  <dcterms:created xsi:type="dcterms:W3CDTF">2024-07-31T11:51:47Z</dcterms:created>
  <dcterms:modified xsi:type="dcterms:W3CDTF">2024-08-01T18:31:09Z</dcterms:modified>
</cp:coreProperties>
</file>