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\OneDrive\UofL\2016_Spring\ECON 431\Research_Paper\ECON431ResearchPaper\"/>
    </mc:Choice>
  </mc:AlternateContent>
  <bookViews>
    <workbookView xWindow="0" yWindow="0" windowWidth="23040" windowHeight="9192"/>
  </bookViews>
  <sheets>
    <sheet name="DISTILLED SPIRITS - VALUE" sheetId="1" r:id="rId1"/>
    <sheet name="Sheet2" sheetId="4" r:id="rId2"/>
    <sheet name="DISTILLED SPIRITS W-KENTUCKY" sheetId="2" r:id="rId3"/>
    <sheet name="Sheet1" sheetId="3" r:id="rId4"/>
  </sheets>
  <definedNames>
    <definedName name="_xlchart.0" hidden="1">Sheet2!$A$2:$A$11</definedName>
    <definedName name="_xlchart.1" hidden="1">Sheet2!$D$1</definedName>
    <definedName name="_xlchart.2" hidden="1">Sheet2!$D$2:$D$11</definedName>
    <definedName name="_xlchart.3" hidden="1">Sheet2!$A$2:$A$11</definedName>
    <definedName name="_xlchart.4" hidden="1">Sheet2!$D$1</definedName>
    <definedName name="_xlchart.5" hidden="1">Sheet2!$D$2:$D$11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2" i="1" l="1"/>
  <c r="K72" i="1" s="1"/>
  <c r="J71" i="1"/>
  <c r="K71" i="1" s="1"/>
  <c r="J70" i="1"/>
  <c r="K70" i="1" s="1"/>
  <c r="K69" i="1"/>
  <c r="J69" i="1"/>
  <c r="J68" i="1"/>
  <c r="K68" i="1" s="1"/>
  <c r="J67" i="1"/>
  <c r="K67" i="1" s="1"/>
  <c r="J66" i="1"/>
  <c r="K66" i="1" s="1"/>
  <c r="K65" i="1"/>
  <c r="J65" i="1"/>
  <c r="J64" i="1"/>
  <c r="K64" i="1" s="1"/>
  <c r="J63" i="1"/>
  <c r="K63" i="1" s="1"/>
  <c r="K58" i="1"/>
  <c r="J58" i="1"/>
  <c r="J57" i="1"/>
  <c r="K57" i="1" s="1"/>
  <c r="J56" i="1"/>
  <c r="K56" i="1" s="1"/>
  <c r="K55" i="1"/>
  <c r="J55" i="1"/>
  <c r="K54" i="1"/>
  <c r="J54" i="1"/>
  <c r="K53" i="1"/>
  <c r="J53" i="1"/>
  <c r="J52" i="1"/>
  <c r="K52" i="1" s="1"/>
  <c r="K51" i="1"/>
  <c r="J51" i="1"/>
  <c r="K50" i="1"/>
  <c r="J50" i="1"/>
  <c r="K49" i="1"/>
  <c r="J49" i="1"/>
  <c r="N28" i="3"/>
  <c r="O28" i="3"/>
  <c r="P28" i="3"/>
  <c r="Q28" i="3"/>
  <c r="N29" i="3"/>
  <c r="O29" i="3"/>
  <c r="P29" i="3"/>
  <c r="Q29" i="3"/>
  <c r="N30" i="3"/>
  <c r="O30" i="3"/>
  <c r="P30" i="3"/>
  <c r="Q30" i="3"/>
  <c r="N31" i="3"/>
  <c r="O31" i="3"/>
  <c r="P31" i="3"/>
  <c r="Q31" i="3"/>
  <c r="N32" i="3"/>
  <c r="O32" i="3"/>
  <c r="P32" i="3"/>
  <c r="Q32" i="3"/>
  <c r="N33" i="3"/>
  <c r="O33" i="3"/>
  <c r="P33" i="3"/>
  <c r="Q33" i="3"/>
  <c r="N34" i="3"/>
  <c r="O34" i="3"/>
  <c r="P34" i="3"/>
  <c r="Q34" i="3"/>
  <c r="N35" i="3"/>
  <c r="O35" i="3"/>
  <c r="P35" i="3"/>
  <c r="Q35" i="3"/>
  <c r="N36" i="3"/>
  <c r="O36" i="3"/>
  <c r="P36" i="3"/>
  <c r="Q36" i="3"/>
  <c r="N37" i="3"/>
  <c r="O37" i="3"/>
  <c r="P37" i="3"/>
  <c r="Q37" i="3"/>
  <c r="Q27" i="3"/>
  <c r="P27" i="3"/>
  <c r="O27" i="3"/>
  <c r="N27" i="3"/>
  <c r="Q26" i="3"/>
  <c r="P26" i="3"/>
  <c r="O26" i="3"/>
  <c r="N26" i="3"/>
  <c r="M28" i="3"/>
  <c r="M29" i="3"/>
  <c r="M30" i="3"/>
  <c r="M31" i="3"/>
  <c r="M32" i="3"/>
  <c r="M33" i="3"/>
  <c r="M34" i="3"/>
  <c r="M35" i="3"/>
  <c r="M36" i="3"/>
  <c r="M37" i="3"/>
  <c r="M27" i="3"/>
  <c r="N7" i="3"/>
  <c r="O7" i="3"/>
  <c r="P7" i="3"/>
  <c r="Q7" i="3"/>
  <c r="N8" i="3"/>
  <c r="O8" i="3"/>
  <c r="P8" i="3"/>
  <c r="Q8" i="3"/>
  <c r="N9" i="3"/>
  <c r="O9" i="3"/>
  <c r="P9" i="3"/>
  <c r="Q9" i="3"/>
  <c r="N10" i="3"/>
  <c r="O10" i="3"/>
  <c r="P10" i="3"/>
  <c r="Q10" i="3"/>
  <c r="N11" i="3"/>
  <c r="O11" i="3"/>
  <c r="P11" i="3"/>
  <c r="Q11" i="3"/>
  <c r="N12" i="3"/>
  <c r="O12" i="3"/>
  <c r="P12" i="3"/>
  <c r="Q12" i="3"/>
  <c r="N13" i="3"/>
  <c r="O13" i="3"/>
  <c r="P13" i="3"/>
  <c r="Q13" i="3"/>
  <c r="N14" i="3"/>
  <c r="O14" i="3"/>
  <c r="P14" i="3"/>
  <c r="Q14" i="3"/>
  <c r="N15" i="3"/>
  <c r="O15" i="3"/>
  <c r="P15" i="3"/>
  <c r="Q15" i="3"/>
  <c r="N16" i="3"/>
  <c r="O16" i="3"/>
  <c r="P16" i="3"/>
  <c r="Q16" i="3"/>
  <c r="N17" i="3"/>
  <c r="O17" i="3"/>
  <c r="P17" i="3"/>
  <c r="Q17" i="3"/>
  <c r="Q6" i="3"/>
  <c r="P6" i="3"/>
  <c r="O6" i="3"/>
  <c r="N6" i="3"/>
  <c r="M6" i="3"/>
  <c r="M7" i="3"/>
  <c r="M8" i="3"/>
  <c r="M9" i="3"/>
  <c r="M10" i="3"/>
  <c r="M11" i="3"/>
  <c r="M12" i="3"/>
  <c r="M13" i="3"/>
  <c r="M14" i="3"/>
  <c r="M15" i="3"/>
  <c r="M16" i="3"/>
  <c r="M17" i="3"/>
  <c r="D3" i="4"/>
  <c r="D4" i="4"/>
  <c r="D5" i="4"/>
  <c r="D6" i="4"/>
  <c r="D7" i="4"/>
  <c r="D8" i="4"/>
  <c r="D9" i="4"/>
  <c r="D10" i="4"/>
  <c r="D11" i="4"/>
  <c r="D2" i="4"/>
  <c r="C54" i="3"/>
  <c r="B54" i="3"/>
  <c r="H40" i="3"/>
  <c r="H39" i="3"/>
  <c r="H38" i="3"/>
  <c r="F40" i="3"/>
  <c r="F39" i="3"/>
  <c r="F38" i="3"/>
  <c r="D40" i="3"/>
  <c r="D39" i="3"/>
  <c r="D38" i="3"/>
  <c r="B40" i="3"/>
  <c r="B39" i="3"/>
  <c r="B38" i="3"/>
  <c r="C27" i="3"/>
  <c r="C28" i="3"/>
  <c r="C29" i="3"/>
  <c r="C30" i="3"/>
  <c r="C31" i="3"/>
  <c r="C32" i="3"/>
  <c r="C33" i="3"/>
  <c r="C34" i="3"/>
  <c r="C35" i="3"/>
  <c r="C36" i="3"/>
  <c r="E27" i="3"/>
  <c r="E28" i="3"/>
  <c r="E29" i="3"/>
  <c r="E30" i="3"/>
  <c r="E31" i="3"/>
  <c r="E32" i="3"/>
  <c r="E33" i="3"/>
  <c r="E34" i="3"/>
  <c r="E35" i="3"/>
  <c r="E36" i="3"/>
  <c r="G27" i="3"/>
  <c r="G28" i="3"/>
  <c r="G29" i="3"/>
  <c r="G30" i="3"/>
  <c r="G31" i="3"/>
  <c r="G32" i="3"/>
  <c r="G33" i="3"/>
  <c r="G34" i="3"/>
  <c r="G35" i="3"/>
  <c r="G36" i="3"/>
  <c r="I27" i="3"/>
  <c r="I28" i="3"/>
  <c r="I29" i="3"/>
  <c r="I30" i="3"/>
  <c r="I31" i="3"/>
  <c r="I32" i="3"/>
  <c r="I33" i="3"/>
  <c r="I34" i="3"/>
  <c r="I35" i="3"/>
  <c r="I36" i="3"/>
  <c r="I37" i="3"/>
  <c r="G37" i="3"/>
  <c r="E37" i="3"/>
  <c r="C37" i="3"/>
  <c r="J26" i="3"/>
  <c r="J27" i="3"/>
  <c r="J28" i="3"/>
  <c r="J29" i="3"/>
  <c r="J30" i="3"/>
  <c r="J31" i="3"/>
  <c r="K31" i="3" s="1"/>
  <c r="J32" i="3"/>
  <c r="J33" i="3"/>
  <c r="K33" i="3" s="1"/>
  <c r="C56" i="3" s="1"/>
  <c r="J34" i="3"/>
  <c r="K34" i="3" s="1"/>
  <c r="C57" i="3" s="1"/>
  <c r="J35" i="3"/>
  <c r="J36" i="3"/>
  <c r="J37" i="3"/>
  <c r="H21" i="3"/>
  <c r="F21" i="3"/>
  <c r="D21" i="3"/>
  <c r="B20" i="3"/>
  <c r="B21" i="3"/>
  <c r="H19" i="3"/>
  <c r="H20" i="3"/>
  <c r="F19" i="3"/>
  <c r="F20" i="3"/>
  <c r="D19" i="3"/>
  <c r="D20" i="3"/>
  <c r="B19" i="3"/>
  <c r="I7" i="3"/>
  <c r="I8" i="3"/>
  <c r="I9" i="3"/>
  <c r="I10" i="3"/>
  <c r="I11" i="3"/>
  <c r="I12" i="3"/>
  <c r="I13" i="3"/>
  <c r="I14" i="3"/>
  <c r="I15" i="3"/>
  <c r="I16" i="3"/>
  <c r="I17" i="3"/>
  <c r="G7" i="3"/>
  <c r="G8" i="3"/>
  <c r="G9" i="3"/>
  <c r="G10" i="3"/>
  <c r="G11" i="3"/>
  <c r="G12" i="3"/>
  <c r="G13" i="3"/>
  <c r="G14" i="3"/>
  <c r="G15" i="3"/>
  <c r="G16" i="3"/>
  <c r="G17" i="3"/>
  <c r="E7" i="3"/>
  <c r="E8" i="3"/>
  <c r="E9" i="3"/>
  <c r="E10" i="3"/>
  <c r="E11" i="3"/>
  <c r="E12" i="3"/>
  <c r="E13" i="3"/>
  <c r="E14" i="3"/>
  <c r="E15" i="3"/>
  <c r="E16" i="3"/>
  <c r="E17" i="3"/>
  <c r="I18" i="3"/>
  <c r="G18" i="3"/>
  <c r="E18" i="3"/>
  <c r="C7" i="3"/>
  <c r="C8" i="3"/>
  <c r="C9" i="3"/>
  <c r="C10" i="3"/>
  <c r="C11" i="3"/>
  <c r="C12" i="3"/>
  <c r="C13" i="3"/>
  <c r="C14" i="3"/>
  <c r="C15" i="3"/>
  <c r="C16" i="3"/>
  <c r="C17" i="3"/>
  <c r="C18" i="3"/>
  <c r="J7" i="3"/>
  <c r="K7" i="3" s="1"/>
  <c r="B49" i="3" s="1"/>
  <c r="J8" i="3"/>
  <c r="J9" i="3"/>
  <c r="J10" i="3"/>
  <c r="J11" i="3"/>
  <c r="J12" i="3"/>
  <c r="K12" i="3" s="1"/>
  <c r="J13" i="3"/>
  <c r="J14" i="3"/>
  <c r="K14" i="3" s="1"/>
  <c r="B56" i="3" s="1"/>
  <c r="J15" i="3"/>
  <c r="K15" i="3" s="1"/>
  <c r="B57" i="3" s="1"/>
  <c r="J16" i="3"/>
  <c r="J17" i="3"/>
  <c r="J18" i="3"/>
  <c r="J6" i="3"/>
  <c r="J5" i="3" s="1"/>
  <c r="J4" i="3" s="1"/>
  <c r="J3" i="3" s="1"/>
  <c r="K17" i="3" l="1"/>
  <c r="B59" i="3" s="1"/>
  <c r="K9" i="3"/>
  <c r="B51" i="3" s="1"/>
  <c r="K18" i="3"/>
  <c r="B60" i="3" s="1"/>
  <c r="K10" i="3"/>
  <c r="B52" i="3" s="1"/>
  <c r="J40" i="3"/>
  <c r="K29" i="3"/>
  <c r="C52" i="3" s="1"/>
  <c r="K36" i="3"/>
  <c r="C59" i="3" s="1"/>
  <c r="K28" i="3"/>
  <c r="C51" i="3" s="1"/>
  <c r="K32" i="3"/>
  <c r="C55" i="3" s="1"/>
  <c r="K11" i="3"/>
  <c r="B53" i="3" s="1"/>
  <c r="K30" i="3"/>
  <c r="C53" i="3" s="1"/>
  <c r="K16" i="3"/>
  <c r="B58" i="3" s="1"/>
  <c r="K8" i="3"/>
  <c r="B50" i="3" s="1"/>
  <c r="K35" i="3"/>
  <c r="C58" i="3" s="1"/>
  <c r="K27" i="3"/>
  <c r="C50" i="3" s="1"/>
  <c r="J38" i="3"/>
  <c r="K37" i="3"/>
  <c r="C60" i="3" s="1"/>
  <c r="J39" i="3"/>
  <c r="J19" i="3"/>
  <c r="J21" i="3"/>
  <c r="K6" i="3"/>
  <c r="B48" i="3" s="1"/>
  <c r="K5" i="3"/>
  <c r="B47" i="3" s="1"/>
  <c r="K4" i="3"/>
  <c r="B46" i="3" s="1"/>
  <c r="J20" i="3"/>
  <c r="K13" i="3"/>
  <c r="B55" i="3" s="1"/>
  <c r="C5" i="2"/>
  <c r="C4" i="2"/>
  <c r="C3" i="2"/>
  <c r="B4" i="2"/>
  <c r="B3" i="2"/>
  <c r="B5" i="2"/>
  <c r="B7" i="2"/>
  <c r="C7" i="2"/>
  <c r="B8" i="2"/>
  <c r="C8" i="2"/>
  <c r="B9" i="2"/>
  <c r="C9" i="2"/>
  <c r="B10" i="2"/>
  <c r="C10" i="2"/>
  <c r="B11" i="2"/>
  <c r="C11" i="2"/>
  <c r="B12" i="2"/>
  <c r="C12" i="2"/>
  <c r="B6" i="2"/>
  <c r="C6" i="2"/>
  <c r="A7" i="2"/>
  <c r="A8" i="2"/>
  <c r="A9" i="2"/>
  <c r="A10" i="2"/>
  <c r="A11" i="2"/>
  <c r="A12" i="2"/>
  <c r="A6" i="2"/>
  <c r="E108" i="1" l="1"/>
  <c r="E120" i="1"/>
  <c r="E114" i="1"/>
  <c r="E124" i="1"/>
  <c r="E98" i="1"/>
  <c r="E122" i="1"/>
  <c r="E106" i="1"/>
  <c r="E113" i="1"/>
  <c r="D132" i="1"/>
  <c r="E132" i="1" s="1"/>
  <c r="D111" i="1"/>
  <c r="E111" i="1" s="1"/>
  <c r="D72" i="1"/>
  <c r="E72" i="1" s="1"/>
  <c r="D133" i="1"/>
  <c r="E133" i="1" s="1"/>
  <c r="D22" i="1"/>
  <c r="E22" i="1" s="1"/>
  <c r="D47" i="1"/>
  <c r="E47" i="1" s="1"/>
  <c r="D84" i="1"/>
  <c r="E84" i="1" s="1"/>
  <c r="D87" i="1"/>
  <c r="E87" i="1" s="1"/>
  <c r="D106" i="1"/>
  <c r="D113" i="1"/>
  <c r="D103" i="1"/>
  <c r="E103" i="1" s="1"/>
  <c r="D34" i="1"/>
  <c r="E34" i="1" s="1"/>
  <c r="D78" i="1"/>
  <c r="E78" i="1" s="1"/>
  <c r="D60" i="1"/>
  <c r="E60" i="1" s="1"/>
  <c r="D112" i="1"/>
  <c r="E112" i="1" s="1"/>
  <c r="D130" i="1"/>
  <c r="E130" i="1" s="1"/>
  <c r="D40" i="1"/>
  <c r="E40" i="1" s="1"/>
  <c r="D44" i="1"/>
  <c r="E44" i="1" s="1"/>
  <c r="D88" i="1"/>
  <c r="E88" i="1" s="1"/>
  <c r="D141" i="1"/>
  <c r="E141" i="1" s="1"/>
  <c r="D26" i="1"/>
  <c r="E26" i="1" s="1"/>
  <c r="D110" i="1"/>
  <c r="E110" i="1" s="1"/>
  <c r="D39" i="1"/>
  <c r="E39" i="1" s="1"/>
  <c r="D43" i="1"/>
  <c r="E43" i="1" s="1"/>
  <c r="D71" i="1"/>
  <c r="E71" i="1" s="1"/>
  <c r="D136" i="1"/>
  <c r="E136" i="1" s="1"/>
  <c r="D96" i="1"/>
  <c r="E96" i="1" s="1"/>
  <c r="D53" i="1"/>
  <c r="E53" i="1" s="1"/>
  <c r="D108" i="1"/>
  <c r="D117" i="1"/>
  <c r="E117" i="1" s="1"/>
  <c r="D70" i="1"/>
  <c r="E70" i="1" s="1"/>
  <c r="D67" i="1"/>
  <c r="E67" i="1" s="1"/>
  <c r="D61" i="1"/>
  <c r="E61" i="1" s="1"/>
  <c r="D82" i="1"/>
  <c r="E82" i="1" s="1"/>
  <c r="D115" i="1"/>
  <c r="E115" i="1" s="1"/>
  <c r="D68" i="1"/>
  <c r="E68" i="1" s="1"/>
  <c r="D90" i="1"/>
  <c r="E90" i="1" s="1"/>
  <c r="D118" i="1"/>
  <c r="E118" i="1" s="1"/>
  <c r="D56" i="1"/>
  <c r="E56" i="1" s="1"/>
  <c r="D99" i="1"/>
  <c r="E99" i="1" s="1"/>
  <c r="D97" i="1"/>
  <c r="E97" i="1" s="1"/>
  <c r="D24" i="1"/>
  <c r="E24" i="1" s="1"/>
  <c r="D42" i="1"/>
  <c r="E42" i="1" s="1"/>
  <c r="D25" i="1"/>
  <c r="E25" i="1" s="1"/>
  <c r="D51" i="1"/>
  <c r="E51" i="1" s="1"/>
  <c r="D139" i="1"/>
  <c r="E139" i="1" s="1"/>
  <c r="D92" i="1"/>
  <c r="E92" i="1" s="1"/>
  <c r="D100" i="1"/>
  <c r="E100" i="1" s="1"/>
  <c r="D143" i="1"/>
  <c r="E143" i="1" s="1"/>
  <c r="D109" i="1"/>
  <c r="E109" i="1" s="1"/>
  <c r="D116" i="1"/>
  <c r="E116" i="1" s="1"/>
  <c r="D62" i="1"/>
  <c r="E62" i="1" s="1"/>
  <c r="D65" i="1"/>
  <c r="E65" i="1" s="1"/>
  <c r="D101" i="1"/>
  <c r="E101" i="1" s="1"/>
  <c r="D58" i="1"/>
  <c r="E58" i="1" s="1"/>
  <c r="D120" i="1"/>
  <c r="D49" i="1"/>
  <c r="E49" i="1" s="1"/>
  <c r="D50" i="1"/>
  <c r="E50" i="1" s="1"/>
  <c r="D30" i="1"/>
  <c r="E30" i="1" s="1"/>
  <c r="D83" i="1"/>
  <c r="E83" i="1" s="1"/>
  <c r="D21" i="1"/>
  <c r="E21" i="1" s="1"/>
  <c r="D94" i="1"/>
  <c r="E94" i="1" s="1"/>
  <c r="D107" i="1"/>
  <c r="E107" i="1" s="1"/>
  <c r="D121" i="1"/>
  <c r="E121" i="1" s="1"/>
  <c r="D52" i="1"/>
  <c r="E52" i="1" s="1"/>
  <c r="D27" i="1"/>
  <c r="E27" i="1" s="1"/>
  <c r="D80" i="1"/>
  <c r="E80" i="1" s="1"/>
  <c r="D48" i="1"/>
  <c r="E48" i="1" s="1"/>
  <c r="D91" i="1"/>
  <c r="E91" i="1" s="1"/>
  <c r="D123" i="1"/>
  <c r="E123" i="1" s="1"/>
  <c r="D104" i="1"/>
  <c r="E104" i="1" s="1"/>
  <c r="D75" i="1"/>
  <c r="E75" i="1" s="1"/>
  <c r="D114" i="1"/>
  <c r="D93" i="1"/>
  <c r="E93" i="1" s="1"/>
  <c r="D36" i="1"/>
  <c r="E36" i="1" s="1"/>
  <c r="D89" i="1"/>
  <c r="E89" i="1" s="1"/>
  <c r="D76" i="1"/>
  <c r="E76" i="1" s="1"/>
  <c r="D31" i="1"/>
  <c r="E31" i="1" s="1"/>
  <c r="D126" i="1"/>
  <c r="E126" i="1" s="1"/>
  <c r="D134" i="1"/>
  <c r="E134" i="1" s="1"/>
  <c r="D28" i="1"/>
  <c r="E28" i="1" s="1"/>
  <c r="D135" i="1"/>
  <c r="E135" i="1" s="1"/>
  <c r="D124" i="1"/>
  <c r="D128" i="1"/>
  <c r="E128" i="1" s="1"/>
  <c r="D63" i="1"/>
  <c r="E63" i="1" s="1"/>
  <c r="D137" i="1"/>
  <c r="E137" i="1" s="1"/>
  <c r="D46" i="1"/>
  <c r="E46" i="1" s="1"/>
  <c r="D66" i="1"/>
  <c r="E66" i="1" s="1"/>
  <c r="D74" i="1"/>
  <c r="E74" i="1" s="1"/>
  <c r="D55" i="1"/>
  <c r="E55" i="1" s="1"/>
  <c r="D33" i="1"/>
  <c r="E33" i="1" s="1"/>
  <c r="D85" i="1"/>
  <c r="E85" i="1" s="1"/>
  <c r="D79" i="1"/>
  <c r="E79" i="1" s="1"/>
  <c r="D98" i="1"/>
  <c r="D41" i="1"/>
  <c r="E41" i="1" s="1"/>
  <c r="D95" i="1"/>
  <c r="E95" i="1" s="1"/>
  <c r="D37" i="1"/>
  <c r="E37" i="1" s="1"/>
  <c r="D73" i="1"/>
  <c r="E73" i="1" s="1"/>
  <c r="D142" i="1"/>
  <c r="E142" i="1" s="1"/>
  <c r="D29" i="1"/>
  <c r="E29" i="1" s="1"/>
  <c r="D127" i="1"/>
  <c r="E127" i="1" s="1"/>
  <c r="D64" i="1"/>
  <c r="E64" i="1" s="1"/>
  <c r="D59" i="1"/>
  <c r="E59" i="1" s="1"/>
  <c r="D23" i="1"/>
  <c r="E23" i="1" s="1"/>
  <c r="D77" i="1"/>
  <c r="E77" i="1" s="1"/>
  <c r="D138" i="1"/>
  <c r="E138" i="1" s="1"/>
  <c r="D102" i="1"/>
  <c r="E102" i="1" s="1"/>
  <c r="D86" i="1"/>
  <c r="E86" i="1" s="1"/>
  <c r="D57" i="1"/>
  <c r="E57" i="1" s="1"/>
  <c r="D38" i="1"/>
  <c r="E38" i="1" s="1"/>
  <c r="D69" i="1"/>
  <c r="E69" i="1" s="1"/>
  <c r="D54" i="1"/>
  <c r="E54" i="1" s="1"/>
  <c r="D119" i="1"/>
  <c r="E119" i="1" s="1"/>
  <c r="D140" i="1"/>
  <c r="E140" i="1" s="1"/>
  <c r="D125" i="1"/>
  <c r="E125" i="1" s="1"/>
  <c r="D32" i="1"/>
  <c r="E32" i="1" s="1"/>
  <c r="D35" i="1"/>
  <c r="E35" i="1" s="1"/>
  <c r="D20" i="1"/>
  <c r="E20" i="1" s="1"/>
  <c r="D122" i="1"/>
  <c r="D105" i="1"/>
  <c r="E105" i="1" s="1"/>
  <c r="D45" i="1"/>
  <c r="E45" i="1" s="1"/>
  <c r="D131" i="1"/>
  <c r="E131" i="1" s="1"/>
  <c r="D81" i="1"/>
  <c r="E81" i="1" s="1"/>
  <c r="D129" i="1"/>
  <c r="E129" i="1" s="1"/>
  <c r="C144" i="1"/>
  <c r="B144" i="1"/>
  <c r="E6" i="1"/>
  <c r="E9" i="1"/>
  <c r="D4" i="1"/>
  <c r="E4" i="1" s="1"/>
  <c r="D6" i="1"/>
  <c r="D7" i="1"/>
  <c r="E7" i="1" s="1"/>
  <c r="D8" i="1"/>
  <c r="E8" i="1" s="1"/>
  <c r="D9" i="1"/>
  <c r="D10" i="1"/>
  <c r="E10" i="1" s="1"/>
  <c r="D11" i="1"/>
  <c r="E11" i="1" s="1"/>
  <c r="D12" i="1"/>
  <c r="E12" i="1" s="1"/>
  <c r="D3" i="1"/>
  <c r="E3" i="1" s="1"/>
  <c r="C13" i="1"/>
  <c r="C5" i="1"/>
  <c r="C14" i="1" s="1"/>
  <c r="B13" i="1"/>
  <c r="B5" i="1"/>
  <c r="D5" i="1" l="1"/>
  <c r="E5" i="1" s="1"/>
  <c r="D144" i="1"/>
  <c r="E144" i="1" s="1"/>
  <c r="B14" i="1"/>
  <c r="D14" i="1" s="1"/>
  <c r="E14" i="1" s="1"/>
  <c r="D13" i="1"/>
  <c r="E13" i="1" s="1"/>
  <c r="H20" i="1" l="1"/>
  <c r="G20" i="1"/>
</calcChain>
</file>

<file path=xl/sharedStrings.xml><?xml version="1.0" encoding="utf-8"?>
<sst xmlns="http://schemas.openxmlformats.org/spreadsheetml/2006/main" count="235" uniqueCount="179">
  <si>
    <t>WHISKEY, BOURBON</t>
  </si>
  <si>
    <t>WHISKEY, OTHER</t>
  </si>
  <si>
    <t>TOTAL WHISKEY</t>
  </si>
  <si>
    <t>RUM</t>
  </si>
  <si>
    <t>BRANDY</t>
  </si>
  <si>
    <t>GIN</t>
  </si>
  <si>
    <t>VODKA</t>
  </si>
  <si>
    <t>CORDIALS</t>
  </si>
  <si>
    <t>OTHER DISTILLED SPIRITS</t>
  </si>
  <si>
    <t>TEQUILA</t>
  </si>
  <si>
    <t>TOTAL NON-WHISKEY</t>
  </si>
  <si>
    <t>GRAND TOTAL</t>
  </si>
  <si>
    <t>$ CHANGE</t>
  </si>
  <si>
    <t>% CHANGE</t>
  </si>
  <si>
    <t>DISTILLED SPIRITS - EXPORTS BY VALUE (U.S. DOLLARS)</t>
  </si>
  <si>
    <t>ALBANIA</t>
  </si>
  <si>
    <t>ANGOLA</t>
  </si>
  <si>
    <t>ANTIGUA</t>
  </si>
  <si>
    <t>ARGENTINA</t>
  </si>
  <si>
    <t>ARMENIA</t>
  </si>
  <si>
    <t>AUSTRALIA</t>
  </si>
  <si>
    <t>AUSTRIA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</si>
  <si>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</si>
  <si>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</si>
  <si>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</si>
  <si>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</si>
  <si>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</si>
  <si>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</si>
  <si>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</si>
  <si>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</si>
  <si>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</si>
  <si>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BOLIVIA</t>
  </si>
  <si>
    <t>BRAZIL</t>
  </si>
  <si>
    <t>BULGARIA</t>
  </si>
  <si>
    <t>CAMBODIA</t>
  </si>
  <si>
    <t>CAMEROON</t>
  </si>
  <si>
    <t>CANADA</t>
  </si>
  <si>
    <t>CAYMAN IS</t>
  </si>
  <si>
    <t>CHILE</t>
  </si>
  <si>
    <t>CHINA</t>
  </si>
  <si>
    <t>COLUMBIA</t>
  </si>
  <si>
    <t>COOK ISLANDS</t>
  </si>
  <si>
    <t>COSTA RICA</t>
  </si>
  <si>
    <t>CROATIA</t>
  </si>
  <si>
    <t>CUBA</t>
  </si>
  <si>
    <t>CURACAO</t>
  </si>
  <si>
    <t>CYPRUS</t>
  </si>
  <si>
    <t>DENMARK</t>
  </si>
  <si>
    <t>DOM REP</t>
  </si>
  <si>
    <t>CZECH REP</t>
  </si>
  <si>
    <t>ECUADOR</t>
  </si>
  <si>
    <t>EGYPT</t>
  </si>
  <si>
    <t>ESTONIA</t>
  </si>
  <si>
    <t>ETHIOPIA</t>
  </si>
  <si>
    <t>FINLAND</t>
  </si>
  <si>
    <t>FR GUINA</t>
  </si>
  <si>
    <t>FR POLY</t>
  </si>
  <si>
    <t>FRANCE</t>
  </si>
  <si>
    <t>GEORGIA</t>
  </si>
  <si>
    <t>GERMANY</t>
  </si>
  <si>
    <t>GREECE</t>
  </si>
  <si>
    <t>GRENADA</t>
  </si>
  <si>
    <t>GUADELOUPE</t>
  </si>
  <si>
    <t>GUATEMALA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</si>
  <si>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</si>
  <si>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</si>
  <si>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</si>
  <si>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</si>
  <si>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</si>
  <si>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</si>
  <si>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</si>
  <si>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</si>
  <si>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IRELAND</t>
  </si>
  <si>
    <t>ISRAEL</t>
  </si>
  <si>
    <t>ITALY</t>
  </si>
  <si>
    <t>JAMAICA</t>
  </si>
  <si>
    <t>JAPAN</t>
  </si>
  <si>
    <t>JORDAN</t>
  </si>
  <si>
    <t>KAZAKHISTAN</t>
  </si>
  <si>
    <t>KENYA</t>
  </si>
  <si>
    <t>KOREA, S.</t>
  </si>
  <si>
    <t>LATVIA</t>
  </si>
  <si>
    <t>LEBANON</t>
  </si>
  <si>
    <t>LITHUANIA</t>
  </si>
  <si>
    <t>MACAO</t>
  </si>
  <si>
    <t>MALAYSIA</t>
  </si>
  <si>
    <t>MALDIVES</t>
  </si>
  <si>
    <t>MALTA</t>
  </si>
  <si>
    <t>MARCHALL IS</t>
  </si>
  <si>
    <t>MARTINQ</t>
  </si>
  <si>
    <t>MEXICO</t>
  </si>
  <si>
    <t>MOLDOVA</t>
  </si>
  <si>
    <t>MOROCCO</t>
  </si>
  <si>
    <t>N. ZEALAND</t>
  </si>
  <si>
    <t>NAMIBIA</t>
  </si>
  <si>
    <t>NEPAL</t>
  </si>
  <si>
    <t>NETHLDS</t>
  </si>
  <si>
    <t>NEW CALDN</t>
  </si>
  <si>
    <t>NICARAGUA</t>
  </si>
  <si>
    <t>NIGERIA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</si>
  <si>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</si>
  <si>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</si>
  <si>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</si>
  <si>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</si>
  <si>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</si>
  <si>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</si>
  <si>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</si>
  <si>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</si>
  <si>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</si>
  <si>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</si>
  <si>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</si>
  <si>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</si>
  <si>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S. AFRICA</t>
  </si>
  <si>
    <t>SERBIA</t>
  </si>
  <si>
    <t>SEYCHELLES</t>
  </si>
  <si>
    <t>SINGAPORE</t>
  </si>
  <si>
    <t>SINT MAARTEN</t>
  </si>
  <si>
    <t>SLOVOKIA</t>
  </si>
  <si>
    <t>SLOVENIA</t>
  </si>
  <si>
    <t>SPAIN</t>
  </si>
  <si>
    <t>SRI LANKA</t>
  </si>
  <si>
    <t>ST KTS &amp; NEIVI</t>
  </si>
  <si>
    <t>ST. LUCIA</t>
  </si>
  <si>
    <t>SURINAM</t>
  </si>
  <si>
    <t>SWEDEN</t>
  </si>
  <si>
    <t>SWITZLD</t>
  </si>
  <si>
    <t>TAIWAN</t>
  </si>
  <si>
    <t>THAILAND</t>
  </si>
  <si>
    <t>TOGO</t>
  </si>
  <si>
    <t>TRINIDAD</t>
  </si>
  <si>
    <t>TURK &amp; CAC.</t>
  </si>
  <si>
    <t>TURKEY</t>
  </si>
  <si>
    <t>U. A. E.</t>
  </si>
  <si>
    <t>U.K.</t>
  </si>
  <si>
    <t>UGANDA</t>
  </si>
  <si>
    <t>UKRAINE</t>
  </si>
  <si>
    <t>URUGUAY</t>
  </si>
  <si>
    <t>VENEZUELA</t>
  </si>
  <si>
    <t>VIETNAM</t>
  </si>
  <si>
    <t>NEW MARKETS</t>
  </si>
  <si>
    <t>LOST MARKETS</t>
  </si>
  <si>
    <t>KENTUCKY BOURBON</t>
  </si>
  <si>
    <t>OTHER BOURBON</t>
  </si>
  <si>
    <t>OTHER WHISKEY</t>
  </si>
  <si>
    <t>SALES GROWTH</t>
  </si>
  <si>
    <t>YEAR</t>
  </si>
  <si>
    <t>VALUE</t>
  </si>
  <si>
    <t>PREMIUM</t>
  </si>
  <si>
    <t>HIGH END PREMIUM</t>
  </si>
  <si>
    <t>SUPER PREMIUM</t>
  </si>
  <si>
    <t>%CHG</t>
  </si>
  <si>
    <t>2009 - 2014</t>
  </si>
  <si>
    <t>2002-2009</t>
  </si>
  <si>
    <t>TOTAL</t>
  </si>
  <si>
    <t>BOURBON SUPPLIERS GROSS REVENUES (MILLIONS)</t>
  </si>
  <si>
    <t>2009-2014</t>
  </si>
  <si>
    <t>BOURBON SALES BY VOLUME</t>
  </si>
  <si>
    <t>SALES INCREASE BY VOLUME</t>
  </si>
  <si>
    <t>SALES INCREASE BY REVENUE</t>
  </si>
  <si>
    <t>Country</t>
  </si>
  <si>
    <t>Value (USD)</t>
  </si>
  <si>
    <t>Volume (gallons)</t>
  </si>
  <si>
    <t>UK</t>
  </si>
  <si>
    <t>Germany</t>
  </si>
  <si>
    <t>Australia</t>
  </si>
  <si>
    <t>Japan</t>
  </si>
  <si>
    <t>Spain</t>
  </si>
  <si>
    <t>France</t>
  </si>
  <si>
    <t>Italy</t>
  </si>
  <si>
    <t>Canada</t>
  </si>
  <si>
    <t>Greece</t>
  </si>
  <si>
    <t>N. Zealand</t>
  </si>
  <si>
    <t>Dollar Spent per gallon</t>
  </si>
  <si>
    <t>Sum</t>
  </si>
  <si>
    <t>Column1</t>
  </si>
  <si>
    <t>2015</t>
  </si>
  <si>
    <t>2014</t>
  </si>
  <si>
    <t>TOP 10 BOURBON IMPORTERS 2014</t>
  </si>
  <si>
    <t>TOP 10 BOURBON IMPORTERS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</si>
</sst>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8" formatCode="_(&quot;$&quot;* #,##0_);_(&quot;$&quot;* \(#,##0\);_(&quot;$&quot;* &quot;-&quot;??_);_(@_)"/>
    <numFmt numFmtId="169" formatCode="0.0%"/>
  </numFmts>
  <fonts count="6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8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164" fontId="0" fillId="0" borderId="1" xfId="1" applyNumberFormat="1" applyFont="1" applyBorder="1"/>
    <xf numFmtId="164" fontId="0" fillId="0" borderId="1" xfId="0" applyNumberFormat="1" applyBorder="1"/>
    <xf numFmtId="9" fontId="0" fillId="0" borderId="1" xfId="2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0" applyNumberFormat="1" applyBorder="1"/>
    <xf numFmtId="9" fontId="0" fillId="0" borderId="0" xfId="2" applyFont="1" applyBorder="1" applyAlignment="1">
      <alignment horizontal="right"/>
    </xf>
    <xf numFmtId="44" fontId="0" fillId="0" borderId="0" xfId="3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left"/>
    </xf>
    <xf numFmtId="9" fontId="0" fillId="0" borderId="0" xfId="2" applyFont="1" applyAlignment="1">
      <alignment horizontal="left"/>
    </xf>
    <xf numFmtId="0" fontId="0" fillId="0" borderId="3" xfId="0" applyBorder="1" applyAlignment="1">
      <alignment horizontal="left"/>
    </xf>
    <xf numFmtId="164" fontId="0" fillId="0" borderId="3" xfId="1" applyNumberFormat="1" applyFont="1" applyBorder="1"/>
    <xf numFmtId="9" fontId="0" fillId="0" borderId="3" xfId="2" applyFont="1" applyBorder="1" applyAlignment="1">
      <alignment horizontal="left"/>
    </xf>
    <xf numFmtId="9" fontId="0" fillId="0" borderId="0" xfId="2" applyFont="1" applyBorder="1" applyAlignment="1">
      <alignment horizontal="left"/>
    </xf>
    <xf numFmtId="168" fontId="0" fillId="0" borderId="3" xfId="3" applyNumberFormat="1" applyFont="1" applyBorder="1"/>
    <xf numFmtId="168" fontId="0" fillId="0" borderId="0" xfId="3" applyNumberFormat="1" applyFont="1"/>
    <xf numFmtId="168" fontId="0" fillId="0" borderId="0" xfId="3" applyNumberFormat="1" applyFont="1" applyBorder="1"/>
    <xf numFmtId="0" fontId="0" fillId="0" borderId="1" xfId="0" applyBorder="1" applyAlignment="1">
      <alignment horizontal="center"/>
    </xf>
    <xf numFmtId="9" fontId="0" fillId="0" borderId="0" xfId="0" applyNumberFormat="1"/>
    <xf numFmtId="169" fontId="0" fillId="0" borderId="0" xfId="0" applyNumberFormat="1"/>
    <xf numFmtId="0" fontId="0" fillId="0" borderId="4" xfId="0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3" fontId="0" fillId="0" borderId="4" xfId="0" applyNumberFormat="1" applyBorder="1" applyAlignment="1">
      <alignment vertical="center" wrapText="1"/>
    </xf>
    <xf numFmtId="44" fontId="0" fillId="0" borderId="4" xfId="3" applyFont="1" applyBorder="1" applyAlignment="1">
      <alignment vertical="center" wrapText="1"/>
    </xf>
    <xf numFmtId="168" fontId="0" fillId="0" borderId="4" xfId="3" applyNumberFormat="1" applyFont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0" fillId="2" borderId="6" xfId="0" applyFont="1" applyFill="1" applyBorder="1"/>
    <xf numFmtId="164" fontId="0" fillId="2" borderId="7" xfId="1" applyNumberFormat="1" applyFont="1" applyFill="1" applyBorder="1"/>
    <xf numFmtId="164" fontId="0" fillId="2" borderId="7" xfId="0" applyNumberFormat="1" applyFont="1" applyFill="1" applyBorder="1"/>
    <xf numFmtId="9" fontId="0" fillId="2" borderId="8" xfId="2" applyNumberFormat="1" applyFont="1" applyFill="1" applyBorder="1" applyAlignment="1">
      <alignment horizontal="right"/>
    </xf>
    <xf numFmtId="0" fontId="0" fillId="0" borderId="6" xfId="0" applyFont="1" applyBorder="1"/>
    <xf numFmtId="164" fontId="0" fillId="0" borderId="7" xfId="1" applyNumberFormat="1" applyFont="1" applyBorder="1"/>
    <xf numFmtId="164" fontId="0" fillId="0" borderId="7" xfId="0" applyNumberFormat="1" applyFont="1" applyBorder="1"/>
    <xf numFmtId="9" fontId="0" fillId="0" borderId="8" xfId="2" applyNumberFormat="1" applyFont="1" applyBorder="1" applyAlignment="1">
      <alignment horizontal="right"/>
    </xf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u="none" strike="noStrike" baseline="0">
                <a:effectLst/>
              </a:rPr>
              <a:t>DISTILLED SPIRITS - EXPORTS BY VALUE (U.S. DOLLARS)</a:t>
            </a:r>
            <a:r>
              <a:rPr lang="en-US" sz="1440" b="0" i="0" u="none" strike="noStrike" baseline="0"/>
              <a:t> - </a:t>
            </a:r>
            <a:r>
              <a:rPr lang="en-US"/>
              <a:t>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'DISTILLED SPIRITS - VALUE'!$B$2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AE-4C49-8BA3-064E80B79D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4AE-4C49-8BA3-064E80B79D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AE-4C49-8BA3-064E80B79D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4AE-4C49-8BA3-064E80B79D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4AE-4C49-8BA3-064E80B79D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C8-4E7C-BEE0-2695D84C8E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0C8-4E7C-BEE0-2695D84C8E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0C8-4E7C-BEE0-2695D84C8E6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AE-4C49-8BA3-064E80B79DED}"/>
              </c:ext>
            </c:extLst>
          </c:dPt>
          <c:dLbls>
            <c:dLbl>
              <c:idx val="0"/>
              <c:layout>
                <c:manualLayout>
                  <c:x val="0.139745170571311"/>
                  <c:y val="-7.33874082657396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4AE-4C49-8BA3-064E80B79DED}"/>
                </c:ext>
              </c:extLst>
            </c:dLbl>
            <c:dLbl>
              <c:idx val="1"/>
              <c:layout>
                <c:manualLayout>
                  <c:x val="-2.055076037813399E-3"/>
                  <c:y val="5.79374275782155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4AE-4C49-8BA3-064E80B79DED}"/>
                </c:ext>
              </c:extLst>
            </c:dLbl>
            <c:dLbl>
              <c:idx val="2"/>
              <c:layout>
                <c:manualLayout>
                  <c:x val="0"/>
                  <c:y val="9.6562379297025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4AE-4C49-8BA3-064E80B79DED}"/>
                </c:ext>
              </c:extLst>
            </c:dLbl>
            <c:dLbl>
              <c:idx val="3"/>
              <c:layout>
                <c:manualLayout>
                  <c:x val="-3.0114145719454611E-4"/>
                  <c:y val="8.88373889532636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C4AE-4C49-8BA3-064E80B79DED}"/>
                </c:ext>
              </c:extLst>
            </c:dLbl>
            <c:dLbl>
              <c:idx val="4"/>
              <c:layout>
                <c:manualLayout>
                  <c:x val="-2.6715988491574187E-2"/>
                  <c:y val="3.8624951718811058E-3"/>
                </c:manualLayout>
              </c:layout>
              <c:tx>
                <c:rich>
                  <a:bodyPr/>
                  <a:lstStyle/>
                  <a:p>
                    <a:fld id="{74D07415-98F9-47A7-B405-DF113545CDF4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&lt;</a:t>
                    </a:r>
                    <a:fld id="{A0DCCD2E-C8E0-4CF5-B2AF-9E57FE9C766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4AE-4C49-8BA3-064E80B79DED}"/>
                </c:ext>
              </c:extLst>
            </c:dLbl>
            <c:dLbl>
              <c:idx val="5"/>
              <c:layout>
                <c:manualLayout>
                  <c:x val="-2.055076037813399E-3"/>
                  <c:y val="-4.63499420625723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0C8-4E7C-BEE0-2695D84C8E67}"/>
                </c:ext>
              </c:extLst>
            </c:dLbl>
            <c:dLbl>
              <c:idx val="6"/>
              <c:layout>
                <c:manualLayout>
                  <c:x val="0"/>
                  <c:y val="-5.40749324063344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60C8-4E7C-BEE0-2695D84C8E67}"/>
                </c:ext>
              </c:extLst>
            </c:dLbl>
            <c:dLbl>
              <c:idx val="7"/>
              <c:layout>
                <c:manualLayout>
                  <c:x val="0"/>
                  <c:y val="-1.15874855156431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60C8-4E7C-BEE0-2695D84C8E67}"/>
                </c:ext>
              </c:extLst>
            </c:dLbl>
            <c:dLbl>
              <c:idx val="8"/>
              <c:layout>
                <c:manualLayout>
                  <c:x val="-1.3959387166616504E-2"/>
                  <c:y val="-6.5732368621940804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Tequila
&lt;</a:t>
                    </a:r>
                    <a:fld id="{688B430C-C531-4E81-B75F-270ED27F49D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4AE-4C49-8BA3-064E80B79D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'DISTILLED SPIRITS - VALUE'!$A$3:$A$12</c15:sqref>
                  </c15:fullRef>
                </c:ext>
              </c:extLst>
              <c:f>('DISTILLED SPIRITS - VALUE'!$A$3:$A$4,'DISTILLED SPIRITS - VALUE'!$A$6:$A$12)</c:f>
              <c:strCache>
                <c:ptCount val="9"/>
                <c:pt idx="0">
                  <c:v>WHISKEY, BOURBON</c:v>
                </c:pt>
                <c:pt idx="1">
                  <c:v>WHISKEY, OTHER</c:v>
                </c:pt>
                <c:pt idx="2">
                  <c:v>RUM</c:v>
                </c:pt>
                <c:pt idx="3">
                  <c:v>BRANDY</c:v>
                </c:pt>
                <c:pt idx="4">
                  <c:v>GIN</c:v>
                </c:pt>
                <c:pt idx="5">
                  <c:v>VODKA</c:v>
                </c:pt>
                <c:pt idx="6">
                  <c:v>CORDIALS</c:v>
                </c:pt>
                <c:pt idx="7">
                  <c:v>OTHER DISTILLED SPIRITS</c:v>
                </c:pt>
                <c:pt idx="8">
                  <c:v>TEQUILA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'DISTILLED SPIRITS - VALUE'!$B$3:$B$12</c15:sqref>
                  </c15:fullRef>
                </c:ext>
              </c:extLst>
              <c:f>('DISTILLED SPIRITS - VALUE'!$B$3:$B$4,'DISTILLED SPIRITS - VALUE'!$B$6:$B$12)</c:f>
              <c:numCache>
                <c:formatCode>_(* #,##0_);_(* \(#,##0\);_(* "-"??_);_(@_)</c:formatCode>
                <c:ptCount val="9"/>
                <c:pt idx="0">
                  <c:v>722755084</c:v>
                </c:pt>
                <c:pt idx="1">
                  <c:v>355497190</c:v>
                </c:pt>
                <c:pt idx="2">
                  <c:v>93158899</c:v>
                </c:pt>
                <c:pt idx="3">
                  <c:v>93782350</c:v>
                </c:pt>
                <c:pt idx="4">
                  <c:v>6884192</c:v>
                </c:pt>
                <c:pt idx="5">
                  <c:v>63622174</c:v>
                </c:pt>
                <c:pt idx="6">
                  <c:v>90663881</c:v>
                </c:pt>
                <c:pt idx="7">
                  <c:v>138492124</c:v>
                </c:pt>
                <c:pt idx="8">
                  <c:v>5621518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C4AE-4C49-8BA3-064E80B79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4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IMPORTERS OF BOURBON</a:t>
            </a:r>
          </a:p>
          <a:p>
            <a:pPr>
              <a:defRPr/>
            </a:pPr>
            <a:r>
              <a:rPr lang="en-US"/>
              <a:t>VOLUME VS DOLLARS (2003)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 (USD)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UK</c:v>
                </c:pt>
                <c:pt idx="1">
                  <c:v>Germany</c:v>
                </c:pt>
                <c:pt idx="2">
                  <c:v>Australia</c:v>
                </c:pt>
                <c:pt idx="3">
                  <c:v>Japan</c:v>
                </c:pt>
                <c:pt idx="4">
                  <c:v>Spain</c:v>
                </c:pt>
                <c:pt idx="5">
                  <c:v>France</c:v>
                </c:pt>
                <c:pt idx="6">
                  <c:v>Italy</c:v>
                </c:pt>
                <c:pt idx="7">
                  <c:v>Canada</c:v>
                </c:pt>
                <c:pt idx="8">
                  <c:v>N. Zealand</c:v>
                </c:pt>
                <c:pt idx="9">
                  <c:v>Greece</c:v>
                </c:pt>
              </c:strCache>
            </c:strRef>
          </c:cat>
          <c:val>
            <c:numRef>
              <c:f>Sheet2!$B$2:$B$11</c:f>
              <c:numCache>
                <c:formatCode>_("$"* #,##0_);_("$"* \(#,##0\);_("$"* "-"??_);_(@_)</c:formatCode>
                <c:ptCount val="10"/>
                <c:pt idx="0">
                  <c:v>87042302</c:v>
                </c:pt>
                <c:pt idx="1">
                  <c:v>64945892</c:v>
                </c:pt>
                <c:pt idx="2">
                  <c:v>49447732</c:v>
                </c:pt>
                <c:pt idx="3">
                  <c:v>36708722</c:v>
                </c:pt>
                <c:pt idx="4">
                  <c:v>24838110</c:v>
                </c:pt>
                <c:pt idx="5">
                  <c:v>23681302</c:v>
                </c:pt>
                <c:pt idx="6">
                  <c:v>20164590</c:v>
                </c:pt>
                <c:pt idx="7">
                  <c:v>11408026</c:v>
                </c:pt>
                <c:pt idx="8">
                  <c:v>8321417</c:v>
                </c:pt>
                <c:pt idx="9">
                  <c:v>5328102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F-4EF0-8DFF-14E7D6B27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806863"/>
        <c:axId val="1692820175"/>
      </c:barChart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Volume (gallons)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Sheet2!$A$2:$A$11</c:f>
              <c:strCache>
                <c:ptCount val="10"/>
                <c:pt idx="0">
                  <c:v>UK</c:v>
                </c:pt>
                <c:pt idx="1">
                  <c:v>Germany</c:v>
                </c:pt>
                <c:pt idx="2">
                  <c:v>Australia</c:v>
                </c:pt>
                <c:pt idx="3">
                  <c:v>Japan</c:v>
                </c:pt>
                <c:pt idx="4">
                  <c:v>Spain</c:v>
                </c:pt>
                <c:pt idx="5">
                  <c:v>France</c:v>
                </c:pt>
                <c:pt idx="6">
                  <c:v>Italy</c:v>
                </c:pt>
                <c:pt idx="7">
                  <c:v>Canada</c:v>
                </c:pt>
                <c:pt idx="8">
                  <c:v>N. Zealand</c:v>
                </c:pt>
                <c:pt idx="9">
                  <c:v>Greece</c:v>
                </c:pt>
              </c:strCache>
            </c:strRef>
          </c:cat>
          <c:val>
            <c:numRef>
              <c:f>Sheet2!$C$2:$C$11</c:f>
              <c:numCache>
                <c:formatCode>#,##0</c:formatCode>
                <c:ptCount val="10"/>
                <c:pt idx="0">
                  <c:v>2895394</c:v>
                </c:pt>
                <c:pt idx="1">
                  <c:v>2614775</c:v>
                </c:pt>
                <c:pt idx="2">
                  <c:v>5364757</c:v>
                </c:pt>
                <c:pt idx="3">
                  <c:v>2051930</c:v>
                </c:pt>
                <c:pt idx="4">
                  <c:v>478839</c:v>
                </c:pt>
                <c:pt idx="5">
                  <c:v>622150</c:v>
                </c:pt>
                <c:pt idx="6">
                  <c:v>434404</c:v>
                </c:pt>
                <c:pt idx="7">
                  <c:v>537680</c:v>
                </c:pt>
                <c:pt idx="8">
                  <c:v>764493</c:v>
                </c:pt>
                <c:pt idx="9">
                  <c:v>115247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F-4EF0-8DFF-14E7D6B27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806031"/>
        <c:axId val="1692815183"/>
      </c:lineChart>
      <c:catAx>
        <c:axId val="16928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20175"/>
        <c:crosses val="autoZero"/>
        <c:auto val="1"/>
        <c:lblAlgn val="ctr"/>
        <c:lblOffset val="100"/>
        <c:noMultiLvlLbl val="0"/>
      </c:catAx>
      <c:valAx>
        <c:axId val="16928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06863"/>
        <c:crosses val="autoZero"/>
        <c:crossBetween val="between"/>
      </c:valAx>
      <c:valAx>
        <c:axId val="1692815183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06031"/>
        <c:crosses val="max"/>
        <c:crossBetween val="between"/>
      </c:valAx>
      <c:catAx>
        <c:axId val="1692806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28151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size">
        <cx:f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Dollars spent per gallon by top Bourbon importers (2003)</a:t>
            </a:r>
          </a:p>
        </cx:rich>
      </cx:tx>
    </cx:title>
    <cx:plotArea>
      <cx:plotAreaRegion>
        <cx:series layoutId="treemap" uniqueId="{DF702DD6-AD53-475B-8ABC-9FD5E0219A72}">
          <cx:tx>
            <cx:txData>
              <cx:f>_xlchart.1</cx:f>
              <cx:v>Dollar Spent per gallon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iNCREASE FROM PREVIOUS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SALES INCREASE BY VOLUME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Sheet1!$A$46:$A$60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Sheet1!$B$46:$B$60</c:f>
              <c:numCache>
                <c:formatCode>0.0%</c:formatCode>
                <c:ptCount val="15"/>
                <c:pt idx="0">
                  <c:v>2.0000000000000042E-2</c:v>
                </c:pt>
                <c:pt idx="1">
                  <c:v>1.9999999999999973E-2</c:v>
                </c:pt>
                <c:pt idx="2">
                  <c:v>2.0000000000000028E-2</c:v>
                </c:pt>
                <c:pt idx="3">
                  <c:v>2.03227279646826E-2</c:v>
                </c:pt>
                <c:pt idx="4">
                  <c:v>3.7821708317791872E-2</c:v>
                </c:pt>
                <c:pt idx="5">
                  <c:v>2.7961472110408281E-2</c:v>
                </c:pt>
                <c:pt idx="6">
                  <c:v>3.0976854765401022E-2</c:v>
                </c:pt>
                <c:pt idx="7">
                  <c:v>1.1394465545306565E-2</c:v>
                </c:pt>
                <c:pt idx="8">
                  <c:v>1.066255364806867E-2</c:v>
                </c:pt>
                <c:pt idx="9">
                  <c:v>-4.6446818392940084E-4</c:v>
                </c:pt>
                <c:pt idx="10">
                  <c:v>2.5159320233669676E-2</c:v>
                </c:pt>
                <c:pt idx="11">
                  <c:v>3.8852554555462021E-2</c:v>
                </c:pt>
                <c:pt idx="12">
                  <c:v>5.2047622015832448E-2</c:v>
                </c:pt>
                <c:pt idx="13">
                  <c:v>6.8373029979855435E-2</c:v>
                </c:pt>
                <c:pt idx="14">
                  <c:v>7.348047914818101E-2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C-494F-9551-D63C3A941C80}"/>
            </c:ext>
          </c:extLst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SALES INCREASE BY REVENUE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Sheet1!$A$46:$A$60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Sheet1!$C$46:$C$60</c:f>
              <c:numCache>
                <c:formatCode>0.0%</c:formatCode>
                <c:ptCount val="15"/>
                <c:pt idx="4">
                  <c:v>8.5735963581183613E-2</c:v>
                </c:pt>
                <c:pt idx="5">
                  <c:v>8.1062194269741442E-2</c:v>
                </c:pt>
                <c:pt idx="6">
                  <c:v>6.7226890756302518E-2</c:v>
                </c:pt>
                <c:pt idx="7">
                  <c:v>4.8455481526347668E-2</c:v>
                </c:pt>
                <c:pt idx="8">
                  <c:v>5.8925476603119586E-2</c:v>
                </c:pt>
                <c:pt idx="9">
                  <c:v>-2.1822149481723948E-3</c:v>
                </c:pt>
                <c:pt idx="10">
                  <c:v>4.2099507927829412E-2</c:v>
                </c:pt>
                <c:pt idx="11">
                  <c:v>8.709338929695698E-2</c:v>
                </c:pt>
                <c:pt idx="12">
                  <c:v>7.2393822393822388E-2</c:v>
                </c:pt>
                <c:pt idx="13">
                  <c:v>0.10261026102610261</c:v>
                </c:pt>
                <c:pt idx="14">
                  <c:v>9.5102040816326533E-2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C-494F-9551-D63C3A941C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6480847"/>
        <c:axId val="1486481679"/>
      </c:lineChart>
      <c:catAx>
        <c:axId val="14864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81679"/>
        <c:crosses val="autoZero"/>
        <c:auto val="1"/>
        <c:lblAlgn val="ctr"/>
        <c:lblOffset val="100"/>
        <c:noMultiLvlLbl val="0"/>
      </c:catAx>
      <c:valAx>
        <c:axId val="1486481679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4864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 IN VOLUME</a:t>
            </a:r>
            <a:r>
              <a:rPr lang="en-US" baseline="0"/>
              <a:t> SALES BY 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Sheet1!$M$6:$M$17</c:f>
              <c:numCache>
                <c:formatCode>General</c:formatCod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numCache>
            </c:numRef>
          </c:cat>
          <c:val>
            <c:numRef>
              <c:f>Sheet1!$N$6:$N$17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-5.2489905787348586E-2</c:v>
                </c:pt>
                <c:pt idx="3">
                  <c:v>-6.4985795454545456E-2</c:v>
                </c:pt>
                <c:pt idx="4">
                  <c:v>-5.3171287504747439E-3</c:v>
                </c:pt>
                <c:pt idx="5">
                  <c:v>8.7819778541428032E-3</c:v>
                </c:pt>
                <c:pt idx="6">
                  <c:v>6.2831188493565476E-2</c:v>
                </c:pt>
                <c:pt idx="7">
                  <c:v>-1.0683760683760684E-2</c:v>
                </c:pt>
                <c:pt idx="8">
                  <c:v>-2.1958243340532757E-2</c:v>
                </c:pt>
                <c:pt idx="9">
                  <c:v>2.9076186970923814E-2</c:v>
                </c:pt>
                <c:pt idx="10">
                  <c:v>7.5464949928469235E-2</c:v>
                </c:pt>
                <c:pt idx="11">
                  <c:v>4.7223145992683735E-2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5-4384-A516-E62447DD8E69}"/>
            </c:ext>
          </c:extLst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PREMIUM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Sheet1!$M$6:$M$17</c:f>
              <c:numCache>
                <c:formatCode>General</c:formatCod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numCache>
            </c:numRef>
          </c:cat>
          <c:val>
            <c:numRef>
              <c:f>Sheet1!$O$6:$O$17</c:f>
              <c:numCache>
                <c:formatCode>0%</c:formatCode>
                <c:ptCount val="12"/>
                <c:pt idx="0">
                  <c:v>-7.0077084793272596E-4</c:v>
                </c:pt>
                <c:pt idx="1">
                  <c:v>9.3501636278634868E-3</c:v>
                </c:pt>
                <c:pt idx="2">
                  <c:v>1.6211208893006021E-2</c:v>
                </c:pt>
                <c:pt idx="3">
                  <c:v>2.5296262534184138E-2</c:v>
                </c:pt>
                <c:pt idx="4">
                  <c:v>-1.8670815736830406E-2</c:v>
                </c:pt>
                <c:pt idx="5">
                  <c:v>-3.3522083805209511E-2</c:v>
                </c:pt>
                <c:pt idx="6">
                  <c:v>2.3435669088352474E-2</c:v>
                </c:pt>
                <c:pt idx="7">
                  <c:v>3.7096404854591251E-2</c:v>
                </c:pt>
                <c:pt idx="8">
                  <c:v>2.3846323691764187E-2</c:v>
                </c:pt>
                <c:pt idx="9">
                  <c:v>7.4832866077205087E-2</c:v>
                </c:pt>
                <c:pt idx="10">
                  <c:v>1.2841091492776886E-2</c:v>
                </c:pt>
                <c:pt idx="11">
                  <c:v>8.8153724247226631E-2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5-4384-A516-E62447DD8E69}"/>
            </c:ext>
          </c:extLst>
        </c:ser>
        <c:ser>
          <c:idx val="2"/>
          <c:order val="2"/>
          <c:tx>
            <c:strRef>
              <c:f>Sheet1!$P$5</c:f>
              <c:strCache>
                <c:ptCount val="1"/>
                <c:pt idx="0">
                  <c:v>HIGH END PREMIUM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Sheet1!$M$6:$M$17</c:f>
              <c:numCache>
                <c:formatCode>General</c:formatCod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numCache>
            </c:numRef>
          </c:cat>
          <c:val>
            <c:numRef>
              <c:f>Sheet1!$P$6:$P$17</c:f>
              <c:numCache>
                <c:formatCode>0%</c:formatCode>
                <c:ptCount val="12"/>
                <c:pt idx="0">
                  <c:v>4.4296987087517933E-2</c:v>
                </c:pt>
                <c:pt idx="1">
                  <c:v>7.1097372488408042E-2</c:v>
                </c:pt>
                <c:pt idx="2">
                  <c:v>6.8783068783068779E-2</c:v>
                </c:pt>
                <c:pt idx="3">
                  <c:v>6.7506750675067506E-2</c:v>
                </c:pt>
                <c:pt idx="4">
                  <c:v>2.7262507026419337E-2</c:v>
                </c:pt>
                <c:pt idx="5">
                  <c:v>2.5991792065663474E-2</c:v>
                </c:pt>
                <c:pt idx="6">
                  <c:v>-3.5866666666666665E-2</c:v>
                </c:pt>
                <c:pt idx="7">
                  <c:v>1.9499377679435763E-2</c:v>
                </c:pt>
                <c:pt idx="8">
                  <c:v>5.561584373304395E-2</c:v>
                </c:pt>
                <c:pt idx="9">
                  <c:v>3.8164996144949885E-2</c:v>
                </c:pt>
                <c:pt idx="10">
                  <c:v>8.2188389652184682E-2</c:v>
                </c:pt>
                <c:pt idx="11">
                  <c:v>5.7302985245339132E-2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5-4384-A516-E62447DD8E69}"/>
            </c:ext>
          </c:extLst>
        </c:ser>
        <c:ser>
          <c:idx val="3"/>
          <c:order val="3"/>
          <c:tx>
            <c:strRef>
              <c:f>Sheet1!$Q$5</c:f>
              <c:strCache>
                <c:ptCount val="1"/>
                <c:pt idx="0">
                  <c:v>SUPER PREMIUM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Sheet1!$M$6:$M$17</c:f>
              <c:numCache>
                <c:formatCode>General</c:formatCod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numCache>
            </c:numRef>
          </c:cat>
          <c:val>
            <c:numRef>
              <c:f>Sheet1!$Q$6:$Q$17</c:f>
              <c:numCache>
                <c:formatCode>0%</c:formatCode>
                <c:ptCount val="12"/>
                <c:pt idx="0">
                  <c:v>7.4433656957928807E-2</c:v>
                </c:pt>
                <c:pt idx="1">
                  <c:v>0.15963855421686746</c:v>
                </c:pt>
                <c:pt idx="2">
                  <c:v>0.11948051948051948</c:v>
                </c:pt>
                <c:pt idx="3">
                  <c:v>0.15081206496519722</c:v>
                </c:pt>
                <c:pt idx="4">
                  <c:v>0.14516129032258066</c:v>
                </c:pt>
                <c:pt idx="5">
                  <c:v>0.16549295774647887</c:v>
                </c:pt>
                <c:pt idx="6">
                  <c:v>-6.0422960725075529E-3</c:v>
                </c:pt>
                <c:pt idx="7">
                  <c:v>0.16109422492401215</c:v>
                </c:pt>
                <c:pt idx="8">
                  <c:v>0.18717277486910994</c:v>
                </c:pt>
                <c:pt idx="9">
                  <c:v>0.12348401323042998</c:v>
                </c:pt>
                <c:pt idx="10">
                  <c:v>0.21099116781157998</c:v>
                </c:pt>
                <c:pt idx="11">
                  <c:v>0.1920583468395462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55-4384-A516-E62447DD8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841295"/>
        <c:axId val="1788847119"/>
      </c:lineChart>
      <c:catAx>
        <c:axId val="178884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47119"/>
        <c:crosses val="autoZero"/>
        <c:auto val="1"/>
        <c:lblAlgn val="ctr"/>
        <c:lblOffset val="100"/>
        <c:noMultiLvlLbl val="0"/>
      </c:catAx>
      <c:valAx>
        <c:axId val="17888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4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% CHANGE IN REVENUE BY CATEGORY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Sheet1!$N$26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Sheet1!$M$27:$M$37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xVal>
          <c:yVal>
            <c:numRef>
              <c:f>Sheet1!$N$27:$N$37</c:f>
              <c:numCache>
                <c:formatCode>0%</c:formatCode>
                <c:ptCount val="11"/>
                <c:pt idx="0">
                  <c:v>2.0270270270270271E-2</c:v>
                </c:pt>
                <c:pt idx="1">
                  <c:v>-3.9735099337748346E-2</c:v>
                </c:pt>
                <c:pt idx="2">
                  <c:v>-3.4482758620689655E-2</c:v>
                </c:pt>
                <c:pt idx="3">
                  <c:v>-7.1428571428571426E-3</c:v>
                </c:pt>
                <c:pt idx="4">
                  <c:v>2.1582733812949641E-2</c:v>
                </c:pt>
                <c:pt idx="5">
                  <c:v>7.746478873239436E-2</c:v>
                </c:pt>
                <c:pt idx="6">
                  <c:v>-6.5359477124183009E-3</c:v>
                </c:pt>
                <c:pt idx="7">
                  <c:v>-1.3157894736842105E-2</c:v>
                </c:pt>
                <c:pt idx="8">
                  <c:v>4.6666666666666669E-2</c:v>
                </c:pt>
                <c:pt idx="9">
                  <c:v>9.5541401273885357E-2</c:v>
                </c:pt>
                <c:pt idx="10">
                  <c:v>5.232558139534884E-2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7-4F55-AAD2-4E8730CE644D}"/>
            </c:ext>
          </c:extLst>
        </c:ser>
        <c:ser>
          <c:idx val="1"/>
          <c:order val="1"/>
          <c:tx>
            <c:strRef>
              <c:f>Sheet1!$O$26</c:f>
              <c:strCache>
                <c:ptCount val="1"/>
                <c:pt idx="0">
                  <c:v>PREMIUM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Sheet1!$M$27:$M$37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xVal>
          <c:yVal>
            <c:numRef>
              <c:f>Sheet1!$O$27:$O$37</c:f>
              <c:numCache>
                <c:formatCode>0%</c:formatCode>
                <c:ptCount val="11"/>
                <c:pt idx="0">
                  <c:v>8.8495575221238937E-2</c:v>
                </c:pt>
                <c:pt idx="1">
                  <c:v>2.9810298102981029E-2</c:v>
                </c:pt>
                <c:pt idx="2">
                  <c:v>3.4210526315789476E-2</c:v>
                </c:pt>
                <c:pt idx="3">
                  <c:v>2.0356234096692113E-2</c:v>
                </c:pt>
                <c:pt idx="4">
                  <c:v>1.2468827930174564E-2</c:v>
                </c:pt>
                <c:pt idx="5">
                  <c:v>4.4334975369458129E-2</c:v>
                </c:pt>
                <c:pt idx="6">
                  <c:v>3.5377358490566037E-2</c:v>
                </c:pt>
                <c:pt idx="7">
                  <c:v>3.8724373576309798E-2</c:v>
                </c:pt>
                <c:pt idx="8">
                  <c:v>9.4298245614035089E-2</c:v>
                </c:pt>
                <c:pt idx="9">
                  <c:v>3.2064128256513023E-2</c:v>
                </c:pt>
                <c:pt idx="10">
                  <c:v>9.9029126213592236E-2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A7-4F55-AAD2-4E8730CE644D}"/>
            </c:ext>
          </c:extLst>
        </c:ser>
        <c:ser>
          <c:idx val="2"/>
          <c:order val="2"/>
          <c:tx>
            <c:strRef>
              <c:f>Sheet1!$P$26</c:f>
              <c:strCache>
                <c:ptCount val="1"/>
                <c:pt idx="0">
                  <c:v>HIGH END PREMIUM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Sheet1!$M$27:$M$37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xVal>
          <c:yVal>
            <c:numRef>
              <c:f>Sheet1!$P$27:$P$37</c:f>
              <c:numCache>
                <c:formatCode>0%</c:formatCode>
                <c:ptCount val="11"/>
                <c:pt idx="0">
                  <c:v>8.984375E-2</c:v>
                </c:pt>
                <c:pt idx="1">
                  <c:v>0.12066905615292713</c:v>
                </c:pt>
                <c:pt idx="2">
                  <c:v>8.7420042643923238E-2</c:v>
                </c:pt>
                <c:pt idx="3">
                  <c:v>5.7843137254901963E-2</c:v>
                </c:pt>
                <c:pt idx="4">
                  <c:v>5.8387395736793329E-2</c:v>
                </c:pt>
                <c:pt idx="5">
                  <c:v>-2.3642732049036778E-2</c:v>
                </c:pt>
                <c:pt idx="6">
                  <c:v>3.4977578475336321E-2</c:v>
                </c:pt>
                <c:pt idx="7">
                  <c:v>0.10225303292894281</c:v>
                </c:pt>
                <c:pt idx="8">
                  <c:v>5.6603773584905662E-2</c:v>
                </c:pt>
                <c:pt idx="9">
                  <c:v>0.10863095238095238</c:v>
                </c:pt>
                <c:pt idx="10">
                  <c:v>8.1208053691275164E-2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7-4F55-AAD2-4E8730CE644D}"/>
            </c:ext>
          </c:extLst>
        </c:ser>
        <c:ser>
          <c:idx val="3"/>
          <c:order val="3"/>
          <c:tx>
            <c:strRef>
              <c:f>Sheet1!$Q$26</c:f>
              <c:strCache>
                <c:ptCount val="1"/>
                <c:pt idx="0">
                  <c:v>SUPER PREMIUM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Sheet1!$M$27:$M$37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xVal>
          <c:yVal>
            <c:numRef>
              <c:f>Sheet1!$Q$27:$Q$37</c:f>
              <c:numCache>
                <c:formatCode>0%</c:formatCode>
                <c:ptCount val="11"/>
                <c:pt idx="0">
                  <c:v>0.17460317460317459</c:v>
                </c:pt>
                <c:pt idx="1">
                  <c:v>0.13513513513513514</c:v>
                </c:pt>
                <c:pt idx="2">
                  <c:v>0.16666666666666666</c:v>
                </c:pt>
                <c:pt idx="3">
                  <c:v>0.14285714285714285</c:v>
                </c:pt>
                <c:pt idx="4">
                  <c:v>0.2767857142857143</c:v>
                </c:pt>
                <c:pt idx="5">
                  <c:v>-4.195804195804196E-2</c:v>
                </c:pt>
                <c:pt idx="6">
                  <c:v>0.17518248175182483</c:v>
                </c:pt>
                <c:pt idx="7">
                  <c:v>0.20496894409937888</c:v>
                </c:pt>
                <c:pt idx="8">
                  <c:v>0.14432989690721648</c:v>
                </c:pt>
                <c:pt idx="9">
                  <c:v>0.22972972972972974</c:v>
                </c:pt>
                <c:pt idx="10">
                  <c:v>0.19047619047619047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A7-4F55-AAD2-4E8730CE6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47951"/>
        <c:axId val="1788842127"/>
      </c:scatterChart>
      <c:valAx>
        <c:axId val="1788847951"/>
        <c:scaling>
          <c:orientation val="minMax"/>
          <c:max val="2014"/>
          <c:min val="2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42127"/>
        <c:crosses val="autoZero"/>
        <c:crossBetween val="midCat"/>
      </c:valAx>
      <c:valAx>
        <c:axId val="17888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4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19050</xdr:rowOff>
    </xdr:from>
    <xdr:to>
      <xdr:col>13</xdr:col>
      <xdr:colOff>601980</xdr:colOff>
      <xdr:row>17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0</xdr:row>
      <xdr:rowOff>57150</xdr:rowOff>
    </xdr:from>
    <xdr:to>
      <xdr:col>13</xdr:col>
      <xdr:colOff>7620</xdr:colOff>
      <xdr:row>13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14</xdr:row>
      <xdr:rowOff>125730</xdr:rowOff>
    </xdr:from>
    <xdr:to>
      <xdr:col>15</xdr:col>
      <xdr:colOff>91440</xdr:colOff>
      <xdr:row>32</xdr:row>
      <xdr:rowOff>83820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7620</xdr:colOff>
      <xdr:row>1</xdr:row>
      <xdr:rowOff>7620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" y="0"/>
          <a:ext cx="61722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403860</xdr:colOff>
      <xdr:row>43</xdr:row>
      <xdr:rowOff>41910</xdr:rowOff>
    </xdr:from>
    <xdr:to>
      <xdr:col>19</xdr:col>
      <xdr:colOff>152400</xdr:colOff>
      <xdr:row>59</xdr:row>
      <xdr:rowOff>15240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449580</xdr:colOff>
      <xdr:row>60</xdr:row>
      <xdr:rowOff>11430</xdr:rowOff>
    </xdr:from>
    <xdr:to>
      <xdr:col>17</xdr:col>
      <xdr:colOff>434340</xdr:colOff>
      <xdr:row>75</xdr:row>
      <xdr:rowOff>3810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69</xdr:row>
      <xdr:rowOff>3810</xdr:rowOff>
    </xdr:from>
    <xdr:to>
      <xdr:col>9</xdr:col>
      <xdr:colOff>7620</xdr:colOff>
      <xdr:row>84</xdr:row>
      <xdr:rowOff>3810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9:E143" totalsRowShown="0">
  <autoFilter ref="A19:E143"/>
  <sortState ref="A20:E143">
    <sortCondition descending="1" ref="B19:B143"/>
  </sortState>
  <tableColumns count="5">
    <tableColumn id="1" name="Column1"/>
    <tableColumn id="2" name="2015" dataDxfId="3" dataCellStyle="Comma"/>
    <tableColumn id="3" name="2014" dataDxfId="2" dataCellStyle="Comma"/>
    <tableColumn id="4" name="$ CHANGE" dataDxfId="1">
      <calculatedColumnFormula>B20-C20</calculatedColumnFormula>
    </tableColumn>
    <tableColumn id="5" name="% CHANGE" dataDxfId="0" dataCellStyle="Percent">
      <calculatedColumnFormula>IF(C20=0,"NEW",D20/C20)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abSelected="1" topLeftCell="A45" workbookViewId="0">
      <selection activeCell="G61" sqref="G61:K72"/>
    </sheetView>
  </sheetViews>
  <sheetFormatPr defaultRowHeight="14.4" x14ac:dyDescent="0.3"/>
  <cols>
    <col min="1" max="1" width="23" bestFit="1" customWidth="1"/>
    <col min="2" max="3" width="14.33203125" bestFit="1" customWidth="1"/>
    <col min="4" max="4" width="13.44140625" bestFit="1" customWidth="1"/>
    <col min="5" max="5" width="11.88671875" customWidth="1"/>
    <col min="7" max="8" width="14.109375" bestFit="1" customWidth="1"/>
    <col min="9" max="10" width="15.6640625" bestFit="1" customWidth="1"/>
    <col min="11" max="11" width="10" bestFit="1" customWidth="1"/>
  </cols>
  <sheetData>
    <row r="1" spans="1:5" ht="18" x14ac:dyDescent="0.35">
      <c r="A1" s="13" t="s">
        <v>14</v>
      </c>
      <c r="B1" s="13"/>
      <c r="C1" s="13"/>
      <c r="D1" s="13"/>
      <c r="E1" s="13"/>
    </row>
    <row r="2" spans="1:5" x14ac:dyDescent="0.3">
      <c r="B2" s="8">
        <v>2015</v>
      </c>
      <c r="C2" s="9">
        <v>2014</v>
      </c>
      <c r="D2" s="8" t="s">
        <v>12</v>
      </c>
      <c r="E2" s="8" t="s">
        <v>13</v>
      </c>
    </row>
    <row r="3" spans="1:5" x14ac:dyDescent="0.3">
      <c r="A3" t="s">
        <v>0</v>
      </c>
      <c r="B3" s="1">
        <v>722755084</v>
      </c>
      <c r="C3" s="1">
        <v>1021980075</v>
      </c>
      <c r="D3" s="2">
        <f>B3-C3</f>
        <v>-299224991</v>
      </c>
      <c r="E3" s="3">
        <f>D3/C3</f>
        <v>-0.29278945678074986</v>
      </c>
    </row>
    <row r="4" spans="1:5" x14ac:dyDescent="0.3">
      <c r="A4" t="s">
        <v>1</v>
      </c>
      <c r="B4" s="1">
        <v>355497190</v>
      </c>
      <c r="C4" s="1">
        <v>72225068</v>
      </c>
      <c r="D4" s="2">
        <f t="shared" ref="D4:D14" si="0">B4-C4</f>
        <v>283272122</v>
      </c>
      <c r="E4" s="3">
        <f t="shared" ref="E4:E14" si="1">D4/C4</f>
        <v>3.9220748397218541</v>
      </c>
    </row>
    <row r="5" spans="1:5" x14ac:dyDescent="0.3">
      <c r="A5" s="7" t="s">
        <v>2</v>
      </c>
      <c r="B5" s="4">
        <f>SUM(B2:B4)</f>
        <v>1078254289</v>
      </c>
      <c r="C5" s="4">
        <f>SUM(C2:C4)</f>
        <v>1094207157</v>
      </c>
      <c r="D5" s="5">
        <f t="shared" si="0"/>
        <v>-15952868</v>
      </c>
      <c r="E5" s="6">
        <f t="shared" si="1"/>
        <v>-1.4579385537687541E-2</v>
      </c>
    </row>
    <row r="6" spans="1:5" x14ac:dyDescent="0.3">
      <c r="A6" t="s">
        <v>3</v>
      </c>
      <c r="B6" s="1">
        <v>93158899</v>
      </c>
      <c r="C6" s="1">
        <v>97457684</v>
      </c>
      <c r="D6" s="2">
        <f t="shared" si="0"/>
        <v>-4298785</v>
      </c>
      <c r="E6" s="3">
        <f t="shared" si="1"/>
        <v>-4.4109246429455476E-2</v>
      </c>
    </row>
    <row r="7" spans="1:5" x14ac:dyDescent="0.3">
      <c r="A7" t="s">
        <v>4</v>
      </c>
      <c r="B7" s="1">
        <v>93782350</v>
      </c>
      <c r="C7" s="1">
        <v>84810485</v>
      </c>
      <c r="D7" s="2">
        <f t="shared" si="0"/>
        <v>8971865</v>
      </c>
      <c r="E7" s="3">
        <f t="shared" si="1"/>
        <v>0.10578721487089715</v>
      </c>
    </row>
    <row r="8" spans="1:5" x14ac:dyDescent="0.3">
      <c r="A8" t="s">
        <v>5</v>
      </c>
      <c r="B8" s="1">
        <v>6884192</v>
      </c>
      <c r="C8" s="1">
        <v>4907460</v>
      </c>
      <c r="D8" s="2">
        <f t="shared" si="0"/>
        <v>1976732</v>
      </c>
      <c r="E8" s="3">
        <f t="shared" si="1"/>
        <v>0.40280144922220457</v>
      </c>
    </row>
    <row r="9" spans="1:5" x14ac:dyDescent="0.3">
      <c r="A9" t="s">
        <v>6</v>
      </c>
      <c r="B9" s="1">
        <v>63622174</v>
      </c>
      <c r="C9" s="1">
        <v>51000009</v>
      </c>
      <c r="D9" s="2">
        <f t="shared" si="0"/>
        <v>12622165</v>
      </c>
      <c r="E9" s="3">
        <f t="shared" si="1"/>
        <v>0.2474933876972453</v>
      </c>
    </row>
    <row r="10" spans="1:5" x14ac:dyDescent="0.3">
      <c r="A10" t="s">
        <v>7</v>
      </c>
      <c r="B10" s="1">
        <v>90663881</v>
      </c>
      <c r="C10" s="1">
        <v>89408273</v>
      </c>
      <c r="D10" s="2">
        <f t="shared" si="0"/>
        <v>1255608</v>
      </c>
      <c r="E10" s="3">
        <f t="shared" si="1"/>
        <v>1.4043532638193336E-2</v>
      </c>
    </row>
    <row r="11" spans="1:5" x14ac:dyDescent="0.3">
      <c r="A11" t="s">
        <v>8</v>
      </c>
      <c r="B11" s="1">
        <v>138492124</v>
      </c>
      <c r="C11" s="1">
        <v>139856150</v>
      </c>
      <c r="D11" s="2">
        <f t="shared" si="0"/>
        <v>-1364026</v>
      </c>
      <c r="E11" s="3">
        <f t="shared" si="1"/>
        <v>-9.7530641305369845E-3</v>
      </c>
    </row>
    <row r="12" spans="1:5" x14ac:dyDescent="0.3">
      <c r="A12" t="s">
        <v>9</v>
      </c>
      <c r="B12" s="1">
        <v>5621518</v>
      </c>
      <c r="C12" s="1">
        <v>6651931</v>
      </c>
      <c r="D12" s="2">
        <f t="shared" si="0"/>
        <v>-1030413</v>
      </c>
      <c r="E12" s="3">
        <f t="shared" si="1"/>
        <v>-0.15490434281413923</v>
      </c>
    </row>
    <row r="13" spans="1:5" x14ac:dyDescent="0.3">
      <c r="A13" s="7" t="s">
        <v>10</v>
      </c>
      <c r="B13" s="4">
        <f>SUM(B6:B12)</f>
        <v>492225138</v>
      </c>
      <c r="C13" s="4">
        <f>SUM(C6:C12)</f>
        <v>474091992</v>
      </c>
      <c r="D13" s="5">
        <f t="shared" si="0"/>
        <v>18133146</v>
      </c>
      <c r="E13" s="6">
        <f t="shared" si="1"/>
        <v>3.8248159230666774E-2</v>
      </c>
    </row>
    <row r="14" spans="1:5" x14ac:dyDescent="0.3">
      <c r="A14" s="7" t="s">
        <v>11</v>
      </c>
      <c r="B14" s="4">
        <f>SUM(B13,B5)</f>
        <v>1570479427</v>
      </c>
      <c r="C14" s="4">
        <f>SUM(C13,C5)</f>
        <v>1568299149</v>
      </c>
      <c r="D14" s="5">
        <f t="shared" si="0"/>
        <v>2180278</v>
      </c>
      <c r="E14" s="6">
        <f t="shared" si="1"/>
        <v>1.3902181872573343E-3</v>
      </c>
    </row>
    <row r="19" spans="1:11" x14ac:dyDescent="0.3">
      <c r="A19" t="s">
        <v>174</v>
      </c>
      <c r="B19" t="s">
        <v>175</v>
      </c>
      <c r="C19" t="s">
        <v>176</v>
      </c>
      <c r="D19" t="s">
        <v>12</v>
      </c>
      <c r="E19" t="s">
        <v>13</v>
      </c>
      <c r="G19" t="s">
        <v>139</v>
      </c>
      <c r="H19" t="s">
        <v>140</v>
      </c>
    </row>
    <row r="20" spans="1:11" x14ac:dyDescent="0.3">
      <c r="A20" t="s">
        <v>133</v>
      </c>
      <c r="B20" s="1">
        <v>113844796</v>
      </c>
      <c r="C20" s="1">
        <v>157863431</v>
      </c>
      <c r="D20" s="10">
        <f>B20-C20</f>
        <v>-44018635</v>
      </c>
      <c r="E20" s="11">
        <f>IF(C20=0,"NEW",D20/C20)</f>
        <v>-0.27883997402793048</v>
      </c>
      <c r="G20">
        <f>COUNTIF($E$20:$E$144, "NEW")</f>
        <v>8</v>
      </c>
      <c r="H20">
        <f>COUNTIF($E$20:$E$144, "-100%")</f>
        <v>16</v>
      </c>
    </row>
    <row r="21" spans="1:11" x14ac:dyDescent="0.3">
      <c r="A21" t="s">
        <v>76</v>
      </c>
      <c r="B21" s="1">
        <v>72746897</v>
      </c>
      <c r="C21" s="1">
        <v>72882617</v>
      </c>
      <c r="D21" s="10">
        <f>B21-C21</f>
        <v>-135720</v>
      </c>
      <c r="E21" s="11">
        <f>IF(C21=0,"NEW",D21/C21)</f>
        <v>-1.862172429949929E-3</v>
      </c>
    </row>
    <row r="22" spans="1:11" x14ac:dyDescent="0.3">
      <c r="A22" t="s">
        <v>20</v>
      </c>
      <c r="B22" s="1">
        <v>70425166</v>
      </c>
      <c r="C22" s="1">
        <v>102812427</v>
      </c>
      <c r="D22" s="10">
        <f>B22-C22</f>
        <v>-32387261</v>
      </c>
      <c r="E22" s="11">
        <f>IF(C22=0,"NEW",D22/C22)</f>
        <v>-0.31501309661720173</v>
      </c>
    </row>
    <row r="23" spans="1:11" x14ac:dyDescent="0.3">
      <c r="A23" t="s">
        <v>119</v>
      </c>
      <c r="B23" s="1">
        <v>68291120</v>
      </c>
      <c r="C23" s="1">
        <v>75674760</v>
      </c>
      <c r="D23" s="10">
        <f>B23-C23</f>
        <v>-7383640</v>
      </c>
      <c r="E23" s="11">
        <f>IF(C23=0,"NEW",D23/C23)</f>
        <v>-9.7570709177009607E-2</v>
      </c>
      <c r="H23" s="14"/>
      <c r="I23" s="14"/>
      <c r="J23" s="14"/>
      <c r="K23" s="14"/>
    </row>
    <row r="24" spans="1:11" x14ac:dyDescent="0.3">
      <c r="A24" t="s">
        <v>57</v>
      </c>
      <c r="B24" s="1">
        <v>52081663</v>
      </c>
      <c r="C24" s="1">
        <v>101571505</v>
      </c>
      <c r="D24" s="10">
        <f>B24-C24</f>
        <v>-49489842</v>
      </c>
      <c r="E24" s="11">
        <f>IF(C24=0,"NEW",D24/C24)</f>
        <v>-0.48724139708277436</v>
      </c>
    </row>
    <row r="25" spans="1:11" x14ac:dyDescent="0.3">
      <c r="A25" t="s">
        <v>59</v>
      </c>
      <c r="B25" s="1">
        <v>50849324</v>
      </c>
      <c r="C25" s="1">
        <v>96610083</v>
      </c>
      <c r="D25" s="10">
        <f>B25-C25</f>
        <v>-45760759</v>
      </c>
      <c r="E25" s="11">
        <f>IF(C25=0,"NEW",D25/C25)</f>
        <v>-0.47366442072097176</v>
      </c>
      <c r="I25" s="24"/>
      <c r="J25" s="24"/>
      <c r="K25" s="3"/>
    </row>
    <row r="26" spans="1:11" x14ac:dyDescent="0.3">
      <c r="A26" t="s">
        <v>36</v>
      </c>
      <c r="B26" s="1">
        <v>34292071</v>
      </c>
      <c r="C26" s="1">
        <v>33423004</v>
      </c>
      <c r="D26" s="10">
        <f>B26-C26</f>
        <v>869067</v>
      </c>
      <c r="E26" s="11">
        <f>IF(C26=0,"NEW",D26/C26)</f>
        <v>2.6002061334762131E-2</v>
      </c>
      <c r="I26" s="24"/>
      <c r="J26" s="24"/>
      <c r="K26" s="3"/>
    </row>
    <row r="27" spans="1:11" x14ac:dyDescent="0.3">
      <c r="A27" t="s">
        <v>81</v>
      </c>
      <c r="B27" s="1">
        <v>30965147</v>
      </c>
      <c r="C27" s="1">
        <v>23501652</v>
      </c>
      <c r="D27" s="10">
        <f>B27-C27</f>
        <v>7463495</v>
      </c>
      <c r="E27" s="11">
        <f>IF(C27=0,"NEW",D27/C27)</f>
        <v>0.31757320719411553</v>
      </c>
      <c r="I27" s="24"/>
      <c r="J27" s="24"/>
      <c r="K27" s="3"/>
    </row>
    <row r="28" spans="1:11" x14ac:dyDescent="0.3">
      <c r="A28" t="s">
        <v>96</v>
      </c>
      <c r="B28" s="1">
        <v>21630069</v>
      </c>
      <c r="C28" s="1">
        <v>29672513</v>
      </c>
      <c r="D28" s="10">
        <f>B28-C28</f>
        <v>-8042444</v>
      </c>
      <c r="E28" s="11">
        <f>IF(C28=0,"NEW",D28/C28)</f>
        <v>-0.27104020478481211</v>
      </c>
      <c r="I28" s="24"/>
      <c r="J28" s="24"/>
      <c r="K28" s="3"/>
    </row>
    <row r="29" spans="1:11" x14ac:dyDescent="0.3">
      <c r="A29" t="s">
        <v>115</v>
      </c>
      <c r="B29" s="1">
        <v>15921847</v>
      </c>
      <c r="C29" s="1">
        <v>25699820</v>
      </c>
      <c r="D29" s="10">
        <f>B29-C29</f>
        <v>-9777973</v>
      </c>
      <c r="E29" s="11">
        <f>IF(C29=0,"NEW",D29/C29)</f>
        <v>-0.38046854024658538</v>
      </c>
      <c r="I29" s="24"/>
      <c r="J29" s="24"/>
      <c r="K29" s="3"/>
    </row>
    <row r="30" spans="1:11" x14ac:dyDescent="0.3">
      <c r="A30" t="s">
        <v>74</v>
      </c>
      <c r="B30" s="1">
        <v>14348603</v>
      </c>
      <c r="C30" s="1">
        <v>27439305</v>
      </c>
      <c r="D30" s="10">
        <f>B30-C30</f>
        <v>-13090702</v>
      </c>
      <c r="E30" s="11">
        <f>IF(C30=0,"NEW",D30/C30)</f>
        <v>-0.4770784828551598</v>
      </c>
      <c r="I30" s="24"/>
      <c r="J30" s="24"/>
      <c r="K30" s="3"/>
    </row>
    <row r="31" spans="1:11" x14ac:dyDescent="0.3">
      <c r="A31" t="s">
        <v>93</v>
      </c>
      <c r="B31" s="1">
        <v>13543865</v>
      </c>
      <c r="C31" s="1">
        <v>19870728</v>
      </c>
      <c r="D31" s="10">
        <f>B31-C31</f>
        <v>-6326863</v>
      </c>
      <c r="E31" s="11">
        <f>IF(C31=0,"NEW",D31/C31)</f>
        <v>-0.31840116778811528</v>
      </c>
      <c r="I31" s="24"/>
      <c r="J31" s="24"/>
      <c r="K31" s="3"/>
    </row>
    <row r="32" spans="1:11" x14ac:dyDescent="0.3">
      <c r="A32" t="s">
        <v>131</v>
      </c>
      <c r="B32" s="1">
        <v>12644240</v>
      </c>
      <c r="C32" s="1">
        <v>15462991</v>
      </c>
      <c r="D32" s="10">
        <f>B32-C32</f>
        <v>-2818751</v>
      </c>
      <c r="E32" s="11">
        <f>IF(C32=0,"NEW",D32/C32)</f>
        <v>-0.18229015330863221</v>
      </c>
      <c r="I32" s="24"/>
      <c r="J32" s="24"/>
      <c r="K32" s="3"/>
    </row>
    <row r="33" spans="1:11" x14ac:dyDescent="0.3">
      <c r="A33" t="s">
        <v>106</v>
      </c>
      <c r="B33" s="1">
        <v>11493449</v>
      </c>
      <c r="C33" s="1">
        <v>21069045</v>
      </c>
      <c r="D33" s="10">
        <f>B33-C33</f>
        <v>-9575596</v>
      </c>
      <c r="E33" s="11">
        <f>IF(C33=0,"NEW",D33/C33)</f>
        <v>-0.45448647530061281</v>
      </c>
      <c r="I33" s="24"/>
      <c r="J33" s="24"/>
      <c r="K33" s="3"/>
    </row>
    <row r="34" spans="1:11" x14ac:dyDescent="0.3">
      <c r="A34" t="s">
        <v>27</v>
      </c>
      <c r="B34" s="1">
        <v>10908743</v>
      </c>
      <c r="C34" s="1">
        <v>18660355</v>
      </c>
      <c r="D34" s="10">
        <f>B34-C34</f>
        <v>-7751612</v>
      </c>
      <c r="E34" s="11">
        <f>IF(C34=0,"NEW",D34/C34)</f>
        <v>-0.41540538751808315</v>
      </c>
      <c r="I34" s="24"/>
      <c r="J34" s="24"/>
      <c r="K34" s="3"/>
    </row>
    <row r="35" spans="1:11" x14ac:dyDescent="0.3">
      <c r="A35" t="s">
        <v>132</v>
      </c>
      <c r="B35" s="1">
        <v>9705218</v>
      </c>
      <c r="C35" s="1">
        <v>12788525</v>
      </c>
      <c r="D35" s="10">
        <f>B35-C35</f>
        <v>-3083307</v>
      </c>
      <c r="E35" s="11">
        <f>IF(C35=0,"NEW",D35/C35)</f>
        <v>-0.24109950131074537</v>
      </c>
      <c r="H35" s="46"/>
      <c r="I35" s="46"/>
    </row>
    <row r="36" spans="1:11" x14ac:dyDescent="0.3">
      <c r="A36" t="s">
        <v>90</v>
      </c>
      <c r="B36" s="1">
        <v>8684806</v>
      </c>
      <c r="C36" s="1">
        <v>10043085</v>
      </c>
      <c r="D36" s="10">
        <f>B36-C36</f>
        <v>-1358279</v>
      </c>
      <c r="E36" s="11">
        <f>IF(C36=0,"NEW",D36/C36)</f>
        <v>-0.13524519607272067</v>
      </c>
    </row>
    <row r="37" spans="1:11" x14ac:dyDescent="0.3">
      <c r="A37" t="s">
        <v>112</v>
      </c>
      <c r="B37" s="1">
        <v>8526853</v>
      </c>
      <c r="C37" s="1">
        <v>10739227</v>
      </c>
      <c r="D37" s="10">
        <f>B37-C37</f>
        <v>-2212374</v>
      </c>
      <c r="E37" s="11">
        <f>IF(C37=0,"NEW",D37/C37)</f>
        <v>-0.20600868200290393</v>
      </c>
      <c r="H37" s="35"/>
      <c r="I37" s="36"/>
    </row>
    <row r="38" spans="1:11" x14ac:dyDescent="0.3">
      <c r="A38" t="s">
        <v>125</v>
      </c>
      <c r="B38" s="1">
        <v>6880238</v>
      </c>
      <c r="C38" s="1">
        <v>10889924</v>
      </c>
      <c r="D38" s="10">
        <f>B38-C38</f>
        <v>-4009686</v>
      </c>
      <c r="E38" s="11">
        <f>IF(C38=0,"NEW",D38/C38)</f>
        <v>-0.3682014677053761</v>
      </c>
      <c r="H38" s="39"/>
      <c r="I38" s="40"/>
    </row>
    <row r="39" spans="1:11" x14ac:dyDescent="0.3">
      <c r="A39" t="s">
        <v>38</v>
      </c>
      <c r="B39" s="1">
        <v>6714270</v>
      </c>
      <c r="C39" s="1">
        <v>12390236</v>
      </c>
      <c r="D39" s="10">
        <f>B39-C39</f>
        <v>-5675966</v>
      </c>
      <c r="E39" s="11">
        <f>IF(C39=0,"NEW",D39/C39)</f>
        <v>-0.45809991028419472</v>
      </c>
      <c r="H39" s="35"/>
      <c r="I39" s="36"/>
    </row>
    <row r="40" spans="1:11" x14ac:dyDescent="0.3">
      <c r="A40" t="s">
        <v>32</v>
      </c>
      <c r="B40" s="1">
        <v>5458628</v>
      </c>
      <c r="C40" s="1">
        <v>6987958</v>
      </c>
      <c r="D40" s="10">
        <f>B40-C40</f>
        <v>-1529330</v>
      </c>
      <c r="E40" s="11">
        <f>IF(C40=0,"NEW",D40/C40)</f>
        <v>-0.21885220260339286</v>
      </c>
      <c r="H40" s="39"/>
      <c r="I40" s="40"/>
    </row>
    <row r="41" spans="1:11" x14ac:dyDescent="0.3">
      <c r="A41" t="s">
        <v>110</v>
      </c>
      <c r="B41" s="1">
        <v>5135706</v>
      </c>
      <c r="C41" s="1">
        <v>7482088</v>
      </c>
      <c r="D41" s="10">
        <f>B41-C41</f>
        <v>-2346382</v>
      </c>
      <c r="E41" s="11">
        <f>IF(C41=0,"NEW",D41/C41)</f>
        <v>-0.31359989350566314</v>
      </c>
      <c r="H41" s="35"/>
      <c r="I41" s="36"/>
    </row>
    <row r="42" spans="1:11" x14ac:dyDescent="0.3">
      <c r="A42" t="s">
        <v>58</v>
      </c>
      <c r="B42" s="1">
        <v>5062153</v>
      </c>
      <c r="C42" s="1">
        <v>7788444</v>
      </c>
      <c r="D42" s="10">
        <f>B42-C42</f>
        <v>-2726291</v>
      </c>
      <c r="E42" s="11">
        <f>IF(C42=0,"NEW",D42/C42)</f>
        <v>-0.35004308947974716</v>
      </c>
      <c r="H42" s="39"/>
      <c r="I42" s="40"/>
    </row>
    <row r="43" spans="1:11" x14ac:dyDescent="0.3">
      <c r="A43" t="s">
        <v>39</v>
      </c>
      <c r="B43" s="1">
        <v>4170090</v>
      </c>
      <c r="C43" s="1">
        <v>4467702</v>
      </c>
      <c r="D43" s="10">
        <f>B43-C43</f>
        <v>-297612</v>
      </c>
      <c r="E43" s="11">
        <f>IF(C43=0,"NEW",D43/C43)</f>
        <v>-6.6614111684261845E-2</v>
      </c>
      <c r="H43" s="35"/>
      <c r="I43" s="36"/>
    </row>
    <row r="44" spans="1:11" x14ac:dyDescent="0.3">
      <c r="A44" t="s">
        <v>33</v>
      </c>
      <c r="B44" s="1">
        <v>3895474</v>
      </c>
      <c r="C44" s="1">
        <v>6402257</v>
      </c>
      <c r="D44" s="10">
        <f>B44-C44</f>
        <v>-2506783</v>
      </c>
      <c r="E44" s="11">
        <f>IF(C44=0,"NEW",D44/C44)</f>
        <v>-0.39154676233709457</v>
      </c>
      <c r="H44" s="39"/>
      <c r="I44" s="40"/>
    </row>
    <row r="45" spans="1:11" x14ac:dyDescent="0.3">
      <c r="A45" t="s">
        <v>136</v>
      </c>
      <c r="B45" s="1">
        <v>3843945</v>
      </c>
      <c r="C45" s="1">
        <v>3307725</v>
      </c>
      <c r="D45" s="10">
        <f>B45-C45</f>
        <v>536220</v>
      </c>
      <c r="E45" s="11">
        <f>IF(C45=0,"NEW",D45/C45)</f>
        <v>0.16211142099176926</v>
      </c>
      <c r="H45" s="35"/>
      <c r="I45" s="36"/>
    </row>
    <row r="46" spans="1:11" x14ac:dyDescent="0.3">
      <c r="A46" t="s">
        <v>102</v>
      </c>
      <c r="B46" s="1">
        <v>3632068</v>
      </c>
      <c r="C46" s="1">
        <v>6565377</v>
      </c>
      <c r="D46" s="10">
        <f>B46-C46</f>
        <v>-2933309</v>
      </c>
      <c r="E46" s="11">
        <f>IF(C46=0,"NEW",D46/C46)</f>
        <v>-0.44678454870146833</v>
      </c>
      <c r="H46" s="39"/>
      <c r="I46" s="40"/>
    </row>
    <row r="47" spans="1:11" x14ac:dyDescent="0.3">
      <c r="A47" t="s">
        <v>21</v>
      </c>
      <c r="B47" s="1">
        <v>3613527</v>
      </c>
      <c r="C47" s="1">
        <v>7795106</v>
      </c>
      <c r="D47" s="10">
        <f>B47-C47</f>
        <v>-4181579</v>
      </c>
      <c r="E47" s="11">
        <f>IF(C47=0,"NEW",D47/C47)</f>
        <v>-0.53643645128109863</v>
      </c>
      <c r="G47" s="47" t="s">
        <v>177</v>
      </c>
      <c r="H47" s="47"/>
      <c r="I47" s="47"/>
      <c r="J47" s="47"/>
      <c r="K47" s="47"/>
    </row>
    <row r="48" spans="1:11" x14ac:dyDescent="0.3">
      <c r="A48" t="s">
        <v>83</v>
      </c>
      <c r="B48" s="1">
        <v>2745172</v>
      </c>
      <c r="C48" s="1">
        <v>4125306</v>
      </c>
      <c r="D48" s="10">
        <f>B48-C48</f>
        <v>-1380134</v>
      </c>
      <c r="E48" s="11">
        <f>IF(C48=0,"NEW",D48/C48)</f>
        <v>-0.33455312163509809</v>
      </c>
      <c r="G48" s="43" t="s">
        <v>159</v>
      </c>
      <c r="H48" s="44" t="s">
        <v>175</v>
      </c>
      <c r="I48" s="44" t="s">
        <v>176</v>
      </c>
      <c r="J48" s="44" t="s">
        <v>12</v>
      </c>
      <c r="K48" s="45" t="s">
        <v>13</v>
      </c>
    </row>
    <row r="49" spans="1:11" x14ac:dyDescent="0.3">
      <c r="A49" t="s">
        <v>72</v>
      </c>
      <c r="B49" s="1">
        <v>2585959</v>
      </c>
      <c r="C49" s="1">
        <v>4075159</v>
      </c>
      <c r="D49" s="10">
        <f>B49-C49</f>
        <v>-1489200</v>
      </c>
      <c r="E49" s="11">
        <f>IF(C49=0,"NEW",D49/C49)</f>
        <v>-0.36543359412479365</v>
      </c>
      <c r="G49" s="35" t="s">
        <v>133</v>
      </c>
      <c r="H49" s="36">
        <v>113844796</v>
      </c>
      <c r="I49" s="36">
        <v>157863431</v>
      </c>
      <c r="J49" s="37">
        <f>H49-I49</f>
        <v>-44018635</v>
      </c>
      <c r="K49" s="38">
        <f>IF(I49=0,"NEW",J49/I49)</f>
        <v>-0.27883997402793048</v>
      </c>
    </row>
    <row r="50" spans="1:11" x14ac:dyDescent="0.3">
      <c r="A50" t="s">
        <v>73</v>
      </c>
      <c r="B50" s="1">
        <v>2576157</v>
      </c>
      <c r="C50" s="1">
        <v>3406976</v>
      </c>
      <c r="D50" s="10">
        <f>B50-C50</f>
        <v>-830819</v>
      </c>
      <c r="E50" s="11">
        <f>IF(C50=0,"NEW",D50/C50)</f>
        <v>-0.24385818978472404</v>
      </c>
      <c r="G50" s="39" t="s">
        <v>20</v>
      </c>
      <c r="H50" s="40">
        <v>70425166</v>
      </c>
      <c r="I50" s="40">
        <v>102812427</v>
      </c>
      <c r="J50" s="41">
        <f>H50-I50</f>
        <v>-32387261</v>
      </c>
      <c r="K50" s="42">
        <f>IF(I50=0,"NEW",J50/I50)</f>
        <v>-0.31501309661720173</v>
      </c>
    </row>
    <row r="51" spans="1:11" x14ac:dyDescent="0.3">
      <c r="A51" t="s">
        <v>60</v>
      </c>
      <c r="B51" s="1">
        <v>2384085</v>
      </c>
      <c r="C51" s="1">
        <v>9798667</v>
      </c>
      <c r="D51" s="10">
        <f>B51-C51</f>
        <v>-7414582</v>
      </c>
      <c r="E51" s="11">
        <f>IF(C51=0,"NEW",D51/C51)</f>
        <v>-0.75669292568060531</v>
      </c>
      <c r="G51" s="35" t="s">
        <v>57</v>
      </c>
      <c r="H51" s="36">
        <v>52081663</v>
      </c>
      <c r="I51" s="36">
        <v>101571505</v>
      </c>
      <c r="J51" s="37">
        <f>H51-I51</f>
        <v>-49489842</v>
      </c>
      <c r="K51" s="38">
        <f>IF(I51=0,"NEW",J51/I51)</f>
        <v>-0.48724139708277436</v>
      </c>
    </row>
    <row r="52" spans="1:11" x14ac:dyDescent="0.3">
      <c r="A52" t="s">
        <v>80</v>
      </c>
      <c r="B52" s="1">
        <v>2333826</v>
      </c>
      <c r="C52" s="1">
        <v>2826572</v>
      </c>
      <c r="D52" s="10">
        <f>B52-C52</f>
        <v>-492746</v>
      </c>
      <c r="E52" s="11">
        <f>IF(C52=0,"NEW",D52/C52)</f>
        <v>-0.17432635715630099</v>
      </c>
      <c r="G52" s="39" t="s">
        <v>59</v>
      </c>
      <c r="H52" s="40">
        <v>50849324</v>
      </c>
      <c r="I52" s="40">
        <v>96610083</v>
      </c>
      <c r="J52" s="41">
        <f>H52-I52</f>
        <v>-45760759</v>
      </c>
      <c r="K52" s="42">
        <f>IF(I52=0,"NEW",J52/I52)</f>
        <v>-0.47366442072097176</v>
      </c>
    </row>
    <row r="53" spans="1:11" x14ac:dyDescent="0.3">
      <c r="A53" t="s">
        <v>43</v>
      </c>
      <c r="B53" s="1">
        <v>2125328</v>
      </c>
      <c r="C53" s="1">
        <v>3743552</v>
      </c>
      <c r="D53" s="10">
        <f>B53-C53</f>
        <v>-1618224</v>
      </c>
      <c r="E53" s="11">
        <f>IF(C53=0,"NEW",D53/C53)</f>
        <v>-0.43226967329424032</v>
      </c>
      <c r="G53" s="35" t="s">
        <v>119</v>
      </c>
      <c r="H53" s="36">
        <v>68291120</v>
      </c>
      <c r="I53" s="36">
        <v>75674760</v>
      </c>
      <c r="J53" s="37">
        <f>H53-I53</f>
        <v>-7383640</v>
      </c>
      <c r="K53" s="38">
        <f>IF(I53=0,"NEW",J53/I53)</f>
        <v>-9.7570709177009607E-2</v>
      </c>
    </row>
    <row r="54" spans="1:11" x14ac:dyDescent="0.3">
      <c r="A54" t="s">
        <v>127</v>
      </c>
      <c r="B54" s="1">
        <v>2089751</v>
      </c>
      <c r="C54" s="1">
        <v>2693769</v>
      </c>
      <c r="D54" s="10">
        <f>B54-C54</f>
        <v>-604018</v>
      </c>
      <c r="E54" s="11">
        <f>IF(C54=0,"NEW",D54/C54)</f>
        <v>-0.22422783839297283</v>
      </c>
      <c r="G54" s="39" t="s">
        <v>76</v>
      </c>
      <c r="H54" s="40">
        <v>72746897</v>
      </c>
      <c r="I54" s="40">
        <v>72882617</v>
      </c>
      <c r="J54" s="41">
        <f>H54-I54</f>
        <v>-135720</v>
      </c>
      <c r="K54" s="42">
        <f>IF(I54=0,"NEW",J54/I54)</f>
        <v>-1.862172429949929E-3</v>
      </c>
    </row>
    <row r="55" spans="1:11" x14ac:dyDescent="0.3">
      <c r="A55" t="s">
        <v>105</v>
      </c>
      <c r="B55" s="1">
        <v>2057002</v>
      </c>
      <c r="C55" s="1">
        <v>369609</v>
      </c>
      <c r="D55" s="10">
        <f>B55-C55</f>
        <v>1687393</v>
      </c>
      <c r="E55" s="11">
        <f>IF(C55=0,"NEW",D55/C55)</f>
        <v>4.5653460819406453</v>
      </c>
      <c r="G55" s="35" t="s">
        <v>36</v>
      </c>
      <c r="H55" s="36">
        <v>34292071</v>
      </c>
      <c r="I55" s="36">
        <v>33423004</v>
      </c>
      <c r="J55" s="37">
        <f>H55-I55</f>
        <v>869067</v>
      </c>
      <c r="K55" s="38">
        <f>IF(I55=0,"NEW",J55/I55)</f>
        <v>2.6002061334762131E-2</v>
      </c>
    </row>
    <row r="56" spans="1:11" x14ac:dyDescent="0.3">
      <c r="A56" t="s">
        <v>54</v>
      </c>
      <c r="B56" s="1">
        <v>2044602</v>
      </c>
      <c r="C56" s="1">
        <v>2802152</v>
      </c>
      <c r="D56" s="10">
        <f>B56-C56</f>
        <v>-757550</v>
      </c>
      <c r="E56" s="11">
        <f>IF(C56=0,"NEW",D56/C56)</f>
        <v>-0.27034579137748416</v>
      </c>
      <c r="G56" s="39" t="s">
        <v>96</v>
      </c>
      <c r="H56" s="40">
        <v>21630069</v>
      </c>
      <c r="I56" s="40">
        <v>29672513</v>
      </c>
      <c r="J56" s="41">
        <f>H56-I56</f>
        <v>-8042444</v>
      </c>
      <c r="K56" s="42">
        <f>IF(I56=0,"NEW",J56/I56)</f>
        <v>-0.27104020478481211</v>
      </c>
    </row>
    <row r="57" spans="1:11" x14ac:dyDescent="0.3">
      <c r="A57" t="s">
        <v>124</v>
      </c>
      <c r="B57" s="1">
        <v>2012417</v>
      </c>
      <c r="C57" s="1">
        <v>2473638</v>
      </c>
      <c r="D57" s="10">
        <f>B57-C57</f>
        <v>-461221</v>
      </c>
      <c r="E57" s="11">
        <f>IF(C57=0,"NEW",D57/C57)</f>
        <v>-0.18645452568241594</v>
      </c>
      <c r="G57" s="35" t="s">
        <v>74</v>
      </c>
      <c r="H57" s="36">
        <v>14348603</v>
      </c>
      <c r="I57" s="36">
        <v>27439305</v>
      </c>
      <c r="J57" s="37">
        <f>H57-I57</f>
        <v>-13090702</v>
      </c>
      <c r="K57" s="38">
        <f>IF(I57=0,"NEW",J57/I57)</f>
        <v>-0.4770784828551598</v>
      </c>
    </row>
    <row r="58" spans="1:11" x14ac:dyDescent="0.3">
      <c r="A58" t="s">
        <v>70</v>
      </c>
      <c r="B58" s="1">
        <v>1985216</v>
      </c>
      <c r="C58" s="1">
        <v>3582648</v>
      </c>
      <c r="D58" s="10">
        <f>B58-C58</f>
        <v>-1597432</v>
      </c>
      <c r="E58" s="11">
        <f>IF(C58=0,"NEW",D58/C58)</f>
        <v>-0.44588025393507819</v>
      </c>
      <c r="G58" s="39" t="s">
        <v>115</v>
      </c>
      <c r="H58" s="40">
        <v>15921847</v>
      </c>
      <c r="I58" s="40">
        <v>25699820</v>
      </c>
      <c r="J58" s="41">
        <f>H58-I58</f>
        <v>-9777973</v>
      </c>
      <c r="K58" s="42">
        <f>IF(I58=0,"NEW",J58/I58)</f>
        <v>-0.38046854024658538</v>
      </c>
    </row>
    <row r="59" spans="1:11" x14ac:dyDescent="0.3">
      <c r="A59" t="s">
        <v>118</v>
      </c>
      <c r="B59" s="1">
        <v>1984453</v>
      </c>
      <c r="C59" s="1">
        <v>2408698</v>
      </c>
      <c r="D59" s="10">
        <f>B59-C59</f>
        <v>-424245</v>
      </c>
      <c r="E59" s="11">
        <f>IF(C59=0,"NEW",D59/C59)</f>
        <v>-0.1761304239883954</v>
      </c>
    </row>
    <row r="60" spans="1:11" x14ac:dyDescent="0.3">
      <c r="A60" t="s">
        <v>29</v>
      </c>
      <c r="B60" s="1">
        <v>1837345</v>
      </c>
      <c r="C60" s="1">
        <v>5302363</v>
      </c>
      <c r="D60" s="10">
        <f>B60-C60</f>
        <v>-3465018</v>
      </c>
      <c r="E60" s="11">
        <f>IF(C60=0,"NEW",D60/C60)</f>
        <v>-0.65348562518258368</v>
      </c>
    </row>
    <row r="61" spans="1:11" x14ac:dyDescent="0.3">
      <c r="A61" t="s">
        <v>47</v>
      </c>
      <c r="B61" s="1">
        <v>1786170</v>
      </c>
      <c r="C61" s="1">
        <v>2284321</v>
      </c>
      <c r="D61" s="10">
        <f>B61-C61</f>
        <v>-498151</v>
      </c>
      <c r="E61" s="11">
        <f>IF(C61=0,"NEW",D61/C61)</f>
        <v>-0.21807399222788743</v>
      </c>
      <c r="G61" s="47" t="s">
        <v>178</v>
      </c>
      <c r="H61" s="47"/>
      <c r="I61" s="47"/>
      <c r="J61" s="47"/>
      <c r="K61" s="47"/>
    </row>
    <row r="62" spans="1:11" x14ac:dyDescent="0.3">
      <c r="A62" t="s">
        <v>67</v>
      </c>
      <c r="B62" s="1">
        <v>1615940</v>
      </c>
      <c r="C62" s="1">
        <v>2232330</v>
      </c>
      <c r="D62" s="10">
        <f>B62-C62</f>
        <v>-616390</v>
      </c>
      <c r="E62" s="11">
        <f>IF(C62=0,"NEW",D62/C62)</f>
        <v>-0.27611957013523986</v>
      </c>
      <c r="G62" s="43" t="s">
        <v>159</v>
      </c>
      <c r="H62" s="44" t="s">
        <v>175</v>
      </c>
      <c r="I62" s="44" t="s">
        <v>176</v>
      </c>
      <c r="J62" s="44" t="s">
        <v>12</v>
      </c>
      <c r="K62" s="45" t="s">
        <v>13</v>
      </c>
    </row>
    <row r="63" spans="1:11" x14ac:dyDescent="0.3">
      <c r="A63" t="s">
        <v>100</v>
      </c>
      <c r="B63" s="1">
        <v>1262975</v>
      </c>
      <c r="C63" s="1">
        <v>2428500</v>
      </c>
      <c r="D63" s="10">
        <f>B63-C63</f>
        <v>-1165525</v>
      </c>
      <c r="E63" s="11">
        <f>IF(C63=0,"NEW",D63/C63)</f>
        <v>-0.4799361745933704</v>
      </c>
      <c r="G63" s="35" t="s">
        <v>133</v>
      </c>
      <c r="H63" s="36">
        <v>113844796</v>
      </c>
      <c r="I63" s="36">
        <v>157863431</v>
      </c>
      <c r="J63" s="37">
        <f>H63-I63</f>
        <v>-44018635</v>
      </c>
      <c r="K63" s="38">
        <f>IF(I63=0,"NEW",J63/I63)</f>
        <v>-0.27883997402793048</v>
      </c>
    </row>
    <row r="64" spans="1:11" x14ac:dyDescent="0.3">
      <c r="A64" t="s">
        <v>117</v>
      </c>
      <c r="B64" s="1">
        <v>1187314</v>
      </c>
      <c r="C64" s="1">
        <v>2419716</v>
      </c>
      <c r="D64" s="10">
        <f>B64-C64</f>
        <v>-1232402</v>
      </c>
      <c r="E64" s="11">
        <f>IF(C64=0,"NEW",D64/C64)</f>
        <v>-0.50931679585538137</v>
      </c>
      <c r="G64" s="39" t="s">
        <v>76</v>
      </c>
      <c r="H64" s="40">
        <v>72746897</v>
      </c>
      <c r="I64" s="40">
        <v>72882617</v>
      </c>
      <c r="J64" s="41">
        <f>H64-I64</f>
        <v>-135720</v>
      </c>
      <c r="K64" s="42">
        <f>IF(I64=0,"NEW",J64/I64)</f>
        <v>-1.862172429949929E-3</v>
      </c>
    </row>
    <row r="65" spans="1:11" x14ac:dyDescent="0.3">
      <c r="A65" t="s">
        <v>68</v>
      </c>
      <c r="B65" s="1">
        <v>1158921</v>
      </c>
      <c r="C65" s="1">
        <v>2295573</v>
      </c>
      <c r="D65" s="10">
        <f>B65-C65</f>
        <v>-1136652</v>
      </c>
      <c r="E65" s="11">
        <f>IF(C65=0,"NEW",D65/C65)</f>
        <v>-0.49514957703370793</v>
      </c>
      <c r="G65" s="35" t="s">
        <v>20</v>
      </c>
      <c r="H65" s="36">
        <v>70425166</v>
      </c>
      <c r="I65" s="36">
        <v>102812427</v>
      </c>
      <c r="J65" s="37">
        <f>H65-I65</f>
        <v>-32387261</v>
      </c>
      <c r="K65" s="38">
        <f>IF(I65=0,"NEW",J65/I65)</f>
        <v>-0.31501309661720173</v>
      </c>
    </row>
    <row r="66" spans="1:11" x14ac:dyDescent="0.3">
      <c r="A66" t="s">
        <v>103</v>
      </c>
      <c r="B66" s="1">
        <v>1091690</v>
      </c>
      <c r="C66" s="1">
        <v>1635003</v>
      </c>
      <c r="D66" s="10">
        <f>B66-C66</f>
        <v>-543313</v>
      </c>
      <c r="E66" s="11">
        <f>IF(C66=0,"NEW",D66/C66)</f>
        <v>-0.3323009193255303</v>
      </c>
      <c r="G66" s="39" t="s">
        <v>119</v>
      </c>
      <c r="H66" s="40">
        <v>68291120</v>
      </c>
      <c r="I66" s="40">
        <v>75674760</v>
      </c>
      <c r="J66" s="41">
        <f>H66-I66</f>
        <v>-7383640</v>
      </c>
      <c r="K66" s="42">
        <f>IF(I66=0,"NEW",J66/I66)</f>
        <v>-9.7570709177009607E-2</v>
      </c>
    </row>
    <row r="67" spans="1:11" x14ac:dyDescent="0.3">
      <c r="A67" t="s">
        <v>49</v>
      </c>
      <c r="B67" s="1">
        <v>1084547</v>
      </c>
      <c r="C67" s="1">
        <v>3738190</v>
      </c>
      <c r="D67" s="10">
        <f>B67-C67</f>
        <v>-2653643</v>
      </c>
      <c r="E67" s="11">
        <f>IF(C67=0,"NEW",D67/C67)</f>
        <v>-0.70987376243583122</v>
      </c>
      <c r="G67" s="35" t="s">
        <v>57</v>
      </c>
      <c r="H67" s="36">
        <v>52081663</v>
      </c>
      <c r="I67" s="36">
        <v>101571505</v>
      </c>
      <c r="J67" s="37">
        <f>H67-I67</f>
        <v>-49489842</v>
      </c>
      <c r="K67" s="38">
        <f>IF(I67=0,"NEW",J67/I67)</f>
        <v>-0.48724139708277436</v>
      </c>
    </row>
    <row r="68" spans="1:11" x14ac:dyDescent="0.3">
      <c r="A68" t="s">
        <v>51</v>
      </c>
      <c r="B68" s="1">
        <v>1003658</v>
      </c>
      <c r="C68" s="1">
        <v>1710177</v>
      </c>
      <c r="D68" s="10">
        <f>B68-C68</f>
        <v>-706519</v>
      </c>
      <c r="E68" s="11">
        <f>IF(C68=0,"NEW",D68/C68)</f>
        <v>-0.41312624365782019</v>
      </c>
      <c r="G68" s="39" t="s">
        <v>59</v>
      </c>
      <c r="H68" s="40">
        <v>50849324</v>
      </c>
      <c r="I68" s="40">
        <v>96610083</v>
      </c>
      <c r="J68" s="41">
        <f>H68-I68</f>
        <v>-45760759</v>
      </c>
      <c r="K68" s="42">
        <f>IF(I68=0,"NEW",J68/I68)</f>
        <v>-0.47366442072097176</v>
      </c>
    </row>
    <row r="69" spans="1:11" x14ac:dyDescent="0.3">
      <c r="A69" t="s">
        <v>126</v>
      </c>
      <c r="B69" s="1">
        <v>914003</v>
      </c>
      <c r="C69" s="1">
        <v>1290126</v>
      </c>
      <c r="D69" s="10">
        <f>B69-C69</f>
        <v>-376123</v>
      </c>
      <c r="E69" s="11">
        <f>IF(C69=0,"NEW",D69/C69)</f>
        <v>-0.29153974107955349</v>
      </c>
      <c r="G69" s="35" t="s">
        <v>36</v>
      </c>
      <c r="H69" s="36">
        <v>34292071</v>
      </c>
      <c r="I69" s="36">
        <v>33423004</v>
      </c>
      <c r="J69" s="37">
        <f>H69-I69</f>
        <v>869067</v>
      </c>
      <c r="K69" s="38">
        <f>IF(I69=0,"NEW",J69/I69)</f>
        <v>2.6002061334762131E-2</v>
      </c>
    </row>
    <row r="70" spans="1:11" x14ac:dyDescent="0.3">
      <c r="A70" t="s">
        <v>46</v>
      </c>
      <c r="B70" s="1">
        <v>905868</v>
      </c>
      <c r="C70" s="1">
        <v>1245685</v>
      </c>
      <c r="D70" s="10">
        <f>B70-C70</f>
        <v>-339817</v>
      </c>
      <c r="E70" s="11">
        <f>IF(C70=0,"NEW",D70/C70)</f>
        <v>-0.27279528933879754</v>
      </c>
      <c r="G70" s="39" t="s">
        <v>81</v>
      </c>
      <c r="H70" s="40">
        <v>30965147</v>
      </c>
      <c r="I70" s="40">
        <v>23501652</v>
      </c>
      <c r="J70" s="41">
        <f>H70-I70</f>
        <v>7463495</v>
      </c>
      <c r="K70" s="42">
        <f>IF(I70=0,"NEW",J70/I70)</f>
        <v>0.31757320719411553</v>
      </c>
    </row>
    <row r="71" spans="1:11" x14ac:dyDescent="0.3">
      <c r="A71" t="s">
        <v>40</v>
      </c>
      <c r="B71" s="1">
        <v>902209</v>
      </c>
      <c r="C71" s="1">
        <v>988890</v>
      </c>
      <c r="D71" s="10">
        <f>B71-C71</f>
        <v>-86681</v>
      </c>
      <c r="E71" s="11">
        <f>IF(C71=0,"NEW",D71/C71)</f>
        <v>-8.7654845331634465E-2</v>
      </c>
      <c r="G71" s="35" t="s">
        <v>96</v>
      </c>
      <c r="H71" s="36">
        <v>21630069</v>
      </c>
      <c r="I71" s="36">
        <v>29672513</v>
      </c>
      <c r="J71" s="37">
        <f>H71-I71</f>
        <v>-8042444</v>
      </c>
      <c r="K71" s="38">
        <f>IF(I71=0,"NEW",J71/I71)</f>
        <v>-0.27104020478481211</v>
      </c>
    </row>
    <row r="72" spans="1:11" x14ac:dyDescent="0.3">
      <c r="A72" t="s">
        <v>18</v>
      </c>
      <c r="B72" s="1">
        <v>733247</v>
      </c>
      <c r="C72" s="1">
        <v>1076602</v>
      </c>
      <c r="D72" s="10">
        <f>B72-C72</f>
        <v>-343355</v>
      </c>
      <c r="E72" s="11">
        <f>IF(C72=0,"NEW",D72/C72)</f>
        <v>-0.31892472798675836</v>
      </c>
      <c r="G72" s="39" t="s">
        <v>115</v>
      </c>
      <c r="H72" s="40">
        <v>15921847</v>
      </c>
      <c r="I72" s="40">
        <v>25699820</v>
      </c>
      <c r="J72" s="41">
        <f>H72-I72</f>
        <v>-9777973</v>
      </c>
      <c r="K72" s="42">
        <f>IF(I72=0,"NEW",J72/I72)</f>
        <v>-0.38046854024658538</v>
      </c>
    </row>
    <row r="73" spans="1:11" x14ac:dyDescent="0.3">
      <c r="A73" t="s">
        <v>113</v>
      </c>
      <c r="B73" s="1">
        <v>698561</v>
      </c>
      <c r="C73" s="1">
        <v>1130404</v>
      </c>
      <c r="D73" s="10">
        <f>B73-C73</f>
        <v>-431843</v>
      </c>
      <c r="E73" s="11">
        <f>IF(C73=0,"NEW",D73/C73)</f>
        <v>-0.38202536438299933</v>
      </c>
    </row>
    <row r="74" spans="1:11" x14ac:dyDescent="0.3">
      <c r="A74" t="s">
        <v>104</v>
      </c>
      <c r="B74" s="1">
        <v>682046</v>
      </c>
      <c r="C74" s="1">
        <v>1421455</v>
      </c>
      <c r="D74" s="10">
        <f>B74-C74</f>
        <v>-739409</v>
      </c>
      <c r="E74" s="11">
        <f>IF(C74=0,"NEW",D74/C74)</f>
        <v>-0.52017756453774477</v>
      </c>
    </row>
    <row r="75" spans="1:11" x14ac:dyDescent="0.3">
      <c r="A75" t="s">
        <v>87</v>
      </c>
      <c r="B75" s="1">
        <v>597794</v>
      </c>
      <c r="C75" s="1">
        <v>1145273</v>
      </c>
      <c r="D75" s="10">
        <f>B75-C75</f>
        <v>-547479</v>
      </c>
      <c r="E75" s="11">
        <f>IF(C75=0,"NEW",D75/C75)</f>
        <v>-0.47803362167797547</v>
      </c>
    </row>
    <row r="76" spans="1:11" x14ac:dyDescent="0.3">
      <c r="A76" t="s">
        <v>92</v>
      </c>
      <c r="B76" s="1">
        <v>580085</v>
      </c>
      <c r="C76" s="1">
        <v>897670</v>
      </c>
      <c r="D76" s="10">
        <f>B76-C76</f>
        <v>-317585</v>
      </c>
      <c r="E76" s="11">
        <f>IF(C76=0,"NEW",D76/C76)</f>
        <v>-0.35378814040794504</v>
      </c>
    </row>
    <row r="77" spans="1:11" x14ac:dyDescent="0.3">
      <c r="A77" t="s">
        <v>120</v>
      </c>
      <c r="B77" s="1">
        <v>576160</v>
      </c>
      <c r="C77" s="1">
        <v>395859</v>
      </c>
      <c r="D77" s="10">
        <f>B77-C77</f>
        <v>180301</v>
      </c>
      <c r="E77" s="11">
        <f>IF(C77=0,"NEW",D77/C77)</f>
        <v>0.4554677296714234</v>
      </c>
    </row>
    <row r="78" spans="1:11" x14ac:dyDescent="0.3">
      <c r="A78" t="s">
        <v>28</v>
      </c>
      <c r="B78" s="1">
        <v>540142</v>
      </c>
      <c r="C78" s="1">
        <v>693272</v>
      </c>
      <c r="D78" s="10">
        <f>B78-C78</f>
        <v>-153130</v>
      </c>
      <c r="E78" s="11">
        <f>IF(C78=0,"NEW",D78/C78)</f>
        <v>-0.22088011631798196</v>
      </c>
    </row>
    <row r="79" spans="1:11" x14ac:dyDescent="0.3">
      <c r="A79" t="s">
        <v>108</v>
      </c>
      <c r="B79" s="1">
        <v>526282</v>
      </c>
      <c r="C79" s="1">
        <v>395395</v>
      </c>
      <c r="D79" s="10">
        <f>B79-C79</f>
        <v>130887</v>
      </c>
      <c r="E79" s="11">
        <f>IF(C79=0,"NEW",D79/C79)</f>
        <v>0.33102846520568041</v>
      </c>
    </row>
    <row r="80" spans="1:11" x14ac:dyDescent="0.3">
      <c r="A80" t="s">
        <v>82</v>
      </c>
      <c r="B80" s="1">
        <v>506600</v>
      </c>
      <c r="C80" s="1">
        <v>1081764</v>
      </c>
      <c r="D80" s="10">
        <f>B80-C80</f>
        <v>-575164</v>
      </c>
      <c r="E80" s="11">
        <f>IF(C80=0,"NEW",D80/C80)</f>
        <v>-0.5316908309021191</v>
      </c>
    </row>
    <row r="81" spans="1:5" x14ac:dyDescent="0.3">
      <c r="A81" t="s">
        <v>138</v>
      </c>
      <c r="B81" s="1">
        <v>450663</v>
      </c>
      <c r="C81" s="1">
        <v>449503</v>
      </c>
      <c r="D81" s="10">
        <f>B81-C81</f>
        <v>1160</v>
      </c>
      <c r="E81" s="11">
        <f>IF(C81=0,"NEW",D81/C81)</f>
        <v>2.5806279379670437E-3</v>
      </c>
    </row>
    <row r="82" spans="1:5" x14ac:dyDescent="0.3">
      <c r="A82" t="s">
        <v>48</v>
      </c>
      <c r="B82" s="1">
        <v>450114</v>
      </c>
      <c r="C82" s="1">
        <v>592724</v>
      </c>
      <c r="D82" s="10">
        <f>B82-C82</f>
        <v>-142610</v>
      </c>
      <c r="E82" s="11">
        <f>IF(C82=0,"NEW",D82/C82)</f>
        <v>-0.24060102172343284</v>
      </c>
    </row>
    <row r="83" spans="1:5" x14ac:dyDescent="0.3">
      <c r="A83" t="s">
        <v>75</v>
      </c>
      <c r="B83" s="1">
        <v>439724</v>
      </c>
      <c r="C83" s="1">
        <v>444958</v>
      </c>
      <c r="D83" s="10">
        <f>B83-C83</f>
        <v>-5234</v>
      </c>
      <c r="E83" s="11">
        <f>IF(C83=0,"NEW",D83/C83)</f>
        <v>-1.176290795985239E-2</v>
      </c>
    </row>
    <row r="84" spans="1:5" x14ac:dyDescent="0.3">
      <c r="A84" t="s">
        <v>22</v>
      </c>
      <c r="B84" s="1">
        <v>422102</v>
      </c>
      <c r="C84" s="1">
        <v>527689</v>
      </c>
      <c r="D84" s="10">
        <f>B84-C84</f>
        <v>-105587</v>
      </c>
      <c r="E84" s="11">
        <f>IF(C84=0,"NEW",D84/C84)</f>
        <v>-0.20009323673603202</v>
      </c>
    </row>
    <row r="85" spans="1:5" x14ac:dyDescent="0.3">
      <c r="A85" t="s">
        <v>107</v>
      </c>
      <c r="B85" s="1">
        <v>362631</v>
      </c>
      <c r="C85" s="1">
        <v>1915198</v>
      </c>
      <c r="D85" s="10">
        <f>B85-C85</f>
        <v>-1552567</v>
      </c>
      <c r="E85" s="11">
        <f>IF(C85=0,"NEW",D85/C85)</f>
        <v>-0.8106561305932859</v>
      </c>
    </row>
    <row r="86" spans="1:5" x14ac:dyDescent="0.3">
      <c r="A86" t="s">
        <v>123</v>
      </c>
      <c r="B86" s="1">
        <v>352259</v>
      </c>
      <c r="C86" s="1">
        <v>479898</v>
      </c>
      <c r="D86" s="10">
        <f>B86-C86</f>
        <v>-127639</v>
      </c>
      <c r="E86" s="11">
        <f>IF(C86=0,"NEW",D86/C86)</f>
        <v>-0.26597110219254927</v>
      </c>
    </row>
    <row r="87" spans="1:5" x14ac:dyDescent="0.3">
      <c r="A87" t="s">
        <v>23</v>
      </c>
      <c r="B87" s="1">
        <v>334048</v>
      </c>
      <c r="C87" s="1">
        <v>380204</v>
      </c>
      <c r="D87" s="10">
        <f>B87-C87</f>
        <v>-46156</v>
      </c>
      <c r="E87" s="11">
        <f>IF(C87=0,"NEW",D87/C87)</f>
        <v>-0.12139798634417313</v>
      </c>
    </row>
    <row r="88" spans="1:5" x14ac:dyDescent="0.3">
      <c r="A88" t="s">
        <v>34</v>
      </c>
      <c r="B88" s="1">
        <v>319160</v>
      </c>
      <c r="C88" s="1">
        <v>697485</v>
      </c>
      <c r="D88" s="10">
        <f>B88-C88</f>
        <v>-378325</v>
      </c>
      <c r="E88" s="11">
        <f>IF(C88=0,"NEW",D88/C88)</f>
        <v>-0.5424130984895732</v>
      </c>
    </row>
    <row r="89" spans="1:5" x14ac:dyDescent="0.3">
      <c r="A89" t="s">
        <v>91</v>
      </c>
      <c r="B89" s="1">
        <v>271136</v>
      </c>
      <c r="C89" s="1">
        <v>350114</v>
      </c>
      <c r="D89" s="10">
        <f>B89-C89</f>
        <v>-78978</v>
      </c>
      <c r="E89" s="11">
        <f>IF(C89=0,"NEW",D89/C89)</f>
        <v>-0.22557795460907018</v>
      </c>
    </row>
    <row r="90" spans="1:5" x14ac:dyDescent="0.3">
      <c r="A90" t="s">
        <v>52</v>
      </c>
      <c r="B90" s="1">
        <v>248075</v>
      </c>
      <c r="C90" s="1">
        <v>2064191</v>
      </c>
      <c r="D90" s="10">
        <f>B90-C90</f>
        <v>-1816116</v>
      </c>
      <c r="E90" s="11">
        <f>IF(C90=0,"NEW",D90/C90)</f>
        <v>-0.87981974536271113</v>
      </c>
    </row>
    <row r="91" spans="1:5" x14ac:dyDescent="0.3">
      <c r="A91" t="s">
        <v>84</v>
      </c>
      <c r="B91" s="1">
        <v>242650</v>
      </c>
      <c r="C91" s="1">
        <v>10570</v>
      </c>
      <c r="D91" s="10">
        <f>B91-C91</f>
        <v>232080</v>
      </c>
      <c r="E91" s="11">
        <f>IF(C91=0,"NEW",D91/C91)</f>
        <v>21.956480605487229</v>
      </c>
    </row>
    <row r="92" spans="1:5" x14ac:dyDescent="0.3">
      <c r="A92" t="s">
        <v>62</v>
      </c>
      <c r="B92" s="1">
        <v>228869</v>
      </c>
      <c r="C92" s="1">
        <v>273521</v>
      </c>
      <c r="D92" s="10">
        <f>B92-C92</f>
        <v>-44652</v>
      </c>
      <c r="E92" s="11">
        <f>IF(C92=0,"NEW",D92/C92)</f>
        <v>-0.16324889130999082</v>
      </c>
    </row>
    <row r="93" spans="1:5" x14ac:dyDescent="0.3">
      <c r="A93" t="s">
        <v>89</v>
      </c>
      <c r="B93" s="1">
        <v>226294</v>
      </c>
      <c r="C93" s="1">
        <v>569363</v>
      </c>
      <c r="D93" s="10">
        <f>B93-C93</f>
        <v>-343069</v>
      </c>
      <c r="E93" s="11">
        <f>IF(C93=0,"NEW",D93/C93)</f>
        <v>-0.60254881332295918</v>
      </c>
    </row>
    <row r="94" spans="1:5" x14ac:dyDescent="0.3">
      <c r="A94" t="s">
        <v>77</v>
      </c>
      <c r="B94" s="1">
        <v>221566</v>
      </c>
      <c r="C94" s="1">
        <v>261558</v>
      </c>
      <c r="D94" s="10">
        <f>B94-C94</f>
        <v>-39992</v>
      </c>
      <c r="E94" s="11">
        <f>IF(C94=0,"NEW",D94/C94)</f>
        <v>-0.15289916576820436</v>
      </c>
    </row>
    <row r="95" spans="1:5" x14ac:dyDescent="0.3">
      <c r="A95" t="s">
        <v>111</v>
      </c>
      <c r="B95" s="1">
        <v>196000</v>
      </c>
      <c r="C95" s="1">
        <v>91056</v>
      </c>
      <c r="D95" s="10">
        <f>B95-C95</f>
        <v>104944</v>
      </c>
      <c r="E95" s="11">
        <f>IF(C95=0,"NEW",D95/C95)</f>
        <v>1.1525215252152521</v>
      </c>
    </row>
    <row r="96" spans="1:5" x14ac:dyDescent="0.3">
      <c r="A96" t="s">
        <v>42</v>
      </c>
      <c r="B96" s="1">
        <v>182646</v>
      </c>
      <c r="C96" s="1">
        <v>86307</v>
      </c>
      <c r="D96" s="10">
        <f>B96-C96</f>
        <v>96339</v>
      </c>
      <c r="E96" s="11">
        <f>IF(C96=0,"NEW",D96/C96)</f>
        <v>1.1162362264937955</v>
      </c>
    </row>
    <row r="97" spans="1:5" x14ac:dyDescent="0.3">
      <c r="A97" t="s">
        <v>56</v>
      </c>
      <c r="B97" s="1">
        <v>102807</v>
      </c>
      <c r="C97" s="1">
        <v>260354</v>
      </c>
      <c r="D97" s="10">
        <f>B97-C97</f>
        <v>-157547</v>
      </c>
      <c r="E97" s="11">
        <f>IF(C97=0,"NEW",D97/C97)</f>
        <v>-0.60512609754411306</v>
      </c>
    </row>
    <row r="98" spans="1:5" x14ac:dyDescent="0.3">
      <c r="A98" t="s">
        <v>109</v>
      </c>
      <c r="B98" s="1">
        <v>99385</v>
      </c>
      <c r="C98" s="1">
        <v>0</v>
      </c>
      <c r="D98" s="10">
        <f>B98-C98</f>
        <v>99385</v>
      </c>
      <c r="E98" s="11" t="str">
        <f>IF(C98=0,"NEW",D98/C98)</f>
        <v>NEW</v>
      </c>
    </row>
    <row r="99" spans="1:5" x14ac:dyDescent="0.3">
      <c r="A99" t="s">
        <v>55</v>
      </c>
      <c r="B99" s="1">
        <v>96600</v>
      </c>
      <c r="C99" s="1">
        <v>232960</v>
      </c>
      <c r="D99" s="10">
        <f>B99-C99</f>
        <v>-136360</v>
      </c>
      <c r="E99" s="11">
        <f>IF(C99=0,"NEW",D99/C99)</f>
        <v>-0.58533653846153844</v>
      </c>
    </row>
    <row r="100" spans="1:5" x14ac:dyDescent="0.3">
      <c r="A100" t="s">
        <v>63</v>
      </c>
      <c r="B100" s="1">
        <v>93292</v>
      </c>
      <c r="C100" s="1">
        <v>277910</v>
      </c>
      <c r="D100" s="10">
        <f>B100-C100</f>
        <v>-184618</v>
      </c>
      <c r="E100" s="11">
        <f>IF(C100=0,"NEW",D100/C100)</f>
        <v>-0.66430858911158286</v>
      </c>
    </row>
    <row r="101" spans="1:5" x14ac:dyDescent="0.3">
      <c r="A101" t="s">
        <v>69</v>
      </c>
      <c r="B101" s="1">
        <v>90410</v>
      </c>
      <c r="C101" s="1">
        <v>222096</v>
      </c>
      <c r="D101" s="10">
        <f>B101-C101</f>
        <v>-131686</v>
      </c>
      <c r="E101" s="11">
        <f>IF(C101=0,"NEW",D101/C101)</f>
        <v>-0.59292378070744178</v>
      </c>
    </row>
    <row r="102" spans="1:5" x14ac:dyDescent="0.3">
      <c r="A102" t="s">
        <v>122</v>
      </c>
      <c r="B102" s="1">
        <v>88919</v>
      </c>
      <c r="C102" s="1">
        <v>81554</v>
      </c>
      <c r="D102" s="10">
        <f>B102-C102</f>
        <v>7365</v>
      </c>
      <c r="E102" s="11">
        <f>IF(C102=0,"NEW",D102/C102)</f>
        <v>9.030826201044706E-2</v>
      </c>
    </row>
    <row r="103" spans="1:5" x14ac:dyDescent="0.3">
      <c r="A103" t="s">
        <v>26</v>
      </c>
      <c r="B103" s="1">
        <v>81838</v>
      </c>
      <c r="C103" s="1">
        <v>76354</v>
      </c>
      <c r="D103" s="10">
        <f>B103-C103</f>
        <v>5484</v>
      </c>
      <c r="E103" s="11">
        <f>IF(C103=0,"NEW",D103/C103)</f>
        <v>7.1823349136914891E-2</v>
      </c>
    </row>
    <row r="104" spans="1:5" x14ac:dyDescent="0.3">
      <c r="A104" t="s">
        <v>86</v>
      </c>
      <c r="B104" s="1">
        <v>70292</v>
      </c>
      <c r="C104" s="1">
        <v>105290</v>
      </c>
      <c r="D104" s="10">
        <f>B104-C104</f>
        <v>-34998</v>
      </c>
      <c r="E104" s="11">
        <f>IF(C104=0,"NEW",D104/C104)</f>
        <v>-0.33239623895906545</v>
      </c>
    </row>
    <row r="105" spans="1:5" x14ac:dyDescent="0.3">
      <c r="A105" t="s">
        <v>135</v>
      </c>
      <c r="B105" s="1">
        <v>68387</v>
      </c>
      <c r="C105" s="1">
        <v>352823</v>
      </c>
      <c r="D105" s="10">
        <f>B105-C105</f>
        <v>-284436</v>
      </c>
      <c r="E105" s="11">
        <f>IF(C105=0,"NEW",D105/C105)</f>
        <v>-0.80617193323564507</v>
      </c>
    </row>
    <row r="106" spans="1:5" x14ac:dyDescent="0.3">
      <c r="A106" t="s">
        <v>24</v>
      </c>
      <c r="B106" s="1">
        <v>65469</v>
      </c>
      <c r="C106" s="1">
        <v>0</v>
      </c>
      <c r="D106" s="10">
        <f>B106-C106</f>
        <v>65469</v>
      </c>
      <c r="E106" s="11" t="str">
        <f>IF(C106=0,"NEW",D106/C106)</f>
        <v>NEW</v>
      </c>
    </row>
    <row r="107" spans="1:5" x14ac:dyDescent="0.3">
      <c r="A107" t="s">
        <v>78</v>
      </c>
      <c r="B107" s="1">
        <v>60690</v>
      </c>
      <c r="C107" s="1">
        <v>65205</v>
      </c>
      <c r="D107" s="10">
        <f>B107-C107</f>
        <v>-4515</v>
      </c>
      <c r="E107" s="11">
        <f>IF(C107=0,"NEW",D107/C107)</f>
        <v>-6.9243156199677941E-2</v>
      </c>
    </row>
    <row r="108" spans="1:5" x14ac:dyDescent="0.3">
      <c r="A108" t="s">
        <v>44</v>
      </c>
      <c r="B108" s="1">
        <v>56385</v>
      </c>
      <c r="C108" s="1">
        <v>0</v>
      </c>
      <c r="D108" s="10">
        <f>B108-C108</f>
        <v>56385</v>
      </c>
      <c r="E108" s="11" t="str">
        <f>IF(C108=0,"NEW",D108/C108)</f>
        <v>NEW</v>
      </c>
    </row>
    <row r="109" spans="1:5" x14ac:dyDescent="0.3">
      <c r="A109" t="s">
        <v>65</v>
      </c>
      <c r="B109" s="1">
        <v>55485</v>
      </c>
      <c r="C109" s="1">
        <v>88965</v>
      </c>
      <c r="D109" s="10">
        <f>B109-C109</f>
        <v>-33480</v>
      </c>
      <c r="E109" s="11">
        <f>IF(C109=0,"NEW",D109/C109)</f>
        <v>-0.37632776934749623</v>
      </c>
    </row>
    <row r="110" spans="1:5" x14ac:dyDescent="0.3">
      <c r="A110" t="s">
        <v>37</v>
      </c>
      <c r="B110" s="1">
        <v>54417</v>
      </c>
      <c r="C110" s="1">
        <v>30835</v>
      </c>
      <c r="D110" s="10">
        <f>B110-C110</f>
        <v>23582</v>
      </c>
      <c r="E110" s="11">
        <f>IF(C110=0,"NEW",D110/C110)</f>
        <v>0.76478028214691096</v>
      </c>
    </row>
    <row r="111" spans="1:5" x14ac:dyDescent="0.3">
      <c r="A111" t="s">
        <v>17</v>
      </c>
      <c r="B111" s="1">
        <v>52839</v>
      </c>
      <c r="C111" s="1">
        <v>47349</v>
      </c>
      <c r="D111" s="10">
        <f>B111-C111</f>
        <v>5490</v>
      </c>
      <c r="E111" s="11">
        <f>IF(C111=0,"NEW",D111/C111)</f>
        <v>0.11594753849078122</v>
      </c>
    </row>
    <row r="112" spans="1:5" x14ac:dyDescent="0.3">
      <c r="A112" t="s">
        <v>30</v>
      </c>
      <c r="B112" s="1">
        <v>48873</v>
      </c>
      <c r="C112" s="1">
        <v>17070</v>
      </c>
      <c r="D112" s="10">
        <f>B112-C112</f>
        <v>31803</v>
      </c>
      <c r="E112" s="11">
        <f>IF(C112=0,"NEW",D112/C112)</f>
        <v>1.8630931458699473</v>
      </c>
    </row>
    <row r="113" spans="1:5" x14ac:dyDescent="0.3">
      <c r="A113" t="s">
        <v>25</v>
      </c>
      <c r="B113" s="1">
        <v>36527</v>
      </c>
      <c r="C113" s="1">
        <v>0</v>
      </c>
      <c r="D113" s="10">
        <f>B113-C113</f>
        <v>36527</v>
      </c>
      <c r="E113" s="11" t="str">
        <f>IF(C113=0,"NEW",D113/C113)</f>
        <v>NEW</v>
      </c>
    </row>
    <row r="114" spans="1:5" x14ac:dyDescent="0.3">
      <c r="A114" t="s">
        <v>88</v>
      </c>
      <c r="B114" s="1">
        <v>23793</v>
      </c>
      <c r="C114" s="1">
        <v>0</v>
      </c>
      <c r="D114" s="10">
        <f>B114-C114</f>
        <v>23793</v>
      </c>
      <c r="E114" s="11" t="str">
        <f>IF(C114=0,"NEW",D114/C114)</f>
        <v>NEW</v>
      </c>
    </row>
    <row r="115" spans="1:5" x14ac:dyDescent="0.3">
      <c r="A115" t="s">
        <v>50</v>
      </c>
      <c r="B115" s="1">
        <v>22973</v>
      </c>
      <c r="C115" s="1">
        <v>11776</v>
      </c>
      <c r="D115" s="10">
        <f>B115-C115</f>
        <v>11197</v>
      </c>
      <c r="E115" s="11">
        <f>IF(C115=0,"NEW",D115/C115)</f>
        <v>0.95083220108695654</v>
      </c>
    </row>
    <row r="116" spans="1:5" x14ac:dyDescent="0.3">
      <c r="A116" t="s">
        <v>66</v>
      </c>
      <c r="B116" s="1">
        <v>18300</v>
      </c>
      <c r="C116" s="1">
        <v>29625</v>
      </c>
      <c r="D116" s="10">
        <f>B116-C116</f>
        <v>-11325</v>
      </c>
      <c r="E116" s="11">
        <f>IF(C116=0,"NEW",D116/C116)</f>
        <v>-0.38227848101265821</v>
      </c>
    </row>
    <row r="117" spans="1:5" x14ac:dyDescent="0.3">
      <c r="A117" t="s">
        <v>45</v>
      </c>
      <c r="B117" s="1">
        <v>14655</v>
      </c>
      <c r="C117" s="1">
        <v>64583</v>
      </c>
      <c r="D117" s="10">
        <f>B117-C117</f>
        <v>-49928</v>
      </c>
      <c r="E117" s="11">
        <f>IF(C117=0,"NEW",D117/C117)</f>
        <v>-0.77308269978167632</v>
      </c>
    </row>
    <row r="118" spans="1:5" x14ac:dyDescent="0.3">
      <c r="A118" t="s">
        <v>53</v>
      </c>
      <c r="B118" s="1">
        <v>12608</v>
      </c>
      <c r="C118" s="1">
        <v>6780</v>
      </c>
      <c r="D118" s="10">
        <f>B118-C118</f>
        <v>5828</v>
      </c>
      <c r="E118" s="11">
        <f>IF(C118=0,"NEW",D118/C118)</f>
        <v>0.85958702064896753</v>
      </c>
    </row>
    <row r="119" spans="1:5" x14ac:dyDescent="0.3">
      <c r="A119" t="s">
        <v>128</v>
      </c>
      <c r="B119" s="1">
        <v>10605</v>
      </c>
      <c r="C119" s="1">
        <v>8760</v>
      </c>
      <c r="D119" s="10">
        <f>B119-C119</f>
        <v>1845</v>
      </c>
      <c r="E119" s="11">
        <f>IF(C119=0,"NEW",D119/C119)</f>
        <v>0.21061643835616439</v>
      </c>
    </row>
    <row r="120" spans="1:5" x14ac:dyDescent="0.3">
      <c r="A120" t="s">
        <v>71</v>
      </c>
      <c r="B120" s="1">
        <v>9098</v>
      </c>
      <c r="C120" s="1">
        <v>0</v>
      </c>
      <c r="D120" s="10">
        <f>B120-C120</f>
        <v>9098</v>
      </c>
      <c r="E120" s="11" t="str">
        <f>IF(C120=0,"NEW",D120/C120)</f>
        <v>NEW</v>
      </c>
    </row>
    <row r="121" spans="1:5" x14ac:dyDescent="0.3">
      <c r="A121" t="s">
        <v>79</v>
      </c>
      <c r="B121" s="1">
        <v>8235</v>
      </c>
      <c r="C121" s="1">
        <v>12046</v>
      </c>
      <c r="D121" s="10">
        <f>B121-C121</f>
        <v>-3811</v>
      </c>
      <c r="E121" s="11">
        <f>IF(C121=0,"NEW",D121/C121)</f>
        <v>-0.3163705794454591</v>
      </c>
    </row>
    <row r="122" spans="1:5" x14ac:dyDescent="0.3">
      <c r="A122" t="s">
        <v>134</v>
      </c>
      <c r="B122" s="1">
        <v>7993</v>
      </c>
      <c r="C122" s="1">
        <v>0</v>
      </c>
      <c r="D122" s="10">
        <f>B122-C122</f>
        <v>7993</v>
      </c>
      <c r="E122" s="11" t="str">
        <f>IF(C122=0,"NEW",D122/C122)</f>
        <v>NEW</v>
      </c>
    </row>
    <row r="123" spans="1:5" x14ac:dyDescent="0.3">
      <c r="A123" t="s">
        <v>85</v>
      </c>
      <c r="B123" s="1">
        <v>7800</v>
      </c>
      <c r="C123" s="1">
        <v>19210</v>
      </c>
      <c r="D123" s="10">
        <f>B123-C123</f>
        <v>-11410</v>
      </c>
      <c r="E123" s="11">
        <f>IF(C123=0,"NEW",D123/C123)</f>
        <v>-0.59396147839666835</v>
      </c>
    </row>
    <row r="124" spans="1:5" x14ac:dyDescent="0.3">
      <c r="A124" t="s">
        <v>98</v>
      </c>
      <c r="B124" s="1">
        <v>7740</v>
      </c>
      <c r="C124" s="1">
        <v>0</v>
      </c>
      <c r="D124" s="10">
        <f>B124-C124</f>
        <v>7740</v>
      </c>
      <c r="E124" s="11" t="str">
        <f>IF(C124=0,"NEW",D124/C124)</f>
        <v>NEW</v>
      </c>
    </row>
    <row r="125" spans="1:5" x14ac:dyDescent="0.3">
      <c r="A125" t="s">
        <v>130</v>
      </c>
      <c r="B125" s="1">
        <v>5935</v>
      </c>
      <c r="C125" s="1">
        <v>12231</v>
      </c>
      <c r="D125" s="10">
        <f>B125-C125</f>
        <v>-6296</v>
      </c>
      <c r="E125" s="11">
        <f>IF(C125=0,"NEW",D125/C125)</f>
        <v>-0.51475758319025422</v>
      </c>
    </row>
    <row r="126" spans="1:5" x14ac:dyDescent="0.3">
      <c r="A126" t="s">
        <v>94</v>
      </c>
      <c r="B126" s="1">
        <v>5746</v>
      </c>
      <c r="C126" s="1">
        <v>132515</v>
      </c>
      <c r="D126" s="10">
        <f>B126-C126</f>
        <v>-126769</v>
      </c>
      <c r="E126" s="11">
        <f>IF(C126=0,"NEW",D126/C126)</f>
        <v>-0.95663887107119949</v>
      </c>
    </row>
    <row r="127" spans="1:5" x14ac:dyDescent="0.3">
      <c r="A127" t="s">
        <v>116</v>
      </c>
      <c r="B127" s="1">
        <v>3550</v>
      </c>
      <c r="C127" s="1">
        <v>68800</v>
      </c>
      <c r="D127" s="10">
        <f>B127-C127</f>
        <v>-65250</v>
      </c>
      <c r="E127" s="11">
        <f>IF(C127=0,"NEW",D127/C127)</f>
        <v>-0.94840116279069764</v>
      </c>
    </row>
    <row r="128" spans="1:5" x14ac:dyDescent="0.3">
      <c r="A128" t="s">
        <v>99</v>
      </c>
      <c r="B128" s="1">
        <v>0</v>
      </c>
      <c r="C128" s="1">
        <v>1075001</v>
      </c>
      <c r="D128" s="10">
        <f>B128-C128</f>
        <v>-1075001</v>
      </c>
      <c r="E128" s="11">
        <f>IF(C128=0,"NEW",D128/C128)</f>
        <v>-1</v>
      </c>
    </row>
    <row r="129" spans="1:5" x14ac:dyDescent="0.3">
      <c r="A129" t="s">
        <v>15</v>
      </c>
      <c r="B129" s="1">
        <v>0</v>
      </c>
      <c r="C129" s="1">
        <v>153007</v>
      </c>
      <c r="D129" s="10">
        <f>B129-C129</f>
        <v>-153007</v>
      </c>
      <c r="E129" s="11">
        <f>IF(C129=0,"NEW",D129/C129)</f>
        <v>-1</v>
      </c>
    </row>
    <row r="130" spans="1:5" x14ac:dyDescent="0.3">
      <c r="A130" t="s">
        <v>31</v>
      </c>
      <c r="B130" s="1">
        <v>0</v>
      </c>
      <c r="C130" s="1">
        <v>143790</v>
      </c>
      <c r="D130" s="10">
        <f>B130-C130</f>
        <v>-143790</v>
      </c>
      <c r="E130" s="11">
        <f>IF(C130=0,"NEW",D130/C130)</f>
        <v>-1</v>
      </c>
    </row>
    <row r="131" spans="1:5" x14ac:dyDescent="0.3">
      <c r="A131" t="s">
        <v>137</v>
      </c>
      <c r="B131" s="1">
        <v>0</v>
      </c>
      <c r="C131" s="1">
        <v>133885</v>
      </c>
      <c r="D131" s="10">
        <f>B131-C131</f>
        <v>-133885</v>
      </c>
      <c r="E131" s="11">
        <f>IF(C131=0,"NEW",D131/C131)</f>
        <v>-1</v>
      </c>
    </row>
    <row r="132" spans="1:5" x14ac:dyDescent="0.3">
      <c r="A132" t="s">
        <v>16</v>
      </c>
      <c r="B132" s="1">
        <v>0</v>
      </c>
      <c r="C132" s="1">
        <v>115461</v>
      </c>
      <c r="D132" s="10">
        <f>B132-C132</f>
        <v>-115461</v>
      </c>
      <c r="E132" s="11">
        <f>IF(C132=0,"NEW",D132/C132)</f>
        <v>-1</v>
      </c>
    </row>
    <row r="133" spans="1:5" x14ac:dyDescent="0.3">
      <c r="A133" t="s">
        <v>19</v>
      </c>
      <c r="B133" s="1">
        <v>0</v>
      </c>
      <c r="C133" s="1">
        <v>41640</v>
      </c>
      <c r="D133" s="10">
        <f>B133-C133</f>
        <v>-41640</v>
      </c>
      <c r="E133" s="11">
        <f>IF(C133=0,"NEW",D133/C133)</f>
        <v>-1</v>
      </c>
    </row>
    <row r="134" spans="1:5" x14ac:dyDescent="0.3">
      <c r="A134" t="s">
        <v>95</v>
      </c>
      <c r="B134" s="1">
        <v>0</v>
      </c>
      <c r="C134" s="1">
        <v>36935</v>
      </c>
      <c r="D134" s="10">
        <f>B134-C134</f>
        <v>-36935</v>
      </c>
      <c r="E134" s="11">
        <f>IF(C134=0,"NEW",D134/C134)</f>
        <v>-1</v>
      </c>
    </row>
    <row r="135" spans="1:5" x14ac:dyDescent="0.3">
      <c r="A135" t="s">
        <v>97</v>
      </c>
      <c r="B135" s="1">
        <v>0</v>
      </c>
      <c r="C135" s="1">
        <v>35986</v>
      </c>
      <c r="D135" s="10">
        <f>B135-C135</f>
        <v>-35986</v>
      </c>
      <c r="E135" s="11">
        <f>IF(C135=0,"NEW",D135/C135)</f>
        <v>-1</v>
      </c>
    </row>
    <row r="136" spans="1:5" x14ac:dyDescent="0.3">
      <c r="A136" t="s">
        <v>41</v>
      </c>
      <c r="B136" s="1">
        <v>0</v>
      </c>
      <c r="C136" s="1">
        <v>34450</v>
      </c>
      <c r="D136" s="10">
        <f>B136-C136</f>
        <v>-34450</v>
      </c>
      <c r="E136" s="11">
        <f>IF(C136=0,"NEW",D136/C136)</f>
        <v>-1</v>
      </c>
    </row>
    <row r="137" spans="1:5" x14ac:dyDescent="0.3">
      <c r="A137" t="s">
        <v>101</v>
      </c>
      <c r="B137" s="1">
        <v>0</v>
      </c>
      <c r="C137" s="1">
        <v>28041</v>
      </c>
      <c r="D137" s="10">
        <f>B137-C137</f>
        <v>-28041</v>
      </c>
      <c r="E137" s="11">
        <f>IF(C137=0,"NEW",D137/C137)</f>
        <v>-1</v>
      </c>
    </row>
    <row r="138" spans="1:5" x14ac:dyDescent="0.3">
      <c r="A138" t="s">
        <v>121</v>
      </c>
      <c r="B138" s="1">
        <v>0</v>
      </c>
      <c r="C138" s="1">
        <v>22641</v>
      </c>
      <c r="D138" s="10">
        <f>B138-C138</f>
        <v>-22641</v>
      </c>
      <c r="E138" s="11">
        <f>IF(C138=0,"NEW",D138/C138)</f>
        <v>-1</v>
      </c>
    </row>
    <row r="139" spans="1:5" x14ac:dyDescent="0.3">
      <c r="A139" t="s">
        <v>61</v>
      </c>
      <c r="B139" s="1">
        <v>0</v>
      </c>
      <c r="C139" s="1">
        <v>9251</v>
      </c>
      <c r="D139" s="10">
        <f>B139-C139</f>
        <v>-9251</v>
      </c>
      <c r="E139" s="11">
        <f>IF(C139=0,"NEW",D139/C139)</f>
        <v>-1</v>
      </c>
    </row>
    <row r="140" spans="1:5" x14ac:dyDescent="0.3">
      <c r="A140" t="s">
        <v>129</v>
      </c>
      <c r="B140" s="1">
        <v>0</v>
      </c>
      <c r="C140" s="1">
        <v>7800</v>
      </c>
      <c r="D140" s="10">
        <f>B140-C140</f>
        <v>-7800</v>
      </c>
      <c r="E140" s="11">
        <f>IF(C140=0,"NEW",D140/C140)</f>
        <v>-1</v>
      </c>
    </row>
    <row r="141" spans="1:5" x14ac:dyDescent="0.3">
      <c r="A141" t="s">
        <v>35</v>
      </c>
      <c r="B141" s="1">
        <v>0</v>
      </c>
      <c r="C141" s="1">
        <v>7737</v>
      </c>
      <c r="D141" s="10">
        <f>B141-C141</f>
        <v>-7737</v>
      </c>
      <c r="E141" s="11">
        <f>IF(C141=0,"NEW",D141/C141)</f>
        <v>-1</v>
      </c>
    </row>
    <row r="142" spans="1:5" x14ac:dyDescent="0.3">
      <c r="A142" t="s">
        <v>114</v>
      </c>
      <c r="B142" s="1">
        <v>0</v>
      </c>
      <c r="C142" s="1">
        <v>4779</v>
      </c>
      <c r="D142" s="10">
        <f>B142-C142</f>
        <v>-4779</v>
      </c>
      <c r="E142" s="11">
        <f>IF(C142=0,"NEW",D142/C142)</f>
        <v>-1</v>
      </c>
    </row>
    <row r="143" spans="1:5" x14ac:dyDescent="0.3">
      <c r="A143" t="s">
        <v>64</v>
      </c>
      <c r="B143" s="1">
        <v>0</v>
      </c>
      <c r="C143" s="1">
        <v>3037</v>
      </c>
      <c r="D143" s="10">
        <f>B143-C143</f>
        <v>-3037</v>
      </c>
      <c r="E143" s="11">
        <f>IF(C143=0,"NEW",D143/C143)</f>
        <v>-1</v>
      </c>
    </row>
    <row r="144" spans="1:5" x14ac:dyDescent="0.3">
      <c r="B144" s="2">
        <f>SUM(B20:B143)</f>
        <v>722755084</v>
      </c>
      <c r="C144" s="2">
        <f>SUM(C20:C143)</f>
        <v>1021250075</v>
      </c>
      <c r="D144" s="10">
        <f t="shared" ref="D85:D144" si="2">B144-C144</f>
        <v>-298494991</v>
      </c>
      <c r="E144" s="11">
        <f t="shared" ref="E85:E144" si="3">IF(C144=0,"NEW",D144/C144)</f>
        <v>-0.29228393545038417</v>
      </c>
    </row>
  </sheetData>
  <mergeCells count="5">
    <mergeCell ref="G61:K61"/>
    <mergeCell ref="A1:E1"/>
    <mergeCell ref="H35:I35"/>
    <mergeCell ref="H23:K23"/>
    <mergeCell ref="G47:K47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7" workbookViewId="0">
      <selection activeCell="R14" sqref="R14"/>
    </sheetView>
  </sheetViews>
  <sheetFormatPr defaultRowHeight="14.4" x14ac:dyDescent="0.3"/>
  <cols>
    <col min="1" max="1" width="8.33203125" bestFit="1" customWidth="1"/>
    <col min="2" max="2" width="11.77734375" bestFit="1" customWidth="1"/>
  </cols>
  <sheetData>
    <row r="1" spans="1:4" ht="58.8" thickTop="1" thickBot="1" x14ac:dyDescent="0.35">
      <c r="A1" s="30" t="s">
        <v>159</v>
      </c>
      <c r="B1" s="30" t="s">
        <v>160</v>
      </c>
      <c r="C1" s="30" t="s">
        <v>161</v>
      </c>
      <c r="D1" s="34" t="s">
        <v>172</v>
      </c>
    </row>
    <row r="2" spans="1:4" ht="15.6" thickTop="1" thickBot="1" x14ac:dyDescent="0.35">
      <c r="A2" s="29" t="s">
        <v>162</v>
      </c>
      <c r="B2" s="33">
        <v>87042302</v>
      </c>
      <c r="C2" s="31">
        <v>2895394</v>
      </c>
      <c r="D2" s="32">
        <f>B2/C2</f>
        <v>30.062334176281365</v>
      </c>
    </row>
    <row r="3" spans="1:4" ht="15.6" thickTop="1" thickBot="1" x14ac:dyDescent="0.35">
      <c r="A3" s="29" t="s">
        <v>163</v>
      </c>
      <c r="B3" s="33">
        <v>64945892</v>
      </c>
      <c r="C3" s="31">
        <v>2614775</v>
      </c>
      <c r="D3" s="32">
        <f t="shared" ref="D3:D11" si="0">B3/C3</f>
        <v>24.838042278972377</v>
      </c>
    </row>
    <row r="4" spans="1:4" ht="15.6" thickTop="1" thickBot="1" x14ac:dyDescent="0.35">
      <c r="A4" s="29" t="s">
        <v>164</v>
      </c>
      <c r="B4" s="33">
        <v>49447732</v>
      </c>
      <c r="C4" s="31">
        <v>5364757</v>
      </c>
      <c r="D4" s="32">
        <f t="shared" si="0"/>
        <v>9.2171429199868697</v>
      </c>
    </row>
    <row r="5" spans="1:4" ht="15.6" thickTop="1" thickBot="1" x14ac:dyDescent="0.35">
      <c r="A5" s="29" t="s">
        <v>165</v>
      </c>
      <c r="B5" s="33">
        <v>36708722</v>
      </c>
      <c r="C5" s="31">
        <v>2051930</v>
      </c>
      <c r="D5" s="32">
        <f t="shared" si="0"/>
        <v>17.889851018309592</v>
      </c>
    </row>
    <row r="6" spans="1:4" ht="15.6" thickTop="1" thickBot="1" x14ac:dyDescent="0.35">
      <c r="A6" s="29" t="s">
        <v>166</v>
      </c>
      <c r="B6" s="33">
        <v>24838110</v>
      </c>
      <c r="C6" s="31">
        <v>478839</v>
      </c>
      <c r="D6" s="32">
        <f t="shared" si="0"/>
        <v>51.871526755339474</v>
      </c>
    </row>
    <row r="7" spans="1:4" ht="15.6" thickTop="1" thickBot="1" x14ac:dyDescent="0.35">
      <c r="A7" s="29" t="s">
        <v>167</v>
      </c>
      <c r="B7" s="33">
        <v>23681302</v>
      </c>
      <c r="C7" s="31">
        <v>622150</v>
      </c>
      <c r="D7" s="32">
        <f t="shared" si="0"/>
        <v>38.063653459776582</v>
      </c>
    </row>
    <row r="8" spans="1:4" ht="15.6" thickTop="1" thickBot="1" x14ac:dyDescent="0.35">
      <c r="A8" s="29" t="s">
        <v>168</v>
      </c>
      <c r="B8" s="33">
        <v>20164590</v>
      </c>
      <c r="C8" s="31">
        <v>434404</v>
      </c>
      <c r="D8" s="32">
        <f t="shared" si="0"/>
        <v>46.418978646605467</v>
      </c>
    </row>
    <row r="9" spans="1:4" ht="15.6" thickTop="1" thickBot="1" x14ac:dyDescent="0.35">
      <c r="A9" s="29" t="s">
        <v>169</v>
      </c>
      <c r="B9" s="33">
        <v>11408026</v>
      </c>
      <c r="C9" s="31">
        <v>537680</v>
      </c>
      <c r="D9" s="32">
        <f t="shared" si="0"/>
        <v>21.217129147448297</v>
      </c>
    </row>
    <row r="10" spans="1:4" ht="30" thickTop="1" thickBot="1" x14ac:dyDescent="0.35">
      <c r="A10" s="29" t="s">
        <v>171</v>
      </c>
      <c r="B10" s="33">
        <v>8321417</v>
      </c>
      <c r="C10" s="31">
        <v>764493</v>
      </c>
      <c r="D10" s="32">
        <f t="shared" si="0"/>
        <v>10.88488318401869</v>
      </c>
    </row>
    <row r="11" spans="1:4" ht="15.6" thickTop="1" thickBot="1" x14ac:dyDescent="0.35">
      <c r="A11" s="29" t="s">
        <v>170</v>
      </c>
      <c r="B11" s="33">
        <v>5328102</v>
      </c>
      <c r="C11" s="31">
        <v>115247</v>
      </c>
      <c r="D11" s="32">
        <f t="shared" si="0"/>
        <v>46.232023393233661</v>
      </c>
    </row>
    <row r="12" spans="1:4" ht="15" thickTop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7" sqref="D7"/>
    </sheetView>
  </sheetViews>
  <sheetFormatPr defaultRowHeight="14.4" x14ac:dyDescent="0.3"/>
  <cols>
    <col min="1" max="1" width="22.109375" bestFit="1" customWidth="1"/>
    <col min="2" max="3" width="15.6640625" bestFit="1" customWidth="1"/>
  </cols>
  <sheetData>
    <row r="1" spans="1:3" x14ac:dyDescent="0.3">
      <c r="A1" s="14" t="s">
        <v>144</v>
      </c>
      <c r="B1" s="14"/>
      <c r="C1" s="14"/>
    </row>
    <row r="2" spans="1:3" x14ac:dyDescent="0.3">
      <c r="B2">
        <v>2015</v>
      </c>
      <c r="C2">
        <v>2014</v>
      </c>
    </row>
    <row r="3" spans="1:3" x14ac:dyDescent="0.3">
      <c r="A3" t="s">
        <v>141</v>
      </c>
      <c r="B3" s="12">
        <f>'DISTILLED SPIRITS - VALUE'!B$3*0.95</f>
        <v>686617329.79999995</v>
      </c>
      <c r="C3" s="12">
        <f>'DISTILLED SPIRITS - VALUE'!C$3*0.95</f>
        <v>970881071.25</v>
      </c>
    </row>
    <row r="4" spans="1:3" x14ac:dyDescent="0.3">
      <c r="A4" t="s">
        <v>142</v>
      </c>
      <c r="B4" s="12">
        <f>'DISTILLED SPIRITS - VALUE'!B$3*0.05</f>
        <v>36137754.200000003</v>
      </c>
      <c r="C4" s="12">
        <f>'DISTILLED SPIRITS - VALUE'!C$3*0.05</f>
        <v>51099003.75</v>
      </c>
    </row>
    <row r="5" spans="1:3" x14ac:dyDescent="0.3">
      <c r="A5" t="s">
        <v>143</v>
      </c>
      <c r="B5" s="12">
        <f>'DISTILLED SPIRITS - VALUE'!B4</f>
        <v>355497190</v>
      </c>
      <c r="C5" s="12">
        <f>'DISTILLED SPIRITS - VALUE'!C4</f>
        <v>72225068</v>
      </c>
    </row>
    <row r="6" spans="1:3" x14ac:dyDescent="0.3">
      <c r="A6" t="str">
        <f>'DISTILLED SPIRITS - VALUE'!A6</f>
        <v>RUM</v>
      </c>
      <c r="B6" s="12">
        <f>'DISTILLED SPIRITS - VALUE'!B6</f>
        <v>93158899</v>
      </c>
      <c r="C6" s="12">
        <f>'DISTILLED SPIRITS - VALUE'!C6</f>
        <v>97457684</v>
      </c>
    </row>
    <row r="7" spans="1:3" x14ac:dyDescent="0.3">
      <c r="A7" t="str">
        <f>'DISTILLED SPIRITS - VALUE'!A7</f>
        <v>BRANDY</v>
      </c>
      <c r="B7" s="12">
        <f>'DISTILLED SPIRITS - VALUE'!B7</f>
        <v>93782350</v>
      </c>
      <c r="C7" s="12">
        <f>'DISTILLED SPIRITS - VALUE'!C7</f>
        <v>84810485</v>
      </c>
    </row>
    <row r="8" spans="1:3" x14ac:dyDescent="0.3">
      <c r="A8" t="str">
        <f>'DISTILLED SPIRITS - VALUE'!A8</f>
        <v>GIN</v>
      </c>
      <c r="B8" s="12">
        <f>'DISTILLED SPIRITS - VALUE'!B8</f>
        <v>6884192</v>
      </c>
      <c r="C8" s="12">
        <f>'DISTILLED SPIRITS - VALUE'!C8</f>
        <v>4907460</v>
      </c>
    </row>
    <row r="9" spans="1:3" x14ac:dyDescent="0.3">
      <c r="A9" t="str">
        <f>'DISTILLED SPIRITS - VALUE'!A9</f>
        <v>VODKA</v>
      </c>
      <c r="B9" s="12">
        <f>'DISTILLED SPIRITS - VALUE'!B9</f>
        <v>63622174</v>
      </c>
      <c r="C9" s="12">
        <f>'DISTILLED SPIRITS - VALUE'!C9</f>
        <v>51000009</v>
      </c>
    </row>
    <row r="10" spans="1:3" x14ac:dyDescent="0.3">
      <c r="A10" t="str">
        <f>'DISTILLED SPIRITS - VALUE'!A10</f>
        <v>CORDIALS</v>
      </c>
      <c r="B10" s="12">
        <f>'DISTILLED SPIRITS - VALUE'!B10</f>
        <v>90663881</v>
      </c>
      <c r="C10" s="12">
        <f>'DISTILLED SPIRITS - VALUE'!C10</f>
        <v>89408273</v>
      </c>
    </row>
    <row r="11" spans="1:3" x14ac:dyDescent="0.3">
      <c r="A11" t="str">
        <f>'DISTILLED SPIRITS - VALUE'!A11</f>
        <v>OTHER DISTILLED SPIRITS</v>
      </c>
      <c r="B11" s="12">
        <f>'DISTILLED SPIRITS - VALUE'!B11</f>
        <v>138492124</v>
      </c>
      <c r="C11" s="12">
        <f>'DISTILLED SPIRITS - VALUE'!C11</f>
        <v>139856150</v>
      </c>
    </row>
    <row r="12" spans="1:3" x14ac:dyDescent="0.3">
      <c r="A12" t="str">
        <f>'DISTILLED SPIRITS - VALUE'!A12</f>
        <v>TEQUILA</v>
      </c>
      <c r="B12" s="12">
        <f>'DISTILLED SPIRITS - VALUE'!B12</f>
        <v>5621518</v>
      </c>
      <c r="C12" s="12">
        <f>'DISTILLED SPIRITS - VALUE'!C12</f>
        <v>6651931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opLeftCell="A61" workbookViewId="0">
      <selection activeCell="Q42" sqref="Q42"/>
    </sheetView>
  </sheetViews>
  <sheetFormatPr defaultRowHeight="14.4" x14ac:dyDescent="0.3"/>
  <cols>
    <col min="1" max="1" width="10.5546875" bestFit="1" customWidth="1"/>
    <col min="2" max="2" width="7.44140625" bestFit="1" customWidth="1"/>
    <col min="3" max="3" width="7" bestFit="1" customWidth="1"/>
    <col min="4" max="4" width="9.33203125" bestFit="1" customWidth="1"/>
    <col min="5" max="5" width="6" bestFit="1" customWidth="1"/>
    <col min="6" max="6" width="9.33203125" bestFit="1" customWidth="1"/>
    <col min="7" max="7" width="6" bestFit="1" customWidth="1"/>
    <col min="8" max="8" width="9.33203125" customWidth="1"/>
    <col min="9" max="9" width="6" bestFit="1" customWidth="1"/>
    <col min="10" max="10" width="7.5546875" bestFit="1" customWidth="1"/>
    <col min="11" max="11" width="6" bestFit="1" customWidth="1"/>
  </cols>
  <sheetData>
    <row r="1" spans="1:17" x14ac:dyDescent="0.3">
      <c r="A1" s="26" t="s">
        <v>156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7" ht="29.4" thickBot="1" x14ac:dyDescent="0.35">
      <c r="A2" s="15" t="s">
        <v>145</v>
      </c>
      <c r="B2" s="15" t="s">
        <v>146</v>
      </c>
      <c r="C2" s="15" t="s">
        <v>150</v>
      </c>
      <c r="D2" s="15" t="s">
        <v>147</v>
      </c>
      <c r="E2" s="15" t="s">
        <v>150</v>
      </c>
      <c r="F2" s="16" t="s">
        <v>148</v>
      </c>
      <c r="G2" s="15" t="s">
        <v>150</v>
      </c>
      <c r="H2" s="16" t="s">
        <v>149</v>
      </c>
      <c r="I2" s="15" t="s">
        <v>150</v>
      </c>
      <c r="J2" s="16" t="s">
        <v>11</v>
      </c>
      <c r="K2" s="15" t="s">
        <v>150</v>
      </c>
    </row>
    <row r="3" spans="1:17" ht="15" thickTop="1" x14ac:dyDescent="0.3">
      <c r="A3" s="17">
        <v>1999</v>
      </c>
      <c r="B3" s="1"/>
      <c r="C3" s="17"/>
      <c r="D3" s="1"/>
      <c r="E3" s="17"/>
      <c r="F3" s="1"/>
      <c r="G3" s="17"/>
      <c r="H3" s="1"/>
      <c r="I3" s="17"/>
      <c r="J3" s="1">
        <f t="shared" ref="J3:J4" si="0">J4/1.02</f>
        <v>12380.23083127907</v>
      </c>
      <c r="K3" s="17"/>
    </row>
    <row r="4" spans="1:17" x14ac:dyDescent="0.3">
      <c r="A4" s="17">
        <v>2000</v>
      </c>
      <c r="B4" s="1"/>
      <c r="C4" s="17"/>
      <c r="D4" s="1"/>
      <c r="E4" s="17"/>
      <c r="F4" s="1"/>
      <c r="G4" s="17"/>
      <c r="H4" s="1"/>
      <c r="I4" s="17"/>
      <c r="J4" s="1">
        <f t="shared" si="0"/>
        <v>12627.835447904652</v>
      </c>
      <c r="K4" s="18">
        <f t="shared" ref="K4:K6" si="1">(J4-J3)/J3</f>
        <v>2.0000000000000042E-2</v>
      </c>
    </row>
    <row r="5" spans="1:17" x14ac:dyDescent="0.3">
      <c r="A5" s="17">
        <v>2001</v>
      </c>
      <c r="B5" s="1"/>
      <c r="C5" s="17"/>
      <c r="D5" s="1"/>
      <c r="E5" s="17"/>
      <c r="F5" s="1"/>
      <c r="G5" s="17"/>
      <c r="H5" s="1"/>
      <c r="I5" s="17"/>
      <c r="J5" s="1">
        <f>J6/1.02</f>
        <v>12880.392156862745</v>
      </c>
      <c r="K5" s="18">
        <f t="shared" si="1"/>
        <v>1.9999999999999973E-2</v>
      </c>
      <c r="M5" t="s">
        <v>145</v>
      </c>
      <c r="N5" t="s">
        <v>146</v>
      </c>
      <c r="O5" t="s">
        <v>147</v>
      </c>
      <c r="P5" t="s">
        <v>148</v>
      </c>
      <c r="Q5" t="s">
        <v>149</v>
      </c>
    </row>
    <row r="6" spans="1:17" x14ac:dyDescent="0.3">
      <c r="A6" s="17">
        <v>2002</v>
      </c>
      <c r="B6" s="1">
        <v>2972</v>
      </c>
      <c r="C6" s="17"/>
      <c r="D6" s="1">
        <v>4281</v>
      </c>
      <c r="E6" s="17"/>
      <c r="F6" s="1">
        <v>5576</v>
      </c>
      <c r="G6" s="17"/>
      <c r="H6" s="1">
        <v>309</v>
      </c>
      <c r="I6" s="17"/>
      <c r="J6" s="1">
        <f>SUM(B6,D6,F6,H6)</f>
        <v>13138</v>
      </c>
      <c r="K6" s="18">
        <f t="shared" si="1"/>
        <v>2.0000000000000028E-2</v>
      </c>
      <c r="M6">
        <f t="shared" ref="M6:M17" si="2">A7</f>
        <v>2003</v>
      </c>
      <c r="N6" s="27">
        <f>C7</f>
        <v>0</v>
      </c>
      <c r="O6" s="27">
        <f>E7</f>
        <v>-7.0077084793272596E-4</v>
      </c>
      <c r="P6" s="27">
        <f>G7</f>
        <v>4.4296987087517933E-2</v>
      </c>
      <c r="Q6" s="27">
        <f>I7</f>
        <v>7.4433656957928807E-2</v>
      </c>
    </row>
    <row r="7" spans="1:17" x14ac:dyDescent="0.3">
      <c r="A7" s="17">
        <v>2003</v>
      </c>
      <c r="B7" s="1">
        <v>2972</v>
      </c>
      <c r="C7" s="18">
        <f t="shared" ref="C7:C17" si="3">(B7-B6)/B6</f>
        <v>0</v>
      </c>
      <c r="D7" s="1">
        <v>4278</v>
      </c>
      <c r="E7" s="18">
        <f t="shared" ref="E7:E17" si="4">(D7-D6)/D6</f>
        <v>-7.0077084793272596E-4</v>
      </c>
      <c r="F7" s="1">
        <v>5823</v>
      </c>
      <c r="G7" s="18">
        <f t="shared" ref="G7:G17" si="5">(F7-F6)/F6</f>
        <v>4.4296987087517933E-2</v>
      </c>
      <c r="H7" s="1">
        <v>332</v>
      </c>
      <c r="I7" s="18">
        <f t="shared" ref="I7:I17" si="6">(H7-H6)/H6</f>
        <v>7.4433656957928807E-2</v>
      </c>
      <c r="J7" s="1">
        <f t="shared" ref="J7:J18" si="7">SUM(B7,D7,F7,H7)</f>
        <v>13405</v>
      </c>
      <c r="K7" s="18">
        <f t="shared" ref="K7:K17" si="8">(J7-J6)/J6</f>
        <v>2.03227279646826E-2</v>
      </c>
      <c r="M7">
        <f t="shared" si="2"/>
        <v>2004</v>
      </c>
      <c r="N7" s="27">
        <f t="shared" ref="N7:N17" si="9">C8</f>
        <v>0</v>
      </c>
      <c r="O7" s="27">
        <f t="shared" ref="O7:O17" si="10">E8</f>
        <v>9.3501636278634868E-3</v>
      </c>
      <c r="P7" s="27">
        <f t="shared" ref="P7:P17" si="11">G8</f>
        <v>7.1097372488408042E-2</v>
      </c>
      <c r="Q7" s="27">
        <f t="shared" ref="Q7:Q17" si="12">I8</f>
        <v>0.15963855421686746</v>
      </c>
    </row>
    <row r="8" spans="1:17" x14ac:dyDescent="0.3">
      <c r="A8" s="17">
        <v>2004</v>
      </c>
      <c r="B8" s="1">
        <v>2972</v>
      </c>
      <c r="C8" s="18">
        <f t="shared" si="3"/>
        <v>0</v>
      </c>
      <c r="D8" s="1">
        <v>4318</v>
      </c>
      <c r="E8" s="18">
        <f t="shared" si="4"/>
        <v>9.3501636278634868E-3</v>
      </c>
      <c r="F8" s="1">
        <v>6237</v>
      </c>
      <c r="G8" s="18">
        <f t="shared" si="5"/>
        <v>7.1097372488408042E-2</v>
      </c>
      <c r="H8" s="1">
        <v>385</v>
      </c>
      <c r="I8" s="18">
        <f t="shared" si="6"/>
        <v>0.15963855421686746</v>
      </c>
      <c r="J8" s="1">
        <f t="shared" si="7"/>
        <v>13912</v>
      </c>
      <c r="K8" s="18">
        <f t="shared" si="8"/>
        <v>3.7821708317791872E-2</v>
      </c>
      <c r="M8">
        <f t="shared" si="2"/>
        <v>2005</v>
      </c>
      <c r="N8" s="27">
        <f t="shared" si="9"/>
        <v>-5.2489905787348586E-2</v>
      </c>
      <c r="O8" s="27">
        <f t="shared" si="10"/>
        <v>1.6211208893006021E-2</v>
      </c>
      <c r="P8" s="27">
        <f t="shared" si="11"/>
        <v>6.8783068783068779E-2</v>
      </c>
      <c r="Q8" s="27">
        <f t="shared" si="12"/>
        <v>0.11948051948051948</v>
      </c>
    </row>
    <row r="9" spans="1:17" x14ac:dyDescent="0.3">
      <c r="A9" s="17">
        <v>2005</v>
      </c>
      <c r="B9" s="1">
        <v>2816</v>
      </c>
      <c r="C9" s="18">
        <f t="shared" si="3"/>
        <v>-5.2489905787348586E-2</v>
      </c>
      <c r="D9" s="1">
        <v>4388</v>
      </c>
      <c r="E9" s="18">
        <f t="shared" si="4"/>
        <v>1.6211208893006021E-2</v>
      </c>
      <c r="F9" s="1">
        <v>6666</v>
      </c>
      <c r="G9" s="18">
        <f t="shared" si="5"/>
        <v>6.8783068783068779E-2</v>
      </c>
      <c r="H9" s="1">
        <v>431</v>
      </c>
      <c r="I9" s="18">
        <f t="shared" si="6"/>
        <v>0.11948051948051948</v>
      </c>
      <c r="J9" s="1">
        <f t="shared" si="7"/>
        <v>14301</v>
      </c>
      <c r="K9" s="18">
        <f t="shared" si="8"/>
        <v>2.7961472110408281E-2</v>
      </c>
      <c r="M9">
        <f t="shared" si="2"/>
        <v>2006</v>
      </c>
      <c r="N9" s="27">
        <f t="shared" si="9"/>
        <v>-6.4985795454545456E-2</v>
      </c>
      <c r="O9" s="27">
        <f t="shared" si="10"/>
        <v>2.5296262534184138E-2</v>
      </c>
      <c r="P9" s="27">
        <f t="shared" si="11"/>
        <v>6.7506750675067506E-2</v>
      </c>
      <c r="Q9" s="27">
        <f t="shared" si="12"/>
        <v>0.15081206496519722</v>
      </c>
    </row>
    <row r="10" spans="1:17" x14ac:dyDescent="0.3">
      <c r="A10" s="17">
        <v>2006</v>
      </c>
      <c r="B10" s="1">
        <v>2633</v>
      </c>
      <c r="C10" s="18">
        <f t="shared" si="3"/>
        <v>-6.4985795454545456E-2</v>
      </c>
      <c r="D10" s="1">
        <v>4499</v>
      </c>
      <c r="E10" s="18">
        <f t="shared" si="4"/>
        <v>2.5296262534184138E-2</v>
      </c>
      <c r="F10" s="1">
        <v>7116</v>
      </c>
      <c r="G10" s="18">
        <f t="shared" si="5"/>
        <v>6.7506750675067506E-2</v>
      </c>
      <c r="H10" s="1">
        <v>496</v>
      </c>
      <c r="I10" s="18">
        <f t="shared" si="6"/>
        <v>0.15081206496519722</v>
      </c>
      <c r="J10" s="1">
        <f t="shared" si="7"/>
        <v>14744</v>
      </c>
      <c r="K10" s="18">
        <f t="shared" si="8"/>
        <v>3.0976854765401022E-2</v>
      </c>
      <c r="M10">
        <f t="shared" si="2"/>
        <v>2007</v>
      </c>
      <c r="N10" s="27">
        <f t="shared" si="9"/>
        <v>-5.3171287504747439E-3</v>
      </c>
      <c r="O10" s="27">
        <f t="shared" si="10"/>
        <v>-1.8670815736830406E-2</v>
      </c>
      <c r="P10" s="27">
        <f t="shared" si="11"/>
        <v>2.7262507026419337E-2</v>
      </c>
      <c r="Q10" s="27">
        <f t="shared" si="12"/>
        <v>0.14516129032258066</v>
      </c>
    </row>
    <row r="11" spans="1:17" x14ac:dyDescent="0.3">
      <c r="A11" s="17">
        <v>2007</v>
      </c>
      <c r="B11" s="1">
        <v>2619</v>
      </c>
      <c r="C11" s="18">
        <f t="shared" si="3"/>
        <v>-5.3171287504747439E-3</v>
      </c>
      <c r="D11" s="1">
        <v>4415</v>
      </c>
      <c r="E11" s="18">
        <f t="shared" si="4"/>
        <v>-1.8670815736830406E-2</v>
      </c>
      <c r="F11" s="1">
        <v>7310</v>
      </c>
      <c r="G11" s="18">
        <f t="shared" si="5"/>
        <v>2.7262507026419337E-2</v>
      </c>
      <c r="H11" s="1">
        <v>568</v>
      </c>
      <c r="I11" s="18">
        <f t="shared" si="6"/>
        <v>0.14516129032258066</v>
      </c>
      <c r="J11" s="1">
        <f t="shared" si="7"/>
        <v>14912</v>
      </c>
      <c r="K11" s="18">
        <f t="shared" si="8"/>
        <v>1.1394465545306565E-2</v>
      </c>
      <c r="M11">
        <f t="shared" si="2"/>
        <v>2008</v>
      </c>
      <c r="N11" s="27">
        <f t="shared" si="9"/>
        <v>8.7819778541428032E-3</v>
      </c>
      <c r="O11" s="27">
        <f t="shared" si="10"/>
        <v>-3.3522083805209511E-2</v>
      </c>
      <c r="P11" s="27">
        <f t="shared" si="11"/>
        <v>2.5991792065663474E-2</v>
      </c>
      <c r="Q11" s="27">
        <f t="shared" si="12"/>
        <v>0.16549295774647887</v>
      </c>
    </row>
    <row r="12" spans="1:17" x14ac:dyDescent="0.3">
      <c r="A12" s="17">
        <v>2008</v>
      </c>
      <c r="B12" s="1">
        <v>2642</v>
      </c>
      <c r="C12" s="18">
        <f t="shared" si="3"/>
        <v>8.7819778541428032E-3</v>
      </c>
      <c r="D12" s="1">
        <v>4267</v>
      </c>
      <c r="E12" s="18">
        <f t="shared" si="4"/>
        <v>-3.3522083805209511E-2</v>
      </c>
      <c r="F12" s="1">
        <v>7500</v>
      </c>
      <c r="G12" s="18">
        <f t="shared" si="5"/>
        <v>2.5991792065663474E-2</v>
      </c>
      <c r="H12" s="1">
        <v>662</v>
      </c>
      <c r="I12" s="18">
        <f t="shared" si="6"/>
        <v>0.16549295774647887</v>
      </c>
      <c r="J12" s="1">
        <f t="shared" si="7"/>
        <v>15071</v>
      </c>
      <c r="K12" s="18">
        <f t="shared" si="8"/>
        <v>1.066255364806867E-2</v>
      </c>
      <c r="M12">
        <f t="shared" si="2"/>
        <v>2009</v>
      </c>
      <c r="N12" s="27">
        <f t="shared" si="9"/>
        <v>6.2831188493565476E-2</v>
      </c>
      <c r="O12" s="27">
        <f t="shared" si="10"/>
        <v>2.3435669088352474E-2</v>
      </c>
      <c r="P12" s="27">
        <f t="shared" si="11"/>
        <v>-3.5866666666666665E-2</v>
      </c>
      <c r="Q12" s="27">
        <f t="shared" si="12"/>
        <v>-6.0422960725075529E-3</v>
      </c>
    </row>
    <row r="13" spans="1:17" x14ac:dyDescent="0.3">
      <c r="A13" s="17">
        <v>2009</v>
      </c>
      <c r="B13" s="1">
        <v>2808</v>
      </c>
      <c r="C13" s="18">
        <f t="shared" si="3"/>
        <v>6.2831188493565476E-2</v>
      </c>
      <c r="D13" s="1">
        <v>4367</v>
      </c>
      <c r="E13" s="18">
        <f t="shared" si="4"/>
        <v>2.3435669088352474E-2</v>
      </c>
      <c r="F13" s="1">
        <v>7231</v>
      </c>
      <c r="G13" s="18">
        <f t="shared" si="5"/>
        <v>-3.5866666666666665E-2</v>
      </c>
      <c r="H13" s="1">
        <v>658</v>
      </c>
      <c r="I13" s="18">
        <f t="shared" si="6"/>
        <v>-6.0422960725075529E-3</v>
      </c>
      <c r="J13" s="1">
        <f t="shared" si="7"/>
        <v>15064</v>
      </c>
      <c r="K13" s="18">
        <f t="shared" si="8"/>
        <v>-4.6446818392940084E-4</v>
      </c>
      <c r="M13">
        <f t="shared" si="2"/>
        <v>2010</v>
      </c>
      <c r="N13" s="27">
        <f t="shared" si="9"/>
        <v>-1.0683760683760684E-2</v>
      </c>
      <c r="O13" s="27">
        <f t="shared" si="10"/>
        <v>3.7096404854591251E-2</v>
      </c>
      <c r="P13" s="27">
        <f t="shared" si="11"/>
        <v>1.9499377679435763E-2</v>
      </c>
      <c r="Q13" s="27">
        <f t="shared" si="12"/>
        <v>0.16109422492401215</v>
      </c>
    </row>
    <row r="14" spans="1:17" x14ac:dyDescent="0.3">
      <c r="A14" s="17">
        <v>2010</v>
      </c>
      <c r="B14" s="1">
        <v>2778</v>
      </c>
      <c r="C14" s="18">
        <f t="shared" si="3"/>
        <v>-1.0683760683760684E-2</v>
      </c>
      <c r="D14" s="1">
        <v>4529</v>
      </c>
      <c r="E14" s="18">
        <f t="shared" si="4"/>
        <v>3.7096404854591251E-2</v>
      </c>
      <c r="F14" s="1">
        <v>7372</v>
      </c>
      <c r="G14" s="18">
        <f t="shared" si="5"/>
        <v>1.9499377679435763E-2</v>
      </c>
      <c r="H14" s="1">
        <v>764</v>
      </c>
      <c r="I14" s="18">
        <f t="shared" si="6"/>
        <v>0.16109422492401215</v>
      </c>
      <c r="J14" s="1">
        <f t="shared" si="7"/>
        <v>15443</v>
      </c>
      <c r="K14" s="18">
        <f t="shared" si="8"/>
        <v>2.5159320233669676E-2</v>
      </c>
      <c r="M14">
        <f t="shared" si="2"/>
        <v>2011</v>
      </c>
      <c r="N14" s="27">
        <f t="shared" si="9"/>
        <v>-2.1958243340532757E-2</v>
      </c>
      <c r="O14" s="27">
        <f t="shared" si="10"/>
        <v>2.3846323691764187E-2</v>
      </c>
      <c r="P14" s="27">
        <f t="shared" si="11"/>
        <v>5.561584373304395E-2</v>
      </c>
      <c r="Q14" s="27">
        <f t="shared" si="12"/>
        <v>0.18717277486910994</v>
      </c>
    </row>
    <row r="15" spans="1:17" x14ac:dyDescent="0.3">
      <c r="A15" s="17">
        <v>2011</v>
      </c>
      <c r="B15" s="1">
        <v>2717</v>
      </c>
      <c r="C15" s="18">
        <f t="shared" si="3"/>
        <v>-2.1958243340532757E-2</v>
      </c>
      <c r="D15" s="1">
        <v>4637</v>
      </c>
      <c r="E15" s="18">
        <f t="shared" si="4"/>
        <v>2.3846323691764187E-2</v>
      </c>
      <c r="F15" s="1">
        <v>7782</v>
      </c>
      <c r="G15" s="18">
        <f t="shared" si="5"/>
        <v>5.561584373304395E-2</v>
      </c>
      <c r="H15" s="1">
        <v>907</v>
      </c>
      <c r="I15" s="18">
        <f t="shared" si="6"/>
        <v>0.18717277486910994</v>
      </c>
      <c r="J15" s="1">
        <f t="shared" si="7"/>
        <v>16043</v>
      </c>
      <c r="K15" s="18">
        <f t="shared" si="8"/>
        <v>3.8852554555462021E-2</v>
      </c>
      <c r="M15">
        <f t="shared" si="2"/>
        <v>2012</v>
      </c>
      <c r="N15" s="27">
        <f t="shared" si="9"/>
        <v>2.9076186970923814E-2</v>
      </c>
      <c r="O15" s="27">
        <f t="shared" si="10"/>
        <v>7.4832866077205087E-2</v>
      </c>
      <c r="P15" s="27">
        <f t="shared" si="11"/>
        <v>3.8164996144949885E-2</v>
      </c>
      <c r="Q15" s="27">
        <f t="shared" si="12"/>
        <v>0.12348401323042998</v>
      </c>
    </row>
    <row r="16" spans="1:17" x14ac:dyDescent="0.3">
      <c r="A16" s="17">
        <v>2012</v>
      </c>
      <c r="B16" s="1">
        <v>2796</v>
      </c>
      <c r="C16" s="18">
        <f t="shared" si="3"/>
        <v>2.9076186970923814E-2</v>
      </c>
      <c r="D16" s="1">
        <v>4984</v>
      </c>
      <c r="E16" s="18">
        <f t="shared" si="4"/>
        <v>7.4832866077205087E-2</v>
      </c>
      <c r="F16" s="1">
        <v>8079</v>
      </c>
      <c r="G16" s="18">
        <f t="shared" si="5"/>
        <v>3.8164996144949885E-2</v>
      </c>
      <c r="H16" s="1">
        <v>1019</v>
      </c>
      <c r="I16" s="18">
        <f t="shared" si="6"/>
        <v>0.12348401323042998</v>
      </c>
      <c r="J16" s="1">
        <f t="shared" si="7"/>
        <v>16878</v>
      </c>
      <c r="K16" s="18">
        <f t="shared" si="8"/>
        <v>5.2047622015832448E-2</v>
      </c>
      <c r="M16">
        <f t="shared" si="2"/>
        <v>2013</v>
      </c>
      <c r="N16" s="27">
        <f t="shared" si="9"/>
        <v>7.5464949928469235E-2</v>
      </c>
      <c r="O16" s="27">
        <f t="shared" si="10"/>
        <v>1.2841091492776886E-2</v>
      </c>
      <c r="P16" s="27">
        <f t="shared" si="11"/>
        <v>8.2188389652184682E-2</v>
      </c>
      <c r="Q16" s="27">
        <f t="shared" si="12"/>
        <v>0.21099116781157998</v>
      </c>
    </row>
    <row r="17" spans="1:17" x14ac:dyDescent="0.3">
      <c r="A17" s="17">
        <v>2013</v>
      </c>
      <c r="B17" s="1">
        <v>3007</v>
      </c>
      <c r="C17" s="18">
        <f t="shared" si="3"/>
        <v>7.5464949928469235E-2</v>
      </c>
      <c r="D17" s="1">
        <v>5048</v>
      </c>
      <c r="E17" s="18">
        <f t="shared" si="4"/>
        <v>1.2841091492776886E-2</v>
      </c>
      <c r="F17" s="1">
        <v>8743</v>
      </c>
      <c r="G17" s="18">
        <f t="shared" si="5"/>
        <v>8.2188389652184682E-2</v>
      </c>
      <c r="H17" s="1">
        <v>1234</v>
      </c>
      <c r="I17" s="18">
        <f t="shared" si="6"/>
        <v>0.21099116781157998</v>
      </c>
      <c r="J17" s="1">
        <f t="shared" si="7"/>
        <v>18032</v>
      </c>
      <c r="K17" s="18">
        <f t="shared" si="8"/>
        <v>6.8373029979855435E-2</v>
      </c>
      <c r="M17">
        <f t="shared" si="2"/>
        <v>2014</v>
      </c>
      <c r="N17" s="27">
        <f t="shared" si="9"/>
        <v>4.7223145992683735E-2</v>
      </c>
      <c r="O17" s="27">
        <f t="shared" si="10"/>
        <v>8.8153724247226631E-2</v>
      </c>
      <c r="P17" s="27">
        <f t="shared" si="11"/>
        <v>5.7302985245339132E-2</v>
      </c>
      <c r="Q17" s="27">
        <f t="shared" si="12"/>
        <v>0.1920583468395462</v>
      </c>
    </row>
    <row r="18" spans="1:17" ht="15" thickBot="1" x14ac:dyDescent="0.35">
      <c r="A18" s="19">
        <v>2014</v>
      </c>
      <c r="B18" s="20">
        <v>3149</v>
      </c>
      <c r="C18" s="21">
        <f>(B18-B17)/B17</f>
        <v>4.7223145992683735E-2</v>
      </c>
      <c r="D18" s="20">
        <v>5493</v>
      </c>
      <c r="E18" s="21">
        <f>(D18-D17)/D17</f>
        <v>8.8153724247226631E-2</v>
      </c>
      <c r="F18" s="20">
        <v>9244</v>
      </c>
      <c r="G18" s="21">
        <f>(F18-F17)/F17</f>
        <v>5.7302985245339132E-2</v>
      </c>
      <c r="H18" s="20">
        <v>1471</v>
      </c>
      <c r="I18" s="21">
        <f>(H18-H17)/H17</f>
        <v>0.1920583468395462</v>
      </c>
      <c r="J18" s="20">
        <f t="shared" si="7"/>
        <v>19357</v>
      </c>
      <c r="K18" s="21">
        <f>(J18-J17)/J17</f>
        <v>7.348047914818101E-2</v>
      </c>
    </row>
    <row r="19" spans="1:17" ht="15" thickTop="1" x14ac:dyDescent="0.3">
      <c r="A19" t="s">
        <v>152</v>
      </c>
      <c r="B19" s="3">
        <f>(B13-B6)/B6</f>
        <v>-5.518169582772544E-2</v>
      </c>
      <c r="D19" s="3">
        <f>(D13-D6)/D6</f>
        <v>2.0088764307404812E-2</v>
      </c>
      <c r="F19" s="3">
        <f>(F13-F6)/F6</f>
        <v>0.2968077474892396</v>
      </c>
      <c r="H19" s="3">
        <f>(H13-H6)/H6</f>
        <v>1.1294498381877023</v>
      </c>
      <c r="J19" s="3">
        <f>(J13-J6)/J6</f>
        <v>0.14659765565535088</v>
      </c>
    </row>
    <row r="20" spans="1:17" x14ac:dyDescent="0.3">
      <c r="A20" t="s">
        <v>151</v>
      </c>
      <c r="B20" s="3">
        <f>(B18-B13)/B13</f>
        <v>0.12143874643874644</v>
      </c>
      <c r="D20" s="3">
        <f>(D18-D13)/D13</f>
        <v>0.25784291275475152</v>
      </c>
      <c r="F20" s="3">
        <f>(F18-F13)/F13</f>
        <v>0.27838473240215739</v>
      </c>
      <c r="H20" s="3">
        <f>(H18-H13)/H13</f>
        <v>1.2355623100303952</v>
      </c>
      <c r="J20" s="3">
        <f>(J18-J13)/J13</f>
        <v>0.28498406797663306</v>
      </c>
    </row>
    <row r="21" spans="1:17" x14ac:dyDescent="0.3">
      <c r="A21" t="s">
        <v>153</v>
      </c>
      <c r="B21" s="3">
        <f>(B18-B6)/B6</f>
        <v>5.9555854643337819E-2</v>
      </c>
      <c r="D21" s="3">
        <f>(D18-D6)/D6</f>
        <v>0.2831114225648213</v>
      </c>
      <c r="F21" s="3">
        <f>(F18-F6)/F6</f>
        <v>0.65781922525107606</v>
      </c>
      <c r="H21" s="3">
        <f>(H18-H6)/H6</f>
        <v>3.7605177993527508</v>
      </c>
      <c r="J21" s="3">
        <f>(J18-J3)/J3</f>
        <v>0.5635411216319075</v>
      </c>
    </row>
    <row r="24" spans="1:17" x14ac:dyDescent="0.3">
      <c r="A24" s="26" t="s">
        <v>154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</row>
    <row r="25" spans="1:17" ht="29.4" thickBot="1" x14ac:dyDescent="0.35">
      <c r="A25" s="15" t="s">
        <v>145</v>
      </c>
      <c r="B25" s="15" t="s">
        <v>146</v>
      </c>
      <c r="C25" s="15" t="s">
        <v>150</v>
      </c>
      <c r="D25" s="15" t="s">
        <v>147</v>
      </c>
      <c r="E25" s="15" t="s">
        <v>150</v>
      </c>
      <c r="F25" s="16" t="s">
        <v>148</v>
      </c>
      <c r="G25" s="15" t="s">
        <v>150</v>
      </c>
      <c r="H25" s="16" t="s">
        <v>149</v>
      </c>
      <c r="I25" s="15" t="s">
        <v>150</v>
      </c>
      <c r="J25" s="16" t="s">
        <v>11</v>
      </c>
      <c r="K25" s="15" t="s">
        <v>150</v>
      </c>
    </row>
    <row r="26" spans="1:17" ht="15" thickTop="1" x14ac:dyDescent="0.3">
      <c r="A26" s="17">
        <v>2003</v>
      </c>
      <c r="B26" s="24">
        <v>148</v>
      </c>
      <c r="D26" s="24">
        <v>339</v>
      </c>
      <c r="F26" s="24">
        <v>768</v>
      </c>
      <c r="H26" s="24">
        <v>63</v>
      </c>
      <c r="J26" s="25">
        <f t="shared" ref="J26:J36" si="13">SUM(B26,D26,F26,H26)</f>
        <v>1318</v>
      </c>
      <c r="N26" t="str">
        <f>B25</f>
        <v>VALUE</v>
      </c>
      <c r="O26" t="str">
        <f>D25</f>
        <v>PREMIUM</v>
      </c>
      <c r="P26" t="str">
        <f>F25</f>
        <v>HIGH END PREMIUM</v>
      </c>
      <c r="Q26" t="str">
        <f>H25</f>
        <v>SUPER PREMIUM</v>
      </c>
    </row>
    <row r="27" spans="1:17" x14ac:dyDescent="0.3">
      <c r="A27" s="17">
        <v>2004</v>
      </c>
      <c r="B27" s="24">
        <v>151</v>
      </c>
      <c r="C27" s="22">
        <f t="shared" ref="C27:C36" si="14">(B27-B26)/B26</f>
        <v>2.0270270270270271E-2</v>
      </c>
      <c r="D27" s="24">
        <v>369</v>
      </c>
      <c r="E27" s="22">
        <f t="shared" ref="E27:E36" si="15">(D27-D26)/D26</f>
        <v>8.8495575221238937E-2</v>
      </c>
      <c r="F27" s="24">
        <v>837</v>
      </c>
      <c r="G27" s="22">
        <f t="shared" ref="G27:G36" si="16">(F27-F26)/F26</f>
        <v>8.984375E-2</v>
      </c>
      <c r="H27" s="24">
        <v>74</v>
      </c>
      <c r="I27" s="22">
        <f t="shared" ref="I27:I36" si="17">(H27-H26)/H26</f>
        <v>0.17460317460317459</v>
      </c>
      <c r="J27" s="25">
        <f t="shared" si="13"/>
        <v>1431</v>
      </c>
      <c r="K27" s="22">
        <f t="shared" ref="K27:K36" si="18">(J27-J26)/J26</f>
        <v>8.5735963581183613E-2</v>
      </c>
      <c r="M27">
        <f>A27</f>
        <v>2004</v>
      </c>
      <c r="N27" s="27">
        <f>C27</f>
        <v>2.0270270270270271E-2</v>
      </c>
      <c r="O27" s="27">
        <f>E27</f>
        <v>8.8495575221238937E-2</v>
      </c>
      <c r="P27" s="27">
        <f>G27</f>
        <v>8.984375E-2</v>
      </c>
      <c r="Q27" s="27">
        <f>I27</f>
        <v>0.17460317460317459</v>
      </c>
    </row>
    <row r="28" spans="1:17" x14ac:dyDescent="0.3">
      <c r="A28" s="17">
        <v>2005</v>
      </c>
      <c r="B28" s="24">
        <v>145</v>
      </c>
      <c r="C28" s="22">
        <f t="shared" si="14"/>
        <v>-3.9735099337748346E-2</v>
      </c>
      <c r="D28" s="24">
        <v>380</v>
      </c>
      <c r="E28" s="22">
        <f t="shared" si="15"/>
        <v>2.9810298102981029E-2</v>
      </c>
      <c r="F28" s="24">
        <v>938</v>
      </c>
      <c r="G28" s="22">
        <f t="shared" si="16"/>
        <v>0.12066905615292713</v>
      </c>
      <c r="H28" s="24">
        <v>84</v>
      </c>
      <c r="I28" s="22">
        <f t="shared" si="17"/>
        <v>0.13513513513513514</v>
      </c>
      <c r="J28" s="25">
        <f t="shared" si="13"/>
        <v>1547</v>
      </c>
      <c r="K28" s="22">
        <f t="shared" si="18"/>
        <v>8.1062194269741442E-2</v>
      </c>
      <c r="M28">
        <f t="shared" ref="M28:M37" si="19">A28</f>
        <v>2005</v>
      </c>
      <c r="N28" s="27">
        <f t="shared" ref="N28:N37" si="20">C28</f>
        <v>-3.9735099337748346E-2</v>
      </c>
      <c r="O28" s="27">
        <f t="shared" ref="O28:O37" si="21">E28</f>
        <v>2.9810298102981029E-2</v>
      </c>
      <c r="P28" s="27">
        <f t="shared" ref="P28:P37" si="22">G28</f>
        <v>0.12066905615292713</v>
      </c>
      <c r="Q28" s="27">
        <f t="shared" ref="Q28:Q37" si="23">I28</f>
        <v>0.13513513513513514</v>
      </c>
    </row>
    <row r="29" spans="1:17" x14ac:dyDescent="0.3">
      <c r="A29" s="17">
        <v>2006</v>
      </c>
      <c r="B29" s="24">
        <v>140</v>
      </c>
      <c r="C29" s="22">
        <f t="shared" si="14"/>
        <v>-3.4482758620689655E-2</v>
      </c>
      <c r="D29" s="24">
        <v>393</v>
      </c>
      <c r="E29" s="22">
        <f t="shared" si="15"/>
        <v>3.4210526315789476E-2</v>
      </c>
      <c r="F29" s="24">
        <v>1020</v>
      </c>
      <c r="G29" s="22">
        <f t="shared" si="16"/>
        <v>8.7420042643923238E-2</v>
      </c>
      <c r="H29" s="24">
        <v>98</v>
      </c>
      <c r="I29" s="22">
        <f t="shared" si="17"/>
        <v>0.16666666666666666</v>
      </c>
      <c r="J29" s="25">
        <f t="shared" si="13"/>
        <v>1651</v>
      </c>
      <c r="K29" s="22">
        <f t="shared" si="18"/>
        <v>6.7226890756302518E-2</v>
      </c>
      <c r="M29">
        <f t="shared" si="19"/>
        <v>2006</v>
      </c>
      <c r="N29" s="27">
        <f t="shared" si="20"/>
        <v>-3.4482758620689655E-2</v>
      </c>
      <c r="O29" s="27">
        <f t="shared" si="21"/>
        <v>3.4210526315789476E-2</v>
      </c>
      <c r="P29" s="27">
        <f t="shared" si="22"/>
        <v>8.7420042643923238E-2</v>
      </c>
      <c r="Q29" s="27">
        <f t="shared" si="23"/>
        <v>0.16666666666666666</v>
      </c>
    </row>
    <row r="30" spans="1:17" x14ac:dyDescent="0.3">
      <c r="A30" s="17">
        <v>2007</v>
      </c>
      <c r="B30" s="24">
        <v>139</v>
      </c>
      <c r="C30" s="22">
        <f t="shared" si="14"/>
        <v>-7.1428571428571426E-3</v>
      </c>
      <c r="D30" s="24">
        <v>401</v>
      </c>
      <c r="E30" s="22">
        <f t="shared" si="15"/>
        <v>2.0356234096692113E-2</v>
      </c>
      <c r="F30" s="24">
        <v>1079</v>
      </c>
      <c r="G30" s="22">
        <f t="shared" si="16"/>
        <v>5.7843137254901963E-2</v>
      </c>
      <c r="H30" s="24">
        <v>112</v>
      </c>
      <c r="I30" s="22">
        <f t="shared" si="17"/>
        <v>0.14285714285714285</v>
      </c>
      <c r="J30" s="25">
        <f t="shared" si="13"/>
        <v>1731</v>
      </c>
      <c r="K30" s="22">
        <f t="shared" si="18"/>
        <v>4.8455481526347668E-2</v>
      </c>
      <c r="M30">
        <f t="shared" si="19"/>
        <v>2007</v>
      </c>
      <c r="N30" s="27">
        <f t="shared" si="20"/>
        <v>-7.1428571428571426E-3</v>
      </c>
      <c r="O30" s="27">
        <f t="shared" si="21"/>
        <v>2.0356234096692113E-2</v>
      </c>
      <c r="P30" s="27">
        <f t="shared" si="22"/>
        <v>5.7843137254901963E-2</v>
      </c>
      <c r="Q30" s="27">
        <f t="shared" si="23"/>
        <v>0.14285714285714285</v>
      </c>
    </row>
    <row r="31" spans="1:17" x14ac:dyDescent="0.3">
      <c r="A31" s="17">
        <v>2008</v>
      </c>
      <c r="B31" s="24">
        <v>142</v>
      </c>
      <c r="C31" s="22">
        <f t="shared" si="14"/>
        <v>2.1582733812949641E-2</v>
      </c>
      <c r="D31" s="24">
        <v>406</v>
      </c>
      <c r="E31" s="22">
        <f t="shared" si="15"/>
        <v>1.2468827930174564E-2</v>
      </c>
      <c r="F31" s="24">
        <v>1142</v>
      </c>
      <c r="G31" s="22">
        <f t="shared" si="16"/>
        <v>5.8387395736793329E-2</v>
      </c>
      <c r="H31" s="24">
        <v>143</v>
      </c>
      <c r="I31" s="22">
        <f t="shared" si="17"/>
        <v>0.2767857142857143</v>
      </c>
      <c r="J31" s="25">
        <f t="shared" si="13"/>
        <v>1833</v>
      </c>
      <c r="K31" s="22">
        <f t="shared" si="18"/>
        <v>5.8925476603119586E-2</v>
      </c>
      <c r="M31">
        <f t="shared" si="19"/>
        <v>2008</v>
      </c>
      <c r="N31" s="27">
        <f t="shared" si="20"/>
        <v>2.1582733812949641E-2</v>
      </c>
      <c r="O31" s="27">
        <f t="shared" si="21"/>
        <v>1.2468827930174564E-2</v>
      </c>
      <c r="P31" s="27">
        <f t="shared" si="22"/>
        <v>5.8387395736793329E-2</v>
      </c>
      <c r="Q31" s="27">
        <f t="shared" si="23"/>
        <v>0.2767857142857143</v>
      </c>
    </row>
    <row r="32" spans="1:17" x14ac:dyDescent="0.3">
      <c r="A32" s="17">
        <v>2009</v>
      </c>
      <c r="B32" s="24">
        <v>153</v>
      </c>
      <c r="C32" s="22">
        <f t="shared" si="14"/>
        <v>7.746478873239436E-2</v>
      </c>
      <c r="D32" s="24">
        <v>424</v>
      </c>
      <c r="E32" s="22">
        <f t="shared" si="15"/>
        <v>4.4334975369458129E-2</v>
      </c>
      <c r="F32" s="24">
        <v>1115</v>
      </c>
      <c r="G32" s="22">
        <f t="shared" si="16"/>
        <v>-2.3642732049036778E-2</v>
      </c>
      <c r="H32" s="24">
        <v>137</v>
      </c>
      <c r="I32" s="22">
        <f t="shared" si="17"/>
        <v>-4.195804195804196E-2</v>
      </c>
      <c r="J32" s="25">
        <f t="shared" si="13"/>
        <v>1829</v>
      </c>
      <c r="K32" s="22">
        <f t="shared" si="18"/>
        <v>-2.1822149481723948E-3</v>
      </c>
      <c r="M32">
        <f t="shared" si="19"/>
        <v>2009</v>
      </c>
      <c r="N32" s="27">
        <f t="shared" si="20"/>
        <v>7.746478873239436E-2</v>
      </c>
      <c r="O32" s="27">
        <f t="shared" si="21"/>
        <v>4.4334975369458129E-2</v>
      </c>
      <c r="P32" s="27">
        <f t="shared" si="22"/>
        <v>-2.3642732049036778E-2</v>
      </c>
      <c r="Q32" s="27">
        <f t="shared" si="23"/>
        <v>-4.195804195804196E-2</v>
      </c>
    </row>
    <row r="33" spans="1:17" x14ac:dyDescent="0.3">
      <c r="A33" s="17">
        <v>2010</v>
      </c>
      <c r="B33" s="24">
        <v>152</v>
      </c>
      <c r="C33" s="22">
        <f t="shared" si="14"/>
        <v>-6.5359477124183009E-3</v>
      </c>
      <c r="D33" s="24">
        <v>439</v>
      </c>
      <c r="E33" s="22">
        <f t="shared" si="15"/>
        <v>3.5377358490566037E-2</v>
      </c>
      <c r="F33" s="24">
        <v>1154</v>
      </c>
      <c r="G33" s="22">
        <f t="shared" si="16"/>
        <v>3.4977578475336321E-2</v>
      </c>
      <c r="H33" s="24">
        <v>161</v>
      </c>
      <c r="I33" s="22">
        <f t="shared" si="17"/>
        <v>0.17518248175182483</v>
      </c>
      <c r="J33" s="25">
        <f t="shared" si="13"/>
        <v>1906</v>
      </c>
      <c r="K33" s="22">
        <f t="shared" si="18"/>
        <v>4.2099507927829412E-2</v>
      </c>
      <c r="M33">
        <f t="shared" si="19"/>
        <v>2010</v>
      </c>
      <c r="N33" s="27">
        <f t="shared" si="20"/>
        <v>-6.5359477124183009E-3</v>
      </c>
      <c r="O33" s="27">
        <f t="shared" si="21"/>
        <v>3.5377358490566037E-2</v>
      </c>
      <c r="P33" s="27">
        <f t="shared" si="22"/>
        <v>3.4977578475336321E-2</v>
      </c>
      <c r="Q33" s="27">
        <f t="shared" si="23"/>
        <v>0.17518248175182483</v>
      </c>
    </row>
    <row r="34" spans="1:17" x14ac:dyDescent="0.3">
      <c r="A34" s="17">
        <v>2011</v>
      </c>
      <c r="B34" s="24">
        <v>150</v>
      </c>
      <c r="C34" s="22">
        <f t="shared" si="14"/>
        <v>-1.3157894736842105E-2</v>
      </c>
      <c r="D34" s="24">
        <v>456</v>
      </c>
      <c r="E34" s="22">
        <f t="shared" si="15"/>
        <v>3.8724373576309798E-2</v>
      </c>
      <c r="F34" s="24">
        <v>1272</v>
      </c>
      <c r="G34" s="22">
        <f t="shared" si="16"/>
        <v>0.10225303292894281</v>
      </c>
      <c r="H34" s="24">
        <v>194</v>
      </c>
      <c r="I34" s="22">
        <f t="shared" si="17"/>
        <v>0.20496894409937888</v>
      </c>
      <c r="J34" s="25">
        <f t="shared" si="13"/>
        <v>2072</v>
      </c>
      <c r="K34" s="22">
        <f t="shared" si="18"/>
        <v>8.709338929695698E-2</v>
      </c>
      <c r="M34">
        <f t="shared" si="19"/>
        <v>2011</v>
      </c>
      <c r="N34" s="27">
        <f t="shared" si="20"/>
        <v>-1.3157894736842105E-2</v>
      </c>
      <c r="O34" s="27">
        <f t="shared" si="21"/>
        <v>3.8724373576309798E-2</v>
      </c>
      <c r="P34" s="27">
        <f t="shared" si="22"/>
        <v>0.10225303292894281</v>
      </c>
      <c r="Q34" s="27">
        <f t="shared" si="23"/>
        <v>0.20496894409937888</v>
      </c>
    </row>
    <row r="35" spans="1:17" x14ac:dyDescent="0.3">
      <c r="A35" s="17">
        <v>2012</v>
      </c>
      <c r="B35" s="24">
        <v>157</v>
      </c>
      <c r="C35" s="22">
        <f t="shared" si="14"/>
        <v>4.6666666666666669E-2</v>
      </c>
      <c r="D35" s="24">
        <v>499</v>
      </c>
      <c r="E35" s="22">
        <f t="shared" si="15"/>
        <v>9.4298245614035089E-2</v>
      </c>
      <c r="F35" s="24">
        <v>1344</v>
      </c>
      <c r="G35" s="22">
        <f t="shared" si="16"/>
        <v>5.6603773584905662E-2</v>
      </c>
      <c r="H35" s="24">
        <v>222</v>
      </c>
      <c r="I35" s="22">
        <f t="shared" si="17"/>
        <v>0.14432989690721648</v>
      </c>
      <c r="J35" s="25">
        <f t="shared" si="13"/>
        <v>2222</v>
      </c>
      <c r="K35" s="22">
        <f t="shared" si="18"/>
        <v>7.2393822393822388E-2</v>
      </c>
      <c r="M35">
        <f t="shared" si="19"/>
        <v>2012</v>
      </c>
      <c r="N35" s="27">
        <f t="shared" si="20"/>
        <v>4.6666666666666669E-2</v>
      </c>
      <c r="O35" s="27">
        <f t="shared" si="21"/>
        <v>9.4298245614035089E-2</v>
      </c>
      <c r="P35" s="27">
        <f t="shared" si="22"/>
        <v>5.6603773584905662E-2</v>
      </c>
      <c r="Q35" s="27">
        <f t="shared" si="23"/>
        <v>0.14432989690721648</v>
      </c>
    </row>
    <row r="36" spans="1:17" x14ac:dyDescent="0.3">
      <c r="A36" s="17">
        <v>2013</v>
      </c>
      <c r="B36" s="24">
        <v>172</v>
      </c>
      <c r="C36" s="22">
        <f t="shared" si="14"/>
        <v>9.5541401273885357E-2</v>
      </c>
      <c r="D36" s="24">
        <v>515</v>
      </c>
      <c r="E36" s="22">
        <f t="shared" si="15"/>
        <v>3.2064128256513023E-2</v>
      </c>
      <c r="F36" s="24">
        <v>1490</v>
      </c>
      <c r="G36" s="22">
        <f t="shared" si="16"/>
        <v>0.10863095238095238</v>
      </c>
      <c r="H36" s="24">
        <v>273</v>
      </c>
      <c r="I36" s="22">
        <f t="shared" si="17"/>
        <v>0.22972972972972974</v>
      </c>
      <c r="J36" s="25">
        <f t="shared" si="13"/>
        <v>2450</v>
      </c>
      <c r="K36" s="22">
        <f t="shared" si="18"/>
        <v>0.10261026102610261</v>
      </c>
      <c r="M36">
        <f t="shared" si="19"/>
        <v>2013</v>
      </c>
      <c r="N36" s="27">
        <f t="shared" si="20"/>
        <v>9.5541401273885357E-2</v>
      </c>
      <c r="O36" s="27">
        <f t="shared" si="21"/>
        <v>3.2064128256513023E-2</v>
      </c>
      <c r="P36" s="27">
        <f t="shared" si="22"/>
        <v>0.10863095238095238</v>
      </c>
      <c r="Q36" s="27">
        <f t="shared" si="23"/>
        <v>0.22972972972972974</v>
      </c>
    </row>
    <row r="37" spans="1:17" ht="15" thickBot="1" x14ac:dyDescent="0.35">
      <c r="A37" s="19">
        <v>2014</v>
      </c>
      <c r="B37" s="23">
        <v>181</v>
      </c>
      <c r="C37" s="21">
        <f>(B37-B36)/B36</f>
        <v>5.232558139534884E-2</v>
      </c>
      <c r="D37" s="23">
        <v>566</v>
      </c>
      <c r="E37" s="21">
        <f>(D37-D36)/D36</f>
        <v>9.9029126213592236E-2</v>
      </c>
      <c r="F37" s="23">
        <v>1611</v>
      </c>
      <c r="G37" s="21">
        <f>(F37-F36)/F36</f>
        <v>8.1208053691275164E-2</v>
      </c>
      <c r="H37" s="23">
        <v>325</v>
      </c>
      <c r="I37" s="21">
        <f>(H37-H36)/H36</f>
        <v>0.19047619047619047</v>
      </c>
      <c r="J37" s="23">
        <f t="shared" ref="J37" si="24">SUM(B37,D37,F37,H37)</f>
        <v>2683</v>
      </c>
      <c r="K37" s="21">
        <f>(J37-J36)/J36</f>
        <v>9.5102040816326533E-2</v>
      </c>
      <c r="M37">
        <f t="shared" si="19"/>
        <v>2014</v>
      </c>
      <c r="N37" s="27">
        <f t="shared" si="20"/>
        <v>5.232558139534884E-2</v>
      </c>
      <c r="O37" s="27">
        <f t="shared" si="21"/>
        <v>9.9029126213592236E-2</v>
      </c>
      <c r="P37" s="27">
        <f t="shared" si="22"/>
        <v>8.1208053691275164E-2</v>
      </c>
      <c r="Q37" s="27">
        <f t="shared" si="23"/>
        <v>0.19047619047619047</v>
      </c>
    </row>
    <row r="38" spans="1:17" ht="15" thickTop="1" x14ac:dyDescent="0.3">
      <c r="A38" t="s">
        <v>152</v>
      </c>
      <c r="B38" s="3">
        <f>(B32-B26)/B26</f>
        <v>3.3783783783783786E-2</v>
      </c>
      <c r="D38" s="3">
        <f>(D32-D26)/D26</f>
        <v>0.25073746312684364</v>
      </c>
      <c r="F38" s="3">
        <f>(F32-F26)/F26</f>
        <v>0.45182291666666669</v>
      </c>
      <c r="H38" s="3">
        <f>(H32-H26)/H26</f>
        <v>1.1746031746031746</v>
      </c>
      <c r="J38" s="3">
        <f>(J32-J26)/J26</f>
        <v>0.38770864946889227</v>
      </c>
    </row>
    <row r="39" spans="1:17" x14ac:dyDescent="0.3">
      <c r="A39" t="s">
        <v>155</v>
      </c>
      <c r="B39" s="3">
        <f>(B37-B32)/B32</f>
        <v>0.18300653594771241</v>
      </c>
      <c r="D39" s="3">
        <f>(D37-D32)/D32</f>
        <v>0.33490566037735847</v>
      </c>
      <c r="F39" s="3">
        <f>(F37-F32)/F32</f>
        <v>0.44484304932735425</v>
      </c>
      <c r="H39" s="3">
        <f>(H37-H32)/H32</f>
        <v>1.3722627737226278</v>
      </c>
      <c r="J39" s="3">
        <f>(J37-J32)/J32</f>
        <v>0.46692181519956261</v>
      </c>
    </row>
    <row r="40" spans="1:17" x14ac:dyDescent="0.3">
      <c r="A40" t="s">
        <v>153</v>
      </c>
      <c r="B40" s="3">
        <f>(B37-B26)/B26</f>
        <v>0.22297297297297297</v>
      </c>
      <c r="D40" s="3">
        <f>(D37-D26)/D26</f>
        <v>0.6696165191740413</v>
      </c>
      <c r="F40" s="3">
        <f>(F37-F26)/F26</f>
        <v>1.09765625</v>
      </c>
      <c r="H40" s="3">
        <f>(H37-H26)/H26</f>
        <v>4.1587301587301591</v>
      </c>
      <c r="J40" s="3">
        <f>(J37-J26)/J26</f>
        <v>1.035660091047041</v>
      </c>
    </row>
    <row r="45" spans="1:17" x14ac:dyDescent="0.3">
      <c r="A45" t="s">
        <v>145</v>
      </c>
      <c r="B45" t="s">
        <v>157</v>
      </c>
      <c r="C45" t="s">
        <v>158</v>
      </c>
    </row>
    <row r="46" spans="1:17" x14ac:dyDescent="0.3">
      <c r="A46" s="17">
        <v>2000</v>
      </c>
      <c r="B46" s="28">
        <f>K4</f>
        <v>2.0000000000000042E-2</v>
      </c>
      <c r="C46" s="28"/>
    </row>
    <row r="47" spans="1:17" x14ac:dyDescent="0.3">
      <c r="A47" s="17">
        <v>2001</v>
      </c>
      <c r="B47" s="28">
        <f t="shared" ref="B47:B60" si="25">K5</f>
        <v>1.9999999999999973E-2</v>
      </c>
      <c r="C47" s="28"/>
    </row>
    <row r="48" spans="1:17" x14ac:dyDescent="0.3">
      <c r="A48" s="17">
        <v>2002</v>
      </c>
      <c r="B48" s="28">
        <f t="shared" si="25"/>
        <v>2.0000000000000028E-2</v>
      </c>
      <c r="C48" s="28"/>
    </row>
    <row r="49" spans="1:3" x14ac:dyDescent="0.3">
      <c r="A49" s="17">
        <v>2003</v>
      </c>
      <c r="B49" s="28">
        <f t="shared" si="25"/>
        <v>2.03227279646826E-2</v>
      </c>
      <c r="C49" s="28"/>
    </row>
    <row r="50" spans="1:3" x14ac:dyDescent="0.3">
      <c r="A50" s="17">
        <v>2004</v>
      </c>
      <c r="B50" s="28">
        <f t="shared" si="25"/>
        <v>3.7821708317791872E-2</v>
      </c>
      <c r="C50" s="28">
        <f>K27</f>
        <v>8.5735963581183613E-2</v>
      </c>
    </row>
    <row r="51" spans="1:3" x14ac:dyDescent="0.3">
      <c r="A51" s="17">
        <v>2005</v>
      </c>
      <c r="B51" s="28">
        <f t="shared" si="25"/>
        <v>2.7961472110408281E-2</v>
      </c>
      <c r="C51" s="28">
        <f t="shared" ref="C51:C60" si="26">K28</f>
        <v>8.1062194269741442E-2</v>
      </c>
    </row>
    <row r="52" spans="1:3" x14ac:dyDescent="0.3">
      <c r="A52" s="17">
        <v>2006</v>
      </c>
      <c r="B52" s="28">
        <f t="shared" si="25"/>
        <v>3.0976854765401022E-2</v>
      </c>
      <c r="C52" s="28">
        <f t="shared" si="26"/>
        <v>6.7226890756302518E-2</v>
      </c>
    </row>
    <row r="53" spans="1:3" x14ac:dyDescent="0.3">
      <c r="A53" s="17">
        <v>2007</v>
      </c>
      <c r="B53" s="28">
        <f t="shared" si="25"/>
        <v>1.1394465545306565E-2</v>
      </c>
      <c r="C53" s="28">
        <f t="shared" si="26"/>
        <v>4.8455481526347668E-2</v>
      </c>
    </row>
    <row r="54" spans="1:3" x14ac:dyDescent="0.3">
      <c r="A54" s="17">
        <v>2008</v>
      </c>
      <c r="B54" s="28">
        <f t="shared" si="25"/>
        <v>1.066255364806867E-2</v>
      </c>
      <c r="C54" s="28">
        <f t="shared" si="26"/>
        <v>5.8925476603119586E-2</v>
      </c>
    </row>
    <row r="55" spans="1:3" x14ac:dyDescent="0.3">
      <c r="A55" s="17">
        <v>2009</v>
      </c>
      <c r="B55" s="28">
        <f t="shared" si="25"/>
        <v>-4.6446818392940084E-4</v>
      </c>
      <c r="C55" s="28">
        <f t="shared" si="26"/>
        <v>-2.1822149481723948E-3</v>
      </c>
    </row>
    <row r="56" spans="1:3" x14ac:dyDescent="0.3">
      <c r="A56" s="17">
        <v>2010</v>
      </c>
      <c r="B56" s="28">
        <f t="shared" si="25"/>
        <v>2.5159320233669676E-2</v>
      </c>
      <c r="C56" s="28">
        <f t="shared" si="26"/>
        <v>4.2099507927829412E-2</v>
      </c>
    </row>
    <row r="57" spans="1:3" x14ac:dyDescent="0.3">
      <c r="A57" s="17">
        <v>2011</v>
      </c>
      <c r="B57" s="28">
        <f t="shared" si="25"/>
        <v>3.8852554555462021E-2</v>
      </c>
      <c r="C57" s="28">
        <f t="shared" si="26"/>
        <v>8.709338929695698E-2</v>
      </c>
    </row>
    <row r="58" spans="1:3" x14ac:dyDescent="0.3">
      <c r="A58" s="17">
        <v>2012</v>
      </c>
      <c r="B58" s="28">
        <f t="shared" si="25"/>
        <v>5.2047622015832448E-2</v>
      </c>
      <c r="C58" s="28">
        <f t="shared" si="26"/>
        <v>7.2393822393822388E-2</v>
      </c>
    </row>
    <row r="59" spans="1:3" x14ac:dyDescent="0.3">
      <c r="A59" s="17">
        <v>2013</v>
      </c>
      <c r="B59" s="28">
        <f t="shared" si="25"/>
        <v>6.8373029979855435E-2</v>
      </c>
      <c r="C59" s="28">
        <f t="shared" si="26"/>
        <v>0.10261026102610261</v>
      </c>
    </row>
    <row r="60" spans="1:3" ht="15" thickBot="1" x14ac:dyDescent="0.35">
      <c r="A60" s="19">
        <v>2014</v>
      </c>
      <c r="B60" s="28">
        <f t="shared" si="25"/>
        <v>7.348047914818101E-2</v>
      </c>
      <c r="C60" s="28">
        <f t="shared" si="26"/>
        <v>9.5102040816326533E-2</v>
      </c>
    </row>
    <row r="61" spans="1:3" ht="15" thickTop="1" x14ac:dyDescent="0.3"/>
  </sheetData>
  <mergeCells count="2">
    <mergeCell ref="A24:K24"/>
    <mergeCell ref="A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DISTILLED SPIRITS - VALUE</vt:lpstr>
      <vt:lpstr>Sheet2</vt:lpstr>
      <vt:lpstr>DISTILLED SPIRITS W-KENTUCKY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Blackett</dc:creator>
  <cp:lastModifiedBy>Joseph Blackett</cp:lastModifiedBy>
  <dcterms:created xsi:type="dcterms:W3CDTF">2016-04-15T01:19:25Z</dcterms:created>
  <dcterms:modified xsi:type="dcterms:W3CDTF">2016-04-19T04:42:39Z</dcterms:modified>
</cp:coreProperties>
</file>