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bloom_j/computational_notebooks/kdusenbu/2021/SARS-CoV-2-RBD_MAP_HAARVI_sera/experimental_validations/data/"/>
    </mc:Choice>
  </mc:AlternateContent>
  <xr:revisionPtr revIDLastSave="0" documentId="13_ncr:1_{19B32AB8-08C6-FC45-BC77-B61E3BD78DC9}" xr6:coauthVersionLast="46" xr6:coauthVersionMax="46" xr10:uidLastSave="{00000000-0000-0000-0000-000000000000}"/>
  <bookViews>
    <workbookView xWindow="-31040" yWindow="4060" windowWidth="21920" windowHeight="15900" xr2:uid="{42F3C59C-AE97-49F3-BBCB-B31F867B13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1" i="2" l="1"/>
  <c r="R60" i="2"/>
  <c r="R59" i="2"/>
  <c r="R58" i="2"/>
  <c r="R57" i="2"/>
  <c r="R56" i="2"/>
  <c r="R55" i="2"/>
  <c r="P62" i="2"/>
  <c r="P61" i="2"/>
  <c r="P60" i="2"/>
  <c r="P59" i="2"/>
  <c r="P58" i="2"/>
  <c r="P57" i="2"/>
  <c r="P56" i="2"/>
  <c r="P55" i="2"/>
  <c r="N56" i="2"/>
  <c r="N57" i="2"/>
  <c r="N58" i="2"/>
  <c r="N59" i="2"/>
  <c r="N60" i="2"/>
  <c r="N61" i="2"/>
  <c r="N62" i="2"/>
  <c r="N55" i="2"/>
  <c r="R51" i="2"/>
  <c r="R50" i="2"/>
  <c r="R49" i="2"/>
  <c r="R48" i="2"/>
  <c r="R47" i="2"/>
  <c r="R46" i="2"/>
  <c r="R45" i="2"/>
  <c r="P52" i="2"/>
  <c r="P51" i="2"/>
  <c r="P50" i="2"/>
  <c r="P49" i="2"/>
  <c r="P48" i="2"/>
  <c r="P47" i="2"/>
  <c r="P46" i="2"/>
  <c r="P45" i="2"/>
  <c r="N52" i="2"/>
  <c r="N51" i="2"/>
  <c r="N50" i="2"/>
  <c r="N49" i="2"/>
  <c r="N48" i="2"/>
  <c r="N47" i="2"/>
  <c r="N46" i="2"/>
  <c r="N45" i="2"/>
  <c r="L46" i="2"/>
  <c r="L47" i="2"/>
  <c r="L48" i="2"/>
  <c r="L49" i="2"/>
  <c r="L50" i="2"/>
  <c r="L51" i="2"/>
  <c r="L45" i="2"/>
  <c r="R41" i="2"/>
  <c r="R40" i="2"/>
  <c r="R39" i="2"/>
  <c r="R38" i="2"/>
  <c r="R37" i="2"/>
  <c r="R36" i="2"/>
  <c r="R35" i="2"/>
  <c r="P42" i="2"/>
  <c r="P41" i="2"/>
  <c r="P40" i="2"/>
  <c r="P39" i="2"/>
  <c r="P38" i="2"/>
  <c r="P37" i="2"/>
  <c r="P36" i="2"/>
  <c r="P35" i="2"/>
  <c r="N42" i="2"/>
  <c r="N41" i="2"/>
  <c r="N40" i="2"/>
  <c r="N39" i="2"/>
  <c r="N38" i="2"/>
  <c r="N37" i="2"/>
  <c r="N36" i="2"/>
  <c r="N35" i="2"/>
  <c r="L36" i="2"/>
  <c r="L37" i="2"/>
  <c r="L38" i="2"/>
  <c r="L39" i="2"/>
  <c r="L40" i="2"/>
  <c r="L41" i="2"/>
  <c r="L42" i="2"/>
  <c r="L35" i="2"/>
  <c r="R31" i="2"/>
  <c r="R30" i="2"/>
  <c r="R29" i="2"/>
  <c r="R28" i="2"/>
  <c r="R27" i="2"/>
  <c r="R26" i="2"/>
  <c r="R25" i="2"/>
  <c r="P32" i="2"/>
  <c r="P31" i="2"/>
  <c r="P30" i="2"/>
  <c r="P29" i="2"/>
  <c r="P28" i="2"/>
  <c r="P27" i="2"/>
  <c r="P26" i="2"/>
  <c r="P25" i="2"/>
  <c r="N25" i="2"/>
  <c r="N32" i="2"/>
  <c r="N31" i="2"/>
  <c r="N30" i="2"/>
  <c r="N29" i="2"/>
  <c r="N28" i="2"/>
  <c r="N27" i="2"/>
  <c r="N26" i="2"/>
  <c r="L32" i="2"/>
  <c r="L26" i="2"/>
  <c r="L27" i="2"/>
  <c r="L28" i="2"/>
  <c r="L29" i="2"/>
  <c r="L30" i="2"/>
  <c r="L31" i="2"/>
  <c r="L25" i="2"/>
  <c r="J27" i="2"/>
  <c r="J28" i="2" s="1"/>
  <c r="J29" i="2" s="1"/>
  <c r="J30" i="2" s="1"/>
  <c r="J31" i="2" s="1"/>
  <c r="J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51C1404-E1F9-493E-AACA-8C12F89BC80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EE051BD-F469-4DEA-8B44-3D9267BE6232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<sst xmlns="http://schemas.openxmlformats.org/spreadsheetml/2006/main" count="149" uniqueCount="71">
  <si>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</si>
  <si>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</si>
  <si>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</si>
  <si>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</si>
  <si>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</si>
  <si>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</si>
  <si>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</si>
  <si>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</si>
  <si>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7:37:13 PM</t>
  </si>
  <si>
    <t>System</t>
  </si>
  <si>
    <t>JB-B00673-BS</t>
  </si>
  <si>
    <t>User</t>
  </si>
  <si>
    <t>FHCRC\kdusenbu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</si>
  <si>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</si>
  <si>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</si>
  <si>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</si>
  <si>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</si>
  <si>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</si>
  <si>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</si>
  <si>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</si>
  <si>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</si>
  <si>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Number of Flashes</t>
  </si>
  <si>
    <t>Settle Time</t>
  </si>
  <si>
    <t>ms</t>
  </si>
  <si>
    <t>Part of Plate</t>
  </si>
  <si>
    <t>A1-H8</t>
  </si>
  <si>
    <t>Start Time:</t>
  </si>
  <si>
    <t>1/22/2021 7:37:13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</si>
  <si>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</si>
  <si>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</si>
  <si>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</si>
  <si>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</si>
  <si>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</si>
  <si>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</si>
  <si>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</si>
  <si>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</si>
  <si>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</si>
  <si>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</si>
  <si>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StdCurve amounts p24</t>
  </si>
  <si>
    <t>Layout</t>
  </si>
  <si>
    <t>Std1</t>
  </si>
  <si>
    <t>Std2</t>
  </si>
  <si>
    <t>Virus1</t>
  </si>
  <si>
    <t>media only</t>
  </si>
  <si>
    <t>Virus2</t>
  </si>
  <si>
    <t>Virus3</t>
  </si>
  <si>
    <t>Virus4</t>
  </si>
  <si>
    <t>Virus5</t>
  </si>
  <si>
    <t>Virus6</t>
  </si>
  <si>
    <t>Virus7</t>
  </si>
  <si>
    <t>Virus8</t>
  </si>
  <si>
    <t>Virus9</t>
  </si>
  <si>
    <t>Virus10</t>
  </si>
  <si>
    <t>Virus11</t>
  </si>
  <si>
    <t>Virus12</t>
  </si>
  <si>
    <t>Virus13</t>
  </si>
  <si>
    <t>Virus14</t>
  </si>
  <si>
    <t>Virus15</t>
  </si>
  <si>
    <t>Virus16</t>
  </si>
  <si>
    <t>Virus17</t>
  </si>
  <si>
    <t>Virus18</t>
  </si>
  <si>
    <t>Virus19</t>
  </si>
  <si>
    <t>Virus20</t>
  </si>
  <si>
    <t>Virus21</t>
  </si>
  <si>
    <t>Virus22</t>
  </si>
  <si>
    <t>Virus23</t>
  </si>
  <si>
    <t>Avg reps</t>
  </si>
  <si>
    <t>grey-filled is bg average</t>
  </si>
  <si>
    <t>Avg-bg</t>
  </si>
  <si>
    <t>Calc from trendline</t>
  </si>
  <si>
    <t>Times 100,000 dilutionfactor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</si>
</sst>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10" borderId="0" xfId="0" applyFill="1"/>
    <xf numFmtId="0" fontId="0" fillId="0" borderId="0" xfId="0" applyFont="1" applyFill="1"/>
    <xf numFmtId="0" fontId="0" fillId="11" borderId="0" xfId="0" applyFill="1"/>
  </cellXfs>
  <cellStyles count="8">
    <cellStyle name="Normal" xfId="0" builtinId="0"/>
    <cellStyle name="Tecan.At.Excel.Attenuation" xfId="6" xr:uid="{0BE35206-3CFA-473B-A34D-EBEA9B2A4130}"/>
    <cellStyle name="Tecan.At.Excel.AutoGain_0" xfId="7" xr:uid="{FF4E6422-BBAE-4E99-8E01-E7AE64ECBD70}"/>
    <cellStyle name="Tecan.At.Excel.Error" xfId="1" xr:uid="{0C7CC003-A654-4721-B332-9F4303D62FD2}"/>
    <cellStyle name="Tecan.At.Excel.GFactorAndMeasurementBlank" xfId="5" xr:uid="{743BE1BD-6887-43A2-9253-37BA0D3F7182}"/>
    <cellStyle name="Tecan.At.Excel.GFactorBlank" xfId="3" xr:uid="{6050C17C-1CA8-4CC0-9E7D-01E0B5B7ACA3}"/>
    <cellStyle name="Tecan.At.Excel.GFactorReference" xfId="4" xr:uid="{0BFCB1FA-BABA-4D16-8191-8C24B151B67D}"/>
    <cellStyle name="Tecan.At.Excel.MeasurementBlank" xfId="2" xr:uid="{92F8D7F3-FAC1-4970-96E1-600ABFCFA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p24_std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398512685914264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Sheet2!$J$25:$J$31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</c:numCache>
            </c:numRef>
          </c:xVal>
          <c:yVal>
            <c:numRef>
              <c:f>Sheet2!$L$35:$L$41</c:f>
              <c:numCache>
                <c:formatCode>General</c:formatCode>
                <c:ptCount val="7"/>
                <c:pt idx="0">
                  <c:v>1.1051250044256449</c:v>
                </c:pt>
                <c:pt idx="1">
                  <c:v>0.55162500776350498</c:v>
                </c:pt>
                <c:pt idx="2">
                  <c:v>0.26912500895559788</c:v>
                </c:pt>
                <c:pt idx="3">
                  <c:v>0.1361249927431345</c:v>
                </c:pt>
                <c:pt idx="4">
                  <c:v>6.3275003805756569E-2</c:v>
                </c:pt>
                <c:pt idx="5">
                  <c:v>3.2124998047947884E-2</c:v>
                </c:pt>
                <c:pt idx="6">
                  <c:v>1.1524999514222145E-2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5-9B4B-B8FC-8BDC0684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30336"/>
        <c:axId val="2074628480"/>
      </c:scatterChart>
      <c:valAx>
        <c:axId val="207463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628480"/>
        <c:crosses val="autoZero"/>
        <c:crossBetween val="midCat"/>
      </c:valAx>
      <c:valAx>
        <c:axId val="20746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63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33</xdr:row>
      <xdr:rowOff>6350</xdr:rowOff>
    </xdr:from>
    <xdr:to>
      <xdr:col>8</xdr:col>
      <xdr:colOff>57150</xdr:colOff>
      <xdr:row>47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35668-DD11-CF44-A850-BFBD63771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2B28-6A01-47CD-969E-DA41C36E5222}">
  <dimension ref="A1:S62"/>
  <sheetViews>
    <sheetView tabSelected="1" topLeftCell="A24" workbookViewId="0">
      <selection activeCell="R55" sqref="R55:R61"/>
    </sheetView>
  </sheetViews>
  <sheetFormatPr baseColWidth="10" defaultColWidth="8.83203125" defaultRowHeight="15" x14ac:dyDescent="0.2"/>
  <sheetData>
    <row r="1" spans="1:19" x14ac:dyDescent="0.2">
      <c r="A1" t="s">
        <v>0</v>
      </c>
      <c r="E1" t="s">
        <v>1</v>
      </c>
    </row>
    <row r="2" spans="1:19" x14ac:dyDescent="0.2">
      <c r="A2" t="s">
        <v>2</v>
      </c>
      <c r="E2" t="s">
        <v>3</v>
      </c>
    </row>
    <row r="3" spans="1:19" x14ac:dyDescent="0.2">
      <c r="A3" t="s">
        <v>4</v>
      </c>
      <c r="E3" t="s">
        <v>5</v>
      </c>
    </row>
    <row r="5" spans="1:19" x14ac:dyDescent="0.2">
      <c r="A5" t="s">
        <v>6</v>
      </c>
      <c r="B5" s="1">
        <v>44218</v>
      </c>
    </row>
    <row r="6" spans="1:19" x14ac:dyDescent="0.2">
      <c r="A6" t="s">
        <v>7</v>
      </c>
      <c r="B6" s="2" t="s">
        <v>8</v>
      </c>
    </row>
    <row r="9" spans="1:19" x14ac:dyDescent="0.2">
      <c r="A9" t="s">
        <v>9</v>
      </c>
      <c r="E9" t="s">
        <v>10</v>
      </c>
    </row>
    <row r="10" spans="1:19" x14ac:dyDescent="0.2">
      <c r="A10" t="s">
        <v>11</v>
      </c>
      <c r="E10" t="s">
        <v>12</v>
      </c>
    </row>
    <row r="11" spans="1:19" x14ac:dyDescent="0.2">
      <c r="A11" t="s">
        <v>13</v>
      </c>
      <c r="E11" t="s">
        <v>14</v>
      </c>
    </row>
    <row r="12" spans="1:19" x14ac:dyDescent="0.2">
      <c r="A12" t="s">
        <v>15</v>
      </c>
    </row>
    <row r="13" spans="1:19" x14ac:dyDescent="0.2">
      <c r="K13" s="3" t="s">
        <v>39</v>
      </c>
      <c r="L13" s="3">
        <v>1</v>
      </c>
      <c r="M13" s="3">
        <v>2</v>
      </c>
      <c r="N13" s="3">
        <v>3</v>
      </c>
      <c r="O13" s="3">
        <v>4</v>
      </c>
      <c r="P13" s="3">
        <v>5</v>
      </c>
      <c r="Q13" s="3">
        <v>6</v>
      </c>
      <c r="R13" s="3">
        <v>7</v>
      </c>
      <c r="S13" s="3">
        <v>8</v>
      </c>
    </row>
    <row r="14" spans="1:19" x14ac:dyDescent="0.2">
      <c r="K14" s="3" t="s">
        <v>30</v>
      </c>
      <c r="L14" t="s">
        <v>40</v>
      </c>
      <c r="M14" t="s">
        <v>41</v>
      </c>
      <c r="N14" t="s">
        <v>42</v>
      </c>
      <c r="O14" t="s">
        <v>42</v>
      </c>
      <c r="P14" t="s">
        <v>51</v>
      </c>
      <c r="Q14" t="s">
        <v>51</v>
      </c>
      <c r="R14" t="s">
        <v>59</v>
      </c>
      <c r="S14" t="s">
        <v>59</v>
      </c>
    </row>
    <row r="15" spans="1:19" x14ac:dyDescent="0.2">
      <c r="A15" t="s">
        <v>16</v>
      </c>
      <c r="K15" s="3" t="s">
        <v>31</v>
      </c>
      <c r="L15" t="s">
        <v>40</v>
      </c>
      <c r="M15" t="s">
        <v>41</v>
      </c>
      <c r="N15" t="s">
        <v>44</v>
      </c>
      <c r="O15" t="s">
        <v>44</v>
      </c>
      <c r="P15" t="s">
        <v>52</v>
      </c>
      <c r="Q15" t="s">
        <v>52</v>
      </c>
      <c r="R15" t="s">
        <v>60</v>
      </c>
      <c r="S15" t="s">
        <v>60</v>
      </c>
    </row>
    <row r="16" spans="1:19" x14ac:dyDescent="0.2">
      <c r="A16" t="s">
        <v>17</v>
      </c>
      <c r="E16" t="s">
        <v>18</v>
      </c>
      <c r="K16" s="3" t="s">
        <v>32</v>
      </c>
      <c r="L16" t="s">
        <v>40</v>
      </c>
      <c r="M16" t="s">
        <v>41</v>
      </c>
      <c r="N16" t="s">
        <v>45</v>
      </c>
      <c r="O16" t="s">
        <v>45</v>
      </c>
      <c r="P16" t="s">
        <v>53</v>
      </c>
      <c r="Q16" t="s">
        <v>53</v>
      </c>
      <c r="R16" t="s">
        <v>61</v>
      </c>
      <c r="S16" t="s">
        <v>61</v>
      </c>
    </row>
    <row r="17" spans="1:19" x14ac:dyDescent="0.2">
      <c r="A17" t="s">
        <v>19</v>
      </c>
      <c r="E17">
        <v>450</v>
      </c>
      <c r="F17" t="s">
        <v>20</v>
      </c>
      <c r="K17" s="3" t="s">
        <v>33</v>
      </c>
      <c r="L17" t="s">
        <v>40</v>
      </c>
      <c r="M17" t="s">
        <v>41</v>
      </c>
      <c r="N17" t="s">
        <v>46</v>
      </c>
      <c r="O17" t="s">
        <v>46</v>
      </c>
      <c r="P17" t="s">
        <v>54</v>
      </c>
      <c r="Q17" t="s">
        <v>54</v>
      </c>
      <c r="R17" t="s">
        <v>62</v>
      </c>
      <c r="S17" t="s">
        <v>62</v>
      </c>
    </row>
    <row r="18" spans="1:19" x14ac:dyDescent="0.2">
      <c r="A18" t="s">
        <v>21</v>
      </c>
      <c r="E18">
        <v>25</v>
      </c>
      <c r="K18" s="3" t="s">
        <v>34</v>
      </c>
      <c r="L18" t="s">
        <v>40</v>
      </c>
      <c r="M18" t="s">
        <v>41</v>
      </c>
      <c r="N18" t="s">
        <v>47</v>
      </c>
      <c r="O18" t="s">
        <v>47</v>
      </c>
      <c r="P18" t="s">
        <v>55</v>
      </c>
      <c r="Q18" t="s">
        <v>55</v>
      </c>
      <c r="R18" t="s">
        <v>63</v>
      </c>
      <c r="S18" t="s">
        <v>63</v>
      </c>
    </row>
    <row r="19" spans="1:19" x14ac:dyDescent="0.2">
      <c r="A19" t="s">
        <v>22</v>
      </c>
      <c r="E19">
        <v>0</v>
      </c>
      <c r="F19" t="s">
        <v>23</v>
      </c>
      <c r="K19" s="3" t="s">
        <v>35</v>
      </c>
      <c r="L19" t="s">
        <v>40</v>
      </c>
      <c r="M19" t="s">
        <v>41</v>
      </c>
      <c r="N19" t="s">
        <v>48</v>
      </c>
      <c r="O19" t="s">
        <v>48</v>
      </c>
      <c r="P19" t="s">
        <v>56</v>
      </c>
      <c r="Q19" t="s">
        <v>56</v>
      </c>
      <c r="R19" t="s">
        <v>64</v>
      </c>
      <c r="S19" t="s">
        <v>64</v>
      </c>
    </row>
    <row r="20" spans="1:19" x14ac:dyDescent="0.2">
      <c r="A20" t="s">
        <v>24</v>
      </c>
      <c r="E20" t="s">
        <v>25</v>
      </c>
      <c r="K20" s="3" t="s">
        <v>36</v>
      </c>
      <c r="L20" t="s">
        <v>40</v>
      </c>
      <c r="M20" t="s">
        <v>41</v>
      </c>
      <c r="N20" t="s">
        <v>49</v>
      </c>
      <c r="O20" t="s">
        <v>49</v>
      </c>
      <c r="P20" t="s">
        <v>57</v>
      </c>
      <c r="Q20" t="s">
        <v>57</v>
      </c>
      <c r="R20" t="s">
        <v>65</v>
      </c>
      <c r="S20" t="s">
        <v>65</v>
      </c>
    </row>
    <row r="21" spans="1:19" x14ac:dyDescent="0.2">
      <c r="A21" t="s">
        <v>26</v>
      </c>
      <c r="B21" s="2" t="s">
        <v>27</v>
      </c>
      <c r="K21" s="3" t="s">
        <v>37</v>
      </c>
      <c r="L21" t="s">
        <v>43</v>
      </c>
      <c r="M21" t="s">
        <v>43</v>
      </c>
      <c r="N21" t="s">
        <v>50</v>
      </c>
      <c r="O21" t="s">
        <v>50</v>
      </c>
      <c r="P21" t="s">
        <v>58</v>
      </c>
      <c r="Q21" t="s">
        <v>58</v>
      </c>
      <c r="R21" t="s">
        <v>43</v>
      </c>
      <c r="S21" t="s">
        <v>43</v>
      </c>
    </row>
    <row r="23" spans="1:19" x14ac:dyDescent="0.2">
      <c r="B23" t="s">
        <v>28</v>
      </c>
      <c r="J23" t="s">
        <v>38</v>
      </c>
      <c r="L23" s="6" t="s">
        <v>67</v>
      </c>
    </row>
    <row r="24" spans="1:19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K24" s="3" t="s">
        <v>66</v>
      </c>
      <c r="L24" s="3">
        <v>1</v>
      </c>
      <c r="M24" s="3">
        <v>2</v>
      </c>
      <c r="N24" s="3">
        <v>3</v>
      </c>
      <c r="O24" s="3">
        <v>4</v>
      </c>
      <c r="P24" s="3">
        <v>5</v>
      </c>
      <c r="Q24" s="3">
        <v>6</v>
      </c>
      <c r="R24" s="3">
        <v>7</v>
      </c>
      <c r="S24" s="3">
        <v>8</v>
      </c>
    </row>
    <row r="25" spans="1:19" x14ac:dyDescent="0.2">
      <c r="A25" s="3" t="s">
        <v>30</v>
      </c>
      <c r="B25">
        <v>1.1682000160217285</v>
      </c>
      <c r="C25">
        <v>1.1967999935150146</v>
      </c>
      <c r="D25">
        <v>0.1729000061750412</v>
      </c>
      <c r="E25">
        <v>0.1695999950170517</v>
      </c>
      <c r="F25">
        <v>0.3052000105381012</v>
      </c>
      <c r="G25">
        <v>0.23680000007152557</v>
      </c>
      <c r="H25">
        <v>0.10840000212192535</v>
      </c>
      <c r="I25">
        <v>0.11140000075101852</v>
      </c>
      <c r="J25">
        <v>100</v>
      </c>
      <c r="K25" s="3" t="s">
        <v>30</v>
      </c>
      <c r="L25">
        <f>AVERAGE(B25:C25)</f>
        <v>1.1825000047683716</v>
      </c>
      <c r="N25">
        <f>AVERAGE(D25:E25)</f>
        <v>0.17125000059604645</v>
      </c>
      <c r="P25">
        <f>AVERAGE(F25:G25)</f>
        <v>0.27100000530481339</v>
      </c>
      <c r="R25">
        <f>AVERAGE(H25:I25)</f>
        <v>0.10990000143647194</v>
      </c>
    </row>
    <row r="26" spans="1:19" x14ac:dyDescent="0.2">
      <c r="A26" s="3" t="s">
        <v>31</v>
      </c>
      <c r="B26">
        <v>0.61680001020431519</v>
      </c>
      <c r="C26">
        <v>0.64120000600814819</v>
      </c>
      <c r="D26">
        <v>0.21520000696182251</v>
      </c>
      <c r="E26">
        <v>0.17090000212192535</v>
      </c>
      <c r="F26">
        <v>0.18979999423027039</v>
      </c>
      <c r="G26">
        <v>0.15459999442100525</v>
      </c>
      <c r="H26">
        <v>0.14010000228881836</v>
      </c>
      <c r="I26">
        <v>0.14890000224113464</v>
      </c>
      <c r="J26">
        <f>J25/2</f>
        <v>50</v>
      </c>
      <c r="K26" s="3" t="s">
        <v>31</v>
      </c>
      <c r="L26">
        <f t="shared" ref="L26:R32" si="0">AVERAGE(B26:C26)</f>
        <v>0.62900000810623169</v>
      </c>
      <c r="N26">
        <f t="shared" si="0"/>
        <v>0.19305000454187393</v>
      </c>
      <c r="P26">
        <f t="shared" si="0"/>
        <v>0.17219999432563782</v>
      </c>
      <c r="R26">
        <f t="shared" si="0"/>
        <v>0.1445000022649765</v>
      </c>
    </row>
    <row r="27" spans="1:19" x14ac:dyDescent="0.2">
      <c r="A27" s="3" t="s">
        <v>32</v>
      </c>
      <c r="B27">
        <v>0.34130001068115234</v>
      </c>
      <c r="C27">
        <v>0.35170000791549683</v>
      </c>
      <c r="D27">
        <v>0.2117999941110611</v>
      </c>
      <c r="E27">
        <v>0.2223999947309494</v>
      </c>
      <c r="F27">
        <v>0.12370000034570694</v>
      </c>
      <c r="G27">
        <v>0.11410000175237656</v>
      </c>
      <c r="H27">
        <v>0.24269999563694</v>
      </c>
      <c r="I27">
        <v>0.27570000290870667</v>
      </c>
      <c r="J27">
        <f t="shared" ref="J27:J31" si="1">J26/2</f>
        <v>25</v>
      </c>
      <c r="K27" s="3" t="s">
        <v>32</v>
      </c>
      <c r="L27">
        <f t="shared" si="0"/>
        <v>0.34650000929832458</v>
      </c>
      <c r="N27">
        <f t="shared" si="0"/>
        <v>0.21709999442100525</v>
      </c>
      <c r="P27">
        <f t="shared" si="0"/>
        <v>0.11890000104904175</v>
      </c>
      <c r="R27">
        <f t="shared" si="0"/>
        <v>0.25919999927282333</v>
      </c>
    </row>
    <row r="28" spans="1:19" x14ac:dyDescent="0.2">
      <c r="A28" s="3" t="s">
        <v>33</v>
      </c>
      <c r="B28">
        <v>0.20909999310970306</v>
      </c>
      <c r="C28">
        <v>0.21789999306201935</v>
      </c>
      <c r="D28">
        <v>0.18479999899864197</v>
      </c>
      <c r="E28">
        <v>0.18739999830722809</v>
      </c>
      <c r="F28">
        <v>0.15129999816417694</v>
      </c>
      <c r="G28">
        <v>0.20219999551773071</v>
      </c>
      <c r="H28">
        <v>0.1598999947309494</v>
      </c>
      <c r="I28">
        <v>0.18639999628067017</v>
      </c>
      <c r="J28">
        <f t="shared" si="1"/>
        <v>12.5</v>
      </c>
      <c r="K28" s="3" t="s">
        <v>33</v>
      </c>
      <c r="L28">
        <f t="shared" si="0"/>
        <v>0.21349999308586121</v>
      </c>
      <c r="N28">
        <f t="shared" si="0"/>
        <v>0.18609999865293503</v>
      </c>
      <c r="P28">
        <f t="shared" si="0"/>
        <v>0.17674999684095383</v>
      </c>
      <c r="R28">
        <f t="shared" si="0"/>
        <v>0.17314999550580978</v>
      </c>
    </row>
    <row r="29" spans="1:19" x14ac:dyDescent="0.2">
      <c r="A29" s="3" t="s">
        <v>34</v>
      </c>
      <c r="B29">
        <v>0.13930000364780426</v>
      </c>
      <c r="C29">
        <v>0.14200000464916229</v>
      </c>
      <c r="D29">
        <v>0.15790000557899475</v>
      </c>
      <c r="E29">
        <v>0.15610000491142273</v>
      </c>
      <c r="F29">
        <v>0.16259999573230743</v>
      </c>
      <c r="G29">
        <v>0.1695999950170517</v>
      </c>
      <c r="H29">
        <v>0.26100000739097595</v>
      </c>
      <c r="I29">
        <v>0.18039999902248383</v>
      </c>
      <c r="J29">
        <f t="shared" si="1"/>
        <v>6.25</v>
      </c>
      <c r="K29" s="3" t="s">
        <v>34</v>
      </c>
      <c r="L29">
        <f t="shared" si="0"/>
        <v>0.14065000414848328</v>
      </c>
      <c r="N29">
        <f t="shared" si="0"/>
        <v>0.15700000524520874</v>
      </c>
      <c r="P29">
        <f t="shared" si="0"/>
        <v>0.16609999537467957</v>
      </c>
      <c r="R29">
        <f t="shared" si="0"/>
        <v>0.22070000320672989</v>
      </c>
    </row>
    <row r="30" spans="1:19" x14ac:dyDescent="0.2">
      <c r="A30" s="3" t="s">
        <v>35</v>
      </c>
      <c r="B30">
        <v>0.11050000041723251</v>
      </c>
      <c r="C30">
        <v>0.10849999636411667</v>
      </c>
      <c r="D30">
        <v>0.19099999964237213</v>
      </c>
      <c r="E30">
        <v>0.18760000169277191</v>
      </c>
      <c r="F30">
        <v>0.14219999313354492</v>
      </c>
      <c r="G30">
        <v>0.11450000107288361</v>
      </c>
      <c r="H30">
        <v>0.18729999661445618</v>
      </c>
      <c r="I30">
        <v>0.17170000076293945</v>
      </c>
      <c r="J30">
        <f t="shared" si="1"/>
        <v>3.125</v>
      </c>
      <c r="K30" s="3" t="s">
        <v>35</v>
      </c>
      <c r="L30">
        <f t="shared" si="0"/>
        <v>0.10949999839067459</v>
      </c>
      <c r="N30">
        <f t="shared" si="0"/>
        <v>0.18930000066757202</v>
      </c>
      <c r="P30">
        <f t="shared" si="0"/>
        <v>0.12834999710321426</v>
      </c>
      <c r="R30">
        <f t="shared" si="0"/>
        <v>0.17949999868869781</v>
      </c>
    </row>
    <row r="31" spans="1:19" x14ac:dyDescent="0.2">
      <c r="A31" s="3" t="s">
        <v>36</v>
      </c>
      <c r="B31">
        <v>8.8500000536441803E-2</v>
      </c>
      <c r="C31">
        <v>8.9299999177455902E-2</v>
      </c>
      <c r="D31">
        <v>0.16359999775886536</v>
      </c>
      <c r="E31">
        <v>0.15219999849796295</v>
      </c>
      <c r="F31">
        <v>0.16459999978542328</v>
      </c>
      <c r="G31">
        <v>0.12639999389648438</v>
      </c>
      <c r="H31">
        <v>0.39789998531341553</v>
      </c>
      <c r="I31">
        <v>0.37709999084472656</v>
      </c>
      <c r="J31">
        <f t="shared" si="1"/>
        <v>1.5625</v>
      </c>
      <c r="K31" s="3" t="s">
        <v>36</v>
      </c>
      <c r="L31">
        <f t="shared" si="0"/>
        <v>8.8899999856948853E-2</v>
      </c>
      <c r="N31">
        <f t="shared" si="0"/>
        <v>0.15789999812841415</v>
      </c>
      <c r="P31">
        <f t="shared" si="0"/>
        <v>0.14549999684095383</v>
      </c>
      <c r="R31">
        <f t="shared" si="0"/>
        <v>0.38749998807907104</v>
      </c>
    </row>
    <row r="32" spans="1:19" x14ac:dyDescent="0.2">
      <c r="A32" s="3" t="s">
        <v>37</v>
      </c>
      <c r="B32">
        <v>7.3200002312660217E-2</v>
      </c>
      <c r="C32">
        <v>7.5699999928474426E-2</v>
      </c>
      <c r="D32">
        <v>0.16210000216960907</v>
      </c>
      <c r="E32">
        <v>0.16380000114440918</v>
      </c>
      <c r="F32">
        <v>0.17669999599456787</v>
      </c>
      <c r="G32">
        <v>0.13510000705718994</v>
      </c>
      <c r="H32">
        <v>7.8800000250339508E-2</v>
      </c>
      <c r="I32">
        <v>8.1799998879432678E-2</v>
      </c>
      <c r="J32">
        <v>0</v>
      </c>
      <c r="K32" s="3" t="s">
        <v>37</v>
      </c>
      <c r="L32" s="4">
        <f>AVERAGE(B32:C32,H32:I32)</f>
        <v>7.7375000342726707E-2</v>
      </c>
      <c r="N32">
        <f t="shared" si="0"/>
        <v>0.16295000165700912</v>
      </c>
      <c r="P32">
        <f t="shared" si="0"/>
        <v>0.15590000152587891</v>
      </c>
    </row>
    <row r="34" spans="1:19" x14ac:dyDescent="0.2">
      <c r="A34" s="5"/>
      <c r="B34" s="5"/>
      <c r="K34" s="3" t="s">
        <v>68</v>
      </c>
      <c r="L34" s="3">
        <v>1</v>
      </c>
      <c r="M34" s="3">
        <v>2</v>
      </c>
      <c r="N34" s="3">
        <v>3</v>
      </c>
      <c r="O34" s="3">
        <v>4</v>
      </c>
      <c r="P34" s="3">
        <v>5</v>
      </c>
      <c r="Q34" s="3">
        <v>6</v>
      </c>
      <c r="R34" s="3">
        <v>7</v>
      </c>
      <c r="S34" s="3">
        <v>8</v>
      </c>
    </row>
    <row r="35" spans="1:19" x14ac:dyDescent="0.2">
      <c r="K35" s="3" t="s">
        <v>30</v>
      </c>
      <c r="L35">
        <f>L25-$L$32</f>
        <v>1.1051250044256449</v>
      </c>
      <c r="N35">
        <f>N25-$L$32</f>
        <v>9.387500025331974E-2</v>
      </c>
      <c r="P35">
        <f>P25-$L$32</f>
        <v>0.19362500496208668</v>
      </c>
      <c r="R35">
        <f>R25-$L$32</f>
        <v>3.2525001093745232E-2</v>
      </c>
    </row>
    <row r="36" spans="1:19" x14ac:dyDescent="0.2">
      <c r="K36" s="3" t="s">
        <v>31</v>
      </c>
      <c r="L36">
        <f t="shared" ref="L36:N42" si="2">L26-$L$32</f>
        <v>0.55162500776350498</v>
      </c>
      <c r="N36">
        <f t="shared" si="2"/>
        <v>0.11567500419914722</v>
      </c>
      <c r="P36">
        <f t="shared" ref="P36" si="3">P26-$L$32</f>
        <v>9.482499398291111E-2</v>
      </c>
      <c r="R36">
        <f t="shared" ref="R36" si="4">R26-$L$32</f>
        <v>6.7125001922249794E-2</v>
      </c>
    </row>
    <row r="37" spans="1:19" x14ac:dyDescent="0.2">
      <c r="B37" s="2"/>
      <c r="K37" s="3" t="s">
        <v>32</v>
      </c>
      <c r="L37">
        <f t="shared" si="2"/>
        <v>0.26912500895559788</v>
      </c>
      <c r="N37">
        <f t="shared" si="2"/>
        <v>0.13972499407827854</v>
      </c>
      <c r="P37">
        <f t="shared" ref="P37" si="5">P27-$L$32</f>
        <v>4.1525000706315041E-2</v>
      </c>
      <c r="R37">
        <f t="shared" ref="R37" si="6">R27-$L$32</f>
        <v>0.18182499893009663</v>
      </c>
    </row>
    <row r="38" spans="1:19" x14ac:dyDescent="0.2">
      <c r="K38" s="3" t="s">
        <v>33</v>
      </c>
      <c r="L38">
        <f t="shared" si="2"/>
        <v>0.1361249927431345</v>
      </c>
      <c r="N38">
        <f t="shared" si="2"/>
        <v>0.10872499831020832</v>
      </c>
      <c r="P38">
        <f t="shared" ref="P38" si="7">P28-$L$32</f>
        <v>9.9374996498227119E-2</v>
      </c>
      <c r="R38">
        <f t="shared" ref="R38" si="8">R28-$L$32</f>
        <v>9.5774995163083076E-2</v>
      </c>
    </row>
    <row r="39" spans="1:19" x14ac:dyDescent="0.2">
      <c r="K39" s="3" t="s">
        <v>34</v>
      </c>
      <c r="L39">
        <f t="shared" si="2"/>
        <v>6.3275003805756569E-2</v>
      </c>
      <c r="N39">
        <f t="shared" si="2"/>
        <v>7.9625004902482033E-2</v>
      </c>
      <c r="P39">
        <f t="shared" ref="P39" si="9">P29-$L$32</f>
        <v>8.8724995031952858E-2</v>
      </c>
      <c r="R39">
        <f t="shared" ref="R39" si="10">R29-$L$32</f>
        <v>0.14332500286400318</v>
      </c>
    </row>
    <row r="40" spans="1:19" x14ac:dyDescent="0.2">
      <c r="K40" s="3" t="s">
        <v>35</v>
      </c>
      <c r="L40">
        <f t="shared" si="2"/>
        <v>3.2124998047947884E-2</v>
      </c>
      <c r="N40">
        <f t="shared" si="2"/>
        <v>0.11192500032484531</v>
      </c>
      <c r="P40">
        <f t="shared" ref="P40" si="11">P30-$L$32</f>
        <v>5.0974996760487556E-2</v>
      </c>
      <c r="R40">
        <f t="shared" ref="R40" si="12">R30-$L$32</f>
        <v>0.10212499834597111</v>
      </c>
    </row>
    <row r="41" spans="1:19" x14ac:dyDescent="0.2">
      <c r="K41" s="3" t="s">
        <v>36</v>
      </c>
      <c r="L41">
        <f t="shared" si="2"/>
        <v>1.1524999514222145E-2</v>
      </c>
      <c r="N41">
        <f t="shared" si="2"/>
        <v>8.0524997785687447E-2</v>
      </c>
      <c r="P41">
        <f t="shared" ref="P41" si="13">P31-$L$32</f>
        <v>6.8124996498227119E-2</v>
      </c>
      <c r="R41">
        <f t="shared" ref="R41" si="14">R31-$L$32</f>
        <v>0.31012498773634434</v>
      </c>
    </row>
    <row r="42" spans="1:19" x14ac:dyDescent="0.2">
      <c r="K42" s="3" t="s">
        <v>37</v>
      </c>
      <c r="L42">
        <f t="shared" si="2"/>
        <v>0</v>
      </c>
      <c r="N42">
        <f t="shared" si="2"/>
        <v>8.5575001314282417E-2</v>
      </c>
      <c r="P42">
        <f t="shared" ref="P42" si="15">P32-$L$32</f>
        <v>7.8525001183152199E-2</v>
      </c>
    </row>
    <row r="44" spans="1:19" x14ac:dyDescent="0.2">
      <c r="K44" s="3" t="s">
        <v>69</v>
      </c>
      <c r="L44" s="3">
        <v>1</v>
      </c>
      <c r="M44" s="3">
        <v>2</v>
      </c>
      <c r="N44" s="3">
        <v>3</v>
      </c>
      <c r="O44" s="3">
        <v>4</v>
      </c>
      <c r="P44" s="3">
        <v>5</v>
      </c>
      <c r="Q44" s="3">
        <v>6</v>
      </c>
      <c r="R44" s="3">
        <v>7</v>
      </c>
      <c r="S44" s="3">
        <v>8</v>
      </c>
    </row>
    <row r="45" spans="1:19" x14ac:dyDescent="0.2">
      <c r="K45" s="3" t="s">
        <v>30</v>
      </c>
      <c r="L45">
        <f>(L35+0.0048)/0.0111</f>
        <v>99.993243641949974</v>
      </c>
      <c r="N45">
        <f>(N35+0.0048)/0.0111</f>
        <v>8.8896396624612368</v>
      </c>
      <c r="P45">
        <f>(P35+0.0048)/0.0111</f>
        <v>17.87612657316096</v>
      </c>
      <c r="R45">
        <f>(R35+0.0048)/0.0111</f>
        <v>3.3626127111482189</v>
      </c>
    </row>
    <row r="46" spans="1:19" x14ac:dyDescent="0.2">
      <c r="K46" s="3" t="s">
        <v>31</v>
      </c>
      <c r="L46">
        <f t="shared" ref="L46:N52" si="16">(L36+0.0048)/0.0111</f>
        <v>50.128379077793241</v>
      </c>
      <c r="N46">
        <f t="shared" si="16"/>
        <v>10.853603981905154</v>
      </c>
      <c r="P46">
        <f t="shared" ref="P46" si="17">(P36+0.0048)/0.0111</f>
        <v>8.9752246831451448</v>
      </c>
      <c r="R46">
        <f t="shared" ref="R46" si="18">(R36+0.0048)/0.0111</f>
        <v>6.4797299029053868</v>
      </c>
    </row>
    <row r="47" spans="1:19" x14ac:dyDescent="0.2">
      <c r="K47" s="3" t="s">
        <v>32</v>
      </c>
      <c r="L47">
        <f t="shared" si="16"/>
        <v>24.677928734738551</v>
      </c>
      <c r="N47">
        <f t="shared" si="16"/>
        <v>13.020269736781851</v>
      </c>
      <c r="P47">
        <f t="shared" ref="P47" si="19">(P37+0.0048)/0.0111</f>
        <v>4.173423487055409</v>
      </c>
      <c r="R47">
        <f t="shared" ref="R47" si="20">(R37+0.0048)/0.0111</f>
        <v>16.813062966675371</v>
      </c>
    </row>
    <row r="48" spans="1:19" x14ac:dyDescent="0.2">
      <c r="K48" s="3" t="s">
        <v>33</v>
      </c>
      <c r="L48">
        <f t="shared" si="16"/>
        <v>12.695945292174278</v>
      </c>
      <c r="N48">
        <f t="shared" si="16"/>
        <v>10.227477325243992</v>
      </c>
      <c r="P48">
        <f t="shared" ref="P48" si="21">(P38+0.0048)/0.0111</f>
        <v>9.3851348196601005</v>
      </c>
      <c r="R48">
        <f t="shared" ref="R48" si="22">(R38+0.0048)/0.0111</f>
        <v>9.0608103750525295</v>
      </c>
    </row>
    <row r="49" spans="11:19" x14ac:dyDescent="0.2">
      <c r="K49" s="3" t="s">
        <v>34</v>
      </c>
      <c r="L49">
        <f t="shared" si="16"/>
        <v>6.1328832257438348</v>
      </c>
      <c r="N49">
        <f t="shared" si="16"/>
        <v>7.6058562975209032</v>
      </c>
      <c r="P49">
        <f t="shared" ref="P49" si="23">(P39+0.0048)/0.0111</f>
        <v>8.4256752281038612</v>
      </c>
      <c r="R49">
        <f t="shared" ref="R49" si="24">(R39+0.0048)/0.0111</f>
        <v>13.344594852612898</v>
      </c>
    </row>
    <row r="50" spans="11:19" x14ac:dyDescent="0.2">
      <c r="K50" s="3" t="s">
        <v>35</v>
      </c>
      <c r="L50">
        <f t="shared" si="16"/>
        <v>3.3265764007160255</v>
      </c>
      <c r="N50">
        <f t="shared" si="16"/>
        <v>10.515765795031109</v>
      </c>
      <c r="P50">
        <f t="shared" ref="P50" si="25">(P40+0.0048)/0.0111</f>
        <v>5.0247744829268068</v>
      </c>
      <c r="R50">
        <f t="shared" ref="R50" si="26">(R40+0.0048)/0.0111</f>
        <v>9.6328827338712699</v>
      </c>
    </row>
    <row r="51" spans="11:19" x14ac:dyDescent="0.2">
      <c r="K51" s="3" t="s">
        <v>36</v>
      </c>
      <c r="L51">
        <f t="shared" si="16"/>
        <v>1.4707206769569499</v>
      </c>
      <c r="N51">
        <f t="shared" si="16"/>
        <v>7.6869367374493187</v>
      </c>
      <c r="P51">
        <f t="shared" ref="P51" si="27">(P41+0.0048)/0.0111</f>
        <v>6.5698195043447853</v>
      </c>
      <c r="R51">
        <f t="shared" ref="R51" si="28">(R41+0.0048)/0.0111</f>
        <v>28.371620516787779</v>
      </c>
    </row>
    <row r="52" spans="11:19" x14ac:dyDescent="0.2">
      <c r="K52" s="3" t="s">
        <v>37</v>
      </c>
      <c r="N52">
        <f t="shared" si="16"/>
        <v>8.1418920102957131</v>
      </c>
      <c r="P52">
        <f t="shared" ref="P52" si="29">(P42+0.0048)/0.0111</f>
        <v>7.5067568633470447</v>
      </c>
    </row>
    <row r="54" spans="11:19" x14ac:dyDescent="0.2">
      <c r="K54" s="3" t="s">
        <v>70</v>
      </c>
      <c r="L54" s="3">
        <v>1</v>
      </c>
      <c r="M54" s="3">
        <v>2</v>
      </c>
      <c r="N54" s="3">
        <v>3</v>
      </c>
      <c r="O54" s="3">
        <v>4</v>
      </c>
      <c r="P54" s="3">
        <v>5</v>
      </c>
      <c r="Q54" s="3">
        <v>6</v>
      </c>
      <c r="R54" s="3">
        <v>7</v>
      </c>
      <c r="S54" s="3">
        <v>8</v>
      </c>
    </row>
    <row r="55" spans="11:19" x14ac:dyDescent="0.2">
      <c r="K55" s="3" t="s">
        <v>30</v>
      </c>
      <c r="N55">
        <f>N45*100000</f>
        <v>888963.96624612366</v>
      </c>
      <c r="P55">
        <f>P45*100000</f>
        <v>1787612.6573160959</v>
      </c>
      <c r="R55">
        <f>R45*100000</f>
        <v>336261.2711148219</v>
      </c>
    </row>
    <row r="56" spans="11:19" x14ac:dyDescent="0.2">
      <c r="K56" s="3" t="s">
        <v>31</v>
      </c>
      <c r="N56">
        <f t="shared" ref="N56:P62" si="30">N46*100000</f>
        <v>1085360.3981905153</v>
      </c>
      <c r="P56">
        <f t="shared" si="30"/>
        <v>897522.4683145145</v>
      </c>
      <c r="R56">
        <f t="shared" ref="R56" si="31">R46*100000</f>
        <v>647972.99029053864</v>
      </c>
    </row>
    <row r="57" spans="11:19" x14ac:dyDescent="0.2">
      <c r="K57" s="3" t="s">
        <v>32</v>
      </c>
      <c r="N57">
        <f t="shared" si="30"/>
        <v>1302026.9736781851</v>
      </c>
      <c r="P57">
        <f t="shared" si="30"/>
        <v>417342.34870554088</v>
      </c>
      <c r="R57">
        <f t="shared" ref="R57" si="32">R47*100000</f>
        <v>1681306.2966675372</v>
      </c>
    </row>
    <row r="58" spans="11:19" x14ac:dyDescent="0.2">
      <c r="K58" s="3" t="s">
        <v>33</v>
      </c>
      <c r="N58">
        <f t="shared" si="30"/>
        <v>1022747.7325243992</v>
      </c>
      <c r="P58">
        <f t="shared" si="30"/>
        <v>938513.48196601006</v>
      </c>
      <c r="R58">
        <f t="shared" ref="R58" si="33">R48*100000</f>
        <v>906081.03750525299</v>
      </c>
    </row>
    <row r="59" spans="11:19" x14ac:dyDescent="0.2">
      <c r="K59" s="3" t="s">
        <v>34</v>
      </c>
      <c r="N59">
        <f t="shared" si="30"/>
        <v>760585.62975209032</v>
      </c>
      <c r="P59">
        <f t="shared" si="30"/>
        <v>842567.52281038614</v>
      </c>
      <c r="R59">
        <f t="shared" ref="R59" si="34">R49*100000</f>
        <v>1334459.4852612899</v>
      </c>
    </row>
    <row r="60" spans="11:19" x14ac:dyDescent="0.2">
      <c r="K60" s="3" t="s">
        <v>35</v>
      </c>
      <c r="N60">
        <f t="shared" si="30"/>
        <v>1051576.5795031108</v>
      </c>
      <c r="P60">
        <f t="shared" si="30"/>
        <v>502477.44829268067</v>
      </c>
      <c r="R60">
        <f t="shared" ref="R60" si="35">R50*100000</f>
        <v>963288.27338712697</v>
      </c>
    </row>
    <row r="61" spans="11:19" x14ac:dyDescent="0.2">
      <c r="K61" s="3" t="s">
        <v>36</v>
      </c>
      <c r="N61">
        <f t="shared" si="30"/>
        <v>768693.67374493182</v>
      </c>
      <c r="P61">
        <f t="shared" si="30"/>
        <v>656981.95043447858</v>
      </c>
      <c r="R61">
        <f t="shared" ref="R61" si="36">R51*100000</f>
        <v>2837162.0516787777</v>
      </c>
    </row>
    <row r="62" spans="11:19" x14ac:dyDescent="0.2">
      <c r="K62" s="3" t="s">
        <v>37</v>
      </c>
      <c r="N62">
        <f t="shared" si="30"/>
        <v>814189.20102957136</v>
      </c>
      <c r="P62">
        <f t="shared" si="30"/>
        <v>750675.68633470451</v>
      </c>
    </row>
  </sheetData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385D-ABE0-43F7-BA50-CB29075D8BE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Microsoft Office User</cp:lastModifiedBy>
  <dcterms:created xsi:type="dcterms:W3CDTF">2021-01-23T03:37:11Z</dcterms:created>
  <dcterms:modified xsi:type="dcterms:W3CDTF">2021-01-26T06:48:45Z</dcterms:modified>
</cp:coreProperties>
</file>