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.12.20 " sheetId="1" state="visible" r:id="rId2"/>
    <sheet name="19.12.20" sheetId="2" state="visible" r:id="rId3"/>
    <sheet name="18.12.20" sheetId="3" state="visible" r:id="rId4"/>
    <sheet name="17.12.20" sheetId="4" state="visible" r:id="rId5"/>
    <sheet name="16.12.20" sheetId="5" state="visible" r:id="rId6"/>
    <sheet name="15.12.20" sheetId="6" state="visible" r:id="rId7"/>
    <sheet name="14.12.20" sheetId="7" state="visible" r:id="rId8"/>
    <sheet name="13.12.20" sheetId="8" state="visible" r:id="rId9"/>
    <sheet name="jbml-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<sst xmlns="http://schemas.openxmlformats.org/spreadsheetml/2006/main" count="17291" uniqueCount="401">
  <si>
    <t xml:space="preserve">S.No.</t>
  </si>
  <si>
    <t xml:space="preserve">Mod</t>
  </si>
  <si>
    <t xml:space="preserve">pkg</t>
  </si>
  <si>
    <t xml:space="preserve">S Order</t>
  </si>
  <si>
    <t xml:space="preserve">SAP Code</t>
  </si>
  <si>
    <t xml:space="preserve">CRITICAL </t>
  </si>
  <si>
    <t xml:space="preserve">CRITICAL 21.12</t>
  </si>
  <si>
    <t xml:space="preserve">Old Part No</t>
  </si>
  <si>
    <t xml:space="preserve">Description</t>
  </si>
  <si>
    <t xml:space="preserve">Total Disp 13.12</t>
  </si>
  <si>
    <t xml:space="preserve">back
Log</t>
  </si>
  <si>
    <t xml:space="preserve">Total</t>
  </si>
  <si>
    <t xml:space="preserve"> Disp 14.12</t>
  </si>
  <si>
    <t xml:space="preserve"> Disp 15.12</t>
  </si>
  <si>
    <t xml:space="preserve"> Disp 16.12</t>
  </si>
  <si>
    <t xml:space="preserve"> Disp 17.12</t>
  </si>
  <si>
    <t xml:space="preserve"> Disp 18.12</t>
  </si>
  <si>
    <t xml:space="preserve"> Disp 19.12</t>
  </si>
  <si>
    <t xml:space="preserve">DIS 21.12</t>
  </si>
  <si>
    <t xml:space="preserve">BAL</t>
  </si>
  <si>
    <t xml:space="preserve">Bin</t>
  </si>
  <si>
    <t xml:space="preserve">FG</t>
  </si>
  <si>
    <t xml:space="preserve">IN00</t>
  </si>
  <si>
    <t xml:space="preserve">STATUS</t>
  </si>
  <si>
    <t xml:space="preserve">RGL</t>
  </si>
  <si>
    <t xml:space="preserve">Required before 02:30 PM</t>
  </si>
  <si>
    <t xml:space="preserve">REQUIRED BEFORE 01:00 PM</t>
  </si>
  <si>
    <t xml:space="preserve">YAD-62321</t>
  </si>
  <si>
    <t xml:space="preserve">62321M55KC0J</t>
  </si>
  <si>
    <t xml:space="preserve">0</t>
  </si>
  <si>
    <t xml:space="preserve">900 N/W+Loading</t>
  </si>
  <si>
    <t xml:space="preserve">Most Urgent</t>
  </si>
  <si>
    <t xml:space="preserve">LINE STOP</t>
  </si>
  <si>
    <t xml:space="preserve">J-59111</t>
  </si>
  <si>
    <t xml:space="preserve">59111M83B00</t>
  </si>
  <si>
    <t xml:space="preserve">400 N/W+Loading</t>
  </si>
  <si>
    <t xml:space="preserve">Required before 03:30 PM</t>
  </si>
  <si>
    <t xml:space="preserve">REQUIRED BEFORE 02:00 PM</t>
  </si>
  <si>
    <t xml:space="preserve">YAD-63411</t>
  </si>
  <si>
    <t xml:space="preserve">63411M64M00J</t>
  </si>
  <si>
    <t xml:space="preserve">Loading-11pm</t>
  </si>
  <si>
    <t xml:space="preserve">Required before 12:30 PM</t>
  </si>
  <si>
    <t xml:space="preserve">REQUIRED BEFORE 12:00 PM</t>
  </si>
  <si>
    <t xml:space="preserve">YAD-62311</t>
  </si>
  <si>
    <t xml:space="preserve">62311M55KC0J</t>
  </si>
  <si>
    <t xml:space="preserve">1100 N/W</t>
  </si>
  <si>
    <t xml:space="preserve">Required before 01:30 PM</t>
  </si>
  <si>
    <t xml:space="preserve">YE3-K10-58411</t>
  </si>
  <si>
    <t xml:space="preserve">58411M67P00J</t>
  </si>
  <si>
    <t xml:space="preserve">N/W</t>
  </si>
  <si>
    <t xml:space="preserve">REQUIRED BEFORE 05:00 PM</t>
  </si>
  <si>
    <t xml:space="preserve">YE-3 M-63211</t>
  </si>
  <si>
    <t xml:space="preserve">63211M67P00J</t>
  </si>
  <si>
    <t xml:space="preserve">Loading/07pm</t>
  </si>
  <si>
    <t xml:space="preserve">YAD-62111</t>
  </si>
  <si>
    <t xml:space="preserve">62111M55KC0J</t>
  </si>
  <si>
    <t xml:space="preserve">100 FG+500 I2</t>
  </si>
  <si>
    <t xml:space="preserve">YE3-58621</t>
  </si>
  <si>
    <t xml:space="preserve">58621M53M00J</t>
  </si>
  <si>
    <t xml:space="preserve">Loading/tom/07am</t>
  </si>
  <si>
    <t xml:space="preserve">YE3-58721</t>
  </si>
  <si>
    <t xml:space="preserve">58721M53M00J</t>
  </si>
  <si>
    <t xml:space="preserve">REQUIRED BEFORE 04:00 PM</t>
  </si>
  <si>
    <t xml:space="preserve">YE3-58711</t>
  </si>
  <si>
    <t xml:space="preserve">58711M53M00J</t>
  </si>
  <si>
    <t xml:space="preserve">TPL</t>
  </si>
  <si>
    <t xml:space="preserve">REQUIRED BEFORE 03:00 PM</t>
  </si>
  <si>
    <t xml:space="preserve">YBA-62211</t>
  </si>
  <si>
    <t xml:space="preserve">62211M82P00J</t>
  </si>
  <si>
    <t xml:space="preserve">Running/1000</t>
  </si>
  <si>
    <t xml:space="preserve">Required before 08:30 PM</t>
  </si>
  <si>
    <t xml:space="preserve">YAD-62121</t>
  </si>
  <si>
    <t xml:space="preserve">62121M55KC0J</t>
  </si>
  <si>
    <t xml:space="preserve">200 R/W(H3)</t>
  </si>
  <si>
    <t xml:space="preserve">YAD-63811</t>
  </si>
  <si>
    <t xml:space="preserve">63811M64M00J</t>
  </si>
  <si>
    <t xml:space="preserve">200 FG+Loading/11pm</t>
  </si>
  <si>
    <t xml:space="preserve">YE-3 M-58415</t>
  </si>
  <si>
    <t xml:space="preserve">58415M67P10</t>
  </si>
  <si>
    <t xml:space="preserve">Loading/tom</t>
  </si>
  <si>
    <t xml:space="preserve">J58714</t>
  </si>
  <si>
    <t xml:space="preserve">58714M83B00J</t>
  </si>
  <si>
    <t xml:space="preserve">J58861</t>
  </si>
  <si>
    <t xml:space="preserve">58861M83B00J</t>
  </si>
  <si>
    <t xml:space="preserve">Y9T-67121</t>
  </si>
  <si>
    <t xml:space="preserve">67121M77P00J</t>
  </si>
  <si>
    <t xml:space="preserve">YE-3 M-63511</t>
  </si>
  <si>
    <t xml:space="preserve">63511M67P00J</t>
  </si>
  <si>
    <t xml:space="preserve">YE3-58611</t>
  </si>
  <si>
    <t xml:space="preserve">58611M53M00J</t>
  </si>
  <si>
    <t xml:space="preserve">YE3-K10-58311</t>
  </si>
  <si>
    <t xml:space="preserve">58311M67P00J</t>
  </si>
  <si>
    <t xml:space="preserve">MOST URGENT</t>
  </si>
  <si>
    <t xml:space="preserve">Y9T-67411</t>
  </si>
  <si>
    <t xml:space="preserve">67411M77P00J</t>
  </si>
  <si>
    <t xml:space="preserve">Loading</t>
  </si>
  <si>
    <t xml:space="preserve">YAD-58612</t>
  </si>
  <si>
    <t xml:space="preserve">58612M64M00D</t>
  </si>
  <si>
    <t xml:space="preserve">NO PLAN</t>
  </si>
  <si>
    <t xml:space="preserve">YAD-63821</t>
  </si>
  <si>
    <t xml:space="preserve">63821M64M00D</t>
  </si>
  <si>
    <t xml:space="preserve">RW</t>
  </si>
  <si>
    <t xml:space="preserve">YE-3 M-58315</t>
  </si>
  <si>
    <t xml:space="preserve">58315M67P10</t>
  </si>
  <si>
    <t xml:space="preserve">loading/tom</t>
  </si>
  <si>
    <t xml:space="preserve">J58851</t>
  </si>
  <si>
    <t xml:space="preserve">58851M83B00J</t>
  </si>
  <si>
    <t xml:space="preserve">YAD-58631</t>
  </si>
  <si>
    <t xml:space="preserve">58631M64M00J</t>
  </si>
  <si>
    <t xml:space="preserve">YBA-58711</t>
  </si>
  <si>
    <t xml:space="preserve">58711M82P00J</t>
  </si>
  <si>
    <t xml:space="preserve">Required before 04:30 PM</t>
  </si>
  <si>
    <t xml:space="preserve">J-59411</t>
  </si>
  <si>
    <t xml:space="preserve">59411M83B10</t>
  </si>
  <si>
    <t xml:space="preserve">NW</t>
  </si>
  <si>
    <t xml:space="preserve">Y9T-66611</t>
  </si>
  <si>
    <t xml:space="preserve">66611M77P00J</t>
  </si>
  <si>
    <t xml:space="preserve">R/W</t>
  </si>
  <si>
    <t xml:space="preserve">Y9T-67111</t>
  </si>
  <si>
    <t xml:space="preserve">67111M77P00J</t>
  </si>
  <si>
    <t xml:space="preserve">Y9T-67711</t>
  </si>
  <si>
    <t xml:space="preserve">67711M77P00J</t>
  </si>
  <si>
    <t xml:space="preserve">Required before 09:30 PM</t>
  </si>
  <si>
    <t xml:space="preserve">YE3-58612</t>
  </si>
  <si>
    <t xml:space="preserve">58612M53M00J</t>
  </si>
  <si>
    <t xml:space="preserve">Running</t>
  </si>
  <si>
    <t xml:space="preserve">YE3-59211</t>
  </si>
  <si>
    <t xml:space="preserve">59211M53M00J</t>
  </si>
  <si>
    <t xml:space="preserve">YE-3 M-63131</t>
  </si>
  <si>
    <t xml:space="preserve">63131M67P00J</t>
  </si>
  <si>
    <t xml:space="preserve">NW/3000</t>
  </si>
  <si>
    <t xml:space="preserve">J58713 new</t>
  </si>
  <si>
    <t xml:space="preserve">58713M83B10</t>
  </si>
  <si>
    <t xml:space="preserve">100 FG+Loading/C</t>
  </si>
  <si>
    <t xml:space="preserve">J61881</t>
  </si>
  <si>
    <t xml:space="preserve">61881M78L01</t>
  </si>
  <si>
    <t xml:space="preserve">YAD-58731</t>
  </si>
  <si>
    <t xml:space="preserve">58731M64M00J</t>
  </si>
  <si>
    <t xml:space="preserve">Loading/C</t>
  </si>
  <si>
    <t xml:space="preserve">YE3-62611</t>
  </si>
  <si>
    <t xml:space="preserve">62611M53M00J</t>
  </si>
  <si>
    <t xml:space="preserve">300 N/W+TPL</t>
  </si>
  <si>
    <t xml:space="preserve">YAD-58622</t>
  </si>
  <si>
    <t xml:space="preserve">58622M55KC0J</t>
  </si>
  <si>
    <t xml:space="preserve">YE-3 M-63531</t>
  </si>
  <si>
    <t xml:space="preserve">63531M67P00J</t>
  </si>
  <si>
    <t xml:space="preserve">YE-3 M-63611</t>
  </si>
  <si>
    <t xml:space="preserve">63611M67P00J</t>
  </si>
  <si>
    <t xml:space="preserve">Y9T-63621</t>
  </si>
  <si>
    <t xml:space="preserve">63621M77P00J</t>
  </si>
  <si>
    <t xml:space="preserve">YBA-62411</t>
  </si>
  <si>
    <t xml:space="preserve">62411M82P00J</t>
  </si>
  <si>
    <t xml:space="preserve">Loading/1000</t>
  </si>
  <si>
    <t xml:space="preserve">YAD-58632</t>
  </si>
  <si>
    <t xml:space="preserve">58632M64M00D</t>
  </si>
  <si>
    <t xml:space="preserve">Loading/TOM</t>
  </si>
  <si>
    <t xml:space="preserve">YAD-58722</t>
  </si>
  <si>
    <t xml:space="preserve">58722M55KC0J</t>
  </si>
  <si>
    <t xml:space="preserve">YAD-63421</t>
  </si>
  <si>
    <t xml:space="preserve">63421M64M00D</t>
  </si>
  <si>
    <t xml:space="preserve">Y9T-58345</t>
  </si>
  <si>
    <t xml:space="preserve">58345M77P00J</t>
  </si>
  <si>
    <t xml:space="preserve">Y9T-67421</t>
  </si>
  <si>
    <t xml:space="preserve">67421M77P00J</t>
  </si>
  <si>
    <t xml:space="preserve">YAD-58322</t>
  </si>
  <si>
    <t xml:space="preserve">58322M61M00D</t>
  </si>
  <si>
    <t xml:space="preserve">Y9T-63121</t>
  </si>
  <si>
    <t xml:space="preserve">63121M77P00J</t>
  </si>
  <si>
    <t xml:space="preserve">Y9T-58341P20</t>
  </si>
  <si>
    <t xml:space="preserve">58341M77P20</t>
  </si>
  <si>
    <t xml:space="preserve">YE3-58712</t>
  </si>
  <si>
    <t xml:space="preserve">58712M53M00J</t>
  </si>
  <si>
    <t xml:space="preserve">YE-3 M-63111</t>
  </si>
  <si>
    <t xml:space="preserve">63111M67P00J</t>
  </si>
  <si>
    <t xml:space="preserve">J65981</t>
  </si>
  <si>
    <t xml:space="preserve">65981M78L60J</t>
  </si>
  <si>
    <t xml:space="preserve">J65971 DDC</t>
  </si>
  <si>
    <t xml:space="preserve">65971M77A00</t>
  </si>
  <si>
    <t xml:space="preserve">J65981 DDC</t>
  </si>
  <si>
    <t xml:space="preserve">65981M77A00</t>
  </si>
  <si>
    <t xml:space="preserve">Y9T-58341P00</t>
  </si>
  <si>
    <t xml:space="preserve">58341M77P00J</t>
  </si>
  <si>
    <t xml:space="preserve">Y9T-58341P10</t>
  </si>
  <si>
    <t xml:space="preserve">58341M77P10J</t>
  </si>
  <si>
    <t xml:space="preserve">YAD-58112</t>
  </si>
  <si>
    <t xml:space="preserve">58112M64M00D</t>
  </si>
  <si>
    <t xml:space="preserve">YAD-58122</t>
  </si>
  <si>
    <t xml:space="preserve">58122M64M00D</t>
  </si>
  <si>
    <t xml:space="preserve">YAD-58711</t>
  </si>
  <si>
    <t xml:space="preserve">58711M64M00J</t>
  </si>
  <si>
    <t xml:space="preserve">YAD-62211</t>
  </si>
  <si>
    <t xml:space="preserve">62211M61M00J</t>
  </si>
  <si>
    <t xml:space="preserve">YAD-62411</t>
  </si>
  <si>
    <t xml:space="preserve">62411M61M00J</t>
  </si>
  <si>
    <t xml:space="preserve">YJC-46511</t>
  </si>
  <si>
    <t xml:space="preserve">46511M66R00</t>
  </si>
  <si>
    <t xml:space="preserve">YJC-46515</t>
  </si>
  <si>
    <t xml:space="preserve">46515M66R00</t>
  </si>
  <si>
    <t xml:space="preserve">YJC-46516</t>
  </si>
  <si>
    <t xml:space="preserve">46516M66R00</t>
  </si>
  <si>
    <t xml:space="preserve">YJC-61117</t>
  </si>
  <si>
    <t xml:space="preserve">61117M62R00</t>
  </si>
  <si>
    <t xml:space="preserve">YJC-61121new</t>
  </si>
  <si>
    <t xml:space="preserve">61121M66R01</t>
  </si>
  <si>
    <t xml:space="preserve">YJC-61133</t>
  </si>
  <si>
    <t xml:space="preserve">61133M66R00</t>
  </si>
  <si>
    <t xml:space="preserve">YJC-61183</t>
  </si>
  <si>
    <t xml:space="preserve">61183M66R00</t>
  </si>
  <si>
    <t xml:space="preserve">YJC-61213</t>
  </si>
  <si>
    <t xml:space="preserve">61213M66R00</t>
  </si>
  <si>
    <t xml:space="preserve">YJC-61224</t>
  </si>
  <si>
    <t xml:space="preserve">61224M66R00</t>
  </si>
  <si>
    <t xml:space="preserve">YJC-61225</t>
  </si>
  <si>
    <t xml:space="preserve">61225M66R00</t>
  </si>
  <si>
    <t xml:space="preserve">YJC-61231</t>
  </si>
  <si>
    <t xml:space="preserve">61231M66R00</t>
  </si>
  <si>
    <t xml:space="preserve">YJC-61271</t>
  </si>
  <si>
    <t xml:space="preserve">61271M66R00</t>
  </si>
  <si>
    <t xml:space="preserve">YJC-61311</t>
  </si>
  <si>
    <t xml:space="preserve">61311M62R00</t>
  </si>
  <si>
    <t xml:space="preserve">YJC-61324</t>
  </si>
  <si>
    <t xml:space="preserve">61324M66R00</t>
  </si>
  <si>
    <t xml:space="preserve">YJC-62111</t>
  </si>
  <si>
    <t xml:space="preserve">62111M66R00</t>
  </si>
  <si>
    <t xml:space="preserve">YJC-62116</t>
  </si>
  <si>
    <t xml:space="preserve">62116M74P00</t>
  </si>
  <si>
    <t xml:space="preserve">YJC-62131</t>
  </si>
  <si>
    <t xml:space="preserve">62131M81P00</t>
  </si>
  <si>
    <t xml:space="preserve">YJC-62311</t>
  </si>
  <si>
    <t xml:space="preserve">62311M66R00</t>
  </si>
  <si>
    <t xml:space="preserve">YJC-62316</t>
  </si>
  <si>
    <t xml:space="preserve">62316M74P00</t>
  </si>
  <si>
    <t xml:space="preserve">YJC-62331</t>
  </si>
  <si>
    <t xml:space="preserve">62331M81P00</t>
  </si>
  <si>
    <t xml:space="preserve">YJC-63231</t>
  </si>
  <si>
    <t xml:space="preserve">63231M66R00</t>
  </si>
  <si>
    <t xml:space="preserve">YJC-63631</t>
  </si>
  <si>
    <t xml:space="preserve">63631M66R00</t>
  </si>
  <si>
    <t xml:space="preserve">YAD-58422</t>
  </si>
  <si>
    <t xml:space="preserve">58422M61M00D</t>
  </si>
  <si>
    <t xml:space="preserve">spare</t>
  </si>
  <si>
    <t xml:space="preserve">PPA58411 Exp.</t>
  </si>
  <si>
    <t xml:space="preserve">J58713 (cargo use )</t>
  </si>
  <si>
    <t xml:space="preserve">58713M83B00J</t>
  </si>
  <si>
    <t xml:space="preserve">YJC-61171 new</t>
  </si>
  <si>
    <t xml:space="preserve">61171M66R00</t>
  </si>
  <si>
    <t xml:space="preserve">YJC-61226</t>
  </si>
  <si>
    <t xml:space="preserve">61226M66R00</t>
  </si>
  <si>
    <t xml:space="preserve">YJC-61314</t>
  </si>
  <si>
    <t xml:space="preserve">61314M66R00</t>
  </si>
  <si>
    <t xml:space="preserve">YJC-61172</t>
  </si>
  <si>
    <t xml:space="preserve">61172M66R00</t>
  </si>
  <si>
    <t xml:space="preserve">YL8-63331 NEW</t>
  </si>
  <si>
    <t xml:space="preserve">YJC-61122</t>
  </si>
  <si>
    <t xml:space="preserve">61122M66R00</t>
  </si>
  <si>
    <t xml:space="preserve">W48231</t>
  </si>
  <si>
    <t xml:space="preserve">YJC-61521new</t>
  </si>
  <si>
    <t xml:space="preserve">61521M81R00</t>
  </si>
  <si>
    <t xml:space="preserve">YJC-61321</t>
  </si>
  <si>
    <t xml:space="preserve">61321M62R00</t>
  </si>
  <si>
    <t xml:space="preserve">YJC-61273</t>
  </si>
  <si>
    <t xml:space="preserve">61273M62R00</t>
  </si>
  <si>
    <t xml:space="preserve">H58211</t>
  </si>
  <si>
    <t xml:space="preserve">PPA58211</t>
  </si>
  <si>
    <t xml:space="preserve">PPH48231</t>
  </si>
  <si>
    <t xml:space="preserve">YJC-59232</t>
  </si>
  <si>
    <t xml:space="preserve">59232M66R00</t>
  </si>
  <si>
    <t xml:space="preserve">C-47121</t>
  </si>
  <si>
    <t xml:space="preserve">PPV65711 (Spare)</t>
  </si>
  <si>
    <t xml:space="preserve">PPA58411</t>
  </si>
  <si>
    <t xml:space="preserve">Y9T-58346</t>
  </si>
  <si>
    <t xml:space="preserve">58346M77P00J</t>
  </si>
  <si>
    <t xml:space="preserve">C59211</t>
  </si>
  <si>
    <t xml:space="preserve">0423</t>
  </si>
  <si>
    <t xml:space="preserve">Total Disp</t>
  </si>
  <si>
    <t xml:space="preserve">Bal</t>
  </si>
  <si>
    <t xml:space="preserve">250 FG+Loading</t>
  </si>
  <si>
    <t xml:space="preserve">H1</t>
  </si>
  <si>
    <t xml:space="preserve">500 I3+Loading</t>
  </si>
  <si>
    <t xml:space="preserve">50 Fagore+Loading</t>
  </si>
  <si>
    <t xml:space="preserve">300 N/W+Loading</t>
  </si>
  <si>
    <t xml:space="preserve">CRITICAL</t>
  </si>
  <si>
    <t xml:space="preserve">Required Before 04:30 PM</t>
  </si>
  <si>
    <t xml:space="preserve">70 FG+150 I2 (trolley NA)+Loading</t>
  </si>
  <si>
    <t xml:space="preserve">Required Before 12:30 PM</t>
  </si>
  <si>
    <t xml:space="preserve">50 N/W+Loading</t>
  </si>
  <si>
    <t xml:space="preserve">Required Before 08:30 PM</t>
  </si>
  <si>
    <t xml:space="preserve">RUNNING</t>
  </si>
  <si>
    <t xml:space="preserve">line stop</t>
  </si>
  <si>
    <t xml:space="preserve">300 I3+Loading</t>
  </si>
  <si>
    <t xml:space="preserve">Required Before 03:30 PM</t>
  </si>
  <si>
    <t xml:space="preserve">100 R/W+Loading</t>
  </si>
  <si>
    <t xml:space="preserve">N/W(I1)</t>
  </si>
  <si>
    <t xml:space="preserve">FAGORE</t>
  </si>
  <si>
    <t xml:space="preserve">Required Before 01:30 PM</t>
  </si>
  <si>
    <t xml:space="preserve">Required Before 02:30 PM</t>
  </si>
  <si>
    <t xml:space="preserve">42 FG+R/W</t>
  </si>
  <si>
    <t xml:space="preserve">Required Before 09:30 PM</t>
  </si>
  <si>
    <t xml:space="preserve">YE3-58415</t>
  </si>
  <si>
    <t xml:space="preserve">YE3-58315M67P10 </t>
  </si>
  <si>
    <t xml:space="preserve">CRT/17 DEC</t>
  </si>
  <si>
    <t xml:space="preserve">Loading/08PM</t>
  </si>
  <si>
    <t xml:space="preserve">Required Before 11:30 AM</t>
  </si>
  <si>
    <t xml:space="preserve">FG(TROLLY N/A)</t>
  </si>
  <si>
    <t xml:space="preserve">Running/1700</t>
  </si>
  <si>
    <t xml:space="preserve">60 N/W+Loading/C</t>
  </si>
  <si>
    <t xml:space="preserve">N/W+Loading</t>
  </si>
  <si>
    <t xml:space="preserve">NW/1500</t>
  </si>
  <si>
    <t xml:space="preserve">NW/250+WIP/C</t>
  </si>
  <si>
    <t xml:space="preserve">200 N/W i3 +Loading/C</t>
  </si>
  <si>
    <t xml:space="preserve">250 FG+Loading/TOM</t>
  </si>
  <si>
    <t xml:space="preserve">300 FG+Loading/TOM</t>
  </si>
  <si>
    <t xml:space="preserve">150 FG+Loading/TOM</t>
  </si>
  <si>
    <t xml:space="preserve">Loading-09PM</t>
  </si>
  <si>
    <t xml:space="preserve">40 R/W+Loading/07PM</t>
  </si>
  <si>
    <t xml:space="preserve">NW/2200</t>
  </si>
  <si>
    <t xml:space="preserve">3rd Priority</t>
  </si>
  <si>
    <t xml:space="preserve">N/W(ROVETTA)</t>
  </si>
  <si>
    <t xml:space="preserve">100 N/W+(rovetta)</t>
  </si>
  <si>
    <t xml:space="preserve">4th Pririty</t>
  </si>
  <si>
    <t xml:space="preserve">Loading/06PM</t>
  </si>
  <si>
    <t xml:space="preserve">1st Priority</t>
  </si>
  <si>
    <t xml:space="preserve">2nd Priority</t>
  </si>
  <si>
    <t xml:space="preserve">YE3-58415-P10 </t>
  </si>
  <si>
    <t xml:space="preserve">CRIT/16.12</t>
  </si>
  <si>
    <t xml:space="preserve">HR55 AE 5569</t>
  </si>
  <si>
    <t xml:space="preserve">REQUIRED BEFORE 01:30 PM</t>
  </si>
  <si>
    <t xml:space="preserve">REQUIRED BEFORE 03:30 PM</t>
  </si>
  <si>
    <t xml:space="preserve">REQUIRED BEFORE 02:30 PM</t>
  </si>
  <si>
    <t xml:space="preserve">Line stop</t>
  </si>
  <si>
    <t xml:space="preserve">REQUIRED BEFORE 04:30 PM</t>
  </si>
  <si>
    <t xml:space="preserve">N/W(rovetta)</t>
  </si>
  <si>
    <t xml:space="preserve">3rd priority</t>
  </si>
  <si>
    <t xml:space="preserve">4th Priority</t>
  </si>
  <si>
    <t xml:space="preserve">2nd priority</t>
  </si>
  <si>
    <t xml:space="preserve">R/W+Loading</t>
  </si>
  <si>
    <t xml:space="preserve">PDI</t>
  </si>
  <si>
    <t xml:space="preserve">500 FG+N/W</t>
  </si>
  <si>
    <t xml:space="preserve">1st priority</t>
  </si>
  <si>
    <t xml:space="preserve">JBMA</t>
  </si>
  <si>
    <t xml:space="preserve">263 FG+400 N/W+Loading</t>
  </si>
  <si>
    <t xml:space="preserve">CRI/15.12</t>
  </si>
  <si>
    <t xml:space="preserve">HR55AE-2761</t>
  </si>
  <si>
    <t xml:space="preserve">HR55 w-5241</t>
  </si>
  <si>
    <t xml:space="preserve">STATUS-6pm</t>
  </si>
  <si>
    <t xml:space="preserve">Loading-06PM</t>
  </si>
  <si>
    <t xml:space="preserve">RUNN</t>
  </si>
  <si>
    <t xml:space="preserve">200 N/W+Loading</t>
  </si>
  <si>
    <t xml:space="preserve">NW/1000</t>
  </si>
  <si>
    <t xml:space="preserve">100 FG+Loading</t>
  </si>
  <si>
    <t xml:space="preserve">508 FG+130 Fagor+TROLLY NA</t>
  </si>
  <si>
    <t xml:space="preserve">150PDI+Loading</t>
  </si>
  <si>
    <t xml:space="preserve">LOADING/TOM</t>
  </si>
  <si>
    <t xml:space="preserve">300 FG+N/W</t>
  </si>
  <si>
    <t xml:space="preserve">Most urgent</t>
  </si>
  <si>
    <t xml:space="preserve">300 (I3)+Loading</t>
  </si>
  <si>
    <t xml:space="preserve">400 (I3)</t>
  </si>
  <si>
    <t xml:space="preserve">Loading-C</t>
  </si>
  <si>
    <t xml:space="preserve">RUNN/2200</t>
  </si>
  <si>
    <t xml:space="preserve">200 FG+Loading</t>
  </si>
  <si>
    <t xml:space="preserve">N/W Rovetta</t>
  </si>
  <si>
    <t xml:space="preserve">N/W TPL</t>
  </si>
  <si>
    <t xml:space="preserve">RUNN/1700/</t>
  </si>
  <si>
    <t xml:space="preserve">Running/1200</t>
  </si>
  <si>
    <t xml:space="preserve">RUNN/1000</t>
  </si>
  <si>
    <t xml:space="preserve">RUNN/1200</t>
  </si>
  <si>
    <t xml:space="preserve">YJC-61171</t>
  </si>
  <si>
    <t xml:space="preserve">FG 200</t>
  </si>
  <si>
    <t xml:space="preserve">FG 1900</t>
  </si>
  <si>
    <t xml:space="preserve">HR55 AE-9272</t>
  </si>
  <si>
    <t xml:space="preserve">Required before 02:00PM</t>
  </si>
  <si>
    <t xml:space="preserve">Required before 01:00PM</t>
  </si>
  <si>
    <t xml:space="preserve">800 FG+400 I2+Loading</t>
  </si>
  <si>
    <t xml:space="preserve">Required before 12:00AM</t>
  </si>
  <si>
    <t xml:space="preserve">SAP RM N/A</t>
  </si>
  <si>
    <t xml:space="preserve">Required before 03:00PM</t>
  </si>
  <si>
    <t xml:space="preserve">N/W(I3)</t>
  </si>
  <si>
    <t xml:space="preserve">260 FG+R/W</t>
  </si>
  <si>
    <t xml:space="preserve">500 TPL+200 R/W+Loading</t>
  </si>
  <si>
    <t xml:space="preserve">500 FG+Loading</t>
  </si>
  <si>
    <t xml:space="preserve">FG 1100</t>
  </si>
  <si>
    <t xml:space="preserve">493 FG+N/W</t>
  </si>
  <si>
    <t xml:space="preserve">SAP Part No.</t>
  </si>
  <si>
    <t xml:space="preserve">FIRM PLAN</t>
  </si>
  <si>
    <t xml:space="preserve">NEXT TENTATIVE PLAN</t>
  </si>
  <si>
    <t xml:space="preserve">C Shift+Sunday</t>
  </si>
  <si>
    <t xml:space="preserve">300 R/W+Loading</t>
  </si>
  <si>
    <t xml:space="preserve">130 R/W+N/W</t>
  </si>
  <si>
    <t xml:space="preserve">300 PDI+JBMA</t>
  </si>
  <si>
    <t xml:space="preserve">250 R/W+Loading</t>
  </si>
  <si>
    <t xml:space="preserve">Vendor Name &amp; Address: -</t>
  </si>
  <si>
    <t xml:space="preserve">Jay Bharat Maruti Limited. P-II.</t>
  </si>
  <si>
    <t xml:space="preserve">Sec.-36, Mohmmedpur Jharsa</t>
  </si>
  <si>
    <t xml:space="preserve">Gurgaon - 122001</t>
  </si>
  <si>
    <t xml:space="preserve">V. Code - 301020</t>
  </si>
  <si>
    <t xml:space="preserve">Customer Name &amp; Address: -</t>
  </si>
  <si>
    <t xml:space="preserve">Jay Bharat Maruti Limited, Plant-1</t>
  </si>
  <si>
    <t xml:space="preserve">Plot No.- 5, MJV Complex</t>
  </si>
  <si>
    <t xml:space="preserve">Gurgaon - 122015</t>
  </si>
  <si>
    <t xml:space="preserve">Supplier</t>
  </si>
  <si>
    <t xml:space="preserve">JBML-2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</si>
</sst>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;@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te 10" xfId="21"/>
    <cellStyle name="Note 11" xfId="22"/>
    <cellStyle name="Note 12" xfId="23"/>
    <cellStyle name="Note 13" xfId="24"/>
    <cellStyle name="Note 14" xfId="25"/>
    <cellStyle name="Note 2" xfId="26"/>
    <cellStyle name="Note 3" xfId="27"/>
    <cellStyle name="Note 4" xfId="28"/>
    <cellStyle name="Note 5" xfId="29"/>
    <cellStyle name="Note 6" xfId="30"/>
    <cellStyle name="Note 7" xfId="31"/>
    <cellStyle name="Note 8" xfId="32"/>
    <cellStyle name="Note 9" xfId="33"/>
    <cellStyle name="Title 2" xfId="34"/>
    <cellStyle name="표준_YE3 MAS.SCH-SILLA-10.12.22_PYJ" xfId="35"/>
  </cellStyles>
  <dxfs count="9"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  <dxf>
      <font>
        <b val="1"/>
        <i val="0"/>
      </font>
      <fill>
        <patternFill>
          <bgColor rgb="FFEBF1D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O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R2" activeCellId="0" sqref="AR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true" outlineLevel="0" max="2" min="2" style="0" width="5.85"/>
    <col collapsed="false" customWidth="true" hidden="true" outlineLevel="0" max="3" min="3" style="0" width="6.43"/>
    <col collapsed="false" customWidth="false" hidden="true" outlineLevel="0" max="4" min="4" style="0" width="8.57"/>
    <col collapsed="false" customWidth="true" hidden="false" outlineLevel="0" max="5" min="5" style="0" width="8.85"/>
    <col collapsed="false" customWidth="true" hidden="true" outlineLevel="0" max="6" min="6" style="0" width="13.57"/>
    <col collapsed="false" customWidth="true" hidden="false" outlineLevel="0" max="7" min="7" style="0" width="26.15"/>
    <col collapsed="false" customWidth="true" hidden="false" outlineLevel="0" max="8" min="8" style="0" width="18.28"/>
    <col collapsed="false" customWidth="true" hidden="true" outlineLevel="0" max="9" min="9" style="0" width="10.43"/>
    <col collapsed="false" customWidth="true" hidden="true" outlineLevel="0" max="10" min="10" style="0" width="15.71"/>
    <col collapsed="false" customWidth="true" hidden="true" outlineLevel="0" max="11" min="11" style="0" width="7.71"/>
    <col collapsed="false" customWidth="true" hidden="true" outlineLevel="0" max="12" min="12" style="0" width="6.28"/>
    <col collapsed="false" customWidth="true" hidden="true" outlineLevel="0" max="13" min="13" style="0" width="7"/>
    <col collapsed="false" customWidth="true" hidden="true" outlineLevel="0" max="14" min="14" style="0" width="5.57"/>
    <col collapsed="false" customWidth="true" hidden="true" outlineLevel="0" max="15" min="15" style="0" width="7.14"/>
    <col collapsed="false" customWidth="true" hidden="true" outlineLevel="0" max="16" min="16" style="0" width="5.57"/>
    <col collapsed="false" customWidth="true" hidden="true" outlineLevel="0" max="17" min="17" style="0" width="7"/>
    <col collapsed="false" customWidth="true" hidden="true" outlineLevel="0" max="20" min="18" style="0" width="5.57"/>
    <col collapsed="false" customWidth="true" hidden="true" outlineLevel="0" max="21" min="21" style="0" width="7"/>
    <col collapsed="false" customWidth="true" hidden="true" outlineLevel="0" max="24" min="22" style="0" width="5.57"/>
    <col collapsed="false" customWidth="true" hidden="true" outlineLevel="0" max="25" min="25" style="0" width="7"/>
    <col collapsed="false" customWidth="true" hidden="true" outlineLevel="0" max="28" min="26" style="0" width="5.57"/>
    <col collapsed="false" customWidth="true" hidden="true" outlineLevel="0" max="29" min="29" style="0" width="7"/>
    <col collapsed="false" customWidth="true" hidden="true" outlineLevel="0" max="30" min="30" style="0" width="5.57"/>
    <col collapsed="false" customWidth="true" hidden="false" outlineLevel="0" max="31" min="31" style="0" width="5.57"/>
    <col collapsed="false" customWidth="true" hidden="true" outlineLevel="0" max="32" min="32" style="0" width="5.57"/>
    <col collapsed="false" customWidth="true" hidden="true" outlineLevel="0" max="33" min="33" style="0" width="7"/>
    <col collapsed="false" customWidth="true" hidden="true" outlineLevel="0" max="34" min="34" style="0" width="5.57"/>
    <col collapsed="false" customWidth="true" hidden="false" outlineLevel="0" max="35" min="35" style="0" width="6"/>
    <col collapsed="false" customWidth="true" hidden="false" outlineLevel="0" max="36" min="36" style="0" width="7.71"/>
    <col collapsed="false" customWidth="true" hidden="false" outlineLevel="0" max="37" min="37" style="0" width="7"/>
    <col collapsed="false" customWidth="true" hidden="false" outlineLevel="0" max="38" min="38" style="0" width="5.57"/>
    <col collapsed="false" customWidth="true" hidden="true" outlineLevel="0" max="41" min="39" style="1" width="5"/>
    <col collapsed="false" customWidth="true" hidden="true" outlineLevel="0" max="42" min="42" style="0" width="2.86"/>
    <col collapsed="false" customWidth="true" hidden="false" outlineLevel="0" max="43" min="43" style="0" width="6"/>
    <col collapsed="false" customWidth="true" hidden="false" outlineLevel="0" max="44" min="44" style="0" width="7.43"/>
    <col collapsed="false" customWidth="true" hidden="false" outlineLevel="0" max="45" min="45" style="0" width="7"/>
    <col collapsed="false" customWidth="true" hidden="true" outlineLevel="0" max="61" min="46" style="0" width="9.14"/>
    <col collapsed="false" customWidth="true" hidden="true" outlineLevel="0" max="62" min="62" style="1" width="4"/>
    <col collapsed="false" customWidth="true" hidden="true" outlineLevel="0" max="64" min="63" style="1" width="5.57"/>
    <col collapsed="false" customWidth="true" hidden="false" outlineLevel="0" max="65" min="65" style="2" width="20.28"/>
    <col collapsed="false" customWidth="true" hidden="false" outlineLevel="0" max="66" min="66" style="0" width="6.14"/>
  </cols>
  <sheetData>
    <row r="1" customFormat="false" ht="23.8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n">
        <v>44178</v>
      </c>
      <c r="J1" s="5" t="s">
        <v>8</v>
      </c>
      <c r="K1" s="6" t="s">
        <v>9</v>
      </c>
      <c r="L1" s="6" t="s">
        <v>10</v>
      </c>
      <c r="M1" s="6" t="n">
        <v>44179</v>
      </c>
      <c r="N1" s="6" t="s">
        <v>11</v>
      </c>
      <c r="O1" s="6" t="s">
        <v>12</v>
      </c>
      <c r="P1" s="6" t="s">
        <v>10</v>
      </c>
      <c r="Q1" s="6" t="n">
        <v>44180</v>
      </c>
      <c r="R1" s="6" t="s">
        <v>11</v>
      </c>
      <c r="S1" s="6" t="s">
        <v>13</v>
      </c>
      <c r="T1" s="6" t="s">
        <v>10</v>
      </c>
      <c r="U1" s="6" t="n">
        <v>44181</v>
      </c>
      <c r="V1" s="6" t="s">
        <v>11</v>
      </c>
      <c r="W1" s="6" t="s">
        <v>14</v>
      </c>
      <c r="X1" s="6" t="s">
        <v>10</v>
      </c>
      <c r="Y1" s="6" t="n">
        <v>44182</v>
      </c>
      <c r="Z1" s="6" t="s">
        <v>11</v>
      </c>
      <c r="AA1" s="6" t="s">
        <v>15</v>
      </c>
      <c r="AB1" s="6" t="s">
        <v>10</v>
      </c>
      <c r="AC1" s="6" t="n">
        <v>44183</v>
      </c>
      <c r="AD1" s="6" t="s">
        <v>11</v>
      </c>
      <c r="AE1" s="6" t="s">
        <v>16</v>
      </c>
      <c r="AF1" s="6" t="s">
        <v>10</v>
      </c>
      <c r="AG1" s="6" t="n">
        <v>44184</v>
      </c>
      <c r="AH1" s="6" t="s">
        <v>11</v>
      </c>
      <c r="AI1" s="6" t="s">
        <v>17</v>
      </c>
      <c r="AJ1" s="6" t="s">
        <v>10</v>
      </c>
      <c r="AK1" s="6" t="n">
        <v>44186</v>
      </c>
      <c r="AL1" s="6" t="s">
        <v>11</v>
      </c>
      <c r="AM1" s="7" t="n">
        <v>8875</v>
      </c>
      <c r="AN1" s="7" t="n">
        <v>2777</v>
      </c>
      <c r="AO1" s="7" t="n">
        <v>423</v>
      </c>
      <c r="AP1" s="7"/>
      <c r="AQ1" s="7" t="s">
        <v>18</v>
      </c>
      <c r="AR1" s="6" t="s">
        <v>19</v>
      </c>
      <c r="AS1" s="6" t="n">
        <v>44187</v>
      </c>
      <c r="AT1" s="6" t="n">
        <v>44188</v>
      </c>
      <c r="AU1" s="6" t="n">
        <v>44189</v>
      </c>
      <c r="AV1" s="6" t="n">
        <v>44190</v>
      </c>
      <c r="AW1" s="6" t="n">
        <v>44191</v>
      </c>
      <c r="AX1" s="6" t="n">
        <v>44192</v>
      </c>
      <c r="AY1" s="6" t="n">
        <v>44193</v>
      </c>
      <c r="AZ1" s="6" t="n">
        <v>44194</v>
      </c>
      <c r="BA1" s="6" t="n">
        <v>44195</v>
      </c>
      <c r="BB1" s="6" t="n">
        <v>44196</v>
      </c>
      <c r="BC1" s="6" t="n">
        <v>44197</v>
      </c>
      <c r="BD1" s="6" t="n">
        <v>44198</v>
      </c>
      <c r="BE1" s="6" t="n">
        <v>44199</v>
      </c>
      <c r="BF1" s="6" t="n">
        <v>44200</v>
      </c>
      <c r="BG1" s="6" t="n">
        <v>44201</v>
      </c>
      <c r="BH1" s="6" t="n">
        <v>44202</v>
      </c>
      <c r="BI1" s="6" t="n">
        <v>44203</v>
      </c>
      <c r="BJ1" s="6" t="s">
        <v>20</v>
      </c>
      <c r="BK1" s="6" t="s">
        <v>21</v>
      </c>
      <c r="BL1" s="6" t="s">
        <v>22</v>
      </c>
      <c r="BM1" s="8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400</v>
      </c>
      <c r="D2" s="9" t="n">
        <v>191575</v>
      </c>
      <c r="E2" s="9" t="n">
        <v>2055828</v>
      </c>
      <c r="F2" s="9" t="s">
        <v>25</v>
      </c>
      <c r="G2" s="9" t="s">
        <v>26</v>
      </c>
      <c r="H2" s="9" t="s">
        <v>27</v>
      </c>
      <c r="I2" s="9" t="n">
        <v>300</v>
      </c>
      <c r="J2" s="10" t="s">
        <v>28</v>
      </c>
      <c r="K2" s="9" t="n">
        <v>0</v>
      </c>
      <c r="L2" s="9" t="n">
        <f aca="false">I2-K2</f>
        <v>300</v>
      </c>
      <c r="M2" s="9" t="n">
        <v>900</v>
      </c>
      <c r="N2" s="9" t="n">
        <f aca="false">L2+M2</f>
        <v>1200</v>
      </c>
      <c r="O2" s="9" t="n">
        <v>0</v>
      </c>
      <c r="P2" s="9" t="n">
        <f aca="false">N2-O2</f>
        <v>1200</v>
      </c>
      <c r="Q2" s="9" t="n">
        <v>900</v>
      </c>
      <c r="R2" s="9" t="n">
        <f aca="false">P2+Q2</f>
        <v>2100</v>
      </c>
      <c r="S2" s="9" t="n">
        <v>1641</v>
      </c>
      <c r="T2" s="9" t="n">
        <f aca="false">R2-S2</f>
        <v>459</v>
      </c>
      <c r="U2" s="9" t="n">
        <v>600</v>
      </c>
      <c r="V2" s="9" t="n">
        <f aca="false">T2+U2</f>
        <v>1059</v>
      </c>
      <c r="W2" s="9" t="n">
        <v>556</v>
      </c>
      <c r="X2" s="9" t="n">
        <f aca="false">V2-W2</f>
        <v>503</v>
      </c>
      <c r="Y2" s="9" t="n">
        <v>900</v>
      </c>
      <c r="Z2" s="9" t="n">
        <f aca="false">X2+Y2</f>
        <v>1403</v>
      </c>
      <c r="AA2" s="9" t="n">
        <v>120</v>
      </c>
      <c r="AB2" s="9" t="n">
        <f aca="false">Z2-AA2</f>
        <v>1283</v>
      </c>
      <c r="AC2" s="9" t="n">
        <v>600</v>
      </c>
      <c r="AD2" s="9" t="n">
        <f aca="false">AB2+AC2</f>
        <v>1883</v>
      </c>
      <c r="AE2" s="9" t="n">
        <v>1080</v>
      </c>
      <c r="AF2" s="9" t="n">
        <f aca="false">AD2-AE2</f>
        <v>803</v>
      </c>
      <c r="AG2" s="9" t="n">
        <v>900</v>
      </c>
      <c r="AH2" s="9" t="n">
        <f aca="false">AF2+AG2</f>
        <v>1703</v>
      </c>
      <c r="AI2" s="9" t="n">
        <v>604</v>
      </c>
      <c r="AJ2" s="9" t="n">
        <v>0</v>
      </c>
      <c r="AK2" s="9" t="n">
        <v>0</v>
      </c>
      <c r="AL2" s="9" t="n">
        <f aca="false">AJ2+AK2</f>
        <v>0</v>
      </c>
      <c r="AM2" s="9"/>
      <c r="AN2" s="9"/>
      <c r="AO2" s="9"/>
      <c r="AP2" s="9"/>
      <c r="AQ2" s="9" t="n">
        <v>280</v>
      </c>
      <c r="AR2" s="9" t="n">
        <f aca="false">AL2-AQ2</f>
        <v>-280</v>
      </c>
      <c r="AS2" s="9" t="n">
        <v>900</v>
      </c>
      <c r="AT2" s="9" t="n">
        <v>600</v>
      </c>
      <c r="AU2" s="9" t="n">
        <v>900</v>
      </c>
      <c r="AV2" s="9" t="n">
        <v>600</v>
      </c>
      <c r="AW2" s="9" t="s">
        <v>29</v>
      </c>
      <c r="AX2" s="9" t="s">
        <v>29</v>
      </c>
      <c r="AY2" s="9" t="s">
        <v>29</v>
      </c>
      <c r="AZ2" s="9" t="s">
        <v>29</v>
      </c>
      <c r="BA2" s="9" t="s">
        <v>29</v>
      </c>
      <c r="BB2" s="9" t="s">
        <v>29</v>
      </c>
      <c r="BC2" s="9" t="s">
        <v>29</v>
      </c>
      <c r="BD2" s="9" t="s">
        <v>29</v>
      </c>
      <c r="BE2" s="9" t="n">
        <v>300</v>
      </c>
      <c r="BF2" s="9" t="n">
        <v>1200</v>
      </c>
      <c r="BG2" s="9" t="n">
        <v>900</v>
      </c>
      <c r="BH2" s="9" t="n">
        <v>600</v>
      </c>
      <c r="BI2" s="9" t="n">
        <v>900</v>
      </c>
      <c r="BJ2" s="11" t="n">
        <f aca="false">ROUNDUP(AR2/C2,0)</f>
        <v>-1</v>
      </c>
      <c r="BK2" s="12" t="n">
        <v>230</v>
      </c>
      <c r="BL2" s="13" t="n">
        <v>1220</v>
      </c>
      <c r="BM2" s="14" t="s">
        <v>30</v>
      </c>
      <c r="BN2" s="15" t="n">
        <v>280</v>
      </c>
      <c r="BO2" s="0" t="n">
        <f aca="false">+AQ2-BN2</f>
        <v>0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100</v>
      </c>
      <c r="D3" s="9" t="n">
        <v>190654</v>
      </c>
      <c r="E3" s="16" t="n">
        <v>2130677</v>
      </c>
      <c r="F3" s="9" t="s">
        <v>31</v>
      </c>
      <c r="G3" s="9" t="s">
        <v>32</v>
      </c>
      <c r="H3" s="9" t="s">
        <v>33</v>
      </c>
      <c r="I3" s="9" t="s">
        <v>29</v>
      </c>
      <c r="J3" s="10" t="s">
        <v>34</v>
      </c>
      <c r="K3" s="9" t="n">
        <v>256</v>
      </c>
      <c r="L3" s="9" t="n">
        <f aca="false">I3-K3</f>
        <v>-256</v>
      </c>
      <c r="M3" s="9" t="n">
        <v>1200</v>
      </c>
      <c r="N3" s="9" t="n">
        <f aca="false">L3+M3</f>
        <v>944</v>
      </c>
      <c r="O3" s="9" t="n">
        <v>500</v>
      </c>
      <c r="P3" s="9" t="n">
        <f aca="false">N3-O3</f>
        <v>444</v>
      </c>
      <c r="Q3" s="9" t="n">
        <v>500</v>
      </c>
      <c r="R3" s="9" t="n">
        <f aca="false">P3+Q3</f>
        <v>944</v>
      </c>
      <c r="S3" s="9" t="n">
        <v>400</v>
      </c>
      <c r="T3" s="9" t="n">
        <f aca="false">R3-S3</f>
        <v>544</v>
      </c>
      <c r="U3" s="9" t="n">
        <v>500</v>
      </c>
      <c r="V3" s="9" t="n">
        <f aca="false">T3+U3</f>
        <v>1044</v>
      </c>
      <c r="W3" s="9" t="n">
        <v>314</v>
      </c>
      <c r="X3" s="9" t="n">
        <f aca="false">V3-W3</f>
        <v>730</v>
      </c>
      <c r="Y3" s="9" t="n">
        <v>500</v>
      </c>
      <c r="Z3" s="9" t="n">
        <f aca="false">X3+Y3</f>
        <v>1230</v>
      </c>
      <c r="AA3" s="9" t="n">
        <v>300</v>
      </c>
      <c r="AB3" s="9" t="n">
        <f aca="false">Z3-AA3</f>
        <v>930</v>
      </c>
      <c r="AC3" s="9" t="n">
        <v>500</v>
      </c>
      <c r="AD3" s="9" t="n">
        <f aca="false">AB3+AC3</f>
        <v>1430</v>
      </c>
      <c r="AE3" s="9" t="n">
        <v>555</v>
      </c>
      <c r="AF3" s="9" t="n">
        <f aca="false">AD3-AE3</f>
        <v>875</v>
      </c>
      <c r="AG3" s="9" t="n">
        <v>500</v>
      </c>
      <c r="AH3" s="9" t="n">
        <f aca="false">AF3+AG3</f>
        <v>1375</v>
      </c>
      <c r="AI3" s="9" t="n">
        <v>492</v>
      </c>
      <c r="AJ3" s="9" t="n">
        <v>883</v>
      </c>
      <c r="AK3" s="9" t="n">
        <v>500</v>
      </c>
      <c r="AL3" s="9" t="n">
        <f aca="false">AJ3+AK3</f>
        <v>1383</v>
      </c>
      <c r="AM3" s="9" t="n">
        <v>100</v>
      </c>
      <c r="AN3" s="9" t="n">
        <v>89</v>
      </c>
      <c r="AO3" s="9"/>
      <c r="AP3" s="9"/>
      <c r="AQ3" s="9" t="n">
        <v>189</v>
      </c>
      <c r="AR3" s="9" t="n">
        <f aca="false">AL3-AQ3</f>
        <v>1194</v>
      </c>
      <c r="AS3" s="9" t="n">
        <v>500</v>
      </c>
      <c r="AT3" s="9" t="n">
        <v>500</v>
      </c>
      <c r="AU3" s="9" t="n">
        <v>500</v>
      </c>
      <c r="AV3" s="9" t="n">
        <v>500</v>
      </c>
      <c r="AW3" s="9" t="s">
        <v>29</v>
      </c>
      <c r="AX3" s="9" t="s">
        <v>29</v>
      </c>
      <c r="AY3" s="9" t="s">
        <v>29</v>
      </c>
      <c r="AZ3" s="9" t="s">
        <v>29</v>
      </c>
      <c r="BA3" s="9" t="s">
        <v>29</v>
      </c>
      <c r="BB3" s="9" t="s">
        <v>29</v>
      </c>
      <c r="BC3" s="9" t="s">
        <v>29</v>
      </c>
      <c r="BD3" s="9" t="s">
        <v>29</v>
      </c>
      <c r="BE3" s="9" t="n">
        <v>100</v>
      </c>
      <c r="BF3" s="9" t="n">
        <v>900</v>
      </c>
      <c r="BG3" s="9" t="n">
        <v>500</v>
      </c>
      <c r="BH3" s="9" t="n">
        <v>500</v>
      </c>
      <c r="BI3" s="9" t="n">
        <v>500</v>
      </c>
      <c r="BJ3" s="11" t="n">
        <f aca="false">ROUNDUP(AR3/C3,0)</f>
        <v>12</v>
      </c>
      <c r="BK3" s="12" t="n">
        <v>6</v>
      </c>
      <c r="BL3" s="13" t="n">
        <v>622</v>
      </c>
      <c r="BM3" s="14" t="s">
        <v>35</v>
      </c>
      <c r="BN3" s="15" t="n">
        <v>189</v>
      </c>
      <c r="BO3" s="0" t="n">
        <f aca="false">+AQ3-BN3</f>
        <v>0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200</v>
      </c>
      <c r="D4" s="9" t="n">
        <v>203524</v>
      </c>
      <c r="E4" s="9" t="n">
        <v>2071363</v>
      </c>
      <c r="F4" s="9" t="s">
        <v>36</v>
      </c>
      <c r="G4" s="9" t="s">
        <v>37</v>
      </c>
      <c r="H4" s="9" t="s">
        <v>38</v>
      </c>
      <c r="I4" s="9" t="n">
        <v>500</v>
      </c>
      <c r="J4" s="10" t="s">
        <v>39</v>
      </c>
      <c r="K4" s="9" t="n">
        <v>0</v>
      </c>
      <c r="L4" s="9" t="n">
        <f aca="false">I4-K4</f>
        <v>500</v>
      </c>
      <c r="M4" s="9" t="n">
        <v>1000</v>
      </c>
      <c r="N4" s="9" t="n">
        <f aca="false">L4+M4</f>
        <v>1500</v>
      </c>
      <c r="O4" s="9" t="n">
        <v>1005</v>
      </c>
      <c r="P4" s="9" t="n">
        <f aca="false">N4-O4</f>
        <v>495</v>
      </c>
      <c r="Q4" s="9" t="n">
        <v>1000</v>
      </c>
      <c r="R4" s="9" t="n">
        <f aca="false">P4+Q4</f>
        <v>1495</v>
      </c>
      <c r="S4" s="9" t="n">
        <v>725</v>
      </c>
      <c r="T4" s="9" t="n">
        <f aca="false">R4-S4</f>
        <v>770</v>
      </c>
      <c r="U4" s="9" t="n">
        <v>500</v>
      </c>
      <c r="V4" s="9" t="n">
        <f aca="false">T4+U4</f>
        <v>1270</v>
      </c>
      <c r="W4" s="9" t="n">
        <v>160</v>
      </c>
      <c r="X4" s="9" t="n">
        <f aca="false">V4-W4</f>
        <v>1110</v>
      </c>
      <c r="Y4" s="9" t="n">
        <v>1000</v>
      </c>
      <c r="Z4" s="9" t="n">
        <f aca="false">X4+Y4</f>
        <v>2110</v>
      </c>
      <c r="AA4" s="9" t="n">
        <v>900</v>
      </c>
      <c r="AB4" s="9" t="n">
        <f aca="false">Z4-AA4</f>
        <v>1210</v>
      </c>
      <c r="AC4" s="9" t="n">
        <v>500</v>
      </c>
      <c r="AD4" s="9" t="n">
        <f aca="false">AB4+AC4</f>
        <v>1710</v>
      </c>
      <c r="AE4" s="9" t="n">
        <v>1100</v>
      </c>
      <c r="AF4" s="9" t="n">
        <f aca="false">AD4-AE4</f>
        <v>610</v>
      </c>
      <c r="AG4" s="9" t="n">
        <v>1000</v>
      </c>
      <c r="AH4" s="9" t="n">
        <f aca="false">AF4+AG4</f>
        <v>1610</v>
      </c>
      <c r="AI4" s="9" t="n">
        <v>850</v>
      </c>
      <c r="AJ4" s="9" t="n">
        <v>760</v>
      </c>
      <c r="AK4" s="9" t="n">
        <v>500</v>
      </c>
      <c r="AL4" s="9" t="n">
        <f aca="false">AJ4+AK4</f>
        <v>1260</v>
      </c>
      <c r="AM4" s="9"/>
      <c r="AN4" s="9" t="n">
        <v>145</v>
      </c>
      <c r="AO4" s="9"/>
      <c r="AP4" s="9"/>
      <c r="AQ4" s="9" t="n">
        <v>277</v>
      </c>
      <c r="AR4" s="9" t="n">
        <f aca="false">AL4-AQ4</f>
        <v>983</v>
      </c>
      <c r="AS4" s="9" t="n">
        <v>1000</v>
      </c>
      <c r="AT4" s="9" t="n">
        <v>500</v>
      </c>
      <c r="AU4" s="9" t="n">
        <v>1000</v>
      </c>
      <c r="AV4" s="9" t="n">
        <v>500</v>
      </c>
      <c r="AW4" s="9" t="s">
        <v>29</v>
      </c>
      <c r="AX4" s="9" t="s">
        <v>29</v>
      </c>
      <c r="AY4" s="9" t="s">
        <v>29</v>
      </c>
      <c r="AZ4" s="9" t="s">
        <v>29</v>
      </c>
      <c r="BA4" s="9" t="s">
        <v>29</v>
      </c>
      <c r="BB4" s="9" t="s">
        <v>29</v>
      </c>
      <c r="BC4" s="9" t="s">
        <v>29</v>
      </c>
      <c r="BD4" s="9" t="s">
        <v>29</v>
      </c>
      <c r="BE4" s="9" t="n">
        <v>500</v>
      </c>
      <c r="BF4" s="9" t="n">
        <v>1500</v>
      </c>
      <c r="BG4" s="9" t="n">
        <v>500</v>
      </c>
      <c r="BH4" s="9" t="n">
        <v>1000</v>
      </c>
      <c r="BI4" s="9" t="n">
        <v>500</v>
      </c>
      <c r="BJ4" s="11" t="n">
        <f aca="false">ROUNDUP(AR4/C4,0)</f>
        <v>5</v>
      </c>
      <c r="BK4" s="12" t="n">
        <v>2</v>
      </c>
      <c r="BL4" s="13" t="n">
        <v>65</v>
      </c>
      <c r="BM4" s="14" t="s">
        <v>40</v>
      </c>
      <c r="BN4" s="15" t="n">
        <v>277</v>
      </c>
      <c r="BO4" s="0" t="n">
        <f aca="false">+AQ4-BN4</f>
        <v>0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400</v>
      </c>
      <c r="D5" s="9" t="n">
        <v>200375</v>
      </c>
      <c r="E5" s="9" t="n">
        <v>2055827</v>
      </c>
      <c r="F5" s="9" t="s">
        <v>41</v>
      </c>
      <c r="G5" s="9" t="s">
        <v>42</v>
      </c>
      <c r="H5" s="9" t="s">
        <v>43</v>
      </c>
      <c r="I5" s="9" t="n">
        <v>960</v>
      </c>
      <c r="J5" s="10" t="s">
        <v>44</v>
      </c>
      <c r="K5" s="9" t="n">
        <v>665</v>
      </c>
      <c r="L5" s="9" t="n">
        <f aca="false">I5-K5</f>
        <v>295</v>
      </c>
      <c r="M5" s="9" t="n">
        <v>1056</v>
      </c>
      <c r="N5" s="9" t="n">
        <f aca="false">L5+M5</f>
        <v>1351</v>
      </c>
      <c r="O5" s="9" t="n">
        <v>469</v>
      </c>
      <c r="P5" s="9" t="n">
        <f aca="false">N5-O5</f>
        <v>882</v>
      </c>
      <c r="Q5" s="9" t="n">
        <v>768</v>
      </c>
      <c r="R5" s="9" t="n">
        <f aca="false">P5+Q5</f>
        <v>1650</v>
      </c>
      <c r="S5" s="9" t="n">
        <v>606</v>
      </c>
      <c r="T5" s="9" t="n">
        <f aca="false">R5-S5</f>
        <v>1044</v>
      </c>
      <c r="U5" s="9" t="n">
        <v>768</v>
      </c>
      <c r="V5" s="9" t="n">
        <f aca="false">T5+U5</f>
        <v>1812</v>
      </c>
      <c r="W5" s="9" t="n">
        <v>962</v>
      </c>
      <c r="X5" s="9" t="n">
        <f aca="false">V5-W5</f>
        <v>850</v>
      </c>
      <c r="Y5" s="9" t="n">
        <v>768</v>
      </c>
      <c r="Z5" s="9" t="n">
        <f aca="false">X5+Y5</f>
        <v>1618</v>
      </c>
      <c r="AA5" s="9" t="n">
        <v>384</v>
      </c>
      <c r="AB5" s="9" t="n">
        <f aca="false">Z5-AA5</f>
        <v>1234</v>
      </c>
      <c r="AC5" s="9" t="n">
        <v>768</v>
      </c>
      <c r="AD5" s="9" t="n">
        <f aca="false">AB5+AC5</f>
        <v>2002</v>
      </c>
      <c r="AE5" s="9" t="n">
        <v>834</v>
      </c>
      <c r="AF5" s="9" t="n">
        <f aca="false">AD5-AE5</f>
        <v>1168</v>
      </c>
      <c r="AG5" s="9" t="n">
        <v>768</v>
      </c>
      <c r="AH5" s="9" t="n">
        <f aca="false">AF5+AG5</f>
        <v>1936</v>
      </c>
      <c r="AI5" s="9" t="n">
        <v>768</v>
      </c>
      <c r="AJ5" s="9" t="n">
        <v>0</v>
      </c>
      <c r="AK5" s="9" t="n">
        <v>0</v>
      </c>
      <c r="AL5" s="9" t="n">
        <f aca="false">AJ5+AK5</f>
        <v>0</v>
      </c>
      <c r="AM5" s="9"/>
      <c r="AN5" s="9" t="n">
        <v>96</v>
      </c>
      <c r="AO5" s="9" t="n">
        <v>96</v>
      </c>
      <c r="AP5" s="9"/>
      <c r="AQ5" s="9" t="n">
        <v>351</v>
      </c>
      <c r="AR5" s="9" t="n">
        <f aca="false">AL5-AQ5</f>
        <v>-351</v>
      </c>
      <c r="AS5" s="9" t="n">
        <v>672</v>
      </c>
      <c r="AT5" s="9" t="n">
        <v>768</v>
      </c>
      <c r="AU5" s="9" t="n">
        <v>768</v>
      </c>
      <c r="AV5" s="9" t="n">
        <v>768</v>
      </c>
      <c r="AW5" s="9" t="s">
        <v>29</v>
      </c>
      <c r="AX5" s="9" t="s">
        <v>29</v>
      </c>
      <c r="AY5" s="9" t="s">
        <v>29</v>
      </c>
      <c r="AZ5" s="9" t="s">
        <v>29</v>
      </c>
      <c r="BA5" s="9" t="s">
        <v>29</v>
      </c>
      <c r="BB5" s="9" t="s">
        <v>29</v>
      </c>
      <c r="BC5" s="9" t="s">
        <v>29</v>
      </c>
      <c r="BD5" s="9" t="s">
        <v>29</v>
      </c>
      <c r="BE5" s="9" t="n">
        <v>384</v>
      </c>
      <c r="BF5" s="9" t="n">
        <v>1152</v>
      </c>
      <c r="BG5" s="9" t="n">
        <v>768</v>
      </c>
      <c r="BH5" s="9" t="n">
        <v>768</v>
      </c>
      <c r="BI5" s="9" t="n">
        <v>768</v>
      </c>
      <c r="BJ5" s="11" t="n">
        <f aca="false">ROUNDUP(AR5/C5,0)</f>
        <v>-1</v>
      </c>
      <c r="BK5" s="12" t="n">
        <v>98</v>
      </c>
      <c r="BL5" s="13" t="n">
        <v>736</v>
      </c>
      <c r="BM5" s="14" t="s">
        <v>45</v>
      </c>
      <c r="BN5" s="15" t="n">
        <v>351</v>
      </c>
      <c r="BO5" s="0" t="n">
        <f aca="false">+AQ5-BN5</f>
        <v>0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100</v>
      </c>
      <c r="D6" s="9" t="n">
        <v>190991</v>
      </c>
      <c r="E6" s="9" t="n">
        <v>2066305</v>
      </c>
      <c r="F6" s="9" t="s">
        <v>46</v>
      </c>
      <c r="G6" s="9" t="s">
        <v>37</v>
      </c>
      <c r="H6" s="9" t="s">
        <v>47</v>
      </c>
      <c r="I6" s="9" t="n">
        <v>1350</v>
      </c>
      <c r="J6" s="10" t="s">
        <v>48</v>
      </c>
      <c r="K6" s="9" t="n">
        <v>773</v>
      </c>
      <c r="L6" s="9" t="n">
        <f aca="false">I6-K6</f>
        <v>577</v>
      </c>
      <c r="M6" s="9" t="n">
        <v>900</v>
      </c>
      <c r="N6" s="9" t="n">
        <f aca="false">L6+M6</f>
        <v>1477</v>
      </c>
      <c r="O6" s="9" t="n">
        <v>784</v>
      </c>
      <c r="P6" s="9" t="n">
        <f aca="false">N6-O6</f>
        <v>693</v>
      </c>
      <c r="Q6" s="9" t="n">
        <v>900</v>
      </c>
      <c r="R6" s="9" t="n">
        <f aca="false">P6+Q6</f>
        <v>1593</v>
      </c>
      <c r="S6" s="9" t="n">
        <v>1650</v>
      </c>
      <c r="T6" s="9" t="n">
        <f aca="false">R6-S6</f>
        <v>-57</v>
      </c>
      <c r="U6" s="9" t="n">
        <v>900</v>
      </c>
      <c r="V6" s="9" t="n">
        <f aca="false">T6+U6</f>
        <v>843</v>
      </c>
      <c r="W6" s="9" t="n">
        <v>482</v>
      </c>
      <c r="X6" s="9" t="n">
        <f aca="false">V6-W6</f>
        <v>361</v>
      </c>
      <c r="Y6" s="9" t="n">
        <v>900</v>
      </c>
      <c r="Z6" s="9" t="n">
        <f aca="false">X6+Y6</f>
        <v>1261</v>
      </c>
      <c r="AA6" s="9" t="n">
        <v>664</v>
      </c>
      <c r="AB6" s="9" t="n">
        <f aca="false">Z6-AA6</f>
        <v>597</v>
      </c>
      <c r="AC6" s="9" t="n">
        <v>900</v>
      </c>
      <c r="AD6" s="9" t="n">
        <f aca="false">AB6+AC6</f>
        <v>1497</v>
      </c>
      <c r="AE6" s="9" t="n">
        <v>1289</v>
      </c>
      <c r="AF6" s="9" t="n">
        <f aca="false">AD6-AE6</f>
        <v>208</v>
      </c>
      <c r="AG6" s="9" t="n">
        <v>900</v>
      </c>
      <c r="AH6" s="9" t="n">
        <f aca="false">AF6+AG6</f>
        <v>1108</v>
      </c>
      <c r="AI6" s="9" t="n">
        <v>1192</v>
      </c>
      <c r="AJ6" s="9" t="n">
        <v>-84</v>
      </c>
      <c r="AK6" s="9" t="n">
        <v>900</v>
      </c>
      <c r="AL6" s="9" t="n">
        <f aca="false">AJ6+AK6</f>
        <v>816</v>
      </c>
      <c r="AM6" s="9"/>
      <c r="AN6" s="9" t="n">
        <v>364</v>
      </c>
      <c r="AO6" s="9"/>
      <c r="AP6" s="9"/>
      <c r="AQ6" s="9" t="n">
        <v>804</v>
      </c>
      <c r="AR6" s="9" t="n">
        <f aca="false">AL6-AQ6</f>
        <v>12</v>
      </c>
      <c r="AS6" s="9" t="n">
        <v>900</v>
      </c>
      <c r="AT6" s="9" t="n">
        <v>900</v>
      </c>
      <c r="AU6" s="9" t="n">
        <v>900</v>
      </c>
      <c r="AV6" s="9" t="n">
        <v>900</v>
      </c>
      <c r="AW6" s="9" t="s">
        <v>29</v>
      </c>
      <c r="AX6" s="9" t="s">
        <v>29</v>
      </c>
      <c r="AY6" s="9" t="s">
        <v>29</v>
      </c>
      <c r="AZ6" s="9" t="s">
        <v>29</v>
      </c>
      <c r="BA6" s="9" t="s">
        <v>29</v>
      </c>
      <c r="BB6" s="9" t="s">
        <v>29</v>
      </c>
      <c r="BC6" s="9" t="s">
        <v>29</v>
      </c>
      <c r="BD6" s="9" t="s">
        <v>29</v>
      </c>
      <c r="BE6" s="9" t="n">
        <v>450</v>
      </c>
      <c r="BF6" s="9" t="n">
        <v>1350</v>
      </c>
      <c r="BG6" s="9" t="n">
        <v>900</v>
      </c>
      <c r="BH6" s="9" t="n">
        <v>900</v>
      </c>
      <c r="BI6" s="9" t="n">
        <v>900</v>
      </c>
      <c r="BJ6" s="11" t="n">
        <f aca="false">ROUNDUP(AR6/C6,0)</f>
        <v>1</v>
      </c>
      <c r="BK6" s="12" t="n">
        <v>267</v>
      </c>
      <c r="BL6" s="13" t="n">
        <v>730</v>
      </c>
      <c r="BM6" s="14" t="s">
        <v>49</v>
      </c>
      <c r="BN6" s="15" t="n">
        <v>804</v>
      </c>
      <c r="BO6" s="0" t="n">
        <f aca="false">+AQ6-BN6</f>
        <v>0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200</v>
      </c>
      <c r="D7" s="9" t="n">
        <v>203524</v>
      </c>
      <c r="E7" s="9" t="n">
        <v>2073479</v>
      </c>
      <c r="F7" s="9" t="s">
        <v>25</v>
      </c>
      <c r="G7" s="9" t="s">
        <v>50</v>
      </c>
      <c r="H7" s="9" t="s">
        <v>51</v>
      </c>
      <c r="I7" s="9" t="n">
        <v>1500</v>
      </c>
      <c r="J7" s="10" t="s">
        <v>52</v>
      </c>
      <c r="K7" s="9" t="n">
        <v>0</v>
      </c>
      <c r="L7" s="9" t="n">
        <f aca="false">I7-K7</f>
        <v>1500</v>
      </c>
      <c r="M7" s="9" t="n">
        <v>900</v>
      </c>
      <c r="N7" s="9" t="n">
        <f aca="false">L7+M7</f>
        <v>2400</v>
      </c>
      <c r="O7" s="9" t="n">
        <v>1685</v>
      </c>
      <c r="P7" s="9" t="n">
        <f aca="false">N7-O7</f>
        <v>715</v>
      </c>
      <c r="Q7" s="9" t="n">
        <v>900</v>
      </c>
      <c r="R7" s="9" t="n">
        <f aca="false">P7+Q7</f>
        <v>1615</v>
      </c>
      <c r="S7" s="9" t="n">
        <v>1110</v>
      </c>
      <c r="T7" s="9" t="n">
        <f aca="false">R7-S7</f>
        <v>505</v>
      </c>
      <c r="U7" s="9" t="n">
        <v>1200</v>
      </c>
      <c r="V7" s="9" t="n">
        <f aca="false">T7+U7</f>
        <v>1705</v>
      </c>
      <c r="W7" s="9" t="n">
        <v>1378</v>
      </c>
      <c r="X7" s="9" t="n">
        <f aca="false">V7-W7</f>
        <v>327</v>
      </c>
      <c r="Y7" s="9" t="n">
        <v>900</v>
      </c>
      <c r="Z7" s="9" t="n">
        <f aca="false">X7+Y7</f>
        <v>1227</v>
      </c>
      <c r="AA7" s="9" t="n">
        <v>1102</v>
      </c>
      <c r="AB7" s="9" t="n">
        <f aca="false">Z7-AA7</f>
        <v>125</v>
      </c>
      <c r="AC7" s="9" t="n">
        <v>900</v>
      </c>
      <c r="AD7" s="9" t="n">
        <f aca="false">AB7+AC7</f>
        <v>1025</v>
      </c>
      <c r="AE7" s="9" t="n">
        <v>794</v>
      </c>
      <c r="AF7" s="9" t="n">
        <f aca="false">AD7-AE7</f>
        <v>231</v>
      </c>
      <c r="AG7" s="9" t="n">
        <v>900</v>
      </c>
      <c r="AH7" s="9" t="n">
        <f aca="false">AF7+AG7</f>
        <v>1131</v>
      </c>
      <c r="AI7" s="9" t="n">
        <v>1293</v>
      </c>
      <c r="AJ7" s="9" t="n">
        <v>-162</v>
      </c>
      <c r="AK7" s="9" t="n">
        <v>900</v>
      </c>
      <c r="AL7" s="9" t="n">
        <f aca="false">AJ7+AK7</f>
        <v>738</v>
      </c>
      <c r="AM7" s="9"/>
      <c r="AN7" s="9"/>
      <c r="AO7" s="9" t="n">
        <v>374</v>
      </c>
      <c r="AP7" s="9"/>
      <c r="AQ7" s="9" t="n">
        <v>374</v>
      </c>
      <c r="AR7" s="9" t="n">
        <f aca="false">AL7-AQ7</f>
        <v>364</v>
      </c>
      <c r="AS7" s="9" t="n">
        <v>900</v>
      </c>
      <c r="AT7" s="9" t="n">
        <v>900</v>
      </c>
      <c r="AU7" s="9" t="n">
        <v>900</v>
      </c>
      <c r="AV7" s="9" t="n">
        <v>900</v>
      </c>
      <c r="AW7" s="9" t="s">
        <v>29</v>
      </c>
      <c r="AX7" s="9" t="s">
        <v>29</v>
      </c>
      <c r="AY7" s="9" t="s">
        <v>29</v>
      </c>
      <c r="AZ7" s="9" t="s">
        <v>29</v>
      </c>
      <c r="BA7" s="9" t="s">
        <v>29</v>
      </c>
      <c r="BB7" s="9" t="s">
        <v>29</v>
      </c>
      <c r="BC7" s="9" t="s">
        <v>29</v>
      </c>
      <c r="BD7" s="9" t="s">
        <v>29</v>
      </c>
      <c r="BE7" s="9" t="n">
        <v>300</v>
      </c>
      <c r="BF7" s="9" t="n">
        <v>1500</v>
      </c>
      <c r="BG7" s="9" t="n">
        <v>900</v>
      </c>
      <c r="BH7" s="9" t="n">
        <v>900</v>
      </c>
      <c r="BI7" s="9" t="n">
        <v>900</v>
      </c>
      <c r="BJ7" s="11" t="n">
        <f aca="false">ROUNDUP(AR7/C7,0)</f>
        <v>2</v>
      </c>
      <c r="BK7" s="12" t="n">
        <v>302</v>
      </c>
      <c r="BL7" s="13" t="n">
        <v>1500</v>
      </c>
      <c r="BM7" s="14" t="s">
        <v>53</v>
      </c>
      <c r="BN7" s="15" t="n">
        <v>374</v>
      </c>
      <c r="BO7" s="0" t="n">
        <f aca="false">+AQ7-BN7</f>
        <v>0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600</v>
      </c>
      <c r="D8" s="9" t="n">
        <v>203524</v>
      </c>
      <c r="E8" s="9" t="n">
        <v>2055825</v>
      </c>
      <c r="F8" s="9" t="s">
        <v>31</v>
      </c>
      <c r="G8" s="9" t="s">
        <v>42</v>
      </c>
      <c r="H8" s="9" t="s">
        <v>54</v>
      </c>
      <c r="I8" s="9" t="n">
        <v>960</v>
      </c>
      <c r="J8" s="10" t="s">
        <v>55</v>
      </c>
      <c r="K8" s="9" t="n">
        <v>0</v>
      </c>
      <c r="L8" s="9" t="n">
        <f aca="false">I8-K8</f>
        <v>960</v>
      </c>
      <c r="M8" s="9" t="n">
        <v>1056</v>
      </c>
      <c r="N8" s="9" t="n">
        <f aca="false">L8+M8</f>
        <v>2016</v>
      </c>
      <c r="O8" s="9" t="n">
        <v>1115</v>
      </c>
      <c r="P8" s="9" t="n">
        <f aca="false">N8-O8</f>
        <v>901</v>
      </c>
      <c r="Q8" s="9" t="n">
        <v>768</v>
      </c>
      <c r="R8" s="9" t="n">
        <f aca="false">P8+Q8</f>
        <v>1669</v>
      </c>
      <c r="S8" s="9" t="n">
        <v>660</v>
      </c>
      <c r="T8" s="9" t="n">
        <f aca="false">R8-S8</f>
        <v>1009</v>
      </c>
      <c r="U8" s="9" t="n">
        <v>768</v>
      </c>
      <c r="V8" s="9" t="n">
        <f aca="false">T8+U8</f>
        <v>1777</v>
      </c>
      <c r="W8" s="9" t="n">
        <v>617</v>
      </c>
      <c r="X8" s="9" t="n">
        <f aca="false">V8-W8</f>
        <v>1160</v>
      </c>
      <c r="Y8" s="9" t="n">
        <v>768</v>
      </c>
      <c r="Z8" s="9" t="n">
        <f aca="false">X8+Y8</f>
        <v>1928</v>
      </c>
      <c r="AA8" s="9" t="n">
        <v>662</v>
      </c>
      <c r="AB8" s="9" t="n">
        <f aca="false">Z8-AA8</f>
        <v>1266</v>
      </c>
      <c r="AC8" s="9" t="n">
        <v>768</v>
      </c>
      <c r="AD8" s="9" t="n">
        <f aca="false">AB8+AC8</f>
        <v>2034</v>
      </c>
      <c r="AE8" s="9" t="n">
        <v>552</v>
      </c>
      <c r="AF8" s="9" t="n">
        <f aca="false">AD8-AE8</f>
        <v>1482</v>
      </c>
      <c r="AG8" s="9" t="n">
        <v>768</v>
      </c>
      <c r="AH8" s="9" t="n">
        <f aca="false">AF8+AG8</f>
        <v>2250</v>
      </c>
      <c r="AI8" s="9" t="n">
        <v>1043</v>
      </c>
      <c r="AJ8" s="9" t="n">
        <v>0</v>
      </c>
      <c r="AK8" s="9" t="n">
        <v>0</v>
      </c>
      <c r="AL8" s="9" t="n">
        <f aca="false">AJ8+AK8</f>
        <v>0</v>
      </c>
      <c r="AM8" s="9"/>
      <c r="AN8" s="9"/>
      <c r="AO8" s="9" t="n">
        <v>96</v>
      </c>
      <c r="AP8" s="9"/>
      <c r="AQ8" s="9" t="n">
        <v>276</v>
      </c>
      <c r="AR8" s="9" t="n">
        <f aca="false">AL8-AQ8</f>
        <v>-276</v>
      </c>
      <c r="AS8" s="9" t="n">
        <v>672</v>
      </c>
      <c r="AT8" s="9" t="n">
        <v>768</v>
      </c>
      <c r="AU8" s="9" t="n">
        <v>768</v>
      </c>
      <c r="AV8" s="9" t="n">
        <v>768</v>
      </c>
      <c r="AW8" s="9" t="s">
        <v>29</v>
      </c>
      <c r="AX8" s="9" t="s">
        <v>29</v>
      </c>
      <c r="AY8" s="9" t="s">
        <v>29</v>
      </c>
      <c r="AZ8" s="9" t="s">
        <v>29</v>
      </c>
      <c r="BA8" s="9" t="s">
        <v>29</v>
      </c>
      <c r="BB8" s="9" t="s">
        <v>29</v>
      </c>
      <c r="BC8" s="9" t="s">
        <v>29</v>
      </c>
      <c r="BD8" s="9" t="s">
        <v>29</v>
      </c>
      <c r="BE8" s="9" t="n">
        <v>384</v>
      </c>
      <c r="BF8" s="9" t="n">
        <v>1152</v>
      </c>
      <c r="BG8" s="9" t="n">
        <v>768</v>
      </c>
      <c r="BH8" s="9" t="n">
        <v>768</v>
      </c>
      <c r="BI8" s="9" t="n">
        <v>768</v>
      </c>
      <c r="BJ8" s="11" t="n">
        <f aca="false">ROUNDUP(AR8/C8,0)</f>
        <v>-1</v>
      </c>
      <c r="BK8" s="12" t="n">
        <v>20</v>
      </c>
      <c r="BL8" s="13" t="n">
        <v>167</v>
      </c>
      <c r="BM8" s="14" t="s">
        <v>56</v>
      </c>
      <c r="BN8" s="15" t="n">
        <v>276</v>
      </c>
      <c r="BO8" s="0" t="n">
        <f aca="false">+AQ8-BN8</f>
        <v>0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160</v>
      </c>
      <c r="D9" s="9" t="n">
        <v>203524</v>
      </c>
      <c r="E9" s="9" t="n">
        <v>2032039</v>
      </c>
      <c r="F9" s="9" t="s">
        <v>46</v>
      </c>
      <c r="G9" s="9" t="s">
        <v>26</v>
      </c>
      <c r="H9" s="9" t="s">
        <v>57</v>
      </c>
      <c r="I9" s="9" t="n">
        <v>1600</v>
      </c>
      <c r="J9" s="10" t="s">
        <v>58</v>
      </c>
      <c r="K9" s="9" t="n">
        <v>801</v>
      </c>
      <c r="L9" s="9" t="n">
        <f aca="false">I9-K9</f>
        <v>799</v>
      </c>
      <c r="M9" s="9" t="n">
        <v>1200</v>
      </c>
      <c r="N9" s="9" t="n">
        <f aca="false">L9+M9</f>
        <v>1999</v>
      </c>
      <c r="O9" s="9" t="n">
        <v>1071</v>
      </c>
      <c r="P9" s="9" t="n">
        <f aca="false">N9-O9</f>
        <v>928</v>
      </c>
      <c r="Q9" s="9" t="n">
        <v>800</v>
      </c>
      <c r="R9" s="9" t="n">
        <f aca="false">P9+Q9</f>
        <v>1728</v>
      </c>
      <c r="S9" s="9" t="n">
        <v>1525</v>
      </c>
      <c r="T9" s="9" t="n">
        <f aca="false">R9-S9</f>
        <v>203</v>
      </c>
      <c r="U9" s="9" t="n">
        <v>1200</v>
      </c>
      <c r="V9" s="9" t="n">
        <f aca="false">T9+U9</f>
        <v>1403</v>
      </c>
      <c r="W9" s="9" t="n">
        <v>820</v>
      </c>
      <c r="X9" s="9" t="n">
        <f aca="false">V9-W9</f>
        <v>583</v>
      </c>
      <c r="Y9" s="9" t="n">
        <v>800</v>
      </c>
      <c r="Z9" s="9" t="n">
        <f aca="false">X9+Y9</f>
        <v>1383</v>
      </c>
      <c r="AA9" s="9" t="n">
        <v>1647</v>
      </c>
      <c r="AB9" s="9" t="n">
        <f aca="false">Z9-AA9</f>
        <v>-264</v>
      </c>
      <c r="AC9" s="9" t="n">
        <v>800</v>
      </c>
      <c r="AD9" s="9" t="n">
        <f aca="false">AB9+AC9</f>
        <v>536</v>
      </c>
      <c r="AE9" s="9" t="n">
        <v>0</v>
      </c>
      <c r="AF9" s="9" t="n">
        <f aca="false">AD9-AE9</f>
        <v>536</v>
      </c>
      <c r="AG9" s="9" t="n">
        <v>800</v>
      </c>
      <c r="AH9" s="9" t="n">
        <f aca="false">AF9+AG9</f>
        <v>1336</v>
      </c>
      <c r="AI9" s="9" t="n">
        <v>979</v>
      </c>
      <c r="AJ9" s="9" t="n">
        <v>357</v>
      </c>
      <c r="AK9" s="9" t="n">
        <v>1200</v>
      </c>
      <c r="AL9" s="9" t="n">
        <f aca="false">AJ9+AK9</f>
        <v>1557</v>
      </c>
      <c r="AM9" s="9"/>
      <c r="AN9" s="9"/>
      <c r="AO9" s="9"/>
      <c r="AP9" s="9"/>
      <c r="AQ9" s="9" t="n">
        <v>427</v>
      </c>
      <c r="AR9" s="9" t="n">
        <f aca="false">AL9-AQ9</f>
        <v>1130</v>
      </c>
      <c r="AS9" s="9" t="n">
        <v>800</v>
      </c>
      <c r="AT9" s="9" t="n">
        <v>800</v>
      </c>
      <c r="AU9" s="9" t="n">
        <v>800</v>
      </c>
      <c r="AV9" s="9" t="n">
        <v>1200</v>
      </c>
      <c r="AW9" s="9" t="s">
        <v>29</v>
      </c>
      <c r="AX9" s="9" t="s">
        <v>29</v>
      </c>
      <c r="AY9" s="9" t="s">
        <v>29</v>
      </c>
      <c r="AZ9" s="9" t="s">
        <v>29</v>
      </c>
      <c r="BA9" s="9" t="s">
        <v>29</v>
      </c>
      <c r="BB9" s="9" t="s">
        <v>29</v>
      </c>
      <c r="BC9" s="9" t="s">
        <v>29</v>
      </c>
      <c r="BD9" s="9" t="s">
        <v>29</v>
      </c>
      <c r="BE9" s="9" t="s">
        <v>29</v>
      </c>
      <c r="BF9" s="9" t="n">
        <v>1600</v>
      </c>
      <c r="BG9" s="9" t="n">
        <v>1200</v>
      </c>
      <c r="BH9" s="9" t="n">
        <v>800</v>
      </c>
      <c r="BI9" s="9" t="n">
        <v>800</v>
      </c>
      <c r="BJ9" s="11" t="n">
        <f aca="false">ROUNDUP(AR9/C9,0)</f>
        <v>8</v>
      </c>
      <c r="BK9" s="12" t="n">
        <v>290</v>
      </c>
      <c r="BL9" s="13" t="n">
        <v>223</v>
      </c>
      <c r="BM9" s="14" t="s">
        <v>59</v>
      </c>
      <c r="BN9" s="15" t="n">
        <v>427</v>
      </c>
      <c r="BO9" s="0" t="n">
        <f aca="false">+AQ9-BN9</f>
        <v>0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160</v>
      </c>
      <c r="D10" s="9" t="n">
        <v>190993</v>
      </c>
      <c r="E10" s="9" t="n">
        <v>2032044</v>
      </c>
      <c r="F10" s="9" t="s">
        <v>46</v>
      </c>
      <c r="G10" s="9" t="s">
        <v>37</v>
      </c>
      <c r="H10" s="9" t="s">
        <v>60</v>
      </c>
      <c r="I10" s="9" t="n">
        <v>1600</v>
      </c>
      <c r="J10" s="10" t="s">
        <v>61</v>
      </c>
      <c r="K10" s="9" t="n">
        <v>1007</v>
      </c>
      <c r="L10" s="9" t="n">
        <f aca="false">I10-K10</f>
        <v>593</v>
      </c>
      <c r="M10" s="9" t="n">
        <v>1200</v>
      </c>
      <c r="N10" s="9" t="n">
        <f aca="false">L10+M10</f>
        <v>1793</v>
      </c>
      <c r="O10" s="9" t="n">
        <v>1153</v>
      </c>
      <c r="P10" s="9" t="n">
        <f aca="false">N10-O10</f>
        <v>640</v>
      </c>
      <c r="Q10" s="9" t="n">
        <v>800</v>
      </c>
      <c r="R10" s="9" t="n">
        <f aca="false">P10+Q10</f>
        <v>1440</v>
      </c>
      <c r="S10" s="9" t="n">
        <v>1454</v>
      </c>
      <c r="T10" s="9" t="n">
        <f aca="false">R10-S10</f>
        <v>-14</v>
      </c>
      <c r="U10" s="9" t="n">
        <v>1200</v>
      </c>
      <c r="V10" s="9" t="n">
        <f aca="false">T10+U10</f>
        <v>1186</v>
      </c>
      <c r="W10" s="9" t="n">
        <v>820</v>
      </c>
      <c r="X10" s="9" t="n">
        <f aca="false">V10-W10</f>
        <v>366</v>
      </c>
      <c r="Y10" s="9" t="n">
        <v>800</v>
      </c>
      <c r="Z10" s="9" t="n">
        <f aca="false">X10+Y10</f>
        <v>1166</v>
      </c>
      <c r="AA10" s="9" t="n">
        <v>1159</v>
      </c>
      <c r="AB10" s="9" t="n">
        <f aca="false">Z10-AA10</f>
        <v>7</v>
      </c>
      <c r="AC10" s="9" t="n">
        <v>800</v>
      </c>
      <c r="AD10" s="9" t="n">
        <f aca="false">AB10+AC10</f>
        <v>807</v>
      </c>
      <c r="AE10" s="9" t="n">
        <v>450</v>
      </c>
      <c r="AF10" s="9" t="n">
        <f aca="false">AD10-AE10</f>
        <v>357</v>
      </c>
      <c r="AG10" s="9" t="n">
        <v>800</v>
      </c>
      <c r="AH10" s="9" t="n">
        <f aca="false">AF10+AG10</f>
        <v>1157</v>
      </c>
      <c r="AI10" s="9" t="n">
        <v>1080</v>
      </c>
      <c r="AJ10" s="9" t="n">
        <v>77</v>
      </c>
      <c r="AK10" s="9" t="n">
        <v>1200</v>
      </c>
      <c r="AL10" s="9" t="n">
        <f aca="false">AJ10+AK10</f>
        <v>1277</v>
      </c>
      <c r="AM10" s="9"/>
      <c r="AN10" s="9"/>
      <c r="AO10" s="9"/>
      <c r="AP10" s="9"/>
      <c r="AQ10" s="9" t="n">
        <v>430</v>
      </c>
      <c r="AR10" s="9" t="n">
        <f aca="false">AL10-AQ10</f>
        <v>847</v>
      </c>
      <c r="AS10" s="9" t="n">
        <v>800</v>
      </c>
      <c r="AT10" s="9" t="n">
        <v>800</v>
      </c>
      <c r="AU10" s="9" t="n">
        <v>800</v>
      </c>
      <c r="AV10" s="9" t="n">
        <v>1200</v>
      </c>
      <c r="AW10" s="9" t="s">
        <v>29</v>
      </c>
      <c r="AX10" s="9" t="s">
        <v>29</v>
      </c>
      <c r="AY10" s="9" t="s">
        <v>29</v>
      </c>
      <c r="AZ10" s="9" t="s">
        <v>29</v>
      </c>
      <c r="BA10" s="9" t="s">
        <v>29</v>
      </c>
      <c r="BB10" s="9" t="s">
        <v>29</v>
      </c>
      <c r="BC10" s="9" t="s">
        <v>29</v>
      </c>
      <c r="BD10" s="9" t="s">
        <v>29</v>
      </c>
      <c r="BE10" s="9" t="s">
        <v>29</v>
      </c>
      <c r="BF10" s="9" t="n">
        <v>1600</v>
      </c>
      <c r="BG10" s="9" t="n">
        <v>1200</v>
      </c>
      <c r="BH10" s="9" t="n">
        <v>800</v>
      </c>
      <c r="BI10" s="9" t="n">
        <v>800</v>
      </c>
      <c r="BJ10" s="11" t="n">
        <f aca="false">ROUNDUP(AR10/C10,0)</f>
        <v>6</v>
      </c>
      <c r="BK10" s="12" t="n">
        <v>6</v>
      </c>
      <c r="BL10" s="13" t="n">
        <v>482</v>
      </c>
      <c r="BM10" s="14" t="s">
        <v>59</v>
      </c>
      <c r="BN10" s="15" t="n">
        <v>430</v>
      </c>
      <c r="BO10" s="0" t="n">
        <f aca="false">+AQ10-BN10</f>
        <v>0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450</v>
      </c>
      <c r="D11" s="9" t="n">
        <v>191575</v>
      </c>
      <c r="E11" s="9" t="n">
        <v>2032041</v>
      </c>
      <c r="F11" s="9"/>
      <c r="G11" s="9" t="s">
        <v>62</v>
      </c>
      <c r="H11" s="9" t="s">
        <v>63</v>
      </c>
      <c r="I11" s="9" t="n">
        <v>1100</v>
      </c>
      <c r="J11" s="10" t="s">
        <v>64</v>
      </c>
      <c r="K11" s="9" t="n">
        <v>960</v>
      </c>
      <c r="L11" s="9" t="n">
        <f aca="false">I11-K11</f>
        <v>140</v>
      </c>
      <c r="M11" s="9" t="n">
        <v>1200</v>
      </c>
      <c r="N11" s="9" t="n">
        <f aca="false">L11+M11</f>
        <v>1340</v>
      </c>
      <c r="O11" s="9" t="n">
        <v>1200</v>
      </c>
      <c r="P11" s="9" t="n">
        <f aca="false">N11-O11</f>
        <v>140</v>
      </c>
      <c r="Q11" s="9" t="n">
        <v>800</v>
      </c>
      <c r="R11" s="9" t="n">
        <f aca="false">P11+Q11</f>
        <v>940</v>
      </c>
      <c r="S11" s="9" t="n">
        <v>1000</v>
      </c>
      <c r="T11" s="9" t="n">
        <f aca="false">R11-S11</f>
        <v>-60</v>
      </c>
      <c r="U11" s="9" t="n">
        <v>1000</v>
      </c>
      <c r="V11" s="9" t="n">
        <f aca="false">T11+U11</f>
        <v>940</v>
      </c>
      <c r="W11" s="9" t="n">
        <v>500</v>
      </c>
      <c r="X11" s="9" t="n">
        <f aca="false">V11-W11</f>
        <v>440</v>
      </c>
      <c r="Y11" s="9" t="n">
        <v>900</v>
      </c>
      <c r="Z11" s="9" t="n">
        <f aca="false">X11+Y11</f>
        <v>1340</v>
      </c>
      <c r="AA11" s="9" t="n">
        <v>1500</v>
      </c>
      <c r="AB11" s="9" t="n">
        <f aca="false">Z11-AA11</f>
        <v>-160</v>
      </c>
      <c r="AC11" s="9" t="n">
        <v>900</v>
      </c>
      <c r="AD11" s="9" t="n">
        <f aca="false">AB11+AC11</f>
        <v>740</v>
      </c>
      <c r="AE11" s="9" t="n">
        <v>800</v>
      </c>
      <c r="AF11" s="9" t="n">
        <f aca="false">AD11-AE11</f>
        <v>-60</v>
      </c>
      <c r="AG11" s="9" t="n">
        <v>900</v>
      </c>
      <c r="AH11" s="9" t="n">
        <f aca="false">AF11+AG11</f>
        <v>840</v>
      </c>
      <c r="AI11" s="9" t="n">
        <v>900</v>
      </c>
      <c r="AJ11" s="9" t="n">
        <v>-60</v>
      </c>
      <c r="AK11" s="9" t="n">
        <v>900</v>
      </c>
      <c r="AL11" s="9" t="n">
        <f aca="false">AJ11+AK11</f>
        <v>840</v>
      </c>
      <c r="AM11" s="9"/>
      <c r="AN11" s="9"/>
      <c r="AO11" s="9"/>
      <c r="AP11" s="9"/>
      <c r="AQ11" s="9" t="n">
        <v>600</v>
      </c>
      <c r="AR11" s="9" t="n">
        <f aca="false">AL11-AQ11</f>
        <v>240</v>
      </c>
      <c r="AS11" s="9" t="n">
        <v>900</v>
      </c>
      <c r="AT11" s="9" t="n">
        <v>900</v>
      </c>
      <c r="AU11" s="9" t="n">
        <v>900</v>
      </c>
      <c r="AV11" s="9" t="n">
        <v>900</v>
      </c>
      <c r="AW11" s="9" t="s">
        <v>29</v>
      </c>
      <c r="AX11" s="9" t="s">
        <v>29</v>
      </c>
      <c r="AY11" s="9" t="s">
        <v>29</v>
      </c>
      <c r="AZ11" s="9" t="s">
        <v>29</v>
      </c>
      <c r="BA11" s="9" t="s">
        <v>29</v>
      </c>
      <c r="BB11" s="9" t="s">
        <v>29</v>
      </c>
      <c r="BC11" s="9" t="s">
        <v>29</v>
      </c>
      <c r="BD11" s="9" t="s">
        <v>29</v>
      </c>
      <c r="BE11" s="9" t="n">
        <v>300</v>
      </c>
      <c r="BF11" s="9" t="n">
        <v>1600</v>
      </c>
      <c r="BG11" s="9" t="n">
        <v>900</v>
      </c>
      <c r="BH11" s="9" t="n">
        <v>900</v>
      </c>
      <c r="BI11" s="9" t="n">
        <v>900</v>
      </c>
      <c r="BJ11" s="11" t="n">
        <f aca="false">ROUNDUP(AR11/C11,0)</f>
        <v>1</v>
      </c>
      <c r="BK11" s="12" t="n">
        <v>261</v>
      </c>
      <c r="BL11" s="13" t="n">
        <v>1021</v>
      </c>
      <c r="BM11" s="14" t="s">
        <v>65</v>
      </c>
      <c r="BN11" s="15" t="n">
        <v>600</v>
      </c>
      <c r="BO11" s="0" t="n">
        <f aca="false">+AQ11-BN11</f>
        <v>0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1000</v>
      </c>
      <c r="D12" s="9" t="n">
        <v>191575</v>
      </c>
      <c r="E12" s="9" t="n">
        <v>2101412</v>
      </c>
      <c r="F12" s="9" t="s">
        <v>25</v>
      </c>
      <c r="G12" s="9" t="s">
        <v>66</v>
      </c>
      <c r="H12" s="9" t="s">
        <v>67</v>
      </c>
      <c r="I12" s="9" t="s">
        <v>29</v>
      </c>
      <c r="J12" s="10" t="s">
        <v>68</v>
      </c>
      <c r="K12" s="9" t="n">
        <v>255</v>
      </c>
      <c r="L12" s="9" t="n">
        <f aca="false">I12-K12</f>
        <v>-255</v>
      </c>
      <c r="M12" s="9" t="n">
        <v>1200</v>
      </c>
      <c r="N12" s="9" t="n">
        <f aca="false">L12+M12</f>
        <v>945</v>
      </c>
      <c r="O12" s="9" t="n">
        <v>1000</v>
      </c>
      <c r="P12" s="9" t="n">
        <f aca="false">N12-O12</f>
        <v>-55</v>
      </c>
      <c r="Q12" s="9" t="n">
        <v>800</v>
      </c>
      <c r="R12" s="9" t="n">
        <f aca="false">P12+Q12</f>
        <v>745</v>
      </c>
      <c r="S12" s="9" t="n">
        <v>1300</v>
      </c>
      <c r="T12" s="9" t="n">
        <f aca="false">R12-S12</f>
        <v>-555</v>
      </c>
      <c r="U12" s="9" t="n">
        <v>600</v>
      </c>
      <c r="V12" s="9" t="n">
        <f aca="false">T12+U12</f>
        <v>45</v>
      </c>
      <c r="W12" s="9" t="n">
        <v>378</v>
      </c>
      <c r="X12" s="9" t="n">
        <f aca="false">V12-W12</f>
        <v>-333</v>
      </c>
      <c r="Y12" s="9" t="n">
        <v>800</v>
      </c>
      <c r="Z12" s="9" t="n">
        <f aca="false">X12+Y12</f>
        <v>467</v>
      </c>
      <c r="AA12" s="9" t="n">
        <v>250</v>
      </c>
      <c r="AB12" s="9" t="n">
        <f aca="false">Z12-AA12</f>
        <v>217</v>
      </c>
      <c r="AC12" s="9" t="n">
        <v>800</v>
      </c>
      <c r="AD12" s="9" t="n">
        <f aca="false">AB12+AC12</f>
        <v>1017</v>
      </c>
      <c r="AE12" s="9" t="n">
        <v>600</v>
      </c>
      <c r="AF12" s="9" t="n">
        <f aca="false">AD12-AE12</f>
        <v>417</v>
      </c>
      <c r="AG12" s="9" t="n">
        <v>800</v>
      </c>
      <c r="AH12" s="9" t="n">
        <f aca="false">AF12+AG12</f>
        <v>1217</v>
      </c>
      <c r="AI12" s="9" t="n">
        <v>800</v>
      </c>
      <c r="AJ12" s="9" t="n">
        <v>417</v>
      </c>
      <c r="AK12" s="9" t="n">
        <v>600</v>
      </c>
      <c r="AL12" s="9" t="n">
        <f aca="false">AJ12+AK12</f>
        <v>1017</v>
      </c>
      <c r="AM12" s="9"/>
      <c r="AN12" s="9"/>
      <c r="AO12" s="9"/>
      <c r="AP12" s="9"/>
      <c r="AQ12" s="9" t="n">
        <v>200</v>
      </c>
      <c r="AR12" s="9" t="n">
        <f aca="false">AL12-AQ12</f>
        <v>817</v>
      </c>
      <c r="AS12" s="9" t="n">
        <v>800</v>
      </c>
      <c r="AT12" s="9" t="n">
        <v>800</v>
      </c>
      <c r="AU12" s="9" t="n">
        <v>800</v>
      </c>
      <c r="AV12" s="9" t="n">
        <v>600</v>
      </c>
      <c r="AW12" s="9" t="s">
        <v>29</v>
      </c>
      <c r="AX12" s="9" t="s">
        <v>29</v>
      </c>
      <c r="AY12" s="9" t="s">
        <v>29</v>
      </c>
      <c r="AZ12" s="9" t="s">
        <v>29</v>
      </c>
      <c r="BA12" s="9" t="s">
        <v>29</v>
      </c>
      <c r="BB12" s="9" t="s">
        <v>29</v>
      </c>
      <c r="BC12" s="9" t="s">
        <v>29</v>
      </c>
      <c r="BD12" s="9" t="s">
        <v>29</v>
      </c>
      <c r="BE12" s="9" t="n">
        <v>400</v>
      </c>
      <c r="BF12" s="9" t="n">
        <v>1200</v>
      </c>
      <c r="BG12" s="9" t="n">
        <v>800</v>
      </c>
      <c r="BH12" s="9" t="n">
        <v>800</v>
      </c>
      <c r="BI12" s="9" t="n">
        <v>800</v>
      </c>
      <c r="BJ12" s="11" t="n">
        <f aca="false">ROUNDUP(AR12/C12,0)</f>
        <v>1</v>
      </c>
      <c r="BK12" s="12" t="n">
        <v>334</v>
      </c>
      <c r="BL12" s="13" t="n">
        <v>1000</v>
      </c>
      <c r="BM12" s="14" t="s">
        <v>69</v>
      </c>
      <c r="BN12" s="15" t="n">
        <v>200</v>
      </c>
      <c r="BO12" s="0" t="n">
        <f aca="false">+AQ12-BN12</f>
        <v>0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96</v>
      </c>
      <c r="D13" s="9" t="n">
        <v>203524</v>
      </c>
      <c r="E13" s="9" t="n">
        <v>2055826</v>
      </c>
      <c r="F13" s="9" t="s">
        <v>70</v>
      </c>
      <c r="G13" s="9" t="s">
        <v>66</v>
      </c>
      <c r="H13" s="9" t="s">
        <v>71</v>
      </c>
      <c r="I13" s="9" t="n">
        <v>900</v>
      </c>
      <c r="J13" s="10" t="s">
        <v>72</v>
      </c>
      <c r="K13" s="9" t="n">
        <v>330</v>
      </c>
      <c r="L13" s="9" t="n">
        <f aca="false">I13-K13</f>
        <v>570</v>
      </c>
      <c r="M13" s="9" t="n">
        <v>1200</v>
      </c>
      <c r="N13" s="9" t="n">
        <f aca="false">L13+M13</f>
        <v>1770</v>
      </c>
      <c r="O13" s="9" t="n">
        <v>1855</v>
      </c>
      <c r="P13" s="9" t="n">
        <f aca="false">N13-O13</f>
        <v>-85</v>
      </c>
      <c r="Q13" s="9" t="n">
        <v>900</v>
      </c>
      <c r="R13" s="9" t="n">
        <f aca="false">P13+Q13</f>
        <v>815</v>
      </c>
      <c r="S13" s="9" t="n">
        <v>219</v>
      </c>
      <c r="T13" s="9" t="n">
        <f aca="false">R13-S13</f>
        <v>596</v>
      </c>
      <c r="U13" s="9" t="n">
        <v>600</v>
      </c>
      <c r="V13" s="9" t="n">
        <f aca="false">T13+U13</f>
        <v>1196</v>
      </c>
      <c r="W13" s="9" t="n">
        <v>1800</v>
      </c>
      <c r="X13" s="9" t="n">
        <f aca="false">V13-W13</f>
        <v>-604</v>
      </c>
      <c r="Y13" s="9" t="n">
        <v>900</v>
      </c>
      <c r="Z13" s="9" t="n">
        <f aca="false">X13+Y13</f>
        <v>296</v>
      </c>
      <c r="AA13" s="9" t="n">
        <v>296</v>
      </c>
      <c r="AB13" s="9" t="n">
        <f aca="false">Z13-AA13</f>
        <v>0</v>
      </c>
      <c r="AC13" s="9" t="n">
        <v>600</v>
      </c>
      <c r="AD13" s="9" t="n">
        <f aca="false">AB13+AC13</f>
        <v>600</v>
      </c>
      <c r="AE13" s="9" t="n">
        <v>414</v>
      </c>
      <c r="AF13" s="9" t="n">
        <f aca="false">AD13-AE13</f>
        <v>186</v>
      </c>
      <c r="AG13" s="9" t="n">
        <v>900</v>
      </c>
      <c r="AH13" s="9" t="n">
        <f aca="false">AF13+AG13</f>
        <v>1086</v>
      </c>
      <c r="AI13" s="9" t="n">
        <v>425</v>
      </c>
      <c r="AJ13" s="9" t="n">
        <v>0</v>
      </c>
      <c r="AK13" s="9" t="n">
        <v>0</v>
      </c>
      <c r="AL13" s="9" t="n">
        <f aca="false">AJ13+AK13</f>
        <v>0</v>
      </c>
      <c r="AM13" s="9"/>
      <c r="AN13" s="9"/>
      <c r="AO13" s="9"/>
      <c r="AP13" s="9"/>
      <c r="AQ13" s="9" t="n">
        <v>812</v>
      </c>
      <c r="AR13" s="9" t="n">
        <f aca="false">AL13-AQ13</f>
        <v>-812</v>
      </c>
      <c r="AS13" s="9" t="n">
        <v>900</v>
      </c>
      <c r="AT13" s="9" t="n">
        <v>600</v>
      </c>
      <c r="AU13" s="9" t="n">
        <v>900</v>
      </c>
      <c r="AV13" s="9" t="n">
        <v>600</v>
      </c>
      <c r="AW13" s="9" t="s">
        <v>29</v>
      </c>
      <c r="AX13" s="9" t="s">
        <v>29</v>
      </c>
      <c r="AY13" s="9" t="s">
        <v>29</v>
      </c>
      <c r="AZ13" s="9" t="s">
        <v>29</v>
      </c>
      <c r="BA13" s="9" t="s">
        <v>29</v>
      </c>
      <c r="BB13" s="9" t="s">
        <v>29</v>
      </c>
      <c r="BC13" s="9" t="s">
        <v>29</v>
      </c>
      <c r="BD13" s="9" t="s">
        <v>29</v>
      </c>
      <c r="BE13" s="9" t="n">
        <v>300</v>
      </c>
      <c r="BF13" s="9" t="n">
        <v>1200</v>
      </c>
      <c r="BG13" s="9" t="n">
        <v>900</v>
      </c>
      <c r="BH13" s="9" t="n">
        <v>600</v>
      </c>
      <c r="BI13" s="9" t="n">
        <v>900</v>
      </c>
      <c r="BJ13" s="11" t="n">
        <f aca="false">ROUNDUP(AR13/C13,0)</f>
        <v>-9</v>
      </c>
      <c r="BK13" s="12" t="n">
        <v>220</v>
      </c>
      <c r="BL13" s="13" t="n">
        <v>0</v>
      </c>
      <c r="BM13" s="14" t="s">
        <v>73</v>
      </c>
      <c r="BN13" s="15" t="n">
        <v>812</v>
      </c>
      <c r="BO13" s="0" t="n">
        <f aca="false">+AQ13-BN13</f>
        <v>0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400</v>
      </c>
      <c r="D14" s="9" t="n">
        <v>203525</v>
      </c>
      <c r="E14" s="9" t="n">
        <v>2071358</v>
      </c>
      <c r="F14" s="9"/>
      <c r="G14" s="9" t="s">
        <v>50</v>
      </c>
      <c r="H14" s="9" t="s">
        <v>74</v>
      </c>
      <c r="I14" s="9" t="s">
        <v>29</v>
      </c>
      <c r="J14" s="10" t="s">
        <v>75</v>
      </c>
      <c r="K14" s="9" t="n">
        <v>0</v>
      </c>
      <c r="L14" s="9" t="n">
        <f aca="false">I14-K14</f>
        <v>0</v>
      </c>
      <c r="M14" s="9" t="n">
        <v>1000</v>
      </c>
      <c r="N14" s="9" t="n">
        <f aca="false">L14+M14</f>
        <v>1000</v>
      </c>
      <c r="O14" s="9" t="n">
        <v>1010</v>
      </c>
      <c r="P14" s="9" t="n">
        <f aca="false">N14-O14</f>
        <v>-10</v>
      </c>
      <c r="Q14" s="9" t="n">
        <v>500</v>
      </c>
      <c r="R14" s="9" t="n">
        <f aca="false">P14+Q14</f>
        <v>490</v>
      </c>
      <c r="S14" s="9" t="n">
        <v>1234</v>
      </c>
      <c r="T14" s="9" t="n">
        <f aca="false">R14-S14</f>
        <v>-744</v>
      </c>
      <c r="U14" s="9" t="n">
        <v>1000</v>
      </c>
      <c r="V14" s="9" t="n">
        <f aca="false">T14+U14</f>
        <v>256</v>
      </c>
      <c r="W14" s="9" t="n">
        <v>0</v>
      </c>
      <c r="X14" s="9" t="n">
        <f aca="false">V14-W14</f>
        <v>256</v>
      </c>
      <c r="Y14" s="9" t="n">
        <v>500</v>
      </c>
      <c r="Z14" s="9" t="n">
        <f aca="false">X14+Y14</f>
        <v>756</v>
      </c>
      <c r="AA14" s="9" t="n">
        <v>960</v>
      </c>
      <c r="AB14" s="9" t="n">
        <f aca="false">Z14-AA14</f>
        <v>-204</v>
      </c>
      <c r="AC14" s="9" t="n">
        <v>1000</v>
      </c>
      <c r="AD14" s="9" t="n">
        <f aca="false">AB14+AC14</f>
        <v>796</v>
      </c>
      <c r="AE14" s="9" t="n">
        <v>950</v>
      </c>
      <c r="AF14" s="9" t="n">
        <f aca="false">AD14-AE14</f>
        <v>-154</v>
      </c>
      <c r="AG14" s="9" t="n">
        <v>500</v>
      </c>
      <c r="AH14" s="9" t="n">
        <f aca="false">AF14+AG14</f>
        <v>346</v>
      </c>
      <c r="AI14" s="9" t="n">
        <v>250</v>
      </c>
      <c r="AJ14" s="9" t="n">
        <v>96</v>
      </c>
      <c r="AK14" s="9" t="n">
        <v>1000</v>
      </c>
      <c r="AL14" s="9" t="n">
        <f aca="false">AJ14+AK14</f>
        <v>1096</v>
      </c>
      <c r="AM14" s="9"/>
      <c r="AN14" s="9" t="n">
        <v>175</v>
      </c>
      <c r="AO14" s="9"/>
      <c r="AP14" s="9"/>
      <c r="AQ14" s="9" t="n">
        <v>175</v>
      </c>
      <c r="AR14" s="9" t="n">
        <f aca="false">AL14-AQ14</f>
        <v>921</v>
      </c>
      <c r="AS14" s="9" t="n">
        <v>500</v>
      </c>
      <c r="AT14" s="9" t="n">
        <v>1000</v>
      </c>
      <c r="AU14" s="9" t="n">
        <v>500</v>
      </c>
      <c r="AV14" s="9" t="n">
        <v>1000</v>
      </c>
      <c r="AW14" s="9" t="s">
        <v>29</v>
      </c>
      <c r="AX14" s="9" t="s">
        <v>29</v>
      </c>
      <c r="AY14" s="9" t="s">
        <v>29</v>
      </c>
      <c r="AZ14" s="9" t="s">
        <v>29</v>
      </c>
      <c r="BA14" s="9" t="s">
        <v>29</v>
      </c>
      <c r="BB14" s="9" t="s">
        <v>29</v>
      </c>
      <c r="BC14" s="9" t="s">
        <v>29</v>
      </c>
      <c r="BD14" s="9" t="s">
        <v>29</v>
      </c>
      <c r="BE14" s="9" t="s">
        <v>29</v>
      </c>
      <c r="BF14" s="9" t="n">
        <v>1500</v>
      </c>
      <c r="BG14" s="9" t="n">
        <v>500</v>
      </c>
      <c r="BH14" s="9" t="n">
        <v>1000</v>
      </c>
      <c r="BI14" s="9" t="n">
        <v>500</v>
      </c>
      <c r="BJ14" s="11" t="n">
        <f aca="false">ROUNDUP(AR14/C14,0)</f>
        <v>3</v>
      </c>
      <c r="BK14" s="12" t="n">
        <v>228</v>
      </c>
      <c r="BL14" s="13" t="n">
        <v>464</v>
      </c>
      <c r="BM14" s="14" t="s">
        <v>76</v>
      </c>
      <c r="BN14" s="15" t="n">
        <v>175</v>
      </c>
      <c r="BO14" s="0" t="n">
        <f aca="false">+AQ14-BN14</f>
        <v>0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450</v>
      </c>
      <c r="D15" s="9" t="n">
        <v>203525</v>
      </c>
      <c r="E15" s="9" t="n">
        <v>2192212</v>
      </c>
      <c r="F15" s="9" t="s">
        <v>31</v>
      </c>
      <c r="G15" s="9" t="s">
        <v>26</v>
      </c>
      <c r="H15" s="9" t="s">
        <v>77</v>
      </c>
      <c r="I15" s="9" t="n">
        <v>1000</v>
      </c>
      <c r="J15" s="10" t="s">
        <v>78</v>
      </c>
      <c r="K15" s="9" t="n">
        <v>1477</v>
      </c>
      <c r="L15" s="9" t="n">
        <f aca="false">I15-K15</f>
        <v>-477</v>
      </c>
      <c r="M15" s="9" t="n">
        <v>1500</v>
      </c>
      <c r="N15" s="9" t="n">
        <f aca="false">L15+M15</f>
        <v>1023</v>
      </c>
      <c r="O15" s="9" t="n">
        <v>1254</v>
      </c>
      <c r="P15" s="9" t="n">
        <f aca="false">N15-O15</f>
        <v>-231</v>
      </c>
      <c r="Q15" s="9" t="n">
        <v>500</v>
      </c>
      <c r="R15" s="9" t="n">
        <f aca="false">P15+Q15</f>
        <v>269</v>
      </c>
      <c r="S15" s="9" t="n">
        <v>0</v>
      </c>
      <c r="T15" s="9" t="n">
        <f aca="false">R15-S15</f>
        <v>269</v>
      </c>
      <c r="U15" s="9" t="n">
        <v>1000</v>
      </c>
      <c r="V15" s="9" t="n">
        <f aca="false">T15+U15</f>
        <v>1269</v>
      </c>
      <c r="W15" s="9" t="n">
        <v>337</v>
      </c>
      <c r="X15" s="9" t="n">
        <f aca="false">V15-W15</f>
        <v>932</v>
      </c>
      <c r="Y15" s="9" t="n">
        <v>1000</v>
      </c>
      <c r="Z15" s="9" t="n">
        <f aca="false">X15+Y15</f>
        <v>1932</v>
      </c>
      <c r="AA15" s="9" t="n">
        <v>784</v>
      </c>
      <c r="AB15" s="9" t="n">
        <f aca="false">Z15-AA15</f>
        <v>1148</v>
      </c>
      <c r="AC15" s="9" t="n">
        <v>1000</v>
      </c>
      <c r="AD15" s="9" t="n">
        <f aca="false">AB15+AC15</f>
        <v>2148</v>
      </c>
      <c r="AE15" s="9" t="n">
        <v>740</v>
      </c>
      <c r="AF15" s="9" t="n">
        <f aca="false">AD15-AE15</f>
        <v>1408</v>
      </c>
      <c r="AG15" s="9" t="n">
        <v>1000</v>
      </c>
      <c r="AH15" s="9" t="n">
        <f aca="false">AF15+AG15</f>
        <v>2408</v>
      </c>
      <c r="AI15" s="9" t="n">
        <v>1841</v>
      </c>
      <c r="AJ15" s="9" t="n">
        <v>567</v>
      </c>
      <c r="AK15" s="9" t="n">
        <v>500</v>
      </c>
      <c r="AL15" s="9" t="n">
        <f aca="false">AJ15+AK15</f>
        <v>1067</v>
      </c>
      <c r="AM15" s="9"/>
      <c r="AN15" s="9"/>
      <c r="AO15" s="9" t="n">
        <v>219</v>
      </c>
      <c r="AP15" s="9"/>
      <c r="AQ15" s="9" t="n">
        <v>552</v>
      </c>
      <c r="AR15" s="9" t="n">
        <f aca="false">AL15-AQ15</f>
        <v>515</v>
      </c>
      <c r="AS15" s="9" t="n">
        <v>1000</v>
      </c>
      <c r="AT15" s="9" t="n">
        <v>1000</v>
      </c>
      <c r="AU15" s="9" t="n">
        <v>1000</v>
      </c>
      <c r="AV15" s="9" t="n">
        <v>1000</v>
      </c>
      <c r="AW15" s="9" t="s">
        <v>29</v>
      </c>
      <c r="AX15" s="9" t="s">
        <v>29</v>
      </c>
      <c r="AY15" s="9" t="s">
        <v>29</v>
      </c>
      <c r="AZ15" s="9" t="s">
        <v>29</v>
      </c>
      <c r="BA15" s="9" t="s">
        <v>29</v>
      </c>
      <c r="BB15" s="9" t="s">
        <v>29</v>
      </c>
      <c r="BC15" s="9" t="s">
        <v>29</v>
      </c>
      <c r="BD15" s="9" t="s">
        <v>29</v>
      </c>
      <c r="BE15" s="9" t="s">
        <v>29</v>
      </c>
      <c r="BF15" s="9" t="n">
        <v>1500</v>
      </c>
      <c r="BG15" s="9" t="n">
        <v>1000</v>
      </c>
      <c r="BH15" s="9" t="n">
        <v>1000</v>
      </c>
      <c r="BI15" s="9" t="n">
        <v>1000</v>
      </c>
      <c r="BJ15" s="11" t="n">
        <f aca="false">ROUNDUP(AR15/C15,0)</f>
        <v>2</v>
      </c>
      <c r="BK15" s="12" t="n">
        <v>93</v>
      </c>
      <c r="BL15" s="13" t="n">
        <v>250</v>
      </c>
      <c r="BM15" s="14" t="s">
        <v>79</v>
      </c>
      <c r="BN15" s="15" t="n">
        <v>552</v>
      </c>
      <c r="BO15" s="0" t="n">
        <f aca="false">+AQ15-BN15</f>
        <v>0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350</v>
      </c>
      <c r="D16" s="9" t="n">
        <v>203525</v>
      </c>
      <c r="E16" s="16" t="n">
        <v>2004127</v>
      </c>
      <c r="F16" s="9" t="s">
        <v>31</v>
      </c>
      <c r="G16" s="9" t="s">
        <v>62</v>
      </c>
      <c r="H16" s="9" t="s">
        <v>80</v>
      </c>
      <c r="I16" s="9" t="s">
        <v>29</v>
      </c>
      <c r="J16" s="10" t="s">
        <v>81</v>
      </c>
      <c r="K16" s="9" t="n">
        <v>410</v>
      </c>
      <c r="L16" s="9" t="n">
        <f aca="false">I16-K16</f>
        <v>-410</v>
      </c>
      <c r="M16" s="9" t="s">
        <v>29</v>
      </c>
      <c r="N16" s="9" t="n">
        <f aca="false">L16+M16</f>
        <v>-410</v>
      </c>
      <c r="O16" s="9" t="n">
        <v>0</v>
      </c>
      <c r="P16" s="9" t="n">
        <f aca="false">N16-O16</f>
        <v>-410</v>
      </c>
      <c r="Q16" s="9" t="n">
        <v>200</v>
      </c>
      <c r="R16" s="9" t="n">
        <f aca="false">P16+Q16</f>
        <v>-210</v>
      </c>
      <c r="S16" s="9" t="n">
        <v>225</v>
      </c>
      <c r="T16" s="9" t="n">
        <f aca="false">R16-S16</f>
        <v>-435</v>
      </c>
      <c r="U16" s="9" t="n">
        <v>500</v>
      </c>
      <c r="V16" s="9" t="n">
        <f aca="false">T16+U16</f>
        <v>65</v>
      </c>
      <c r="W16" s="9" t="n">
        <v>415</v>
      </c>
      <c r="X16" s="9" t="n">
        <f aca="false">V16-W16</f>
        <v>-350</v>
      </c>
      <c r="Y16" s="9" t="n">
        <v>500</v>
      </c>
      <c r="Z16" s="9" t="n">
        <f aca="false">X16+Y16</f>
        <v>150</v>
      </c>
      <c r="AA16" s="9" t="n">
        <v>533</v>
      </c>
      <c r="AB16" s="9" t="n">
        <f aca="false">Z16-AA16</f>
        <v>-383</v>
      </c>
      <c r="AC16" s="9" t="n">
        <v>500</v>
      </c>
      <c r="AD16" s="9" t="n">
        <f aca="false">AB16+AC16</f>
        <v>117</v>
      </c>
      <c r="AE16" s="9" t="n">
        <v>218</v>
      </c>
      <c r="AF16" s="9" t="n">
        <f aca="false">AD16-AE16</f>
        <v>-101</v>
      </c>
      <c r="AG16" s="9" t="n">
        <v>500</v>
      </c>
      <c r="AH16" s="9" t="n">
        <f aca="false">AF16+AG16</f>
        <v>399</v>
      </c>
      <c r="AI16" s="9" t="n">
        <v>460</v>
      </c>
      <c r="AJ16" s="9" t="n">
        <v>-61</v>
      </c>
      <c r="AK16" s="9" t="n">
        <v>500</v>
      </c>
      <c r="AL16" s="9" t="n">
        <f aca="false">AJ16+AK16</f>
        <v>439</v>
      </c>
      <c r="AM16" s="9"/>
      <c r="AN16" s="9" t="n">
        <v>100</v>
      </c>
      <c r="AO16" s="9" t="n">
        <f aca="false">102+100</f>
        <v>202</v>
      </c>
      <c r="AP16" s="9"/>
      <c r="AQ16" s="9" t="n">
        <v>913</v>
      </c>
      <c r="AR16" s="9" t="n">
        <f aca="false">AL16-AQ16</f>
        <v>-474</v>
      </c>
      <c r="AS16" s="9" t="n">
        <v>500</v>
      </c>
      <c r="AT16" s="9" t="n">
        <v>500</v>
      </c>
      <c r="AU16" s="9" t="n">
        <v>500</v>
      </c>
      <c r="AV16" s="9" t="n">
        <v>500</v>
      </c>
      <c r="AW16" s="9" t="s">
        <v>29</v>
      </c>
      <c r="AX16" s="9" t="s">
        <v>29</v>
      </c>
      <c r="AY16" s="9" t="s">
        <v>29</v>
      </c>
      <c r="AZ16" s="9" t="s">
        <v>29</v>
      </c>
      <c r="BA16" s="9" t="s">
        <v>29</v>
      </c>
      <c r="BB16" s="9" t="s">
        <v>29</v>
      </c>
      <c r="BC16" s="9" t="s">
        <v>29</v>
      </c>
      <c r="BD16" s="9" t="s">
        <v>29</v>
      </c>
      <c r="BE16" s="9" t="n">
        <v>100</v>
      </c>
      <c r="BF16" s="9" t="n">
        <v>900</v>
      </c>
      <c r="BG16" s="9" t="n">
        <v>500</v>
      </c>
      <c r="BH16" s="9" t="n">
        <v>500</v>
      </c>
      <c r="BI16" s="9" t="n">
        <v>500</v>
      </c>
      <c r="BJ16" s="11" t="n">
        <f aca="false">ROUNDUP(AR16/C16,0)</f>
        <v>-2</v>
      </c>
      <c r="BK16" s="12" t="n">
        <v>491</v>
      </c>
      <c r="BL16" s="13" t="n">
        <v>1957</v>
      </c>
      <c r="BM16" s="14" t="s">
        <v>21</v>
      </c>
      <c r="BN16" s="15" t="n">
        <v>913</v>
      </c>
      <c r="BO16" s="0" t="n">
        <f aca="false">+AQ16-BN16</f>
        <v>0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500</v>
      </c>
      <c r="D17" s="9" t="n">
        <v>190991</v>
      </c>
      <c r="E17" s="16" t="n">
        <v>2004137</v>
      </c>
      <c r="F17" s="9" t="s">
        <v>41</v>
      </c>
      <c r="G17" s="9" t="s">
        <v>50</v>
      </c>
      <c r="H17" s="9" t="s">
        <v>82</v>
      </c>
      <c r="I17" s="9" t="s">
        <v>29</v>
      </c>
      <c r="J17" s="10" t="s">
        <v>83</v>
      </c>
      <c r="K17" s="9" t="n">
        <v>0</v>
      </c>
      <c r="L17" s="9" t="n">
        <f aca="false">I17-K17</f>
        <v>0</v>
      </c>
      <c r="M17" s="9" t="s">
        <v>29</v>
      </c>
      <c r="N17" s="9" t="n">
        <f aca="false">L17+M17</f>
        <v>0</v>
      </c>
      <c r="O17" s="9" t="n">
        <v>0</v>
      </c>
      <c r="P17" s="9" t="n">
        <f aca="false">N17-O17</f>
        <v>0</v>
      </c>
      <c r="Q17" s="9" t="n">
        <v>200</v>
      </c>
      <c r="R17" s="9" t="n">
        <f aca="false">P17+Q17</f>
        <v>200</v>
      </c>
      <c r="S17" s="9" t="n">
        <v>245</v>
      </c>
      <c r="T17" s="9" t="n">
        <f aca="false">R17-S17</f>
        <v>-45</v>
      </c>
      <c r="U17" s="9" t="n">
        <v>500</v>
      </c>
      <c r="V17" s="9" t="n">
        <f aca="false">T17+U17</f>
        <v>455</v>
      </c>
      <c r="W17" s="9" t="n">
        <v>550</v>
      </c>
      <c r="X17" s="9" t="n">
        <f aca="false">V17-W17</f>
        <v>-95</v>
      </c>
      <c r="Y17" s="9" t="n">
        <v>500</v>
      </c>
      <c r="Z17" s="9" t="n">
        <f aca="false">X17+Y17</f>
        <v>405</v>
      </c>
      <c r="AA17" s="9" t="n">
        <v>468</v>
      </c>
      <c r="AB17" s="9" t="n">
        <f aca="false">Z17-AA17</f>
        <v>-63</v>
      </c>
      <c r="AC17" s="9" t="n">
        <v>500</v>
      </c>
      <c r="AD17" s="9" t="n">
        <f aca="false">AB17+AC17</f>
        <v>437</v>
      </c>
      <c r="AE17" s="9" t="n">
        <v>418</v>
      </c>
      <c r="AF17" s="9" t="n">
        <f aca="false">AD17-AE17</f>
        <v>19</v>
      </c>
      <c r="AG17" s="9" t="n">
        <v>500</v>
      </c>
      <c r="AH17" s="9" t="n">
        <f aca="false">AF17+AG17</f>
        <v>519</v>
      </c>
      <c r="AI17" s="9" t="n">
        <v>649</v>
      </c>
      <c r="AJ17" s="9" t="n">
        <v>-130</v>
      </c>
      <c r="AK17" s="9" t="n">
        <v>500</v>
      </c>
      <c r="AL17" s="9" t="n">
        <f aca="false">AJ17+AK17</f>
        <v>370</v>
      </c>
      <c r="AM17" s="9" t="n">
        <f aca="false">80+80</f>
        <v>160</v>
      </c>
      <c r="AN17" s="9" t="n">
        <f aca="false">74+80</f>
        <v>154</v>
      </c>
      <c r="AO17" s="9"/>
      <c r="AP17" s="9"/>
      <c r="AQ17" s="9" t="n">
        <v>314</v>
      </c>
      <c r="AR17" s="9" t="n">
        <f aca="false">AL17-AQ17</f>
        <v>56</v>
      </c>
      <c r="AS17" s="9" t="n">
        <v>500</v>
      </c>
      <c r="AT17" s="9" t="n">
        <v>500</v>
      </c>
      <c r="AU17" s="9" t="n">
        <v>500</v>
      </c>
      <c r="AV17" s="9" t="n">
        <v>500</v>
      </c>
      <c r="AW17" s="9" t="s">
        <v>29</v>
      </c>
      <c r="AX17" s="9" t="s">
        <v>29</v>
      </c>
      <c r="AY17" s="9" t="s">
        <v>29</v>
      </c>
      <c r="AZ17" s="9" t="s">
        <v>29</v>
      </c>
      <c r="BA17" s="9" t="s">
        <v>29</v>
      </c>
      <c r="BB17" s="9" t="s">
        <v>29</v>
      </c>
      <c r="BC17" s="9" t="s">
        <v>29</v>
      </c>
      <c r="BD17" s="9" t="s">
        <v>29</v>
      </c>
      <c r="BE17" s="9" t="n">
        <v>100</v>
      </c>
      <c r="BF17" s="9" t="n">
        <v>900</v>
      </c>
      <c r="BG17" s="9" t="n">
        <v>500</v>
      </c>
      <c r="BH17" s="9" t="n">
        <v>500</v>
      </c>
      <c r="BI17" s="9" t="n">
        <v>500</v>
      </c>
      <c r="BJ17" s="11" t="n">
        <f aca="false">ROUNDUP(AR17/C17,0)</f>
        <v>1</v>
      </c>
      <c r="BK17" s="12" t="n">
        <v>444</v>
      </c>
      <c r="BL17" s="13" t="n">
        <v>2013</v>
      </c>
      <c r="BM17" s="14" t="s">
        <v>21</v>
      </c>
      <c r="BN17" s="15" t="n">
        <v>314</v>
      </c>
      <c r="BO17" s="0" t="n">
        <f aca="false">+AQ17-BN17</f>
        <v>0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2850</v>
      </c>
      <c r="D18" s="9" t="n">
        <v>203524</v>
      </c>
      <c r="E18" s="9" t="n">
        <v>2079693</v>
      </c>
      <c r="F18" s="9"/>
      <c r="G18" s="9" t="s">
        <v>66</v>
      </c>
      <c r="H18" s="9" t="s">
        <v>84</v>
      </c>
      <c r="I18" s="9" t="s">
        <v>29</v>
      </c>
      <c r="J18" s="10" t="s">
        <v>85</v>
      </c>
      <c r="K18" s="9" t="n">
        <v>138</v>
      </c>
      <c r="L18" s="9" t="n">
        <f aca="false">I18-K18</f>
        <v>-138</v>
      </c>
      <c r="M18" s="9" t="n">
        <v>200</v>
      </c>
      <c r="N18" s="9" t="n">
        <f aca="false">L18+M18</f>
        <v>62</v>
      </c>
      <c r="O18" s="9" t="n">
        <v>150</v>
      </c>
      <c r="P18" s="9" t="n">
        <f aca="false">N18-O18</f>
        <v>-88</v>
      </c>
      <c r="Q18" s="9" t="s">
        <v>29</v>
      </c>
      <c r="R18" s="9" t="n">
        <f aca="false">P18+Q18</f>
        <v>-88</v>
      </c>
      <c r="S18" s="9" t="n">
        <v>0</v>
      </c>
      <c r="T18" s="9" t="n">
        <f aca="false">R18-S18</f>
        <v>-88</v>
      </c>
      <c r="U18" s="9" t="n">
        <v>200</v>
      </c>
      <c r="V18" s="9" t="n">
        <f aca="false">T18+U18</f>
        <v>112</v>
      </c>
      <c r="W18" s="9" t="n">
        <v>113</v>
      </c>
      <c r="X18" s="9" t="n">
        <f aca="false">V18-W18</f>
        <v>-1</v>
      </c>
      <c r="Y18" s="9" t="s">
        <v>29</v>
      </c>
      <c r="Z18" s="9" t="n">
        <f aca="false">X18+Y18</f>
        <v>-1</v>
      </c>
      <c r="AA18" s="9" t="n">
        <v>0</v>
      </c>
      <c r="AB18" s="9" t="n">
        <f aca="false">Z18-AA18</f>
        <v>-1</v>
      </c>
      <c r="AC18" s="9" t="n">
        <v>200</v>
      </c>
      <c r="AD18" s="9" t="n">
        <f aca="false">AB18+AC18</f>
        <v>199</v>
      </c>
      <c r="AE18" s="9" t="n">
        <v>227</v>
      </c>
      <c r="AF18" s="9" t="n">
        <f aca="false">AD18-AE18</f>
        <v>-28</v>
      </c>
      <c r="AG18" s="9" t="n">
        <v>200</v>
      </c>
      <c r="AH18" s="9" t="n">
        <f aca="false">AF18+AG18</f>
        <v>172</v>
      </c>
      <c r="AI18" s="9" t="n">
        <v>0</v>
      </c>
      <c r="AJ18" s="9" t="n">
        <v>172</v>
      </c>
      <c r="AK18" s="9" t="s">
        <v>29</v>
      </c>
      <c r="AL18" s="9" t="n">
        <f aca="false">AJ18+AK18</f>
        <v>172</v>
      </c>
      <c r="AM18" s="9"/>
      <c r="AN18" s="9"/>
      <c r="AO18" s="9" t="n">
        <v>181</v>
      </c>
      <c r="AP18" s="9"/>
      <c r="AQ18" s="9" t="n">
        <v>181</v>
      </c>
      <c r="AR18" s="9" t="n">
        <f aca="false">AL18-AQ18</f>
        <v>-9</v>
      </c>
      <c r="AS18" s="9" t="n">
        <v>200</v>
      </c>
      <c r="AT18" s="9" t="n">
        <v>200</v>
      </c>
      <c r="AU18" s="9" t="s">
        <v>29</v>
      </c>
      <c r="AV18" s="9" t="n">
        <v>200</v>
      </c>
      <c r="AW18" s="9" t="s">
        <v>29</v>
      </c>
      <c r="AX18" s="9" t="s">
        <v>29</v>
      </c>
      <c r="AY18" s="9" t="s">
        <v>29</v>
      </c>
      <c r="AZ18" s="9" t="s">
        <v>29</v>
      </c>
      <c r="BA18" s="9" t="s">
        <v>29</v>
      </c>
      <c r="BB18" s="9" t="s">
        <v>29</v>
      </c>
      <c r="BC18" s="9" t="s">
        <v>29</v>
      </c>
      <c r="BD18" s="9" t="s">
        <v>29</v>
      </c>
      <c r="BE18" s="9" t="s">
        <v>29</v>
      </c>
      <c r="BF18" s="9" t="n">
        <v>200</v>
      </c>
      <c r="BG18" s="9" t="n">
        <v>200</v>
      </c>
      <c r="BH18" s="9" t="n">
        <v>200</v>
      </c>
      <c r="BI18" s="9" t="s">
        <v>29</v>
      </c>
      <c r="BJ18" s="11" t="n">
        <f aca="false">ROUNDUP(AR18/C18,0)</f>
        <v>-1</v>
      </c>
      <c r="BK18" s="12" t="n">
        <v>47</v>
      </c>
      <c r="BL18" s="13" t="n">
        <v>1696</v>
      </c>
      <c r="BM18" s="14" t="s">
        <v>21</v>
      </c>
      <c r="BN18" s="15" t="n">
        <v>181</v>
      </c>
      <c r="BO18" s="0" t="n">
        <f aca="false">+AQ18-BN18</f>
        <v>0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400</v>
      </c>
      <c r="D19" s="9" t="n">
        <v>203524</v>
      </c>
      <c r="E19" s="9" t="n">
        <v>2074375</v>
      </c>
      <c r="F19" s="9"/>
      <c r="G19" s="9" t="s">
        <v>66</v>
      </c>
      <c r="H19" s="9" t="s">
        <v>86</v>
      </c>
      <c r="I19" s="9" t="n">
        <v>1500</v>
      </c>
      <c r="J19" s="10" t="s">
        <v>87</v>
      </c>
      <c r="K19" s="9" t="n">
        <v>0</v>
      </c>
      <c r="L19" s="9" t="n">
        <f aca="false">I19-K19</f>
        <v>1500</v>
      </c>
      <c r="M19" s="9" t="n">
        <v>1000</v>
      </c>
      <c r="N19" s="9" t="n">
        <f aca="false">L19+M19</f>
        <v>2500</v>
      </c>
      <c r="O19" s="9" t="n">
        <f aca="false">479+1760</f>
        <v>2239</v>
      </c>
      <c r="P19" s="9" t="n">
        <f aca="false">N19-O19</f>
        <v>261</v>
      </c>
      <c r="Q19" s="9" t="n">
        <v>1000</v>
      </c>
      <c r="R19" s="9" t="n">
        <f aca="false">P19+Q19</f>
        <v>1261</v>
      </c>
      <c r="S19" s="9" t="n">
        <v>745</v>
      </c>
      <c r="T19" s="9" t="n">
        <f aca="false">R19-S19</f>
        <v>516</v>
      </c>
      <c r="U19" s="9" t="n">
        <v>1000</v>
      </c>
      <c r="V19" s="9" t="n">
        <f aca="false">T19+U19</f>
        <v>1516</v>
      </c>
      <c r="W19" s="9" t="n">
        <v>748</v>
      </c>
      <c r="X19" s="9" t="n">
        <f aca="false">V19-W19</f>
        <v>768</v>
      </c>
      <c r="Y19" s="9" t="n">
        <v>500</v>
      </c>
      <c r="Z19" s="9" t="n">
        <f aca="false">X19+Y19</f>
        <v>1268</v>
      </c>
      <c r="AA19" s="9" t="n">
        <v>600</v>
      </c>
      <c r="AB19" s="9" t="n">
        <f aca="false">Z19-AA19</f>
        <v>668</v>
      </c>
      <c r="AC19" s="9" t="n">
        <v>1000</v>
      </c>
      <c r="AD19" s="9" t="n">
        <f aca="false">AB19+AC19</f>
        <v>1668</v>
      </c>
      <c r="AE19" s="9" t="n">
        <v>1805</v>
      </c>
      <c r="AF19" s="9" t="n">
        <f aca="false">AD19-AE19</f>
        <v>-137</v>
      </c>
      <c r="AG19" s="9" t="n">
        <v>1000</v>
      </c>
      <c r="AH19" s="9" t="n">
        <f aca="false">AF19+AG19</f>
        <v>863</v>
      </c>
      <c r="AI19" s="9" t="n">
        <v>424</v>
      </c>
      <c r="AJ19" s="9" t="n">
        <v>439</v>
      </c>
      <c r="AK19" s="9" t="n">
        <v>1000</v>
      </c>
      <c r="AL19" s="9" t="n">
        <f aca="false">AJ19+AK19</f>
        <v>1439</v>
      </c>
      <c r="AM19" s="9"/>
      <c r="AN19" s="9"/>
      <c r="AO19" s="9"/>
      <c r="AP19" s="9"/>
      <c r="AQ19" s="9" t="n">
        <v>1464</v>
      </c>
      <c r="AR19" s="9" t="n">
        <f aca="false">AL19-AQ19</f>
        <v>-25</v>
      </c>
      <c r="AS19" s="9" t="n">
        <v>1000</v>
      </c>
      <c r="AT19" s="9" t="n">
        <v>500</v>
      </c>
      <c r="AU19" s="9" t="n">
        <v>1000</v>
      </c>
      <c r="AV19" s="9" t="n">
        <v>1000</v>
      </c>
      <c r="AW19" s="9" t="s">
        <v>29</v>
      </c>
      <c r="AX19" s="9" t="s">
        <v>29</v>
      </c>
      <c r="AY19" s="9" t="s">
        <v>29</v>
      </c>
      <c r="AZ19" s="9" t="s">
        <v>29</v>
      </c>
      <c r="BA19" s="9" t="s">
        <v>29</v>
      </c>
      <c r="BB19" s="9" t="s">
        <v>29</v>
      </c>
      <c r="BC19" s="9" t="s">
        <v>29</v>
      </c>
      <c r="BD19" s="9" t="s">
        <v>29</v>
      </c>
      <c r="BE19" s="9" t="n">
        <v>500</v>
      </c>
      <c r="BF19" s="9" t="n">
        <v>1500</v>
      </c>
      <c r="BG19" s="9" t="n">
        <v>1000</v>
      </c>
      <c r="BH19" s="9" t="n">
        <v>500</v>
      </c>
      <c r="BI19" s="9" t="n">
        <v>1000</v>
      </c>
      <c r="BJ19" s="11" t="n">
        <f aca="false">ROUNDUP(AR19/C19,0)</f>
        <v>-1</v>
      </c>
      <c r="BK19" s="12" t="n">
        <v>1</v>
      </c>
      <c r="BL19" s="13" t="n">
        <v>89</v>
      </c>
      <c r="BM19" s="14" t="s">
        <v>21</v>
      </c>
      <c r="BN19" s="15" t="n">
        <v>1464</v>
      </c>
      <c r="BO19" s="0" t="n">
        <f aca="false">+AQ19-BN19</f>
        <v>0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350</v>
      </c>
      <c r="D20" s="9" t="n">
        <v>191575</v>
      </c>
      <c r="E20" s="9" t="n">
        <v>2032037</v>
      </c>
      <c r="F20" s="9"/>
      <c r="G20" s="9" t="s">
        <v>50</v>
      </c>
      <c r="H20" s="9" t="s">
        <v>88</v>
      </c>
      <c r="I20" s="9" t="n">
        <v>400</v>
      </c>
      <c r="J20" s="10" t="s">
        <v>89</v>
      </c>
      <c r="K20" s="9" t="n">
        <v>600</v>
      </c>
      <c r="L20" s="9" t="n">
        <f aca="false">I20-K20</f>
        <v>-200</v>
      </c>
      <c r="M20" s="9" t="n">
        <v>1100</v>
      </c>
      <c r="N20" s="9" t="n">
        <f aca="false">L20+M20</f>
        <v>900</v>
      </c>
      <c r="O20" s="9" t="n">
        <v>900</v>
      </c>
      <c r="P20" s="9" t="n">
        <f aca="false">N20-O20</f>
        <v>0</v>
      </c>
      <c r="Q20" s="9" t="n">
        <v>900</v>
      </c>
      <c r="R20" s="9" t="n">
        <f aca="false">P20+Q20</f>
        <v>900</v>
      </c>
      <c r="S20" s="9" t="n">
        <v>1600</v>
      </c>
      <c r="T20" s="9" t="n">
        <f aca="false">R20-S20</f>
        <v>-700</v>
      </c>
      <c r="U20" s="9" t="n">
        <v>1000</v>
      </c>
      <c r="V20" s="9" t="n">
        <f aca="false">T20+U20</f>
        <v>300</v>
      </c>
      <c r="W20" s="9" t="n">
        <v>500</v>
      </c>
      <c r="X20" s="9" t="n">
        <f aca="false">V20-W20</f>
        <v>-200</v>
      </c>
      <c r="Y20" s="9" t="n">
        <v>900</v>
      </c>
      <c r="Z20" s="9" t="n">
        <f aca="false">X20+Y20</f>
        <v>700</v>
      </c>
      <c r="AA20" s="9" t="n">
        <v>700</v>
      </c>
      <c r="AB20" s="9" t="n">
        <f aca="false">Z20-AA20</f>
        <v>0</v>
      </c>
      <c r="AC20" s="9" t="n">
        <v>900</v>
      </c>
      <c r="AD20" s="9" t="n">
        <f aca="false">AB20+AC20</f>
        <v>900</v>
      </c>
      <c r="AE20" s="9" t="n">
        <v>1300</v>
      </c>
      <c r="AF20" s="9" t="n">
        <f aca="false">AD20-AE20</f>
        <v>-400</v>
      </c>
      <c r="AG20" s="9" t="n">
        <v>900</v>
      </c>
      <c r="AH20" s="9" t="n">
        <f aca="false">AF20+AG20</f>
        <v>500</v>
      </c>
      <c r="AI20" s="9" t="n">
        <v>1000</v>
      </c>
      <c r="AJ20" s="9" t="n">
        <v>-500</v>
      </c>
      <c r="AK20" s="9" t="n">
        <v>900</v>
      </c>
      <c r="AL20" s="9" t="n">
        <f aca="false">AJ20+AK20</f>
        <v>400</v>
      </c>
      <c r="AM20" s="9"/>
      <c r="AN20" s="9"/>
      <c r="AO20" s="9"/>
      <c r="AP20" s="9"/>
      <c r="AQ20" s="9" t="n">
        <v>400</v>
      </c>
      <c r="AR20" s="9" t="n">
        <f aca="false">AL20-AQ20</f>
        <v>0</v>
      </c>
      <c r="AS20" s="9" t="n">
        <v>900</v>
      </c>
      <c r="AT20" s="9" t="n">
        <v>900</v>
      </c>
      <c r="AU20" s="9" t="n">
        <v>900</v>
      </c>
      <c r="AV20" s="9" t="n">
        <v>900</v>
      </c>
      <c r="AW20" s="9" t="s">
        <v>29</v>
      </c>
      <c r="AX20" s="9" t="s">
        <v>29</v>
      </c>
      <c r="AY20" s="9" t="s">
        <v>29</v>
      </c>
      <c r="AZ20" s="9" t="s">
        <v>29</v>
      </c>
      <c r="BA20" s="9" t="s">
        <v>29</v>
      </c>
      <c r="BB20" s="9" t="s">
        <v>29</v>
      </c>
      <c r="BC20" s="9" t="s">
        <v>29</v>
      </c>
      <c r="BD20" s="9" t="s">
        <v>29</v>
      </c>
      <c r="BE20" s="9" t="n">
        <v>300</v>
      </c>
      <c r="BF20" s="9" t="n">
        <v>1500</v>
      </c>
      <c r="BG20" s="9" t="n">
        <v>900</v>
      </c>
      <c r="BH20" s="9" t="n">
        <v>900</v>
      </c>
      <c r="BI20" s="9" t="n">
        <v>900</v>
      </c>
      <c r="BJ20" s="11" t="n">
        <f aca="false">ROUNDUP(AR20/C20,0)</f>
        <v>0</v>
      </c>
      <c r="BK20" s="12" t="n">
        <v>424</v>
      </c>
      <c r="BL20" s="13" t="n">
        <v>1832</v>
      </c>
      <c r="BM20" s="14" t="s">
        <v>21</v>
      </c>
      <c r="BN20" s="15" t="n">
        <v>400</v>
      </c>
      <c r="BO20" s="0" t="n">
        <f aca="false">+AQ20-BN20</f>
        <v>0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1000</v>
      </c>
      <c r="D21" s="9" t="n">
        <v>0</v>
      </c>
      <c r="E21" s="9" t="n">
        <v>2066304</v>
      </c>
      <c r="F21" s="9"/>
      <c r="G21" s="9" t="s">
        <v>62</v>
      </c>
      <c r="H21" s="9" t="s">
        <v>90</v>
      </c>
      <c r="I21" s="9" t="n">
        <v>450</v>
      </c>
      <c r="J21" s="10" t="s">
        <v>91</v>
      </c>
      <c r="K21" s="9" t="n">
        <v>1548</v>
      </c>
      <c r="L21" s="9" t="n">
        <f aca="false">I21-K21</f>
        <v>-1098</v>
      </c>
      <c r="M21" s="9" t="n">
        <v>1350</v>
      </c>
      <c r="N21" s="9" t="n">
        <f aca="false">L21+M21</f>
        <v>252</v>
      </c>
      <c r="O21" s="9" t="n">
        <v>508</v>
      </c>
      <c r="P21" s="9" t="n">
        <f aca="false">N21-O21</f>
        <v>-256</v>
      </c>
      <c r="Q21" s="9" t="n">
        <v>900</v>
      </c>
      <c r="R21" s="9" t="n">
        <f aca="false">P21+Q21</f>
        <v>644</v>
      </c>
      <c r="S21" s="9" t="n">
        <v>748</v>
      </c>
      <c r="T21" s="9" t="n">
        <f aca="false">R21-S21</f>
        <v>-104</v>
      </c>
      <c r="U21" s="9" t="n">
        <v>900</v>
      </c>
      <c r="V21" s="9" t="n">
        <f aca="false">T21+U21</f>
        <v>796</v>
      </c>
      <c r="W21" s="9" t="n">
        <v>827</v>
      </c>
      <c r="X21" s="9" t="n">
        <f aca="false">V21-W21</f>
        <v>-31</v>
      </c>
      <c r="Y21" s="9" t="n">
        <v>900</v>
      </c>
      <c r="Z21" s="9" t="n">
        <f aca="false">X21+Y21</f>
        <v>869</v>
      </c>
      <c r="AA21" s="9" t="n">
        <v>869</v>
      </c>
      <c r="AB21" s="9" t="n">
        <f aca="false">Z21-AA21</f>
        <v>0</v>
      </c>
      <c r="AC21" s="9" t="n">
        <v>900</v>
      </c>
      <c r="AD21" s="9" t="n">
        <f aca="false">AB21+AC21</f>
        <v>900</v>
      </c>
      <c r="AE21" s="9" t="n">
        <v>1136</v>
      </c>
      <c r="AF21" s="9" t="n">
        <f aca="false">AD21-AE21</f>
        <v>-236</v>
      </c>
      <c r="AG21" s="9" t="n">
        <v>900</v>
      </c>
      <c r="AH21" s="9" t="n">
        <f aca="false">AF21+AG21</f>
        <v>664</v>
      </c>
      <c r="AI21" s="9" t="n">
        <v>860</v>
      </c>
      <c r="AJ21" s="9" t="n">
        <v>-196</v>
      </c>
      <c r="AK21" s="9" t="n">
        <v>900</v>
      </c>
      <c r="AL21" s="9" t="n">
        <f aca="false">AJ21+AK21</f>
        <v>704</v>
      </c>
      <c r="AM21" s="9" t="n">
        <v>450</v>
      </c>
      <c r="AN21" s="9"/>
      <c r="AO21" s="9"/>
      <c r="AP21" s="9"/>
      <c r="AQ21" s="9" t="n">
        <v>450</v>
      </c>
      <c r="AR21" s="9" t="n">
        <f aca="false">AL21-AQ21</f>
        <v>254</v>
      </c>
      <c r="AS21" s="9" t="n">
        <v>900</v>
      </c>
      <c r="AT21" s="9" t="n">
        <v>900</v>
      </c>
      <c r="AU21" s="9" t="n">
        <v>900</v>
      </c>
      <c r="AV21" s="9" t="n">
        <v>900</v>
      </c>
      <c r="AW21" s="9" t="s">
        <v>29</v>
      </c>
      <c r="AX21" s="9" t="s">
        <v>29</v>
      </c>
      <c r="AY21" s="9" t="s">
        <v>29</v>
      </c>
      <c r="AZ21" s="9" t="s">
        <v>29</v>
      </c>
      <c r="BA21" s="9" t="s">
        <v>29</v>
      </c>
      <c r="BB21" s="9" t="s">
        <v>29</v>
      </c>
      <c r="BC21" s="9" t="s">
        <v>29</v>
      </c>
      <c r="BD21" s="9" t="s">
        <v>29</v>
      </c>
      <c r="BE21" s="9" t="n">
        <v>450</v>
      </c>
      <c r="BF21" s="9" t="n">
        <v>1350</v>
      </c>
      <c r="BG21" s="9" t="n">
        <v>900</v>
      </c>
      <c r="BH21" s="9" t="n">
        <v>900</v>
      </c>
      <c r="BI21" s="9" t="n">
        <v>900</v>
      </c>
      <c r="BJ21" s="11" t="n">
        <f aca="false">ROUNDUP(AR21/C21,0)</f>
        <v>1</v>
      </c>
      <c r="BK21" s="12" t="n">
        <v>556</v>
      </c>
      <c r="BL21" s="13" t="n">
        <v>1582</v>
      </c>
      <c r="BM21" s="14" t="s">
        <v>21</v>
      </c>
      <c r="BN21" s="15" t="n">
        <v>450</v>
      </c>
      <c r="BO21" s="0" t="n">
        <f aca="false">+AQ21-BN21</f>
        <v>0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400</v>
      </c>
      <c r="D22" s="9" t="n">
        <v>203524</v>
      </c>
      <c r="E22" s="9" t="n">
        <v>2079695</v>
      </c>
      <c r="F22" s="9" t="s">
        <v>31</v>
      </c>
      <c r="G22" s="9" t="s">
        <v>92</v>
      </c>
      <c r="H22" s="9" t="s">
        <v>93</v>
      </c>
      <c r="I22" s="9" t="s">
        <v>29</v>
      </c>
      <c r="J22" s="10" t="s">
        <v>94</v>
      </c>
      <c r="K22" s="9" t="n">
        <v>41</v>
      </c>
      <c r="L22" s="9" t="n">
        <f aca="false">I22-K22</f>
        <v>-41</v>
      </c>
      <c r="M22" s="9" t="n">
        <v>126</v>
      </c>
      <c r="N22" s="9" t="n">
        <f aca="false">L22+M22</f>
        <v>85</v>
      </c>
      <c r="O22" s="9" t="n">
        <v>82</v>
      </c>
      <c r="P22" s="9" t="n">
        <f aca="false">N22-O22</f>
        <v>3</v>
      </c>
      <c r="Q22" s="9" t="n">
        <v>126</v>
      </c>
      <c r="R22" s="9" t="n">
        <f aca="false">P22+Q22</f>
        <v>129</v>
      </c>
      <c r="S22" s="9" t="n">
        <v>118</v>
      </c>
      <c r="T22" s="9" t="n">
        <f aca="false">R22-S22</f>
        <v>11</v>
      </c>
      <c r="U22" s="9" t="n">
        <v>126</v>
      </c>
      <c r="V22" s="9" t="n">
        <f aca="false">T22+U22</f>
        <v>137</v>
      </c>
      <c r="W22" s="9" t="n">
        <v>0</v>
      </c>
      <c r="X22" s="9" t="n">
        <f aca="false">V22-W22</f>
        <v>137</v>
      </c>
      <c r="Y22" s="9" t="n">
        <v>126</v>
      </c>
      <c r="Z22" s="9" t="n">
        <f aca="false">X22+Y22</f>
        <v>263</v>
      </c>
      <c r="AA22" s="9" t="n">
        <v>310</v>
      </c>
      <c r="AB22" s="9" t="n">
        <f aca="false">Z22-AA22</f>
        <v>-47</v>
      </c>
      <c r="AC22" s="9" t="n">
        <v>126</v>
      </c>
      <c r="AD22" s="9" t="n">
        <f aca="false">AB22+AC22</f>
        <v>79</v>
      </c>
      <c r="AE22" s="9" t="n">
        <v>0</v>
      </c>
      <c r="AF22" s="9" t="n">
        <f aca="false">AD22-AE22</f>
        <v>79</v>
      </c>
      <c r="AG22" s="9" t="n">
        <v>126</v>
      </c>
      <c r="AH22" s="9" t="n">
        <f aca="false">AF22+AG22</f>
        <v>205</v>
      </c>
      <c r="AI22" s="9" t="n">
        <v>158</v>
      </c>
      <c r="AJ22" s="9" t="n">
        <v>47</v>
      </c>
      <c r="AK22" s="9" t="n">
        <v>126</v>
      </c>
      <c r="AL22" s="9" t="n">
        <f aca="false">AJ22+AK22</f>
        <v>173</v>
      </c>
      <c r="AM22" s="9"/>
      <c r="AN22" s="9"/>
      <c r="AO22" s="9"/>
      <c r="AP22" s="9"/>
      <c r="AQ22" s="9" t="n">
        <v>0</v>
      </c>
      <c r="AR22" s="9" t="n">
        <f aca="false">AL22-AQ22</f>
        <v>173</v>
      </c>
      <c r="AS22" s="9" t="n">
        <v>126</v>
      </c>
      <c r="AT22" s="9" t="n">
        <v>126</v>
      </c>
      <c r="AU22" s="9" t="n">
        <v>126</v>
      </c>
      <c r="AV22" s="9" t="n">
        <v>168</v>
      </c>
      <c r="AW22" s="9" t="s">
        <v>29</v>
      </c>
      <c r="AX22" s="9" t="s">
        <v>29</v>
      </c>
      <c r="AY22" s="9" t="s">
        <v>29</v>
      </c>
      <c r="AZ22" s="9" t="s">
        <v>29</v>
      </c>
      <c r="BA22" s="9" t="s">
        <v>29</v>
      </c>
      <c r="BB22" s="9" t="s">
        <v>29</v>
      </c>
      <c r="BC22" s="9" t="s">
        <v>29</v>
      </c>
      <c r="BD22" s="9" t="s">
        <v>29</v>
      </c>
      <c r="BE22" s="9" t="n">
        <v>84</v>
      </c>
      <c r="BF22" s="9" t="n">
        <v>168</v>
      </c>
      <c r="BG22" s="9" t="n">
        <v>126</v>
      </c>
      <c r="BH22" s="9" t="n">
        <v>126</v>
      </c>
      <c r="BI22" s="9" t="n">
        <v>126</v>
      </c>
      <c r="BJ22" s="11" t="n">
        <f aca="false">ROUNDUP(AR22/C22,0)</f>
        <v>1</v>
      </c>
      <c r="BK22" s="12" t="n">
        <v>74</v>
      </c>
      <c r="BL22" s="13" t="n">
        <v>0</v>
      </c>
      <c r="BM22" s="14" t="s">
        <v>95</v>
      </c>
      <c r="BN22" s="15" t="n">
        <v>0</v>
      </c>
      <c r="BO22" s="0" t="n">
        <f aca="false">+AQ22-BN22</f>
        <v>0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1000</v>
      </c>
      <c r="D23" s="9" t="n">
        <v>191575</v>
      </c>
      <c r="E23" s="9" t="n">
        <v>2068516</v>
      </c>
      <c r="F23" s="9" t="s">
        <v>36</v>
      </c>
      <c r="G23" s="9" t="s">
        <v>62</v>
      </c>
      <c r="H23" s="9" t="s">
        <v>96</v>
      </c>
      <c r="I23" s="9" t="n">
        <v>1600</v>
      </c>
      <c r="J23" s="10" t="s">
        <v>97</v>
      </c>
      <c r="K23" s="9" t="n">
        <v>0</v>
      </c>
      <c r="L23" s="9" t="n">
        <f aca="false">I23-K23</f>
        <v>1600</v>
      </c>
      <c r="M23" s="9" t="n">
        <v>3200</v>
      </c>
      <c r="N23" s="9" t="n">
        <f aca="false">L23+M23</f>
        <v>4800</v>
      </c>
      <c r="O23" s="9" t="n">
        <v>1575</v>
      </c>
      <c r="P23" s="9" t="n">
        <f aca="false">N23-O23</f>
        <v>3225</v>
      </c>
      <c r="Q23" s="9" t="n">
        <v>1600</v>
      </c>
      <c r="R23" s="9" t="n">
        <f aca="false">P23+Q23</f>
        <v>4825</v>
      </c>
      <c r="S23" s="9" t="n">
        <v>860</v>
      </c>
      <c r="T23" s="9" t="n">
        <f aca="false">R23-S23</f>
        <v>3965</v>
      </c>
      <c r="U23" s="9" t="s">
        <v>29</v>
      </c>
      <c r="V23" s="9" t="n">
        <f aca="false">T23+U23</f>
        <v>3965</v>
      </c>
      <c r="W23" s="9" t="n">
        <v>3430</v>
      </c>
      <c r="X23" s="9" t="n">
        <f aca="false">V23-W23</f>
        <v>535</v>
      </c>
      <c r="Y23" s="9" t="n">
        <v>1600</v>
      </c>
      <c r="Z23" s="9" t="n">
        <f aca="false">X23+Y23</f>
        <v>2135</v>
      </c>
      <c r="AA23" s="9" t="n">
        <v>0</v>
      </c>
      <c r="AB23" s="9" t="n">
        <f aca="false">Z23-AA23</f>
        <v>2135</v>
      </c>
      <c r="AC23" s="9" t="n">
        <v>1600</v>
      </c>
      <c r="AD23" s="9" t="n">
        <f aca="false">AB23+AC23</f>
        <v>3735</v>
      </c>
      <c r="AE23" s="9" t="n">
        <v>1460</v>
      </c>
      <c r="AF23" s="9" t="n">
        <f aca="false">AD23-AE23</f>
        <v>2275</v>
      </c>
      <c r="AG23" s="9" t="n">
        <v>1600</v>
      </c>
      <c r="AH23" s="9" t="n">
        <f aca="false">AF23+AG23</f>
        <v>3875</v>
      </c>
      <c r="AI23" s="9" t="n">
        <v>1800</v>
      </c>
      <c r="AJ23" s="9" t="n">
        <v>0</v>
      </c>
      <c r="AK23" s="9" t="n">
        <v>0</v>
      </c>
      <c r="AL23" s="9" t="n">
        <f aca="false">AJ23+AK23</f>
        <v>0</v>
      </c>
      <c r="AM23" s="9"/>
      <c r="AN23" s="9"/>
      <c r="AO23" s="9"/>
      <c r="AP23" s="9"/>
      <c r="AQ23" s="9" t="n">
        <v>0</v>
      </c>
      <c r="AR23" s="9" t="n">
        <f aca="false">AL23-AQ23</f>
        <v>0</v>
      </c>
      <c r="AS23" s="9" t="n">
        <v>1600</v>
      </c>
      <c r="AT23" s="9" t="n">
        <v>1600</v>
      </c>
      <c r="AU23" s="9" t="n">
        <v>1600</v>
      </c>
      <c r="AV23" s="9" t="n">
        <v>1600</v>
      </c>
      <c r="AW23" s="9" t="s">
        <v>29</v>
      </c>
      <c r="AX23" s="9" t="s">
        <v>29</v>
      </c>
      <c r="AY23" s="9" t="s">
        <v>29</v>
      </c>
      <c r="AZ23" s="9" t="s">
        <v>29</v>
      </c>
      <c r="BA23" s="9" t="s">
        <v>29</v>
      </c>
      <c r="BB23" s="9" t="s">
        <v>29</v>
      </c>
      <c r="BC23" s="9" t="s">
        <v>29</v>
      </c>
      <c r="BD23" s="9" t="s">
        <v>29</v>
      </c>
      <c r="BE23" s="9" t="s">
        <v>29</v>
      </c>
      <c r="BF23" s="9" t="n">
        <v>3200</v>
      </c>
      <c r="BG23" s="9" t="n">
        <v>1600</v>
      </c>
      <c r="BH23" s="9" t="n">
        <v>1600</v>
      </c>
      <c r="BI23" s="9" t="n">
        <v>1600</v>
      </c>
      <c r="BJ23" s="11" t="n">
        <f aca="false">ROUNDUP(AR23/C23,0)</f>
        <v>0</v>
      </c>
      <c r="BK23" s="12" t="n">
        <v>5</v>
      </c>
      <c r="BL23" s="13" t="n">
        <v>0</v>
      </c>
      <c r="BM23" s="14" t="s">
        <v>98</v>
      </c>
      <c r="BN23" s="15" t="n">
        <v>0</v>
      </c>
      <c r="BO23" s="0" t="n">
        <f aca="false">+AQ23-BN23</f>
        <v>0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100</v>
      </c>
      <c r="D24" s="9" t="n">
        <v>203525</v>
      </c>
      <c r="E24" s="9" t="n">
        <v>2093742</v>
      </c>
      <c r="F24" s="9" t="s">
        <v>41</v>
      </c>
      <c r="G24" s="9" t="s">
        <v>62</v>
      </c>
      <c r="H24" s="9" t="s">
        <v>99</v>
      </c>
      <c r="I24" s="9" t="n">
        <v>600</v>
      </c>
      <c r="J24" s="10" t="s">
        <v>100</v>
      </c>
      <c r="K24" s="9" t="n">
        <v>240</v>
      </c>
      <c r="L24" s="9" t="n">
        <f aca="false">I24-K24</f>
        <v>360</v>
      </c>
      <c r="M24" s="9" t="n">
        <v>1200</v>
      </c>
      <c r="N24" s="9" t="n">
        <f aca="false">L24+M24</f>
        <v>1560</v>
      </c>
      <c r="O24" s="9" t="n">
        <v>1713</v>
      </c>
      <c r="P24" s="9" t="n">
        <f aca="false">N24-O24</f>
        <v>-153</v>
      </c>
      <c r="Q24" s="9" t="n">
        <v>1200</v>
      </c>
      <c r="R24" s="9" t="n">
        <f aca="false">P24+Q24</f>
        <v>1047</v>
      </c>
      <c r="S24" s="9" t="n">
        <v>0</v>
      </c>
      <c r="T24" s="9" t="n">
        <f aca="false">R24-S24</f>
        <v>1047</v>
      </c>
      <c r="U24" s="9" t="n">
        <v>600</v>
      </c>
      <c r="V24" s="9" t="n">
        <f aca="false">T24+U24</f>
        <v>1647</v>
      </c>
      <c r="W24" s="9" t="n">
        <v>1595</v>
      </c>
      <c r="X24" s="9" t="n">
        <f aca="false">V24-W24</f>
        <v>52</v>
      </c>
      <c r="Y24" s="9" t="n">
        <v>600</v>
      </c>
      <c r="Z24" s="9" t="n">
        <f aca="false">X24+Y24</f>
        <v>652</v>
      </c>
      <c r="AA24" s="9" t="n">
        <v>220</v>
      </c>
      <c r="AB24" s="9" t="n">
        <f aca="false">Z24-AA24</f>
        <v>432</v>
      </c>
      <c r="AC24" s="9" t="n">
        <v>600</v>
      </c>
      <c r="AD24" s="9" t="n">
        <f aca="false">AB24+AC24</f>
        <v>1032</v>
      </c>
      <c r="AE24" s="9" t="n">
        <v>200</v>
      </c>
      <c r="AF24" s="9" t="n">
        <f aca="false">AD24-AE24</f>
        <v>832</v>
      </c>
      <c r="AG24" s="9" t="n">
        <v>1200</v>
      </c>
      <c r="AH24" s="9" t="n">
        <f aca="false">AF24+AG24</f>
        <v>2032</v>
      </c>
      <c r="AI24" s="9" t="n">
        <v>1485</v>
      </c>
      <c r="AJ24" s="9" t="n">
        <v>0</v>
      </c>
      <c r="AK24" s="9" t="n">
        <v>0</v>
      </c>
      <c r="AL24" s="9" t="n">
        <f aca="false">AJ24+AK24</f>
        <v>0</v>
      </c>
      <c r="AM24" s="9"/>
      <c r="AN24" s="9"/>
      <c r="AO24" s="9"/>
      <c r="AP24" s="9"/>
      <c r="AQ24" s="9" t="n">
        <v>777</v>
      </c>
      <c r="AR24" s="9" t="n">
        <f aca="false">AL24-AQ24</f>
        <v>-777</v>
      </c>
      <c r="AS24" s="9" t="n">
        <v>600</v>
      </c>
      <c r="AT24" s="9" t="n">
        <v>600</v>
      </c>
      <c r="AU24" s="9" t="n">
        <v>1200</v>
      </c>
      <c r="AV24" s="9" t="n">
        <v>600</v>
      </c>
      <c r="AW24" s="9" t="s">
        <v>29</v>
      </c>
      <c r="AX24" s="9" t="s">
        <v>29</v>
      </c>
      <c r="AY24" s="9" t="s">
        <v>29</v>
      </c>
      <c r="AZ24" s="9" t="s">
        <v>29</v>
      </c>
      <c r="BA24" s="9" t="s">
        <v>29</v>
      </c>
      <c r="BB24" s="9" t="s">
        <v>29</v>
      </c>
      <c r="BC24" s="9" t="s">
        <v>29</v>
      </c>
      <c r="BD24" s="9" t="s">
        <v>29</v>
      </c>
      <c r="BE24" s="9" t="s">
        <v>29</v>
      </c>
      <c r="BF24" s="9" t="n">
        <v>1200</v>
      </c>
      <c r="BG24" s="9" t="n">
        <v>1200</v>
      </c>
      <c r="BH24" s="9" t="n">
        <v>600</v>
      </c>
      <c r="BI24" s="9" t="n">
        <v>600</v>
      </c>
      <c r="BJ24" s="11" t="n">
        <f aca="false">ROUNDUP(AR24/C24,0)</f>
        <v>-8</v>
      </c>
      <c r="BK24" s="12" t="n">
        <v>306</v>
      </c>
      <c r="BL24" s="13" t="n">
        <v>0</v>
      </c>
      <c r="BM24" s="14" t="s">
        <v>101</v>
      </c>
      <c r="BN24" s="15" t="n">
        <v>777</v>
      </c>
      <c r="BO24" s="0" t="n">
        <f aca="false">+AQ24-BN24</f>
        <v>0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400</v>
      </c>
      <c r="D25" s="9" t="n">
        <v>191575</v>
      </c>
      <c r="E25" s="9" t="n">
        <v>2192211</v>
      </c>
      <c r="F25" s="9" t="s">
        <v>31</v>
      </c>
      <c r="G25" s="9" t="s">
        <v>66</v>
      </c>
      <c r="H25" s="9" t="s">
        <v>102</v>
      </c>
      <c r="I25" s="9" t="n">
        <v>1000</v>
      </c>
      <c r="J25" s="10" t="s">
        <v>103</v>
      </c>
      <c r="K25" s="9" t="n">
        <v>2554</v>
      </c>
      <c r="L25" s="9" t="n">
        <f aca="false">I25-K25</f>
        <v>-1554</v>
      </c>
      <c r="M25" s="9" t="n">
        <v>1500</v>
      </c>
      <c r="N25" s="9" t="n">
        <f aca="false">L25+M25</f>
        <v>-54</v>
      </c>
      <c r="O25" s="9" t="n">
        <v>0</v>
      </c>
      <c r="P25" s="9" t="n">
        <f aca="false">N25-O25</f>
        <v>-54</v>
      </c>
      <c r="Q25" s="9" t="n">
        <v>500</v>
      </c>
      <c r="R25" s="9" t="n">
        <f aca="false">P25+Q25</f>
        <v>446</v>
      </c>
      <c r="S25" s="9" t="n">
        <v>0</v>
      </c>
      <c r="T25" s="9" t="n">
        <f aca="false">R25-S25</f>
        <v>446</v>
      </c>
      <c r="U25" s="9" t="n">
        <v>1000</v>
      </c>
      <c r="V25" s="9" t="n">
        <f aca="false">T25+U25</f>
        <v>1446</v>
      </c>
      <c r="W25" s="9" t="n">
        <v>366</v>
      </c>
      <c r="X25" s="9" t="n">
        <f aca="false">V25-W25</f>
        <v>1080</v>
      </c>
      <c r="Y25" s="9" t="n">
        <v>1000</v>
      </c>
      <c r="Z25" s="9" t="n">
        <f aca="false">X25+Y25</f>
        <v>2080</v>
      </c>
      <c r="AA25" s="9" t="n">
        <v>2139</v>
      </c>
      <c r="AB25" s="9" t="n">
        <f aca="false">Z25-AA25</f>
        <v>-59</v>
      </c>
      <c r="AC25" s="9" t="n">
        <v>1000</v>
      </c>
      <c r="AD25" s="9" t="n">
        <f aca="false">AB25+AC25</f>
        <v>941</v>
      </c>
      <c r="AE25" s="9" t="n">
        <v>0</v>
      </c>
      <c r="AF25" s="9" t="n">
        <f aca="false">AD25-AE25</f>
        <v>941</v>
      </c>
      <c r="AG25" s="9" t="n">
        <v>1000</v>
      </c>
      <c r="AH25" s="9" t="n">
        <f aca="false">AF25+AG25</f>
        <v>1941</v>
      </c>
      <c r="AI25" s="9" t="n">
        <v>1780</v>
      </c>
      <c r="AJ25" s="9" t="n">
        <v>161</v>
      </c>
      <c r="AK25" s="9" t="n">
        <v>500</v>
      </c>
      <c r="AL25" s="9" t="n">
        <f aca="false">AJ25+AK25</f>
        <v>661</v>
      </c>
      <c r="AM25" s="9"/>
      <c r="AN25" s="9"/>
      <c r="AO25" s="9"/>
      <c r="AP25" s="9"/>
      <c r="AQ25" s="9" t="n">
        <v>319</v>
      </c>
      <c r="AR25" s="9" t="n">
        <f aca="false">AL25-AQ25</f>
        <v>342</v>
      </c>
      <c r="AS25" s="9" t="n">
        <v>1000</v>
      </c>
      <c r="AT25" s="9" t="n">
        <v>1000</v>
      </c>
      <c r="AU25" s="9" t="n">
        <v>1000</v>
      </c>
      <c r="AV25" s="9" t="n">
        <v>1000</v>
      </c>
      <c r="AW25" s="9" t="s">
        <v>29</v>
      </c>
      <c r="AX25" s="9" t="s">
        <v>29</v>
      </c>
      <c r="AY25" s="9" t="s">
        <v>29</v>
      </c>
      <c r="AZ25" s="9" t="s">
        <v>29</v>
      </c>
      <c r="BA25" s="9" t="s">
        <v>29</v>
      </c>
      <c r="BB25" s="9" t="s">
        <v>29</v>
      </c>
      <c r="BC25" s="9" t="s">
        <v>29</v>
      </c>
      <c r="BD25" s="9" t="s">
        <v>29</v>
      </c>
      <c r="BE25" s="9" t="s">
        <v>29</v>
      </c>
      <c r="BF25" s="9" t="n">
        <v>1500</v>
      </c>
      <c r="BG25" s="9" t="n">
        <v>1000</v>
      </c>
      <c r="BH25" s="9" t="n">
        <v>1000</v>
      </c>
      <c r="BI25" s="9" t="n">
        <v>1000</v>
      </c>
      <c r="BJ25" s="11" t="n">
        <f aca="false">ROUNDUP(AR25/C25,0)</f>
        <v>1</v>
      </c>
      <c r="BK25" s="12" t="n">
        <v>243</v>
      </c>
      <c r="BL25" s="13" t="n">
        <v>240</v>
      </c>
      <c r="BM25" s="14" t="s">
        <v>104</v>
      </c>
      <c r="BN25" s="15" t="n">
        <v>319</v>
      </c>
      <c r="BO25" s="0" t="n">
        <f aca="false">+AQ25-BN25</f>
        <v>0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450</v>
      </c>
      <c r="D26" s="9" t="n">
        <v>191575</v>
      </c>
      <c r="E26" s="16" t="n">
        <v>2004136</v>
      </c>
      <c r="F26" s="9" t="s">
        <v>46</v>
      </c>
      <c r="G26" s="9" t="s">
        <v>37</v>
      </c>
      <c r="H26" s="9" t="s">
        <v>105</v>
      </c>
      <c r="I26" s="9" t="s">
        <v>29</v>
      </c>
      <c r="J26" s="10" t="s">
        <v>106</v>
      </c>
      <c r="K26" s="9" t="n">
        <v>167</v>
      </c>
      <c r="L26" s="9" t="n">
        <f aca="false">I26-K26</f>
        <v>-167</v>
      </c>
      <c r="M26" s="9" t="n">
        <v>300</v>
      </c>
      <c r="N26" s="9" t="n">
        <f aca="false">L26+M26</f>
        <v>133</v>
      </c>
      <c r="O26" s="9" t="n">
        <v>150</v>
      </c>
      <c r="P26" s="9" t="n">
        <f aca="false">N26-O26</f>
        <v>-17</v>
      </c>
      <c r="Q26" s="9" t="n">
        <v>500</v>
      </c>
      <c r="R26" s="9" t="n">
        <f aca="false">P26+Q26</f>
        <v>483</v>
      </c>
      <c r="S26" s="9" t="n">
        <v>219</v>
      </c>
      <c r="T26" s="9" t="n">
        <f aca="false">R26-S26</f>
        <v>264</v>
      </c>
      <c r="U26" s="9" t="n">
        <v>500</v>
      </c>
      <c r="V26" s="9" t="n">
        <f aca="false">T26+U26</f>
        <v>764</v>
      </c>
      <c r="W26" s="9" t="n">
        <v>583</v>
      </c>
      <c r="X26" s="9" t="n">
        <f aca="false">V26-W26</f>
        <v>181</v>
      </c>
      <c r="Y26" s="9" t="n">
        <v>500</v>
      </c>
      <c r="Z26" s="9" t="n">
        <f aca="false">X26+Y26</f>
        <v>681</v>
      </c>
      <c r="AA26" s="9" t="n">
        <v>598</v>
      </c>
      <c r="AB26" s="9" t="n">
        <f aca="false">Z26-AA26</f>
        <v>83</v>
      </c>
      <c r="AC26" s="9" t="n">
        <v>500</v>
      </c>
      <c r="AD26" s="9" t="n">
        <f aca="false">AB26+AC26</f>
        <v>583</v>
      </c>
      <c r="AE26" s="9" t="n">
        <v>502</v>
      </c>
      <c r="AF26" s="9" t="n">
        <f aca="false">AD26-AE26</f>
        <v>81</v>
      </c>
      <c r="AG26" s="9" t="n">
        <v>500</v>
      </c>
      <c r="AH26" s="9" t="n">
        <f aca="false">AF26+AG26</f>
        <v>581</v>
      </c>
      <c r="AI26" s="9" t="n">
        <v>479</v>
      </c>
      <c r="AJ26" s="9" t="n">
        <v>102</v>
      </c>
      <c r="AK26" s="9" t="n">
        <v>500</v>
      </c>
      <c r="AL26" s="9" t="n">
        <f aca="false">AJ26+AK26</f>
        <v>602</v>
      </c>
      <c r="AM26" s="9"/>
      <c r="AN26" s="9"/>
      <c r="AO26" s="9"/>
      <c r="AP26" s="9"/>
      <c r="AQ26" s="9" t="n">
        <v>80</v>
      </c>
      <c r="AR26" s="9" t="n">
        <f aca="false">AL26-AQ26</f>
        <v>522</v>
      </c>
      <c r="AS26" s="9" t="n">
        <v>500</v>
      </c>
      <c r="AT26" s="9" t="n">
        <v>500</v>
      </c>
      <c r="AU26" s="9" t="n">
        <v>500</v>
      </c>
      <c r="AV26" s="9" t="n">
        <v>500</v>
      </c>
      <c r="AW26" s="9" t="s">
        <v>29</v>
      </c>
      <c r="AX26" s="9" t="s">
        <v>29</v>
      </c>
      <c r="AY26" s="9" t="s">
        <v>29</v>
      </c>
      <c r="AZ26" s="9" t="s">
        <v>29</v>
      </c>
      <c r="BA26" s="9" t="s">
        <v>29</v>
      </c>
      <c r="BB26" s="9" t="s">
        <v>29</v>
      </c>
      <c r="BC26" s="9" t="s">
        <v>29</v>
      </c>
      <c r="BD26" s="9" t="s">
        <v>29</v>
      </c>
      <c r="BE26" s="9" t="n">
        <v>100</v>
      </c>
      <c r="BF26" s="9" t="n">
        <v>900</v>
      </c>
      <c r="BG26" s="9" t="n">
        <v>500</v>
      </c>
      <c r="BH26" s="9" t="n">
        <v>500</v>
      </c>
      <c r="BI26" s="9" t="n">
        <v>500</v>
      </c>
      <c r="BJ26" s="11" t="n">
        <f aca="false">ROUNDUP(AR26/C26,0)</f>
        <v>2</v>
      </c>
      <c r="BK26" s="12" t="n">
        <v>72</v>
      </c>
      <c r="BL26" s="13" t="n">
        <v>2011</v>
      </c>
      <c r="BM26" s="14" t="s">
        <v>49</v>
      </c>
      <c r="BN26" s="15" t="n">
        <v>80</v>
      </c>
      <c r="BO26" s="0" t="n">
        <f aca="false">+AQ26-BN26</f>
        <v>0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300</v>
      </c>
      <c r="D27" s="9" t="n">
        <v>203525</v>
      </c>
      <c r="E27" s="9" t="n">
        <v>2071352</v>
      </c>
      <c r="F27" s="9"/>
      <c r="G27" s="9" t="s">
        <v>50</v>
      </c>
      <c r="H27" s="9" t="s">
        <v>107</v>
      </c>
      <c r="I27" s="9" t="n">
        <v>320</v>
      </c>
      <c r="J27" s="10" t="s">
        <v>108</v>
      </c>
      <c r="K27" s="9" t="n">
        <v>0</v>
      </c>
      <c r="L27" s="9" t="n">
        <f aca="false">I27-K27</f>
        <v>320</v>
      </c>
      <c r="M27" s="9" t="n">
        <v>960</v>
      </c>
      <c r="N27" s="9" t="n">
        <f aca="false">L27+M27</f>
        <v>1280</v>
      </c>
      <c r="O27" s="9" t="n">
        <v>1307</v>
      </c>
      <c r="P27" s="9" t="n">
        <f aca="false">N27-O27</f>
        <v>-27</v>
      </c>
      <c r="Q27" s="9" t="n">
        <v>960</v>
      </c>
      <c r="R27" s="9" t="n">
        <f aca="false">P27+Q27</f>
        <v>933</v>
      </c>
      <c r="S27" s="9" t="n">
        <v>1172</v>
      </c>
      <c r="T27" s="9" t="n">
        <f aca="false">R27-S27</f>
        <v>-239</v>
      </c>
      <c r="U27" s="9" t="n">
        <v>640</v>
      </c>
      <c r="V27" s="9" t="n">
        <f aca="false">T27+U27</f>
        <v>401</v>
      </c>
      <c r="W27" s="9" t="n">
        <v>528</v>
      </c>
      <c r="X27" s="9" t="n">
        <f aca="false">V27-W27</f>
        <v>-127</v>
      </c>
      <c r="Y27" s="9" t="n">
        <v>640</v>
      </c>
      <c r="Z27" s="9" t="n">
        <f aca="false">X27+Y27</f>
        <v>513</v>
      </c>
      <c r="AA27" s="9" t="n">
        <v>850</v>
      </c>
      <c r="AB27" s="9" t="n">
        <f aca="false">Z27-AA27</f>
        <v>-337</v>
      </c>
      <c r="AC27" s="9" t="n">
        <v>960</v>
      </c>
      <c r="AD27" s="9" t="n">
        <f aca="false">AB27+AC27</f>
        <v>623</v>
      </c>
      <c r="AE27" s="9" t="n">
        <v>943</v>
      </c>
      <c r="AF27" s="9" t="n">
        <f aca="false">AD27-AE27</f>
        <v>-320</v>
      </c>
      <c r="AG27" s="9" t="n">
        <v>640</v>
      </c>
      <c r="AH27" s="9" t="n">
        <f aca="false">AF27+AG27</f>
        <v>320</v>
      </c>
      <c r="AI27" s="9" t="n">
        <v>300</v>
      </c>
      <c r="AJ27" s="9" t="n">
        <v>20</v>
      </c>
      <c r="AK27" s="9" t="n">
        <v>640</v>
      </c>
      <c r="AL27" s="9" t="n">
        <f aca="false">AJ27+AK27</f>
        <v>660</v>
      </c>
      <c r="AM27" s="9"/>
      <c r="AN27" s="9"/>
      <c r="AO27" s="9"/>
      <c r="AP27" s="9"/>
      <c r="AQ27" s="9" t="n">
        <v>622</v>
      </c>
      <c r="AR27" s="9" t="n">
        <f aca="false">AL27-AQ27</f>
        <v>38</v>
      </c>
      <c r="AS27" s="9" t="n">
        <v>960</v>
      </c>
      <c r="AT27" s="9" t="n">
        <v>640</v>
      </c>
      <c r="AU27" s="9" t="n">
        <v>640</v>
      </c>
      <c r="AV27" s="9" t="n">
        <v>960</v>
      </c>
      <c r="AW27" s="9" t="s">
        <v>29</v>
      </c>
      <c r="AX27" s="9" t="s">
        <v>29</v>
      </c>
      <c r="AY27" s="9" t="s">
        <v>29</v>
      </c>
      <c r="AZ27" s="9" t="s">
        <v>29</v>
      </c>
      <c r="BA27" s="9" t="s">
        <v>29</v>
      </c>
      <c r="BB27" s="9" t="s">
        <v>29</v>
      </c>
      <c r="BC27" s="9" t="s">
        <v>29</v>
      </c>
      <c r="BD27" s="9" t="s">
        <v>29</v>
      </c>
      <c r="BE27" s="9" t="n">
        <v>320</v>
      </c>
      <c r="BF27" s="9" t="n">
        <v>1280</v>
      </c>
      <c r="BG27" s="9" t="n">
        <v>640</v>
      </c>
      <c r="BH27" s="9" t="n">
        <v>640</v>
      </c>
      <c r="BI27" s="9" t="n">
        <v>960</v>
      </c>
      <c r="BJ27" s="11" t="n">
        <f aca="false">ROUNDUP(AR27/C27,0)</f>
        <v>1</v>
      </c>
      <c r="BK27" s="12" t="n">
        <v>38</v>
      </c>
      <c r="BL27" s="13" t="n">
        <v>500</v>
      </c>
      <c r="BM27" s="14" t="s">
        <v>49</v>
      </c>
      <c r="BN27" s="15" t="n">
        <v>622</v>
      </c>
      <c r="BO27" s="0" t="n">
        <f aca="false">+AQ27-BN27</f>
        <v>0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200</v>
      </c>
      <c r="D28" s="9" t="n">
        <v>203525</v>
      </c>
      <c r="E28" s="9" t="n">
        <v>2094896</v>
      </c>
      <c r="F28" s="9" t="s">
        <v>36</v>
      </c>
      <c r="G28" s="9" t="s">
        <v>42</v>
      </c>
      <c r="H28" s="9" t="s">
        <v>109</v>
      </c>
      <c r="I28" s="9" t="s">
        <v>29</v>
      </c>
      <c r="J28" s="10" t="s">
        <v>110</v>
      </c>
      <c r="K28" s="9" t="n">
        <v>282</v>
      </c>
      <c r="L28" s="9" t="n">
        <f aca="false">I28-K28</f>
        <v>-282</v>
      </c>
      <c r="M28" s="9" t="n">
        <v>900</v>
      </c>
      <c r="N28" s="9" t="n">
        <f aca="false">L28+M28</f>
        <v>618</v>
      </c>
      <c r="O28" s="9" t="n">
        <v>810</v>
      </c>
      <c r="P28" s="9" t="n">
        <f aca="false">N28-O28</f>
        <v>-192</v>
      </c>
      <c r="Q28" s="9" t="n">
        <v>720</v>
      </c>
      <c r="R28" s="9" t="n">
        <f aca="false">P28+Q28</f>
        <v>528</v>
      </c>
      <c r="S28" s="9" t="n">
        <v>280</v>
      </c>
      <c r="T28" s="9" t="n">
        <f aca="false">R28-S28</f>
        <v>248</v>
      </c>
      <c r="U28" s="9" t="n">
        <v>720</v>
      </c>
      <c r="V28" s="9" t="n">
        <f aca="false">T28+U28</f>
        <v>968</v>
      </c>
      <c r="W28" s="9" t="n">
        <v>794</v>
      </c>
      <c r="X28" s="9" t="n">
        <f aca="false">V28-W28</f>
        <v>174</v>
      </c>
      <c r="Y28" s="9" t="n">
        <v>900</v>
      </c>
      <c r="Z28" s="9" t="n">
        <f aca="false">X28+Y28</f>
        <v>1074</v>
      </c>
      <c r="AA28" s="9" t="n">
        <v>530</v>
      </c>
      <c r="AB28" s="9" t="n">
        <f aca="false">Z28-AA28</f>
        <v>544</v>
      </c>
      <c r="AC28" s="9" t="n">
        <v>720</v>
      </c>
      <c r="AD28" s="9" t="n">
        <f aca="false">AB28+AC28</f>
        <v>1264</v>
      </c>
      <c r="AE28" s="9" t="n">
        <v>1237</v>
      </c>
      <c r="AF28" s="9" t="n">
        <f aca="false">AD28-AE28</f>
        <v>27</v>
      </c>
      <c r="AG28" s="9" t="n">
        <v>720</v>
      </c>
      <c r="AH28" s="9" t="n">
        <f aca="false">AF28+AG28</f>
        <v>747</v>
      </c>
      <c r="AI28" s="9" t="n">
        <v>440</v>
      </c>
      <c r="AJ28" s="9" t="n">
        <v>307</v>
      </c>
      <c r="AK28" s="9" t="n">
        <v>720</v>
      </c>
      <c r="AL28" s="9" t="n">
        <f aca="false">AJ28+AK28</f>
        <v>1027</v>
      </c>
      <c r="AM28" s="9" t="n">
        <v>248</v>
      </c>
      <c r="AN28" s="9"/>
      <c r="AO28" s="9"/>
      <c r="AP28" s="9"/>
      <c r="AQ28" s="9" t="n">
        <v>498</v>
      </c>
      <c r="AR28" s="9" t="n">
        <f aca="false">AL28-AQ28</f>
        <v>529</v>
      </c>
      <c r="AS28" s="9" t="n">
        <v>720</v>
      </c>
      <c r="AT28" s="9" t="n">
        <v>720</v>
      </c>
      <c r="AU28" s="9" t="n">
        <v>900</v>
      </c>
      <c r="AV28" s="9" t="n">
        <v>720</v>
      </c>
      <c r="AW28" s="9" t="s">
        <v>29</v>
      </c>
      <c r="AX28" s="9" t="s">
        <v>29</v>
      </c>
      <c r="AY28" s="9" t="s">
        <v>29</v>
      </c>
      <c r="AZ28" s="9" t="s">
        <v>29</v>
      </c>
      <c r="BA28" s="9" t="s">
        <v>29</v>
      </c>
      <c r="BB28" s="9" t="s">
        <v>29</v>
      </c>
      <c r="BC28" s="9" t="s">
        <v>29</v>
      </c>
      <c r="BD28" s="9" t="s">
        <v>29</v>
      </c>
      <c r="BE28" s="9" t="n">
        <v>360</v>
      </c>
      <c r="BF28" s="9" t="n">
        <v>1260</v>
      </c>
      <c r="BG28" s="9" t="n">
        <v>720</v>
      </c>
      <c r="BH28" s="9" t="n">
        <v>720</v>
      </c>
      <c r="BI28" s="9" t="n">
        <v>720</v>
      </c>
      <c r="BJ28" s="11" t="n">
        <f aca="false">ROUNDUP(AR28/C28,0)</f>
        <v>3</v>
      </c>
      <c r="BK28" s="12" t="n">
        <v>666</v>
      </c>
      <c r="BL28" s="13" t="n">
        <v>261</v>
      </c>
      <c r="BM28" s="14" t="s">
        <v>49</v>
      </c>
      <c r="BN28" s="15" t="n">
        <v>498</v>
      </c>
      <c r="BO28" s="0" t="n">
        <f aca="false">+AQ28-BN28</f>
        <v>0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400</v>
      </c>
      <c r="D29" s="9" t="n">
        <v>203524</v>
      </c>
      <c r="E29" s="16" t="n">
        <v>2130678</v>
      </c>
      <c r="F29" s="9" t="s">
        <v>111</v>
      </c>
      <c r="G29" s="9" t="s">
        <v>42</v>
      </c>
      <c r="H29" s="9" t="s">
        <v>112</v>
      </c>
      <c r="I29" s="9" t="s">
        <v>29</v>
      </c>
      <c r="J29" s="10" t="s">
        <v>113</v>
      </c>
      <c r="K29" s="9" t="n">
        <v>200</v>
      </c>
      <c r="L29" s="9" t="n">
        <f aca="false">I29-K29</f>
        <v>-200</v>
      </c>
      <c r="M29" s="9" t="n">
        <v>1200</v>
      </c>
      <c r="N29" s="9" t="n">
        <f aca="false">L29+M29</f>
        <v>1000</v>
      </c>
      <c r="O29" s="9" t="n">
        <v>901</v>
      </c>
      <c r="P29" s="9" t="n">
        <f aca="false">N29-O29</f>
        <v>99</v>
      </c>
      <c r="Q29" s="9" t="n">
        <v>500</v>
      </c>
      <c r="R29" s="9" t="n">
        <f aca="false">P29+Q29</f>
        <v>599</v>
      </c>
      <c r="S29" s="9" t="n">
        <v>200</v>
      </c>
      <c r="T29" s="9" t="n">
        <f aca="false">R29-S29</f>
        <v>399</v>
      </c>
      <c r="U29" s="9" t="n">
        <v>500</v>
      </c>
      <c r="V29" s="9" t="n">
        <f aca="false">T29+U29</f>
        <v>899</v>
      </c>
      <c r="W29" s="9" t="n">
        <v>567</v>
      </c>
      <c r="X29" s="9" t="n">
        <f aca="false">V29-W29</f>
        <v>332</v>
      </c>
      <c r="Y29" s="9" t="n">
        <v>500</v>
      </c>
      <c r="Z29" s="9" t="n">
        <f aca="false">X29+Y29</f>
        <v>832</v>
      </c>
      <c r="AA29" s="9" t="n">
        <v>412</v>
      </c>
      <c r="AB29" s="9" t="n">
        <f aca="false">Z29-AA29</f>
        <v>420</v>
      </c>
      <c r="AC29" s="9" t="n">
        <v>500</v>
      </c>
      <c r="AD29" s="9" t="n">
        <f aca="false">AB29+AC29</f>
        <v>920</v>
      </c>
      <c r="AE29" s="9" t="n">
        <v>786</v>
      </c>
      <c r="AF29" s="9" t="n">
        <f aca="false">AD29-AE29</f>
        <v>134</v>
      </c>
      <c r="AG29" s="9" t="n">
        <v>500</v>
      </c>
      <c r="AH29" s="9" t="n">
        <f aca="false">AF29+AG29</f>
        <v>634</v>
      </c>
      <c r="AI29" s="9" t="n">
        <v>181</v>
      </c>
      <c r="AJ29" s="9" t="n">
        <v>453</v>
      </c>
      <c r="AK29" s="9" t="n">
        <v>500</v>
      </c>
      <c r="AL29" s="9" t="n">
        <f aca="false">AJ29+AK29</f>
        <v>953</v>
      </c>
      <c r="AM29" s="9"/>
      <c r="AN29" s="9"/>
      <c r="AO29" s="9"/>
      <c r="AP29" s="9"/>
      <c r="AQ29" s="9" t="n">
        <v>0</v>
      </c>
      <c r="AR29" s="9" t="n">
        <f aca="false">AL29-AQ29</f>
        <v>953</v>
      </c>
      <c r="AS29" s="9" t="n">
        <v>500</v>
      </c>
      <c r="AT29" s="9" t="n">
        <v>500</v>
      </c>
      <c r="AU29" s="9" t="n">
        <v>500</v>
      </c>
      <c r="AV29" s="9" t="n">
        <v>500</v>
      </c>
      <c r="AW29" s="9" t="s">
        <v>29</v>
      </c>
      <c r="AX29" s="9" t="s">
        <v>29</v>
      </c>
      <c r="AY29" s="9" t="s">
        <v>29</v>
      </c>
      <c r="AZ29" s="9" t="s">
        <v>29</v>
      </c>
      <c r="BA29" s="9" t="s">
        <v>29</v>
      </c>
      <c r="BB29" s="9" t="s">
        <v>29</v>
      </c>
      <c r="BC29" s="9" t="s">
        <v>29</v>
      </c>
      <c r="BD29" s="9" t="s">
        <v>29</v>
      </c>
      <c r="BE29" s="9" t="n">
        <v>100</v>
      </c>
      <c r="BF29" s="9" t="n">
        <v>900</v>
      </c>
      <c r="BG29" s="9" t="n">
        <v>500</v>
      </c>
      <c r="BH29" s="9" t="n">
        <v>500</v>
      </c>
      <c r="BI29" s="9" t="n">
        <v>500</v>
      </c>
      <c r="BJ29" s="11" t="n">
        <f aca="false">ROUNDUP(AR29/C29,0)</f>
        <v>3</v>
      </c>
      <c r="BK29" s="12" t="n">
        <v>343</v>
      </c>
      <c r="BL29" s="13" t="n">
        <v>0</v>
      </c>
      <c r="BM29" s="14" t="s">
        <v>114</v>
      </c>
      <c r="BN29" s="15" t="n">
        <v>0</v>
      </c>
      <c r="BO29" s="0" t="n">
        <f aca="false">+AQ29-BN29</f>
        <v>0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400</v>
      </c>
      <c r="D30" s="9" t="n">
        <v>203524</v>
      </c>
      <c r="E30" s="9" t="n">
        <v>2079691</v>
      </c>
      <c r="F30" s="9" t="s">
        <v>41</v>
      </c>
      <c r="G30" s="9" t="s">
        <v>37</v>
      </c>
      <c r="H30" s="9" t="s">
        <v>115</v>
      </c>
      <c r="I30" s="9" t="s">
        <v>29</v>
      </c>
      <c r="J30" s="10" t="s">
        <v>116</v>
      </c>
      <c r="K30" s="9" t="n">
        <v>0</v>
      </c>
      <c r="L30" s="9" t="n">
        <f aca="false">I30-K30</f>
        <v>0</v>
      </c>
      <c r="M30" s="9" t="n">
        <v>108</v>
      </c>
      <c r="N30" s="9" t="n">
        <f aca="false">L30+M30</f>
        <v>108</v>
      </c>
      <c r="O30" s="9" t="n">
        <v>72</v>
      </c>
      <c r="P30" s="9" t="n">
        <f aca="false">N30-O30</f>
        <v>36</v>
      </c>
      <c r="Q30" s="9" t="n">
        <v>144</v>
      </c>
      <c r="R30" s="9" t="n">
        <f aca="false">P30+Q30</f>
        <v>180</v>
      </c>
      <c r="S30" s="9" t="n">
        <v>104</v>
      </c>
      <c r="T30" s="9" t="n">
        <f aca="false">R30-S30</f>
        <v>76</v>
      </c>
      <c r="U30" s="9" t="n">
        <v>144</v>
      </c>
      <c r="V30" s="9" t="n">
        <f aca="false">T30+U30</f>
        <v>220</v>
      </c>
      <c r="W30" s="9" t="n">
        <v>217</v>
      </c>
      <c r="X30" s="9" t="n">
        <f aca="false">V30-W30</f>
        <v>3</v>
      </c>
      <c r="Y30" s="9" t="n">
        <v>144</v>
      </c>
      <c r="Z30" s="9" t="n">
        <f aca="false">X30+Y30</f>
        <v>147</v>
      </c>
      <c r="AA30" s="9" t="n">
        <v>71</v>
      </c>
      <c r="AB30" s="9" t="n">
        <f aca="false">Z30-AA30</f>
        <v>76</v>
      </c>
      <c r="AC30" s="9" t="n">
        <v>144</v>
      </c>
      <c r="AD30" s="9" t="n">
        <f aca="false">AB30+AC30</f>
        <v>220</v>
      </c>
      <c r="AE30" s="9" t="n">
        <v>186</v>
      </c>
      <c r="AF30" s="9" t="n">
        <f aca="false">AD30-AE30</f>
        <v>34</v>
      </c>
      <c r="AG30" s="9" t="n">
        <v>144</v>
      </c>
      <c r="AH30" s="9" t="n">
        <f aca="false">AF30+AG30</f>
        <v>178</v>
      </c>
      <c r="AI30" s="9" t="n">
        <v>180</v>
      </c>
      <c r="AJ30" s="9" t="n">
        <v>-2</v>
      </c>
      <c r="AK30" s="9" t="n">
        <v>108</v>
      </c>
      <c r="AL30" s="9" t="n">
        <f aca="false">AJ30+AK30</f>
        <v>106</v>
      </c>
      <c r="AM30" s="9" t="n">
        <v>36</v>
      </c>
      <c r="AN30" s="9"/>
      <c r="AO30" s="9"/>
      <c r="AP30" s="9"/>
      <c r="AQ30" s="9" t="n">
        <v>36</v>
      </c>
      <c r="AR30" s="9" t="n">
        <f aca="false">AL30-AQ30</f>
        <v>70</v>
      </c>
      <c r="AS30" s="9" t="n">
        <v>144</v>
      </c>
      <c r="AT30" s="9" t="n">
        <v>108</v>
      </c>
      <c r="AU30" s="9" t="n">
        <v>144</v>
      </c>
      <c r="AV30" s="9" t="n">
        <v>144</v>
      </c>
      <c r="AW30" s="9" t="s">
        <v>29</v>
      </c>
      <c r="AX30" s="9" t="s">
        <v>29</v>
      </c>
      <c r="AY30" s="9" t="s">
        <v>29</v>
      </c>
      <c r="AZ30" s="9" t="s">
        <v>29</v>
      </c>
      <c r="BA30" s="9" t="s">
        <v>29</v>
      </c>
      <c r="BB30" s="9" t="s">
        <v>29</v>
      </c>
      <c r="BC30" s="9" t="s">
        <v>29</v>
      </c>
      <c r="BD30" s="9" t="s">
        <v>29</v>
      </c>
      <c r="BE30" s="9" t="n">
        <v>72</v>
      </c>
      <c r="BF30" s="9" t="n">
        <v>180</v>
      </c>
      <c r="BG30" s="9" t="n">
        <v>144</v>
      </c>
      <c r="BH30" s="9" t="n">
        <v>108</v>
      </c>
      <c r="BI30" s="9" t="n">
        <v>144</v>
      </c>
      <c r="BJ30" s="11" t="n">
        <f aca="false">ROUNDUP(AR30/C30,0)</f>
        <v>1</v>
      </c>
      <c r="BK30" s="12" t="n">
        <v>87</v>
      </c>
      <c r="BL30" s="13" t="n">
        <v>931</v>
      </c>
      <c r="BM30" s="14" t="s">
        <v>117</v>
      </c>
      <c r="BN30" s="15" t="n">
        <v>36</v>
      </c>
      <c r="BO30" s="0" t="n">
        <f aca="false">+AQ30-BN30</f>
        <v>0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100</v>
      </c>
      <c r="D31" s="9" t="n">
        <v>203524</v>
      </c>
      <c r="E31" s="9" t="n">
        <v>2079692</v>
      </c>
      <c r="F31" s="9" t="s">
        <v>41</v>
      </c>
      <c r="G31" s="9" t="s">
        <v>42</v>
      </c>
      <c r="H31" s="9" t="s">
        <v>118</v>
      </c>
      <c r="I31" s="9" t="s">
        <v>29</v>
      </c>
      <c r="J31" s="10" t="s">
        <v>119</v>
      </c>
      <c r="K31" s="9" t="n">
        <v>67</v>
      </c>
      <c r="L31" s="9" t="n">
        <f aca="false">I31-K31</f>
        <v>-67</v>
      </c>
      <c r="M31" s="9" t="n">
        <v>210</v>
      </c>
      <c r="N31" s="9" t="n">
        <f aca="false">L31+M31</f>
        <v>143</v>
      </c>
      <c r="O31" s="9" t="n">
        <v>188</v>
      </c>
      <c r="P31" s="9" t="n">
        <f aca="false">N31-O31</f>
        <v>-45</v>
      </c>
      <c r="Q31" s="9" t="n">
        <v>126</v>
      </c>
      <c r="R31" s="9" t="n">
        <f aca="false">P31+Q31</f>
        <v>81</v>
      </c>
      <c r="S31" s="9" t="n">
        <v>141</v>
      </c>
      <c r="T31" s="9" t="n">
        <f aca="false">R31-S31</f>
        <v>-60</v>
      </c>
      <c r="U31" s="9" t="n">
        <v>126</v>
      </c>
      <c r="V31" s="9" t="n">
        <f aca="false">T31+U31</f>
        <v>66</v>
      </c>
      <c r="W31" s="9" t="n">
        <v>111</v>
      </c>
      <c r="X31" s="9" t="n">
        <f aca="false">V31-W31</f>
        <v>-45</v>
      </c>
      <c r="Y31" s="9" t="n">
        <v>126</v>
      </c>
      <c r="Z31" s="9" t="n">
        <f aca="false">X31+Y31</f>
        <v>81</v>
      </c>
      <c r="AA31" s="9" t="n">
        <v>167</v>
      </c>
      <c r="AB31" s="9" t="n">
        <f aca="false">Z31-AA31</f>
        <v>-86</v>
      </c>
      <c r="AC31" s="9" t="n">
        <v>126</v>
      </c>
      <c r="AD31" s="9" t="n">
        <f aca="false">AB31+AC31</f>
        <v>40</v>
      </c>
      <c r="AE31" s="9" t="n">
        <v>84</v>
      </c>
      <c r="AF31" s="9" t="n">
        <f aca="false">AD31-AE31</f>
        <v>-44</v>
      </c>
      <c r="AG31" s="9" t="n">
        <v>168</v>
      </c>
      <c r="AH31" s="9" t="n">
        <f aca="false">AF31+AG31</f>
        <v>124</v>
      </c>
      <c r="AI31" s="9" t="n">
        <v>163</v>
      </c>
      <c r="AJ31" s="9" t="n">
        <v>-39</v>
      </c>
      <c r="AK31" s="9" t="n">
        <v>126</v>
      </c>
      <c r="AL31" s="9" t="n">
        <f aca="false">AJ31+AK31</f>
        <v>87</v>
      </c>
      <c r="AM31" s="9" t="n">
        <v>42</v>
      </c>
      <c r="AN31" s="9" t="n">
        <v>42</v>
      </c>
      <c r="AO31" s="9"/>
      <c r="AP31" s="9"/>
      <c r="AQ31" s="9" t="n">
        <v>84</v>
      </c>
      <c r="AR31" s="9" t="n">
        <f aca="false">AL31-AQ31</f>
        <v>3</v>
      </c>
      <c r="AS31" s="9" t="n">
        <v>126</v>
      </c>
      <c r="AT31" s="9" t="n">
        <v>126</v>
      </c>
      <c r="AU31" s="9" t="n">
        <v>126</v>
      </c>
      <c r="AV31" s="9" t="n">
        <v>126</v>
      </c>
      <c r="AW31" s="9" t="s">
        <v>29</v>
      </c>
      <c r="AX31" s="9" t="s">
        <v>29</v>
      </c>
      <c r="AY31" s="9" t="s">
        <v>29</v>
      </c>
      <c r="AZ31" s="9" t="s">
        <v>29</v>
      </c>
      <c r="BA31" s="9" t="s">
        <v>29</v>
      </c>
      <c r="BB31" s="9" t="s">
        <v>29</v>
      </c>
      <c r="BC31" s="9" t="s">
        <v>29</v>
      </c>
      <c r="BD31" s="9" t="s">
        <v>29</v>
      </c>
      <c r="BE31" s="9" t="n">
        <v>84</v>
      </c>
      <c r="BF31" s="9" t="n">
        <v>168</v>
      </c>
      <c r="BG31" s="9" t="n">
        <v>168</v>
      </c>
      <c r="BH31" s="9" t="n">
        <v>126</v>
      </c>
      <c r="BI31" s="9" t="n">
        <v>126</v>
      </c>
      <c r="BJ31" s="11" t="n">
        <f aca="false">ROUNDUP(AR31/C31,0)</f>
        <v>1</v>
      </c>
      <c r="BK31" s="12" t="n">
        <v>54</v>
      </c>
      <c r="BL31" s="13" t="n">
        <v>51</v>
      </c>
      <c r="BM31" s="14" t="s">
        <v>117</v>
      </c>
      <c r="BN31" s="15" t="n">
        <v>84</v>
      </c>
      <c r="BO31" s="0" t="n">
        <f aca="false">+AQ31-BN31</f>
        <v>0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250</v>
      </c>
      <c r="D32" s="9" t="n">
        <v>190991</v>
      </c>
      <c r="E32" s="9" t="n">
        <v>2079698</v>
      </c>
      <c r="F32" s="9" t="s">
        <v>46</v>
      </c>
      <c r="G32" s="9" t="s">
        <v>42</v>
      </c>
      <c r="H32" s="9" t="s">
        <v>120</v>
      </c>
      <c r="I32" s="9" t="s">
        <v>29</v>
      </c>
      <c r="J32" s="10" t="s">
        <v>121</v>
      </c>
      <c r="K32" s="9" t="n">
        <v>72</v>
      </c>
      <c r="L32" s="9" t="n">
        <f aca="false">I32-K32</f>
        <v>-72</v>
      </c>
      <c r="M32" s="9" t="n">
        <v>144</v>
      </c>
      <c r="N32" s="9" t="n">
        <f aca="false">L32+M32</f>
        <v>72</v>
      </c>
      <c r="O32" s="9" t="n">
        <v>111</v>
      </c>
      <c r="P32" s="9" t="n">
        <f aca="false">N32-O32</f>
        <v>-39</v>
      </c>
      <c r="Q32" s="9" t="n">
        <v>144</v>
      </c>
      <c r="R32" s="9" t="n">
        <f aca="false">P32+Q32</f>
        <v>105</v>
      </c>
      <c r="S32" s="9" t="n">
        <v>168</v>
      </c>
      <c r="T32" s="9" t="n">
        <f aca="false">R32-S32</f>
        <v>-63</v>
      </c>
      <c r="U32" s="9" t="n">
        <v>108</v>
      </c>
      <c r="V32" s="9" t="n">
        <f aca="false">T32+U32</f>
        <v>45</v>
      </c>
      <c r="W32" s="9" t="n">
        <v>38</v>
      </c>
      <c r="X32" s="9" t="n">
        <f aca="false">V32-W32</f>
        <v>7</v>
      </c>
      <c r="Y32" s="9" t="n">
        <v>144</v>
      </c>
      <c r="Z32" s="9" t="n">
        <f aca="false">X32+Y32</f>
        <v>151</v>
      </c>
      <c r="AA32" s="9" t="n">
        <v>36</v>
      </c>
      <c r="AB32" s="9" t="n">
        <f aca="false">Z32-AA32</f>
        <v>115</v>
      </c>
      <c r="AC32" s="9" t="n">
        <v>144</v>
      </c>
      <c r="AD32" s="9" t="n">
        <f aca="false">AB32+AC32</f>
        <v>259</v>
      </c>
      <c r="AE32" s="9" t="n">
        <v>288</v>
      </c>
      <c r="AF32" s="9" t="n">
        <f aca="false">AD32-AE32</f>
        <v>-29</v>
      </c>
      <c r="AG32" s="9" t="n">
        <v>108</v>
      </c>
      <c r="AH32" s="9" t="n">
        <f aca="false">AF32+AG32</f>
        <v>79</v>
      </c>
      <c r="AI32" s="9" t="n">
        <v>108</v>
      </c>
      <c r="AJ32" s="9" t="n">
        <v>-29</v>
      </c>
      <c r="AK32" s="9" t="n">
        <v>144</v>
      </c>
      <c r="AL32" s="9" t="n">
        <f aca="false">AJ32+AK32</f>
        <v>115</v>
      </c>
      <c r="AM32" s="9" t="n">
        <v>36</v>
      </c>
      <c r="AN32" s="9"/>
      <c r="AO32" s="9" t="n">
        <v>36</v>
      </c>
      <c r="AP32" s="9"/>
      <c r="AQ32" s="9" t="n">
        <v>72</v>
      </c>
      <c r="AR32" s="9" t="n">
        <f aca="false">AL32-AQ32</f>
        <v>43</v>
      </c>
      <c r="AS32" s="9" t="n">
        <v>108</v>
      </c>
      <c r="AT32" s="9" t="n">
        <v>144</v>
      </c>
      <c r="AU32" s="9" t="n">
        <v>144</v>
      </c>
      <c r="AV32" s="9" t="n">
        <v>108</v>
      </c>
      <c r="AW32" s="9" t="n">
        <v>36</v>
      </c>
      <c r="AX32" s="9" t="s">
        <v>29</v>
      </c>
      <c r="AY32" s="9" t="s">
        <v>29</v>
      </c>
      <c r="AZ32" s="9" t="s">
        <v>29</v>
      </c>
      <c r="BA32" s="9" t="s">
        <v>29</v>
      </c>
      <c r="BB32" s="9" t="s">
        <v>29</v>
      </c>
      <c r="BC32" s="9" t="s">
        <v>29</v>
      </c>
      <c r="BD32" s="9" t="s">
        <v>29</v>
      </c>
      <c r="BE32" s="9" t="n">
        <v>72</v>
      </c>
      <c r="BF32" s="9" t="n">
        <v>180</v>
      </c>
      <c r="BG32" s="9" t="n">
        <v>108</v>
      </c>
      <c r="BH32" s="9" t="n">
        <v>144</v>
      </c>
      <c r="BI32" s="9" t="n">
        <v>144</v>
      </c>
      <c r="BJ32" s="11" t="n">
        <f aca="false">ROUNDUP(AR32/C32,0)</f>
        <v>1</v>
      </c>
      <c r="BK32" s="12" t="n">
        <v>46</v>
      </c>
      <c r="BL32" s="13" t="n">
        <v>40</v>
      </c>
      <c r="BM32" s="14" t="s">
        <v>117</v>
      </c>
      <c r="BN32" s="15" t="n">
        <v>72</v>
      </c>
      <c r="BO32" s="0" t="n">
        <f aca="false">+AQ32-BN32</f>
        <v>0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300</v>
      </c>
      <c r="D33" s="9" t="n">
        <v>191575</v>
      </c>
      <c r="E33" s="9" t="n">
        <v>2032038</v>
      </c>
      <c r="F33" s="9" t="s">
        <v>122</v>
      </c>
      <c r="G33" s="9" t="s">
        <v>50</v>
      </c>
      <c r="H33" s="9" t="s">
        <v>123</v>
      </c>
      <c r="I33" s="9" t="s">
        <v>29</v>
      </c>
      <c r="J33" s="10" t="s">
        <v>124</v>
      </c>
      <c r="K33" s="9" t="n">
        <v>0</v>
      </c>
      <c r="L33" s="9" t="n">
        <f aca="false">I33-K33</f>
        <v>0</v>
      </c>
      <c r="M33" s="9" t="n">
        <v>2000</v>
      </c>
      <c r="N33" s="9" t="n">
        <f aca="false">L33+M33</f>
        <v>2000</v>
      </c>
      <c r="O33" s="9" t="n">
        <v>0</v>
      </c>
      <c r="P33" s="9" t="n">
        <f aca="false">N33-O33</f>
        <v>2000</v>
      </c>
      <c r="Q33" s="9" t="s">
        <v>29</v>
      </c>
      <c r="R33" s="9" t="n">
        <f aca="false">P33+Q33</f>
        <v>2000</v>
      </c>
      <c r="S33" s="9" t="n">
        <v>1310</v>
      </c>
      <c r="T33" s="9" t="n">
        <f aca="false">R33-S33</f>
        <v>690</v>
      </c>
      <c r="U33" s="9" t="n">
        <v>2000</v>
      </c>
      <c r="V33" s="9" t="n">
        <f aca="false">T33+U33</f>
        <v>2690</v>
      </c>
      <c r="W33" s="9" t="n">
        <v>2040</v>
      </c>
      <c r="X33" s="9" t="n">
        <f aca="false">V33-W33</f>
        <v>650</v>
      </c>
      <c r="Y33" s="9" t="s">
        <v>29</v>
      </c>
      <c r="Z33" s="9" t="n">
        <f aca="false">X33+Y33</f>
        <v>650</v>
      </c>
      <c r="AA33" s="9" t="n">
        <v>0</v>
      </c>
      <c r="AB33" s="9" t="n">
        <f aca="false">Z33-AA33</f>
        <v>650</v>
      </c>
      <c r="AC33" s="9" t="n">
        <v>2000</v>
      </c>
      <c r="AD33" s="9" t="n">
        <f aca="false">AB33+AC33</f>
        <v>2650</v>
      </c>
      <c r="AE33" s="9" t="n">
        <v>1596</v>
      </c>
      <c r="AF33" s="9" t="n">
        <f aca="false">AD33-AE33</f>
        <v>1054</v>
      </c>
      <c r="AG33" s="9" t="s">
        <v>29</v>
      </c>
      <c r="AH33" s="9" t="n">
        <f aca="false">AF33+AG33</f>
        <v>1054</v>
      </c>
      <c r="AI33" s="9" t="n">
        <v>910</v>
      </c>
      <c r="AJ33" s="9" t="n">
        <v>144</v>
      </c>
      <c r="AK33" s="9" t="n">
        <v>2000</v>
      </c>
      <c r="AL33" s="9" t="n">
        <f aca="false">AJ33+AK33</f>
        <v>2144</v>
      </c>
      <c r="AM33" s="9"/>
      <c r="AN33" s="9"/>
      <c r="AO33" s="9" t="n">
        <v>827</v>
      </c>
      <c r="AP33" s="9"/>
      <c r="AQ33" s="9" t="n">
        <v>2477</v>
      </c>
      <c r="AR33" s="9" t="n">
        <f aca="false">AL33-AQ33</f>
        <v>-333</v>
      </c>
      <c r="AS33" s="9" t="s">
        <v>29</v>
      </c>
      <c r="AT33" s="9" t="n">
        <v>2000</v>
      </c>
      <c r="AU33" s="9" t="s">
        <v>29</v>
      </c>
      <c r="AV33" s="9" t="s">
        <v>29</v>
      </c>
      <c r="AW33" s="9" t="s">
        <v>29</v>
      </c>
      <c r="AX33" s="9" t="s">
        <v>29</v>
      </c>
      <c r="AY33" s="9" t="s">
        <v>29</v>
      </c>
      <c r="AZ33" s="9" t="s">
        <v>29</v>
      </c>
      <c r="BA33" s="9" t="s">
        <v>29</v>
      </c>
      <c r="BB33" s="9" t="s">
        <v>29</v>
      </c>
      <c r="BC33" s="9" t="s">
        <v>29</v>
      </c>
      <c r="BD33" s="9" t="s">
        <v>29</v>
      </c>
      <c r="BE33" s="9" t="n">
        <v>2000</v>
      </c>
      <c r="BF33" s="9" t="s">
        <v>29</v>
      </c>
      <c r="BG33" s="9" t="n">
        <v>2000</v>
      </c>
      <c r="BH33" s="9" t="s">
        <v>29</v>
      </c>
      <c r="BI33" s="9" t="n">
        <v>2000</v>
      </c>
      <c r="BJ33" s="11" t="n">
        <f aca="false">ROUNDUP(AR33/C33,0)</f>
        <v>-2</v>
      </c>
      <c r="BK33" s="12" t="n">
        <v>19</v>
      </c>
      <c r="BL33" s="13" t="n">
        <v>175</v>
      </c>
      <c r="BM33" s="14" t="s">
        <v>125</v>
      </c>
      <c r="BN33" s="15" t="n">
        <v>2477</v>
      </c>
      <c r="BO33" s="0" t="n">
        <f aca="false">+AQ33-BN33</f>
        <v>0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450</v>
      </c>
      <c r="D34" s="9" t="n">
        <v>203524</v>
      </c>
      <c r="E34" s="9" t="n">
        <v>2032046</v>
      </c>
      <c r="F34" s="9" t="s">
        <v>122</v>
      </c>
      <c r="G34" s="9" t="s">
        <v>50</v>
      </c>
      <c r="H34" s="9" t="s">
        <v>126</v>
      </c>
      <c r="I34" s="9" t="n">
        <v>520</v>
      </c>
      <c r="J34" s="10" t="s">
        <v>127</v>
      </c>
      <c r="K34" s="9" t="n">
        <v>900</v>
      </c>
      <c r="L34" s="9" t="n">
        <f aca="false">I34-K34</f>
        <v>-380</v>
      </c>
      <c r="M34" s="9" t="n">
        <v>1170</v>
      </c>
      <c r="N34" s="9" t="n">
        <f aca="false">L34+M34</f>
        <v>790</v>
      </c>
      <c r="O34" s="9" t="n">
        <v>800</v>
      </c>
      <c r="P34" s="9" t="n">
        <f aca="false">N34-O34</f>
        <v>-10</v>
      </c>
      <c r="Q34" s="9" t="n">
        <v>780</v>
      </c>
      <c r="R34" s="9" t="n">
        <f aca="false">P34+Q34</f>
        <v>770</v>
      </c>
      <c r="S34" s="9" t="n">
        <v>600</v>
      </c>
      <c r="T34" s="9" t="n">
        <f aca="false">R34-S34</f>
        <v>170</v>
      </c>
      <c r="U34" s="9" t="n">
        <v>1040</v>
      </c>
      <c r="V34" s="9" t="n">
        <f aca="false">T34+U34</f>
        <v>1210</v>
      </c>
      <c r="W34" s="9" t="n">
        <v>1000</v>
      </c>
      <c r="X34" s="9" t="n">
        <f aca="false">V34-W34</f>
        <v>210</v>
      </c>
      <c r="Y34" s="9" t="n">
        <v>910</v>
      </c>
      <c r="Z34" s="9" t="n">
        <f aca="false">X34+Y34</f>
        <v>1120</v>
      </c>
      <c r="AA34" s="9" t="n">
        <v>2000</v>
      </c>
      <c r="AB34" s="9" t="n">
        <f aca="false">Z34-AA34</f>
        <v>-880</v>
      </c>
      <c r="AC34" s="9" t="n">
        <v>910</v>
      </c>
      <c r="AD34" s="9" t="n">
        <f aca="false">AB34+AC34</f>
        <v>30</v>
      </c>
      <c r="AE34" s="9" t="n">
        <v>200</v>
      </c>
      <c r="AF34" s="9" t="n">
        <f aca="false">AD34-AE34</f>
        <v>-170</v>
      </c>
      <c r="AG34" s="9" t="n">
        <v>910</v>
      </c>
      <c r="AH34" s="9" t="n">
        <f aca="false">AF34+AG34</f>
        <v>740</v>
      </c>
      <c r="AI34" s="9" t="n">
        <v>700</v>
      </c>
      <c r="AJ34" s="9" t="n">
        <v>40</v>
      </c>
      <c r="AK34" s="9" t="n">
        <v>910</v>
      </c>
      <c r="AL34" s="9" t="n">
        <f aca="false">AJ34+AK34</f>
        <v>950</v>
      </c>
      <c r="AM34" s="9"/>
      <c r="AN34" s="9"/>
      <c r="AO34" s="9"/>
      <c r="AP34" s="9"/>
      <c r="AQ34" s="9" t="n">
        <v>0</v>
      </c>
      <c r="AR34" s="9" t="n">
        <f aca="false">AL34-AQ34</f>
        <v>950</v>
      </c>
      <c r="AS34" s="9" t="n">
        <v>910</v>
      </c>
      <c r="AT34" s="9" t="n">
        <v>910</v>
      </c>
      <c r="AU34" s="9" t="n">
        <v>910</v>
      </c>
      <c r="AV34" s="9" t="n">
        <v>780</v>
      </c>
      <c r="AW34" s="9" t="s">
        <v>29</v>
      </c>
      <c r="AX34" s="9" t="s">
        <v>29</v>
      </c>
      <c r="AY34" s="9" t="s">
        <v>29</v>
      </c>
      <c r="AZ34" s="9" t="s">
        <v>29</v>
      </c>
      <c r="BA34" s="9" t="s">
        <v>29</v>
      </c>
      <c r="BB34" s="9" t="s">
        <v>29</v>
      </c>
      <c r="BC34" s="9" t="s">
        <v>29</v>
      </c>
      <c r="BD34" s="9" t="s">
        <v>29</v>
      </c>
      <c r="BE34" s="9" t="n">
        <v>390</v>
      </c>
      <c r="BF34" s="9" t="n">
        <v>1560</v>
      </c>
      <c r="BG34" s="9" t="n">
        <v>910</v>
      </c>
      <c r="BH34" s="9" t="n">
        <v>910</v>
      </c>
      <c r="BI34" s="9" t="n">
        <v>780</v>
      </c>
      <c r="BJ34" s="11" t="n">
        <f aca="false">ROUNDUP(AR34/C34,0)</f>
        <v>3</v>
      </c>
      <c r="BK34" s="12" t="n">
        <v>100</v>
      </c>
      <c r="BL34" s="13" t="n">
        <v>2076</v>
      </c>
      <c r="BM34" s="14" t="s">
        <v>65</v>
      </c>
      <c r="BN34" s="15" t="n">
        <v>0</v>
      </c>
      <c r="BO34" s="0" t="n">
        <f aca="false">+AQ34-BN34</f>
        <v>0</v>
      </c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500</v>
      </c>
      <c r="D35" s="9" t="n">
        <v>203524</v>
      </c>
      <c r="E35" s="9" t="n">
        <v>2074374</v>
      </c>
      <c r="F35" s="9"/>
      <c r="G35" s="9"/>
      <c r="H35" s="9" t="s">
        <v>128</v>
      </c>
      <c r="I35" s="9" t="n">
        <v>1000</v>
      </c>
      <c r="J35" s="10" t="s">
        <v>129</v>
      </c>
      <c r="K35" s="9" t="n">
        <v>1262</v>
      </c>
      <c r="L35" s="9" t="n">
        <f aca="false">I35-K35</f>
        <v>-262</v>
      </c>
      <c r="M35" s="9" t="n">
        <v>1000</v>
      </c>
      <c r="N35" s="9" t="n">
        <f aca="false">L35+M35</f>
        <v>738</v>
      </c>
      <c r="O35" s="9" t="n">
        <v>980</v>
      </c>
      <c r="P35" s="9" t="n">
        <f aca="false">N35-O35</f>
        <v>-242</v>
      </c>
      <c r="Q35" s="9" t="n">
        <v>500</v>
      </c>
      <c r="R35" s="9" t="n">
        <f aca="false">P35+Q35</f>
        <v>258</v>
      </c>
      <c r="S35" s="9" t="n">
        <v>1045</v>
      </c>
      <c r="T35" s="9" t="n">
        <f aca="false">R35-S35</f>
        <v>-787</v>
      </c>
      <c r="U35" s="9" t="n">
        <v>1500</v>
      </c>
      <c r="V35" s="9" t="n">
        <f aca="false">T35+U35</f>
        <v>713</v>
      </c>
      <c r="W35" s="9" t="n">
        <v>1075</v>
      </c>
      <c r="X35" s="9" t="n">
        <f aca="false">V35-W35</f>
        <v>-362</v>
      </c>
      <c r="Y35" s="9" t="n">
        <v>500</v>
      </c>
      <c r="Z35" s="9" t="n">
        <f aca="false">X35+Y35</f>
        <v>138</v>
      </c>
      <c r="AA35" s="9" t="n">
        <v>880</v>
      </c>
      <c r="AB35" s="9" t="n">
        <f aca="false">Z35-AA35</f>
        <v>-742</v>
      </c>
      <c r="AC35" s="9" t="n">
        <v>1000</v>
      </c>
      <c r="AD35" s="9" t="n">
        <f aca="false">AB35+AC35</f>
        <v>258</v>
      </c>
      <c r="AE35" s="9" t="n">
        <v>590</v>
      </c>
      <c r="AF35" s="9" t="n">
        <f aca="false">AD35-AE35</f>
        <v>-332</v>
      </c>
      <c r="AG35" s="9" t="n">
        <v>1000</v>
      </c>
      <c r="AH35" s="9" t="n">
        <f aca="false">AF35+AG35</f>
        <v>668</v>
      </c>
      <c r="AI35" s="9" t="n">
        <v>761</v>
      </c>
      <c r="AJ35" s="9" t="n">
        <v>0</v>
      </c>
      <c r="AK35" s="9" t="n">
        <v>0</v>
      </c>
      <c r="AL35" s="9" t="n">
        <f aca="false">AJ35+AK35</f>
        <v>0</v>
      </c>
      <c r="AM35" s="9"/>
      <c r="AN35" s="9"/>
      <c r="AO35" s="9"/>
      <c r="AP35" s="9"/>
      <c r="AQ35" s="9" t="n">
        <v>153</v>
      </c>
      <c r="AR35" s="9" t="n">
        <f aca="false">AL35-AQ35</f>
        <v>-153</v>
      </c>
      <c r="AS35" s="9" t="n">
        <v>1000</v>
      </c>
      <c r="AT35" s="9" t="n">
        <v>500</v>
      </c>
      <c r="AU35" s="9" t="n">
        <v>1000</v>
      </c>
      <c r="AV35" s="9" t="n">
        <v>1000</v>
      </c>
      <c r="AW35" s="9" t="s">
        <v>29</v>
      </c>
      <c r="AX35" s="9" t="s">
        <v>29</v>
      </c>
      <c r="AY35" s="9" t="s">
        <v>29</v>
      </c>
      <c r="AZ35" s="9" t="s">
        <v>29</v>
      </c>
      <c r="BA35" s="9" t="s">
        <v>29</v>
      </c>
      <c r="BB35" s="9" t="s">
        <v>29</v>
      </c>
      <c r="BC35" s="9" t="s">
        <v>29</v>
      </c>
      <c r="BD35" s="9" t="s">
        <v>29</v>
      </c>
      <c r="BE35" s="9" t="s">
        <v>29</v>
      </c>
      <c r="BF35" s="9" t="n">
        <v>2000</v>
      </c>
      <c r="BG35" s="9" t="n">
        <v>500</v>
      </c>
      <c r="BH35" s="9" t="n">
        <v>1000</v>
      </c>
      <c r="BI35" s="9" t="n">
        <v>1000</v>
      </c>
      <c r="BJ35" s="11" t="n">
        <f aca="false">ROUNDUP(AR35/C35,0)</f>
        <v>-1</v>
      </c>
      <c r="BK35" s="12" t="n">
        <v>573</v>
      </c>
      <c r="BL35" s="13" t="n">
        <v>1145</v>
      </c>
      <c r="BM35" s="14" t="s">
        <v>130</v>
      </c>
      <c r="BN35" s="15" t="n">
        <v>153</v>
      </c>
      <c r="BO35" s="0" t="n">
        <f aca="false">+AQ35-BN35</f>
        <v>0</v>
      </c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900</v>
      </c>
      <c r="D36" s="9" t="n">
        <v>190991</v>
      </c>
      <c r="E36" s="16" t="n">
        <v>2249644</v>
      </c>
      <c r="F36" s="9"/>
      <c r="G36" s="9"/>
      <c r="H36" s="9" t="s">
        <v>131</v>
      </c>
      <c r="I36" s="9" t="s">
        <v>29</v>
      </c>
      <c r="J36" s="10" t="s">
        <v>132</v>
      </c>
      <c r="K36" s="9" t="n">
        <v>0</v>
      </c>
      <c r="L36" s="9" t="n">
        <f aca="false">I36-K36</f>
        <v>0</v>
      </c>
      <c r="M36" s="9" t="n">
        <v>900</v>
      </c>
      <c r="N36" s="9" t="n">
        <f aca="false">L36+M36</f>
        <v>900</v>
      </c>
      <c r="O36" s="9" t="n">
        <v>545</v>
      </c>
      <c r="P36" s="9" t="n">
        <f aca="false">N36-O36</f>
        <v>355</v>
      </c>
      <c r="Q36" s="9" t="n">
        <v>500</v>
      </c>
      <c r="R36" s="9" t="n">
        <f aca="false">P36+Q36</f>
        <v>855</v>
      </c>
      <c r="S36" s="9" t="n">
        <v>788</v>
      </c>
      <c r="T36" s="9" t="n">
        <f aca="false">R36-S36</f>
        <v>67</v>
      </c>
      <c r="U36" s="9" t="n">
        <v>500</v>
      </c>
      <c r="V36" s="9" t="n">
        <f aca="false">T36+U36</f>
        <v>567</v>
      </c>
      <c r="W36" s="9" t="n">
        <v>43</v>
      </c>
      <c r="X36" s="9" t="n">
        <f aca="false">V36-W36</f>
        <v>524</v>
      </c>
      <c r="Y36" s="9" t="n">
        <v>500</v>
      </c>
      <c r="Z36" s="9" t="n">
        <f aca="false">X36+Y36</f>
        <v>1024</v>
      </c>
      <c r="AA36" s="9" t="n">
        <v>176</v>
      </c>
      <c r="AB36" s="9" t="n">
        <f aca="false">Z36-AA36</f>
        <v>848</v>
      </c>
      <c r="AC36" s="9" t="n">
        <v>500</v>
      </c>
      <c r="AD36" s="9" t="n">
        <f aca="false">AB36+AC36</f>
        <v>1348</v>
      </c>
      <c r="AE36" s="9" t="n">
        <v>807</v>
      </c>
      <c r="AF36" s="9" t="n">
        <f aca="false">AD36-AE36</f>
        <v>541</v>
      </c>
      <c r="AG36" s="9" t="n">
        <v>500</v>
      </c>
      <c r="AH36" s="9" t="n">
        <f aca="false">AF36+AG36</f>
        <v>1041</v>
      </c>
      <c r="AI36" s="9" t="n">
        <v>752</v>
      </c>
      <c r="AJ36" s="9" t="n">
        <v>289</v>
      </c>
      <c r="AK36" s="9" t="n">
        <v>500</v>
      </c>
      <c r="AL36" s="9" t="n">
        <f aca="false">AJ36+AK36</f>
        <v>789</v>
      </c>
      <c r="AM36" s="9"/>
      <c r="AN36" s="9"/>
      <c r="AO36" s="9"/>
      <c r="AP36" s="9"/>
      <c r="AQ36" s="9" t="n">
        <v>0</v>
      </c>
      <c r="AR36" s="9" t="n">
        <f aca="false">AL36-AQ36</f>
        <v>789</v>
      </c>
      <c r="AS36" s="9" t="n">
        <v>500</v>
      </c>
      <c r="AT36" s="9" t="n">
        <v>500</v>
      </c>
      <c r="AU36" s="9" t="n">
        <v>500</v>
      </c>
      <c r="AV36" s="9" t="n">
        <v>500</v>
      </c>
      <c r="AW36" s="9" t="s">
        <v>29</v>
      </c>
      <c r="AX36" s="9" t="s">
        <v>29</v>
      </c>
      <c r="AY36" s="9" t="s">
        <v>29</v>
      </c>
      <c r="AZ36" s="9" t="s">
        <v>29</v>
      </c>
      <c r="BA36" s="9" t="s">
        <v>29</v>
      </c>
      <c r="BB36" s="9" t="s">
        <v>29</v>
      </c>
      <c r="BC36" s="9" t="s">
        <v>29</v>
      </c>
      <c r="BD36" s="9" t="s">
        <v>29</v>
      </c>
      <c r="BE36" s="9" t="n">
        <v>200</v>
      </c>
      <c r="BF36" s="9" t="n">
        <v>800</v>
      </c>
      <c r="BG36" s="9" t="n">
        <v>500</v>
      </c>
      <c r="BH36" s="9" t="n">
        <v>500</v>
      </c>
      <c r="BI36" s="9" t="n">
        <v>500</v>
      </c>
      <c r="BJ36" s="11" t="n">
        <f aca="false">ROUNDUP(AR36/C36,0)</f>
        <v>1</v>
      </c>
      <c r="BK36" s="12" t="n">
        <v>241</v>
      </c>
      <c r="BL36" s="13" t="n">
        <v>224</v>
      </c>
      <c r="BM36" s="14" t="s">
        <v>133</v>
      </c>
      <c r="BN36" s="15" t="n">
        <v>0</v>
      </c>
      <c r="BO36" s="0" t="n">
        <f aca="false">+AQ36-BN36</f>
        <v>0</v>
      </c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1000</v>
      </c>
      <c r="D37" s="9" t="n">
        <v>203524</v>
      </c>
      <c r="E37" s="16" t="n">
        <v>2260334</v>
      </c>
      <c r="F37" s="9" t="s">
        <v>111</v>
      </c>
      <c r="G37" s="9"/>
      <c r="H37" s="9" t="s">
        <v>134</v>
      </c>
      <c r="I37" s="9" t="s">
        <v>29</v>
      </c>
      <c r="J37" s="10" t="s">
        <v>135</v>
      </c>
      <c r="K37" s="9" t="n">
        <v>0</v>
      </c>
      <c r="L37" s="9" t="n">
        <f aca="false">I37-K37</f>
        <v>0</v>
      </c>
      <c r="M37" s="9" t="n">
        <v>1000</v>
      </c>
      <c r="N37" s="9" t="n">
        <f aca="false">L37+M37</f>
        <v>1000</v>
      </c>
      <c r="O37" s="9" t="n">
        <v>853</v>
      </c>
      <c r="P37" s="9" t="n">
        <f aca="false">N37-O37</f>
        <v>147</v>
      </c>
      <c r="Q37" s="9" t="n">
        <v>400</v>
      </c>
      <c r="R37" s="9" t="n">
        <f aca="false">P37+Q37</f>
        <v>547</v>
      </c>
      <c r="S37" s="9" t="n">
        <v>890</v>
      </c>
      <c r="T37" s="9" t="n">
        <f aca="false">R37-S37</f>
        <v>-343</v>
      </c>
      <c r="U37" s="9" t="n">
        <v>600</v>
      </c>
      <c r="V37" s="9" t="n">
        <f aca="false">T37+U37</f>
        <v>257</v>
      </c>
      <c r="W37" s="9" t="n">
        <v>74</v>
      </c>
      <c r="X37" s="9" t="n">
        <f aca="false">V37-W37</f>
        <v>183</v>
      </c>
      <c r="Y37" s="9" t="n">
        <v>400</v>
      </c>
      <c r="Z37" s="9" t="n">
        <f aca="false">X37+Y37</f>
        <v>583</v>
      </c>
      <c r="AA37" s="9" t="n">
        <v>542</v>
      </c>
      <c r="AB37" s="9" t="n">
        <f aca="false">Z37-AA37</f>
        <v>41</v>
      </c>
      <c r="AC37" s="9" t="n">
        <v>600</v>
      </c>
      <c r="AD37" s="9" t="n">
        <f aca="false">AB37+AC37</f>
        <v>641</v>
      </c>
      <c r="AE37" s="9" t="n">
        <v>197</v>
      </c>
      <c r="AF37" s="9" t="n">
        <f aca="false">AD37-AE37</f>
        <v>444</v>
      </c>
      <c r="AG37" s="9" t="n">
        <v>400</v>
      </c>
      <c r="AH37" s="9" t="n">
        <f aca="false">AF37+AG37</f>
        <v>844</v>
      </c>
      <c r="AI37" s="9" t="n">
        <v>787</v>
      </c>
      <c r="AJ37" s="9" t="n">
        <v>0</v>
      </c>
      <c r="AK37" s="9" t="n">
        <v>0</v>
      </c>
      <c r="AL37" s="9" t="n">
        <f aca="false">AJ37+AK37</f>
        <v>0</v>
      </c>
      <c r="AM37" s="9"/>
      <c r="AN37" s="9"/>
      <c r="AO37" s="9" t="n">
        <v>165</v>
      </c>
      <c r="AP37" s="9"/>
      <c r="AQ37" s="9" t="n">
        <v>486</v>
      </c>
      <c r="AR37" s="9" t="n">
        <f aca="false">AL37-AQ37</f>
        <v>-486</v>
      </c>
      <c r="AS37" s="9" t="n">
        <v>400</v>
      </c>
      <c r="AT37" s="9" t="n">
        <v>600</v>
      </c>
      <c r="AU37" s="9" t="n">
        <v>400</v>
      </c>
      <c r="AV37" s="9" t="n">
        <v>600</v>
      </c>
      <c r="AW37" s="9" t="s">
        <v>29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s">
        <v>29</v>
      </c>
      <c r="BD37" s="9" t="s">
        <v>29</v>
      </c>
      <c r="BE37" s="9" t="s">
        <v>29</v>
      </c>
      <c r="BF37" s="9" t="n">
        <v>1000</v>
      </c>
      <c r="BG37" s="9" t="n">
        <v>400</v>
      </c>
      <c r="BH37" s="9" t="n">
        <v>600</v>
      </c>
      <c r="BI37" s="9" t="n">
        <v>400</v>
      </c>
      <c r="BJ37" s="11" t="n">
        <f aca="false">ROUNDUP(AR37/C37,0)</f>
        <v>-1</v>
      </c>
      <c r="BK37" s="12" t="n">
        <v>235</v>
      </c>
      <c r="BL37" s="13" t="n">
        <v>1176</v>
      </c>
      <c r="BM37" s="14"/>
      <c r="BN37" s="15" t="n">
        <v>486</v>
      </c>
      <c r="BO37" s="0" t="n">
        <f aca="false">+AQ37-BN37</f>
        <v>0</v>
      </c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39</v>
      </c>
      <c r="D38" s="9" t="n">
        <v>203524</v>
      </c>
      <c r="E38" s="9" t="n">
        <v>2071359</v>
      </c>
      <c r="F38" s="9" t="s">
        <v>36</v>
      </c>
      <c r="G38" s="9"/>
      <c r="H38" s="9" t="s">
        <v>136</v>
      </c>
      <c r="I38" s="9" t="s">
        <v>29</v>
      </c>
      <c r="J38" s="10" t="s">
        <v>137</v>
      </c>
      <c r="K38" s="9" t="n">
        <v>0</v>
      </c>
      <c r="L38" s="9" t="n">
        <f aca="false">I38-K38</f>
        <v>0</v>
      </c>
      <c r="M38" s="9" t="n">
        <v>640</v>
      </c>
      <c r="N38" s="9" t="n">
        <f aca="false">L38+M38</f>
        <v>640</v>
      </c>
      <c r="O38" s="9" t="n">
        <v>474</v>
      </c>
      <c r="P38" s="9" t="n">
        <f aca="false">N38-O38</f>
        <v>166</v>
      </c>
      <c r="Q38" s="9" t="n">
        <v>960</v>
      </c>
      <c r="R38" s="9" t="n">
        <f aca="false">P38+Q38</f>
        <v>1126</v>
      </c>
      <c r="S38" s="9" t="n">
        <v>673</v>
      </c>
      <c r="T38" s="9" t="n">
        <f aca="false">R38-S38</f>
        <v>453</v>
      </c>
      <c r="U38" s="9" t="n">
        <v>640</v>
      </c>
      <c r="V38" s="9" t="n">
        <f aca="false">T38+U38</f>
        <v>1093</v>
      </c>
      <c r="W38" s="9" t="n">
        <v>1480</v>
      </c>
      <c r="X38" s="9" t="n">
        <f aca="false">V38-W38</f>
        <v>-387</v>
      </c>
      <c r="Y38" s="9" t="n">
        <v>640</v>
      </c>
      <c r="Z38" s="9" t="n">
        <f aca="false">X38+Y38</f>
        <v>253</v>
      </c>
      <c r="AA38" s="9" t="n">
        <v>320</v>
      </c>
      <c r="AB38" s="9" t="n">
        <f aca="false">Z38-AA38</f>
        <v>-67</v>
      </c>
      <c r="AC38" s="9" t="n">
        <v>960</v>
      </c>
      <c r="AD38" s="9" t="n">
        <f aca="false">AB38+AC38</f>
        <v>893</v>
      </c>
      <c r="AE38" s="9" t="n">
        <v>241</v>
      </c>
      <c r="AF38" s="9" t="n">
        <f aca="false">AD38-AE38</f>
        <v>652</v>
      </c>
      <c r="AG38" s="9" t="n">
        <v>640</v>
      </c>
      <c r="AH38" s="9" t="n">
        <f aca="false">AF38+AG38</f>
        <v>1292</v>
      </c>
      <c r="AI38" s="9" t="n">
        <v>1390</v>
      </c>
      <c r="AJ38" s="9" t="n">
        <v>-98</v>
      </c>
      <c r="AK38" s="9" t="n">
        <v>640</v>
      </c>
      <c r="AL38" s="9" t="n">
        <f aca="false">AJ38+AK38</f>
        <v>542</v>
      </c>
      <c r="AM38" s="9"/>
      <c r="AN38" s="9"/>
      <c r="AO38" s="9"/>
      <c r="AP38" s="9"/>
      <c r="AQ38" s="9" t="n">
        <v>320</v>
      </c>
      <c r="AR38" s="9" t="n">
        <f aca="false">AL38-AQ38</f>
        <v>222</v>
      </c>
      <c r="AS38" s="9" t="n">
        <v>960</v>
      </c>
      <c r="AT38" s="9" t="n">
        <v>640</v>
      </c>
      <c r="AU38" s="9" t="n">
        <v>640</v>
      </c>
      <c r="AV38" s="9" t="n">
        <v>960</v>
      </c>
      <c r="AW38" s="9" t="s">
        <v>29</v>
      </c>
      <c r="AX38" s="9" t="s">
        <v>29</v>
      </c>
      <c r="AY38" s="9" t="s">
        <v>29</v>
      </c>
      <c r="AZ38" s="9" t="s">
        <v>29</v>
      </c>
      <c r="BA38" s="9" t="s">
        <v>29</v>
      </c>
      <c r="BB38" s="9" t="s">
        <v>29</v>
      </c>
      <c r="BC38" s="9" t="s">
        <v>29</v>
      </c>
      <c r="BD38" s="9" t="s">
        <v>29</v>
      </c>
      <c r="BE38" s="9" t="n">
        <v>320</v>
      </c>
      <c r="BF38" s="9" t="n">
        <v>1280</v>
      </c>
      <c r="BG38" s="9" t="n">
        <v>640</v>
      </c>
      <c r="BH38" s="9" t="n">
        <v>640</v>
      </c>
      <c r="BI38" s="9" t="n">
        <v>960</v>
      </c>
      <c r="BJ38" s="11" t="n">
        <f aca="false">ROUNDUP(AR38/C38,0)</f>
        <v>6</v>
      </c>
      <c r="BK38" s="12" t="n">
        <v>0</v>
      </c>
      <c r="BL38" s="13" t="n">
        <v>0</v>
      </c>
      <c r="BM38" s="14" t="s">
        <v>138</v>
      </c>
      <c r="BN38" s="15" t="n">
        <v>320</v>
      </c>
      <c r="BO38" s="0" t="n">
        <f aca="false">+AQ38-BN38</f>
        <v>0</v>
      </c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300</v>
      </c>
      <c r="D39" s="9" t="n">
        <v>203524</v>
      </c>
      <c r="E39" s="9" t="n">
        <v>2033368</v>
      </c>
      <c r="F39" s="9" t="s">
        <v>36</v>
      </c>
      <c r="G39" s="9"/>
      <c r="H39" s="9" t="s">
        <v>139</v>
      </c>
      <c r="I39" s="9" t="n">
        <v>1280</v>
      </c>
      <c r="J39" s="10" t="s">
        <v>140</v>
      </c>
      <c r="K39" s="9" t="n">
        <v>640</v>
      </c>
      <c r="L39" s="9" t="n">
        <f aca="false">I39-K39</f>
        <v>640</v>
      </c>
      <c r="M39" s="9" t="n">
        <v>1120</v>
      </c>
      <c r="N39" s="9" t="n">
        <f aca="false">L39+M39</f>
        <v>1760</v>
      </c>
      <c r="O39" s="9" t="n">
        <v>909</v>
      </c>
      <c r="P39" s="9" t="n">
        <f aca="false">N39-O39</f>
        <v>851</v>
      </c>
      <c r="Q39" s="9" t="n">
        <v>800</v>
      </c>
      <c r="R39" s="9" t="n">
        <f aca="false">P39+Q39</f>
        <v>1651</v>
      </c>
      <c r="S39" s="9" t="n">
        <v>905</v>
      </c>
      <c r="T39" s="9" t="n">
        <f aca="false">R39-S39</f>
        <v>746</v>
      </c>
      <c r="U39" s="9" t="n">
        <v>960</v>
      </c>
      <c r="V39" s="9" t="n">
        <f aca="false">T39+U39</f>
        <v>1706</v>
      </c>
      <c r="W39" s="9" t="n">
        <v>1156</v>
      </c>
      <c r="X39" s="9" t="n">
        <f aca="false">V39-W39</f>
        <v>550</v>
      </c>
      <c r="Y39" s="9" t="n">
        <v>960</v>
      </c>
      <c r="Z39" s="9" t="n">
        <f aca="false">X39+Y39</f>
        <v>1510</v>
      </c>
      <c r="AA39" s="9" t="n">
        <v>815</v>
      </c>
      <c r="AB39" s="9" t="n">
        <f aca="false">Z39-AA39</f>
        <v>695</v>
      </c>
      <c r="AC39" s="9" t="n">
        <v>960</v>
      </c>
      <c r="AD39" s="9" t="n">
        <f aca="false">AB39+AC39</f>
        <v>1655</v>
      </c>
      <c r="AE39" s="9" t="n">
        <v>1120</v>
      </c>
      <c r="AF39" s="9" t="n">
        <f aca="false">AD39-AE39</f>
        <v>535</v>
      </c>
      <c r="AG39" s="9" t="n">
        <v>800</v>
      </c>
      <c r="AH39" s="9" t="n">
        <f aca="false">AF39+AG39</f>
        <v>1335</v>
      </c>
      <c r="AI39" s="9" t="n">
        <v>1351</v>
      </c>
      <c r="AJ39" s="9" t="n">
        <v>-16</v>
      </c>
      <c r="AK39" s="9" t="n">
        <v>960</v>
      </c>
      <c r="AL39" s="9" t="n">
        <f aca="false">AJ39+AK39</f>
        <v>944</v>
      </c>
      <c r="AM39" s="9"/>
      <c r="AN39" s="9"/>
      <c r="AO39" s="9"/>
      <c r="AP39" s="9"/>
      <c r="AQ39" s="9" t="n">
        <v>0</v>
      </c>
      <c r="AR39" s="9" t="n">
        <f aca="false">AL39-AQ39</f>
        <v>944</v>
      </c>
      <c r="AS39" s="9" t="n">
        <v>800</v>
      </c>
      <c r="AT39" s="9" t="n">
        <v>960</v>
      </c>
      <c r="AU39" s="9" t="n">
        <v>960</v>
      </c>
      <c r="AV39" s="9" t="n">
        <v>800</v>
      </c>
      <c r="AW39" s="9" t="s">
        <v>29</v>
      </c>
      <c r="AX39" s="9" t="s">
        <v>29</v>
      </c>
      <c r="AY39" s="9" t="s">
        <v>29</v>
      </c>
      <c r="AZ39" s="9" t="s">
        <v>29</v>
      </c>
      <c r="BA39" s="9" t="s">
        <v>29</v>
      </c>
      <c r="BB39" s="9" t="s">
        <v>29</v>
      </c>
      <c r="BC39" s="9" t="s">
        <v>29</v>
      </c>
      <c r="BD39" s="9" t="s">
        <v>29</v>
      </c>
      <c r="BE39" s="9" t="n">
        <v>320</v>
      </c>
      <c r="BF39" s="9" t="n">
        <v>1600</v>
      </c>
      <c r="BG39" s="9" t="n">
        <v>960</v>
      </c>
      <c r="BH39" s="9" t="n">
        <v>800</v>
      </c>
      <c r="BI39" s="9" t="n">
        <v>960</v>
      </c>
      <c r="BJ39" s="11" t="n">
        <f aca="false">ROUNDUP(AR39/C39,0)</f>
        <v>4</v>
      </c>
      <c r="BK39" s="12" t="n">
        <v>233</v>
      </c>
      <c r="BL39" s="13" t="n">
        <v>2300</v>
      </c>
      <c r="BM39" s="14" t="s">
        <v>141</v>
      </c>
      <c r="BN39" s="15" t="n">
        <v>0</v>
      </c>
      <c r="BO39" s="0" t="n">
        <f aca="false">+AQ39-BN39</f>
        <v>0</v>
      </c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130</v>
      </c>
      <c r="D40" s="9" t="n">
        <v>190991</v>
      </c>
      <c r="E40" s="9" t="n">
        <v>2055823</v>
      </c>
      <c r="F40" s="9"/>
      <c r="G40" s="9"/>
      <c r="H40" s="9" t="s">
        <v>142</v>
      </c>
      <c r="I40" s="9" t="n">
        <v>800</v>
      </c>
      <c r="J40" s="10" t="s">
        <v>143</v>
      </c>
      <c r="K40" s="9" t="n">
        <v>0</v>
      </c>
      <c r="L40" s="9" t="n">
        <f aca="false">I40-K40</f>
        <v>800</v>
      </c>
      <c r="M40" s="9" t="n">
        <v>800</v>
      </c>
      <c r="N40" s="9" t="n">
        <f aca="false">L40+M40</f>
        <v>1600</v>
      </c>
      <c r="O40" s="9" t="n">
        <v>1952</v>
      </c>
      <c r="P40" s="9" t="n">
        <v>-360</v>
      </c>
      <c r="Q40" s="9" t="n">
        <v>800</v>
      </c>
      <c r="R40" s="9" t="n">
        <f aca="false">P40+Q40</f>
        <v>440</v>
      </c>
      <c r="S40" s="9" t="n">
        <v>440</v>
      </c>
      <c r="T40" s="9" t="n">
        <f aca="false">R40-S40</f>
        <v>0</v>
      </c>
      <c r="U40" s="9" t="n">
        <v>810</v>
      </c>
      <c r="V40" s="9" t="n">
        <f aca="false">T40+U40</f>
        <v>810</v>
      </c>
      <c r="W40" s="9" t="n">
        <v>400</v>
      </c>
      <c r="X40" s="9" t="n">
        <f aca="false">V40-W40</f>
        <v>410</v>
      </c>
      <c r="Y40" s="9" t="n">
        <v>800</v>
      </c>
      <c r="Z40" s="9" t="n">
        <f aca="false">X40+Y40</f>
        <v>1210</v>
      </c>
      <c r="AA40" s="9" t="n">
        <v>1628</v>
      </c>
      <c r="AB40" s="9" t="n">
        <f aca="false">Z40-AA40</f>
        <v>-418</v>
      </c>
      <c r="AC40" s="9" t="n">
        <v>800</v>
      </c>
      <c r="AD40" s="9" t="n">
        <f aca="false">AB40+AC40</f>
        <v>382</v>
      </c>
      <c r="AE40" s="9" t="n">
        <v>390</v>
      </c>
      <c r="AF40" s="9" t="n">
        <f aca="false">AD40-AE40</f>
        <v>-8</v>
      </c>
      <c r="AG40" s="9" t="n">
        <v>800</v>
      </c>
      <c r="AH40" s="9" t="n">
        <f aca="false">AF40+AG40</f>
        <v>792</v>
      </c>
      <c r="AI40" s="9" t="n">
        <v>820</v>
      </c>
      <c r="AJ40" s="9" t="n">
        <v>-28</v>
      </c>
      <c r="AK40" s="9" t="n">
        <v>800</v>
      </c>
      <c r="AL40" s="9" t="n">
        <f aca="false">AJ40+AK40</f>
        <v>772</v>
      </c>
      <c r="AM40" s="9"/>
      <c r="AN40" s="9"/>
      <c r="AO40" s="9"/>
      <c r="AP40" s="9"/>
      <c r="AQ40" s="9" t="n">
        <v>590</v>
      </c>
      <c r="AR40" s="9" t="n">
        <f aca="false">AL40-AQ40</f>
        <v>182</v>
      </c>
      <c r="AS40" s="9" t="n">
        <v>800</v>
      </c>
      <c r="AT40" s="9" t="n">
        <v>400</v>
      </c>
      <c r="AU40" s="9" t="n">
        <v>800</v>
      </c>
      <c r="AV40" s="9" t="n">
        <v>800</v>
      </c>
      <c r="AW40" s="9" t="s">
        <v>29</v>
      </c>
      <c r="AX40" s="9" t="s">
        <v>29</v>
      </c>
      <c r="AY40" s="9" t="s">
        <v>29</v>
      </c>
      <c r="AZ40" s="9" t="s">
        <v>29</v>
      </c>
      <c r="BA40" s="9" t="s">
        <v>29</v>
      </c>
      <c r="BB40" s="9" t="s">
        <v>29</v>
      </c>
      <c r="BC40" s="9" t="s">
        <v>29</v>
      </c>
      <c r="BD40" s="9" t="s">
        <v>29</v>
      </c>
      <c r="BE40" s="9" t="n">
        <v>400</v>
      </c>
      <c r="BF40" s="9" t="n">
        <v>1200</v>
      </c>
      <c r="BG40" s="9" t="n">
        <v>800</v>
      </c>
      <c r="BH40" s="9" t="n">
        <v>800</v>
      </c>
      <c r="BI40" s="9" t="n">
        <v>800</v>
      </c>
      <c r="BJ40" s="11" t="n">
        <f aca="false">ROUNDUP(AR40/C40,0)</f>
        <v>2</v>
      </c>
      <c r="BK40" s="12" t="n">
        <v>0</v>
      </c>
      <c r="BL40" s="13" t="n">
        <v>10</v>
      </c>
      <c r="BM40" s="14" t="s">
        <v>21</v>
      </c>
      <c r="BN40" s="15" t="n">
        <v>590</v>
      </c>
      <c r="BO40" s="0" t="n">
        <f aca="false">+AQ40-BN40</f>
        <v>0</v>
      </c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250</v>
      </c>
      <c r="D41" s="9" t="n">
        <v>203524</v>
      </c>
      <c r="E41" s="9" t="n">
        <v>2074376</v>
      </c>
      <c r="F41" s="9"/>
      <c r="G41" s="9"/>
      <c r="H41" s="9" t="s">
        <v>144</v>
      </c>
      <c r="I41" s="9" t="n">
        <v>500</v>
      </c>
      <c r="J41" s="10" t="s">
        <v>145</v>
      </c>
      <c r="K41" s="9" t="n">
        <v>1649</v>
      </c>
      <c r="L41" s="9" t="n">
        <f aca="false">I41-K41</f>
        <v>-1149</v>
      </c>
      <c r="M41" s="9" t="n">
        <v>1000</v>
      </c>
      <c r="N41" s="9" t="n">
        <f aca="false">L41+M41</f>
        <v>-149</v>
      </c>
      <c r="O41" s="9" t="n">
        <v>0</v>
      </c>
      <c r="P41" s="9" t="n">
        <f aca="false">N41-O41</f>
        <v>-149</v>
      </c>
      <c r="Q41" s="9" t="n">
        <v>1000</v>
      </c>
      <c r="R41" s="9" t="n">
        <f aca="false">P41+Q41</f>
        <v>851</v>
      </c>
      <c r="S41" s="9" t="n">
        <v>1543</v>
      </c>
      <c r="T41" s="9" t="n">
        <f aca="false">R41-S41</f>
        <v>-692</v>
      </c>
      <c r="U41" s="9" t="n">
        <v>1000</v>
      </c>
      <c r="V41" s="9" t="n">
        <f aca="false">T41+U41</f>
        <v>308</v>
      </c>
      <c r="W41" s="9" t="n">
        <v>1156</v>
      </c>
      <c r="X41" s="9" t="n">
        <f aca="false">V41-W41</f>
        <v>-848</v>
      </c>
      <c r="Y41" s="9" t="n">
        <v>1000</v>
      </c>
      <c r="Z41" s="9" t="n">
        <f aca="false">X41+Y41</f>
        <v>152</v>
      </c>
      <c r="AA41" s="9" t="n">
        <v>332</v>
      </c>
      <c r="AB41" s="9" t="n">
        <f aca="false">Z41-AA41</f>
        <v>-180</v>
      </c>
      <c r="AC41" s="9" t="n">
        <v>500</v>
      </c>
      <c r="AD41" s="9" t="n">
        <f aca="false">AB41+AC41</f>
        <v>320</v>
      </c>
      <c r="AE41" s="9" t="n">
        <v>550</v>
      </c>
      <c r="AF41" s="9" t="n">
        <f aca="false">AD41-AE41</f>
        <v>-230</v>
      </c>
      <c r="AG41" s="9" t="n">
        <v>1000</v>
      </c>
      <c r="AH41" s="9" t="n">
        <f aca="false">AF41+AG41</f>
        <v>770</v>
      </c>
      <c r="AI41" s="9" t="n">
        <v>1041</v>
      </c>
      <c r="AJ41" s="9" t="n">
        <v>0</v>
      </c>
      <c r="AK41" s="9" t="n">
        <v>0</v>
      </c>
      <c r="AL41" s="9" t="n">
        <f aca="false">AJ41+AK41</f>
        <v>0</v>
      </c>
      <c r="AM41" s="9"/>
      <c r="AN41" s="9"/>
      <c r="AO41" s="9"/>
      <c r="AP41" s="9"/>
      <c r="AQ41" s="9" t="n">
        <v>550</v>
      </c>
      <c r="AR41" s="9" t="n">
        <f aca="false">AL41-AQ41</f>
        <v>-550</v>
      </c>
      <c r="AS41" s="9" t="n">
        <v>1000</v>
      </c>
      <c r="AT41" s="9" t="n">
        <v>1000</v>
      </c>
      <c r="AU41" s="9" t="n">
        <v>500</v>
      </c>
      <c r="AV41" s="9" t="n">
        <v>1000</v>
      </c>
      <c r="AW41" s="9" t="s">
        <v>29</v>
      </c>
      <c r="AX41" s="9" t="s">
        <v>29</v>
      </c>
      <c r="AY41" s="9" t="s">
        <v>29</v>
      </c>
      <c r="AZ41" s="9" t="s">
        <v>29</v>
      </c>
      <c r="BA41" s="9" t="s">
        <v>29</v>
      </c>
      <c r="BB41" s="9" t="s">
        <v>29</v>
      </c>
      <c r="BC41" s="9" t="s">
        <v>29</v>
      </c>
      <c r="BD41" s="9" t="s">
        <v>29</v>
      </c>
      <c r="BE41" s="9" t="n">
        <v>500</v>
      </c>
      <c r="BF41" s="9" t="n">
        <v>1500</v>
      </c>
      <c r="BG41" s="9" t="n">
        <v>1000</v>
      </c>
      <c r="BH41" s="9" t="n">
        <v>1000</v>
      </c>
      <c r="BI41" s="9" t="n">
        <v>500</v>
      </c>
      <c r="BJ41" s="11" t="n">
        <f aca="false">ROUNDUP(AR41/C41,0)</f>
        <v>-3</v>
      </c>
      <c r="BK41" s="12" t="n">
        <v>1054</v>
      </c>
      <c r="BL41" s="13" t="n">
        <v>1830</v>
      </c>
      <c r="BM41" s="14" t="s">
        <v>21</v>
      </c>
      <c r="BN41" s="15" t="n">
        <v>550</v>
      </c>
      <c r="BO41" s="0" t="n">
        <f aca="false">+AQ41-BN41</f>
        <v>0</v>
      </c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300</v>
      </c>
      <c r="D42" s="9" t="n">
        <v>203524</v>
      </c>
      <c r="E42" s="9" t="n">
        <v>2073480</v>
      </c>
      <c r="F42" s="9"/>
      <c r="G42" s="9"/>
      <c r="H42" s="9" t="s">
        <v>146</v>
      </c>
      <c r="I42" s="9" t="s">
        <v>29</v>
      </c>
      <c r="J42" s="10" t="s">
        <v>147</v>
      </c>
      <c r="K42" s="9" t="n">
        <v>579</v>
      </c>
      <c r="L42" s="9" t="n">
        <f aca="false">I42-K42</f>
        <v>-579</v>
      </c>
      <c r="M42" s="9" t="n">
        <v>1200</v>
      </c>
      <c r="N42" s="9" t="n">
        <f aca="false">L42+M42</f>
        <v>621</v>
      </c>
      <c r="O42" s="9" t="n">
        <v>1053</v>
      </c>
      <c r="P42" s="9" t="n">
        <f aca="false">N42-O42</f>
        <v>-432</v>
      </c>
      <c r="Q42" s="9" t="n">
        <v>900</v>
      </c>
      <c r="R42" s="9" t="n">
        <f aca="false">P42+Q42</f>
        <v>468</v>
      </c>
      <c r="S42" s="9" t="n">
        <v>560</v>
      </c>
      <c r="T42" s="9" t="n">
        <f aca="false">R42-S42</f>
        <v>-92</v>
      </c>
      <c r="U42" s="9" t="n">
        <v>900</v>
      </c>
      <c r="V42" s="9" t="n">
        <f aca="false">T42+U42</f>
        <v>808</v>
      </c>
      <c r="W42" s="9" t="n">
        <v>1435</v>
      </c>
      <c r="X42" s="9" t="n">
        <f aca="false">V42-W42</f>
        <v>-627</v>
      </c>
      <c r="Y42" s="9" t="n">
        <v>900</v>
      </c>
      <c r="Z42" s="9" t="n">
        <f aca="false">X42+Y42</f>
        <v>273</v>
      </c>
      <c r="AA42" s="9" t="n">
        <v>600</v>
      </c>
      <c r="AB42" s="9" t="n">
        <f aca="false">Z42-AA42</f>
        <v>-327</v>
      </c>
      <c r="AC42" s="9" t="n">
        <v>900</v>
      </c>
      <c r="AD42" s="9" t="n">
        <f aca="false">AB42+AC42</f>
        <v>573</v>
      </c>
      <c r="AE42" s="9" t="n">
        <v>1045</v>
      </c>
      <c r="AF42" s="9" t="n">
        <f aca="false">AD42-AE42</f>
        <v>-472</v>
      </c>
      <c r="AG42" s="9" t="n">
        <v>900</v>
      </c>
      <c r="AH42" s="9" t="n">
        <f aca="false">AF42+AG42</f>
        <v>428</v>
      </c>
      <c r="AI42" s="9" t="n">
        <v>537</v>
      </c>
      <c r="AJ42" s="9" t="n">
        <v>0</v>
      </c>
      <c r="AK42" s="9" t="n">
        <v>0</v>
      </c>
      <c r="AL42" s="9" t="n">
        <f aca="false">AJ42+AK42</f>
        <v>0</v>
      </c>
      <c r="AM42" s="9"/>
      <c r="AN42" s="9"/>
      <c r="AO42" s="9" t="n">
        <v>400</v>
      </c>
      <c r="AP42" s="9"/>
      <c r="AQ42" s="9" t="n">
        <v>925</v>
      </c>
      <c r="AR42" s="9" t="n">
        <f aca="false">AL42-AQ42</f>
        <v>-925</v>
      </c>
      <c r="AS42" s="9" t="n">
        <v>900</v>
      </c>
      <c r="AT42" s="9" t="n">
        <v>900</v>
      </c>
      <c r="AU42" s="9" t="n">
        <v>900</v>
      </c>
      <c r="AV42" s="9" t="n">
        <v>900</v>
      </c>
      <c r="AW42" s="9" t="s">
        <v>29</v>
      </c>
      <c r="AX42" s="9" t="s">
        <v>29</v>
      </c>
      <c r="AY42" s="9" t="s">
        <v>29</v>
      </c>
      <c r="AZ42" s="9" t="s">
        <v>29</v>
      </c>
      <c r="BA42" s="9" t="s">
        <v>29</v>
      </c>
      <c r="BB42" s="9" t="s">
        <v>29</v>
      </c>
      <c r="BC42" s="9" t="s">
        <v>29</v>
      </c>
      <c r="BD42" s="9" t="s">
        <v>29</v>
      </c>
      <c r="BE42" s="9" t="n">
        <v>300</v>
      </c>
      <c r="BF42" s="9" t="n">
        <v>1500</v>
      </c>
      <c r="BG42" s="9" t="n">
        <v>900</v>
      </c>
      <c r="BH42" s="9" t="n">
        <v>900</v>
      </c>
      <c r="BI42" s="9" t="n">
        <v>900</v>
      </c>
      <c r="BJ42" s="11" t="n">
        <f aca="false">ROUNDUP(AR42/C42,0)</f>
        <v>-4</v>
      </c>
      <c r="BK42" s="12" t="n">
        <v>446</v>
      </c>
      <c r="BL42" s="13" t="n">
        <v>840</v>
      </c>
      <c r="BM42" s="14" t="s">
        <v>21</v>
      </c>
      <c r="BN42" s="15" t="n">
        <v>925</v>
      </c>
      <c r="BO42" s="0" t="n">
        <f aca="false">+AQ42-BN42</f>
        <v>0</v>
      </c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90</v>
      </c>
      <c r="D43" s="9" t="n">
        <v>203525</v>
      </c>
      <c r="E43" s="9" t="n">
        <v>2079665</v>
      </c>
      <c r="F43" s="9"/>
      <c r="G43" s="9"/>
      <c r="H43" s="9" t="s">
        <v>148</v>
      </c>
      <c r="I43" s="9" t="s">
        <v>29</v>
      </c>
      <c r="J43" s="10" t="s">
        <v>149</v>
      </c>
      <c r="K43" s="9" t="n">
        <v>0</v>
      </c>
      <c r="L43" s="9" t="n">
        <f aca="false">I43-K43</f>
        <v>0</v>
      </c>
      <c r="M43" s="9" t="s">
        <v>29</v>
      </c>
      <c r="N43" s="9" t="n">
        <f aca="false">L43+M43</f>
        <v>0</v>
      </c>
      <c r="O43" s="9" t="n">
        <v>0</v>
      </c>
      <c r="P43" s="9" t="n">
        <f aca="false">N43-O43</f>
        <v>0</v>
      </c>
      <c r="Q43" s="9" t="s">
        <v>29</v>
      </c>
      <c r="R43" s="9" t="n">
        <f aca="false">P43+Q43</f>
        <v>0</v>
      </c>
      <c r="S43" s="9" t="n">
        <v>0</v>
      </c>
      <c r="T43" s="9" t="n">
        <f aca="false">R43-S43</f>
        <v>0</v>
      </c>
      <c r="U43" s="9" t="n">
        <v>200</v>
      </c>
      <c r="V43" s="9" t="n">
        <f aca="false">T43+U43</f>
        <v>200</v>
      </c>
      <c r="W43" s="9" t="n">
        <v>429</v>
      </c>
      <c r="X43" s="9" t="n">
        <f aca="false">V43-W43</f>
        <v>-229</v>
      </c>
      <c r="Y43" s="9" t="n">
        <v>200</v>
      </c>
      <c r="Z43" s="9" t="n">
        <f aca="false">X43+Y43</f>
        <v>-29</v>
      </c>
      <c r="AA43" s="9" t="n">
        <v>0</v>
      </c>
      <c r="AB43" s="9" t="n">
        <f aca="false">Z43-AA43</f>
        <v>-29</v>
      </c>
      <c r="AC43" s="9" t="s">
        <v>29</v>
      </c>
      <c r="AD43" s="9" t="n">
        <f aca="false">AB43+AC43</f>
        <v>-29</v>
      </c>
      <c r="AE43" s="9" t="n">
        <v>0</v>
      </c>
      <c r="AF43" s="9" t="n">
        <f aca="false">AD43-AE43</f>
        <v>-29</v>
      </c>
      <c r="AG43" s="9" t="n">
        <v>200</v>
      </c>
      <c r="AH43" s="9" t="n">
        <f aca="false">AF43+AG43</f>
        <v>171</v>
      </c>
      <c r="AI43" s="9" t="n">
        <v>150</v>
      </c>
      <c r="AJ43" s="9" t="n">
        <v>21</v>
      </c>
      <c r="AK43" s="9" t="s">
        <v>29</v>
      </c>
      <c r="AL43" s="9" t="n">
        <f aca="false">AJ43+AK43</f>
        <v>21</v>
      </c>
      <c r="AM43" s="9"/>
      <c r="AN43" s="9"/>
      <c r="AO43" s="9"/>
      <c r="AP43" s="9"/>
      <c r="AQ43" s="9" t="n">
        <v>0</v>
      </c>
      <c r="AR43" s="9" t="n">
        <f aca="false">AL43-AQ43</f>
        <v>21</v>
      </c>
      <c r="AS43" s="9" t="n">
        <v>200</v>
      </c>
      <c r="AT43" s="9" t="n">
        <v>200</v>
      </c>
      <c r="AU43" s="9" t="s">
        <v>29</v>
      </c>
      <c r="AV43" s="9" t="n">
        <v>200</v>
      </c>
      <c r="AW43" s="9" t="s">
        <v>29</v>
      </c>
      <c r="AX43" s="9" t="s">
        <v>29</v>
      </c>
      <c r="AY43" s="9" t="s">
        <v>29</v>
      </c>
      <c r="AZ43" s="9" t="s">
        <v>29</v>
      </c>
      <c r="BA43" s="9" t="s">
        <v>29</v>
      </c>
      <c r="BB43" s="9" t="s">
        <v>29</v>
      </c>
      <c r="BC43" s="9" t="s">
        <v>29</v>
      </c>
      <c r="BD43" s="9" t="s">
        <v>29</v>
      </c>
      <c r="BE43" s="9" t="s">
        <v>29</v>
      </c>
      <c r="BF43" s="9" t="n">
        <v>200</v>
      </c>
      <c r="BG43" s="9" t="n">
        <v>200</v>
      </c>
      <c r="BH43" s="9" t="n">
        <v>200</v>
      </c>
      <c r="BI43" s="9" t="s">
        <v>29</v>
      </c>
      <c r="BJ43" s="11" t="n">
        <f aca="false">ROUNDUP(AR43/C43,0)</f>
        <v>1</v>
      </c>
      <c r="BK43" s="12" t="n">
        <v>0</v>
      </c>
      <c r="BL43" s="13" t="n">
        <v>99</v>
      </c>
      <c r="BM43" s="14" t="s">
        <v>21</v>
      </c>
      <c r="BN43" s="15" t="n">
        <v>0</v>
      </c>
      <c r="BO43" s="0" t="n">
        <f aca="false">+AQ43-BN43</f>
        <v>0</v>
      </c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400</v>
      </c>
      <c r="D44" s="9" t="n">
        <v>203524</v>
      </c>
      <c r="E44" s="9" t="n">
        <v>2101413</v>
      </c>
      <c r="F44" s="9" t="s">
        <v>111</v>
      </c>
      <c r="G44" s="9"/>
      <c r="H44" s="9" t="s">
        <v>150</v>
      </c>
      <c r="I44" s="9" t="s">
        <v>29</v>
      </c>
      <c r="J44" s="10" t="s">
        <v>151</v>
      </c>
      <c r="K44" s="9" t="n">
        <v>200</v>
      </c>
      <c r="L44" s="9" t="n">
        <f aca="false">I44-K44</f>
        <v>-200</v>
      </c>
      <c r="M44" s="9" t="n">
        <v>1000</v>
      </c>
      <c r="N44" s="9" t="n">
        <f aca="false">L44+M44</f>
        <v>800</v>
      </c>
      <c r="O44" s="9" t="n">
        <v>800</v>
      </c>
      <c r="P44" s="9" t="n">
        <f aca="false">N44-O44</f>
        <v>0</v>
      </c>
      <c r="Q44" s="9" t="n">
        <v>800</v>
      </c>
      <c r="R44" s="9" t="n">
        <f aca="false">P44+Q44</f>
        <v>800</v>
      </c>
      <c r="S44" s="9" t="n">
        <v>1200</v>
      </c>
      <c r="T44" s="9" t="n">
        <f aca="false">R44-S44</f>
        <v>-400</v>
      </c>
      <c r="U44" s="9" t="n">
        <v>800</v>
      </c>
      <c r="V44" s="9" t="n">
        <f aca="false">T44+U44</f>
        <v>400</v>
      </c>
      <c r="W44" s="9" t="n">
        <v>400</v>
      </c>
      <c r="X44" s="9" t="n">
        <f aca="false">V44-W44</f>
        <v>0</v>
      </c>
      <c r="Y44" s="9" t="n">
        <v>800</v>
      </c>
      <c r="Z44" s="9" t="n">
        <f aca="false">X44+Y44</f>
        <v>800</v>
      </c>
      <c r="AA44" s="9" t="n">
        <v>514</v>
      </c>
      <c r="AB44" s="9" t="n">
        <f aca="false">Z44-AA44</f>
        <v>286</v>
      </c>
      <c r="AC44" s="9" t="n">
        <v>800</v>
      </c>
      <c r="AD44" s="9" t="n">
        <f aca="false">AB44+AC44</f>
        <v>1086</v>
      </c>
      <c r="AE44" s="9" t="n">
        <v>600</v>
      </c>
      <c r="AF44" s="9" t="n">
        <f aca="false">AD44-AE44</f>
        <v>486</v>
      </c>
      <c r="AG44" s="9" t="n">
        <v>600</v>
      </c>
      <c r="AH44" s="9" t="n">
        <f aca="false">AF44+AG44</f>
        <v>1086</v>
      </c>
      <c r="AI44" s="9" t="n">
        <v>983</v>
      </c>
      <c r="AJ44" s="9" t="n">
        <v>103</v>
      </c>
      <c r="AK44" s="9" t="n">
        <v>800</v>
      </c>
      <c r="AL44" s="9" t="n">
        <f aca="false">AJ44+AK44</f>
        <v>903</v>
      </c>
      <c r="AM44" s="9"/>
      <c r="AN44" s="9"/>
      <c r="AO44" s="9"/>
      <c r="AP44" s="9"/>
      <c r="AQ44" s="9" t="n">
        <v>200</v>
      </c>
      <c r="AR44" s="9" t="n">
        <f aca="false">AL44-AQ44</f>
        <v>703</v>
      </c>
      <c r="AS44" s="9" t="n">
        <v>800</v>
      </c>
      <c r="AT44" s="9" t="n">
        <v>800</v>
      </c>
      <c r="AU44" s="9" t="n">
        <v>600</v>
      </c>
      <c r="AV44" s="9" t="n">
        <v>800</v>
      </c>
      <c r="AW44" s="9" t="s">
        <v>29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n">
        <v>400</v>
      </c>
      <c r="BF44" s="9" t="n">
        <v>1200</v>
      </c>
      <c r="BG44" s="9" t="n">
        <v>800</v>
      </c>
      <c r="BH44" s="9" t="n">
        <v>600</v>
      </c>
      <c r="BI44" s="9" t="n">
        <v>800</v>
      </c>
      <c r="BJ44" s="11" t="n">
        <f aca="false">ROUNDUP(AR44/C44,0)</f>
        <v>2</v>
      </c>
      <c r="BK44" s="12" t="n">
        <v>16</v>
      </c>
      <c r="BL44" s="13" t="n">
        <v>1200</v>
      </c>
      <c r="BM44" s="14" t="s">
        <v>152</v>
      </c>
      <c r="BN44" s="15" t="n">
        <v>200</v>
      </c>
      <c r="BO44" s="0" t="n">
        <f aca="false">+AQ44-BN44</f>
        <v>0</v>
      </c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1800</v>
      </c>
      <c r="D45" s="9" t="n">
        <v>190991</v>
      </c>
      <c r="E45" s="9" t="n">
        <v>2068517</v>
      </c>
      <c r="F45" s="9" t="s">
        <v>36</v>
      </c>
      <c r="G45" s="9"/>
      <c r="H45" s="9" t="s">
        <v>153</v>
      </c>
      <c r="I45" s="9" t="n">
        <v>1600</v>
      </c>
      <c r="J45" s="10" t="s">
        <v>154</v>
      </c>
      <c r="K45" s="9" t="n">
        <v>0</v>
      </c>
      <c r="L45" s="9" t="n">
        <f aca="false">I45-K45</f>
        <v>1600</v>
      </c>
      <c r="M45" s="9" t="n">
        <v>1600</v>
      </c>
      <c r="N45" s="9" t="n">
        <f aca="false">L45+M45</f>
        <v>3200</v>
      </c>
      <c r="O45" s="9" t="n">
        <v>1820</v>
      </c>
      <c r="P45" s="9" t="n">
        <f aca="false">N45-O45</f>
        <v>1380</v>
      </c>
      <c r="Q45" s="9" t="n">
        <v>1600</v>
      </c>
      <c r="R45" s="9" t="n">
        <f aca="false">P45+Q45</f>
        <v>2980</v>
      </c>
      <c r="S45" s="9" t="n">
        <v>860</v>
      </c>
      <c r="T45" s="9" t="n">
        <f aca="false">R45-S45</f>
        <v>2120</v>
      </c>
      <c r="U45" s="9" t="n">
        <v>1600</v>
      </c>
      <c r="V45" s="9" t="n">
        <f aca="false">T45+U45</f>
        <v>3720</v>
      </c>
      <c r="W45" s="9" t="n">
        <v>3090</v>
      </c>
      <c r="X45" s="9" t="n">
        <f aca="false">V45-W45</f>
        <v>630</v>
      </c>
      <c r="Y45" s="9" t="n">
        <v>1600</v>
      </c>
      <c r="Z45" s="9" t="n">
        <f aca="false">X45+Y45</f>
        <v>2230</v>
      </c>
      <c r="AA45" s="9" t="n">
        <v>317</v>
      </c>
      <c r="AB45" s="9" t="n">
        <f aca="false">Z45-AA45</f>
        <v>1913</v>
      </c>
      <c r="AC45" s="9" t="n">
        <v>1600</v>
      </c>
      <c r="AD45" s="9" t="n">
        <f aca="false">AB45+AC45</f>
        <v>3513</v>
      </c>
      <c r="AE45" s="9" t="n">
        <v>1475</v>
      </c>
      <c r="AF45" s="9" t="n">
        <f aca="false">AD45-AE45</f>
        <v>2038</v>
      </c>
      <c r="AG45" s="9" t="n">
        <v>1600</v>
      </c>
      <c r="AH45" s="9" t="n">
        <f aca="false">AF45+AG45</f>
        <v>3638</v>
      </c>
      <c r="AI45" s="9" t="n">
        <v>4684</v>
      </c>
      <c r="AJ45" s="9" t="n">
        <v>0</v>
      </c>
      <c r="AK45" s="9" t="n">
        <v>0</v>
      </c>
      <c r="AL45" s="9" t="n">
        <f aca="false">AJ45+AK45</f>
        <v>0</v>
      </c>
      <c r="AM45" s="9"/>
      <c r="AN45" s="9"/>
      <c r="AO45" s="9"/>
      <c r="AP45" s="9"/>
      <c r="AQ45" s="9" t="n">
        <v>0</v>
      </c>
      <c r="AR45" s="9" t="n">
        <f aca="false">AL45-AQ45</f>
        <v>0</v>
      </c>
      <c r="AS45" s="9" t="n">
        <v>1600</v>
      </c>
      <c r="AT45" s="9" t="n">
        <v>1600</v>
      </c>
      <c r="AU45" s="9" t="s">
        <v>29</v>
      </c>
      <c r="AV45" s="9" t="n">
        <v>1600</v>
      </c>
      <c r="AW45" s="9" t="s">
        <v>29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s">
        <v>29</v>
      </c>
      <c r="BE45" s="9" t="n">
        <v>1600</v>
      </c>
      <c r="BF45" s="9" t="n">
        <v>1600</v>
      </c>
      <c r="BG45" s="9" t="n">
        <v>1600</v>
      </c>
      <c r="BH45" s="9" t="n">
        <v>1600</v>
      </c>
      <c r="BI45" s="9" t="n">
        <v>1600</v>
      </c>
      <c r="BJ45" s="11" t="n">
        <f aca="false">ROUNDUP(AR45/C45,0)</f>
        <v>0</v>
      </c>
      <c r="BK45" s="12" t="n">
        <v>65</v>
      </c>
      <c r="BL45" s="13" t="n">
        <v>0</v>
      </c>
      <c r="BM45" s="14" t="s">
        <v>155</v>
      </c>
      <c r="BN45" s="15" t="n">
        <v>0</v>
      </c>
      <c r="BO45" s="0" t="n">
        <f aca="false">+AQ45-BN45</f>
        <v>0</v>
      </c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100</v>
      </c>
      <c r="D46" s="9" t="n">
        <v>190991</v>
      </c>
      <c r="E46" s="9" t="n">
        <v>2055824</v>
      </c>
      <c r="F46" s="9"/>
      <c r="G46" s="9"/>
      <c r="H46" s="9" t="s">
        <v>156</v>
      </c>
      <c r="I46" s="9" t="n">
        <v>800</v>
      </c>
      <c r="J46" s="10" t="s">
        <v>157</v>
      </c>
      <c r="K46" s="9" t="n">
        <v>1185</v>
      </c>
      <c r="L46" s="9" t="n">
        <f aca="false">I46-K46</f>
        <v>-385</v>
      </c>
      <c r="M46" s="9" t="n">
        <v>800</v>
      </c>
      <c r="N46" s="9" t="n">
        <f aca="false">L46+M46</f>
        <v>415</v>
      </c>
      <c r="O46" s="9" t="n">
        <v>415</v>
      </c>
      <c r="P46" s="9" t="n">
        <f aca="false">N46-O46</f>
        <v>0</v>
      </c>
      <c r="Q46" s="9" t="n">
        <v>800</v>
      </c>
      <c r="R46" s="9" t="n">
        <f aca="false">P46+Q46</f>
        <v>800</v>
      </c>
      <c r="S46" s="9" t="n">
        <v>217</v>
      </c>
      <c r="T46" s="9" t="n">
        <f aca="false">R46-S46</f>
        <v>583</v>
      </c>
      <c r="U46" s="9" t="n">
        <v>800</v>
      </c>
      <c r="V46" s="9" t="n">
        <f aca="false">T46+U46</f>
        <v>1383</v>
      </c>
      <c r="W46" s="9" t="n">
        <v>1740</v>
      </c>
      <c r="X46" s="9" t="n">
        <f aca="false">V46-W46</f>
        <v>-357</v>
      </c>
      <c r="Y46" s="9" t="n">
        <v>800</v>
      </c>
      <c r="Z46" s="9" t="n">
        <f aca="false">X46+Y46</f>
        <v>443</v>
      </c>
      <c r="AA46" s="9" t="n">
        <v>0</v>
      </c>
      <c r="AB46" s="9" t="n">
        <f aca="false">Z46-AA46</f>
        <v>443</v>
      </c>
      <c r="AC46" s="9" t="n">
        <v>800</v>
      </c>
      <c r="AD46" s="9" t="n">
        <f aca="false">AB46+AC46</f>
        <v>1243</v>
      </c>
      <c r="AE46" s="9" t="n">
        <v>2378</v>
      </c>
      <c r="AF46" s="9" t="n">
        <f aca="false">AD46-AE46</f>
        <v>-1135</v>
      </c>
      <c r="AG46" s="9" t="n">
        <v>800</v>
      </c>
      <c r="AH46" s="9" t="n">
        <f aca="false">AF46+AG46</f>
        <v>-335</v>
      </c>
      <c r="AI46" s="9" t="n">
        <v>0</v>
      </c>
      <c r="AJ46" s="9" t="n">
        <v>-335</v>
      </c>
      <c r="AK46" s="9" t="n">
        <v>800</v>
      </c>
      <c r="AL46" s="9" t="n">
        <f aca="false">AJ46+AK46</f>
        <v>465</v>
      </c>
      <c r="AM46" s="9"/>
      <c r="AN46" s="9"/>
      <c r="AO46" s="9"/>
      <c r="AP46" s="9"/>
      <c r="AQ46" s="9" t="n">
        <v>0</v>
      </c>
      <c r="AR46" s="9" t="n">
        <f aca="false">AL46-AQ46</f>
        <v>465</v>
      </c>
      <c r="AS46" s="9" t="n">
        <v>800</v>
      </c>
      <c r="AT46" s="9" t="n">
        <v>400</v>
      </c>
      <c r="AU46" s="9" t="n">
        <v>800</v>
      </c>
      <c r="AV46" s="9" t="n">
        <v>800</v>
      </c>
      <c r="AW46" s="9" t="s">
        <v>29</v>
      </c>
      <c r="AX46" s="9" t="s">
        <v>29</v>
      </c>
      <c r="AY46" s="9" t="s">
        <v>29</v>
      </c>
      <c r="AZ46" s="9" t="s">
        <v>29</v>
      </c>
      <c r="BA46" s="9" t="s">
        <v>29</v>
      </c>
      <c r="BB46" s="9" t="s">
        <v>29</v>
      </c>
      <c r="BC46" s="9" t="s">
        <v>29</v>
      </c>
      <c r="BD46" s="9" t="s">
        <v>29</v>
      </c>
      <c r="BE46" s="9" t="n">
        <v>400</v>
      </c>
      <c r="BF46" s="9" t="n">
        <v>1200</v>
      </c>
      <c r="BG46" s="9" t="n">
        <v>800</v>
      </c>
      <c r="BH46" s="9" t="n">
        <v>800</v>
      </c>
      <c r="BI46" s="9" t="n">
        <v>800</v>
      </c>
      <c r="BJ46" s="11" t="n">
        <f aca="false">ROUNDUP(AR46/C46,0)</f>
        <v>5</v>
      </c>
      <c r="BK46" s="12" t="n">
        <v>85</v>
      </c>
      <c r="BL46" s="13" t="n">
        <v>4</v>
      </c>
      <c r="BM46" s="14" t="s">
        <v>138</v>
      </c>
      <c r="BN46" s="15" t="n">
        <v>0</v>
      </c>
      <c r="BO46" s="0" t="n">
        <f aca="false">+AQ46-BN46</f>
        <v>0</v>
      </c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39</v>
      </c>
      <c r="D47" s="9" t="n">
        <v>203524</v>
      </c>
      <c r="E47" s="9" t="n">
        <v>2093741</v>
      </c>
      <c r="F47" s="9" t="s">
        <v>36</v>
      </c>
      <c r="G47" s="9"/>
      <c r="H47" s="9" t="s">
        <v>158</v>
      </c>
      <c r="I47" s="9" t="n">
        <v>800</v>
      </c>
      <c r="J47" s="10" t="s">
        <v>159</v>
      </c>
      <c r="K47" s="9" t="n">
        <v>211</v>
      </c>
      <c r="L47" s="9" t="n">
        <f aca="false">I47-K47</f>
        <v>589</v>
      </c>
      <c r="M47" s="9" t="n">
        <v>800</v>
      </c>
      <c r="N47" s="9" t="n">
        <f aca="false">L47+M47</f>
        <v>1389</v>
      </c>
      <c r="O47" s="9" t="n">
        <v>557</v>
      </c>
      <c r="P47" s="9" t="n">
        <f aca="false">N47-O47</f>
        <v>832</v>
      </c>
      <c r="Q47" s="9" t="n">
        <v>800</v>
      </c>
      <c r="R47" s="9" t="n">
        <f aca="false">P47+Q47</f>
        <v>1632</v>
      </c>
      <c r="S47" s="9" t="n">
        <v>1100</v>
      </c>
      <c r="T47" s="9" t="n">
        <f aca="false">R47-S47</f>
        <v>532</v>
      </c>
      <c r="U47" s="9" t="n">
        <v>800</v>
      </c>
      <c r="V47" s="9" t="n">
        <f aca="false">T47+U47</f>
        <v>1332</v>
      </c>
      <c r="W47" s="9" t="n">
        <v>1585</v>
      </c>
      <c r="X47" s="9" t="n">
        <f aca="false">V47-W47</f>
        <v>-253</v>
      </c>
      <c r="Y47" s="9" t="n">
        <v>800</v>
      </c>
      <c r="Z47" s="9" t="n">
        <f aca="false">X47+Y47</f>
        <v>547</v>
      </c>
      <c r="AA47" s="9" t="n">
        <v>250</v>
      </c>
      <c r="AB47" s="9" t="n">
        <f aca="false">Z47-AA47</f>
        <v>297</v>
      </c>
      <c r="AC47" s="9" t="n">
        <v>800</v>
      </c>
      <c r="AD47" s="9" t="n">
        <f aca="false">AB47+AC47</f>
        <v>1097</v>
      </c>
      <c r="AE47" s="9" t="n">
        <v>200</v>
      </c>
      <c r="AF47" s="9" t="n">
        <f aca="false">AD47-AE47</f>
        <v>897</v>
      </c>
      <c r="AG47" s="9" t="n">
        <v>800</v>
      </c>
      <c r="AH47" s="9" t="n">
        <f aca="false">AF47+AG47</f>
        <v>1697</v>
      </c>
      <c r="AI47" s="9" t="n">
        <v>2200</v>
      </c>
      <c r="AJ47" s="9" t="n">
        <v>-503</v>
      </c>
      <c r="AK47" s="9" t="n">
        <v>800</v>
      </c>
      <c r="AL47" s="9" t="n">
        <f aca="false">AJ47+AK47</f>
        <v>297</v>
      </c>
      <c r="AM47" s="9"/>
      <c r="AN47" s="9"/>
      <c r="AO47" s="9"/>
      <c r="AP47" s="9"/>
      <c r="AQ47" s="9" t="n">
        <v>0</v>
      </c>
      <c r="AR47" s="9" t="n">
        <f aca="false">AL47-AQ47</f>
        <v>297</v>
      </c>
      <c r="AS47" s="9" t="n">
        <v>800</v>
      </c>
      <c r="AT47" s="9" t="n">
        <v>800</v>
      </c>
      <c r="AU47" s="9" t="n">
        <v>800</v>
      </c>
      <c r="AV47" s="9" t="n">
        <v>800</v>
      </c>
      <c r="AW47" s="9" t="s">
        <v>29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s">
        <v>29</v>
      </c>
      <c r="BC47" s="9" t="s">
        <v>29</v>
      </c>
      <c r="BD47" s="9" t="s">
        <v>29</v>
      </c>
      <c r="BE47" s="9" t="s">
        <v>29</v>
      </c>
      <c r="BF47" s="9" t="n">
        <v>800</v>
      </c>
      <c r="BG47" s="9" t="n">
        <v>800</v>
      </c>
      <c r="BH47" s="9" t="n">
        <v>800</v>
      </c>
      <c r="BI47" s="9" t="n">
        <v>800</v>
      </c>
      <c r="BJ47" s="11" t="n">
        <f aca="false">ROUNDUP(AR47/C47,0)</f>
        <v>8</v>
      </c>
      <c r="BK47" s="12" t="n">
        <v>300</v>
      </c>
      <c r="BL47" s="13" t="n">
        <v>0</v>
      </c>
      <c r="BM47" s="14" t="s">
        <v>155</v>
      </c>
      <c r="BN47" s="15" t="n">
        <v>0</v>
      </c>
      <c r="BO47" s="0" t="n">
        <f aca="false">+AQ47-BN47</f>
        <v>0</v>
      </c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42</v>
      </c>
      <c r="D48" s="9" t="n">
        <v>203524</v>
      </c>
      <c r="E48" s="9" t="n">
        <v>2079687</v>
      </c>
      <c r="F48" s="9"/>
      <c r="G48" s="9"/>
      <c r="H48" s="9" t="s">
        <v>160</v>
      </c>
      <c r="I48" s="9" t="s">
        <v>29</v>
      </c>
      <c r="J48" s="10" t="s">
        <v>161</v>
      </c>
      <c r="K48" s="9" t="n">
        <v>0</v>
      </c>
      <c r="L48" s="9" t="n">
        <f aca="false">I48-K48</f>
        <v>0</v>
      </c>
      <c r="M48" s="9" t="n">
        <v>200</v>
      </c>
      <c r="N48" s="9" t="n">
        <f aca="false">L48+M48</f>
        <v>200</v>
      </c>
      <c r="O48" s="9" t="n">
        <v>0</v>
      </c>
      <c r="P48" s="9" t="n">
        <f aca="false">N48-O48</f>
        <v>200</v>
      </c>
      <c r="Q48" s="9" t="s">
        <v>29</v>
      </c>
      <c r="R48" s="9" t="n">
        <f aca="false">P48+Q48</f>
        <v>200</v>
      </c>
      <c r="S48" s="9" t="n">
        <v>0</v>
      </c>
      <c r="T48" s="9" t="n">
        <f aca="false">R48-S48</f>
        <v>200</v>
      </c>
      <c r="U48" s="9" t="n">
        <v>200</v>
      </c>
      <c r="V48" s="9" t="n">
        <f aca="false">T48+U48</f>
        <v>400</v>
      </c>
      <c r="W48" s="9" t="n">
        <v>111</v>
      </c>
      <c r="X48" s="9" t="n">
        <f aca="false">V48-W48</f>
        <v>289</v>
      </c>
      <c r="Y48" s="9" t="n">
        <v>200</v>
      </c>
      <c r="Z48" s="9" t="n">
        <f aca="false">X48+Y48</f>
        <v>489</v>
      </c>
      <c r="AA48" s="9" t="n">
        <v>300</v>
      </c>
      <c r="AB48" s="9" t="n">
        <f aca="false">Z48-AA48</f>
        <v>189</v>
      </c>
      <c r="AC48" s="9" t="s">
        <v>29</v>
      </c>
      <c r="AD48" s="9" t="n">
        <f aca="false">AB48+AC48</f>
        <v>189</v>
      </c>
      <c r="AE48" s="9" t="n">
        <v>390</v>
      </c>
      <c r="AF48" s="9" t="n">
        <f aca="false">AD48-AE48</f>
        <v>-201</v>
      </c>
      <c r="AG48" s="9" t="n">
        <v>200</v>
      </c>
      <c r="AH48" s="9" t="n">
        <f aca="false">AF48+AG48</f>
        <v>-1</v>
      </c>
      <c r="AI48" s="9" t="n">
        <v>0</v>
      </c>
      <c r="AJ48" s="9" t="n">
        <v>-1</v>
      </c>
      <c r="AK48" s="9" t="n">
        <v>200</v>
      </c>
      <c r="AL48" s="9" t="n">
        <f aca="false">AJ48+AK48</f>
        <v>199</v>
      </c>
      <c r="AM48" s="9"/>
      <c r="AN48" s="9"/>
      <c r="AO48" s="9"/>
      <c r="AP48" s="9"/>
      <c r="AQ48" s="9" t="n">
        <v>0</v>
      </c>
      <c r="AR48" s="9" t="n">
        <f aca="false">AL48-AQ48</f>
        <v>199</v>
      </c>
      <c r="AS48" s="9" t="s">
        <v>29</v>
      </c>
      <c r="AT48" s="9" t="n">
        <v>200</v>
      </c>
      <c r="AU48" s="9" t="n">
        <v>200</v>
      </c>
      <c r="AV48" s="9" t="s">
        <v>29</v>
      </c>
      <c r="AW48" s="9" t="s">
        <v>29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s">
        <v>29</v>
      </c>
      <c r="BC48" s="9" t="s">
        <v>29</v>
      </c>
      <c r="BD48" s="9" t="s">
        <v>29</v>
      </c>
      <c r="BE48" s="9" t="n">
        <v>200</v>
      </c>
      <c r="BF48" s="9" t="n">
        <v>200</v>
      </c>
      <c r="BG48" s="9" t="s">
        <v>29</v>
      </c>
      <c r="BH48" s="9" t="n">
        <v>200</v>
      </c>
      <c r="BI48" s="9" t="n">
        <v>200</v>
      </c>
      <c r="BJ48" s="11" t="n">
        <f aca="false">ROUNDUP(AR48/C48,0)</f>
        <v>5</v>
      </c>
      <c r="BK48" s="12" t="n">
        <v>10</v>
      </c>
      <c r="BL48" s="13" t="n">
        <v>0</v>
      </c>
      <c r="BM48" s="14" t="s">
        <v>155</v>
      </c>
      <c r="BN48" s="15" t="n">
        <v>0</v>
      </c>
      <c r="BO48" s="0" t="n">
        <f aca="false">+AQ48-BN48</f>
        <v>0</v>
      </c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1000</v>
      </c>
      <c r="D49" s="9" t="n">
        <v>203524</v>
      </c>
      <c r="E49" s="9" t="n">
        <v>2079696</v>
      </c>
      <c r="F49" s="9"/>
      <c r="G49" s="9"/>
      <c r="H49" s="9" t="s">
        <v>162</v>
      </c>
      <c r="I49" s="9" t="s">
        <v>29</v>
      </c>
      <c r="J49" s="10" t="s">
        <v>163</v>
      </c>
      <c r="K49" s="9" t="n">
        <v>145</v>
      </c>
      <c r="L49" s="9" t="n">
        <f aca="false">I49-K49</f>
        <v>-145</v>
      </c>
      <c r="M49" s="9" t="s">
        <v>29</v>
      </c>
      <c r="N49" s="9" t="n">
        <f aca="false">L49+M49</f>
        <v>-145</v>
      </c>
      <c r="O49" s="9" t="n">
        <v>0</v>
      </c>
      <c r="P49" s="9" t="n">
        <f aca="false">N49-O49</f>
        <v>-145</v>
      </c>
      <c r="Q49" s="9" t="n">
        <v>200</v>
      </c>
      <c r="R49" s="9" t="n">
        <f aca="false">P49+Q49</f>
        <v>55</v>
      </c>
      <c r="S49" s="9" t="n">
        <v>98</v>
      </c>
      <c r="T49" s="9" t="n">
        <f aca="false">R49-S49</f>
        <v>-43</v>
      </c>
      <c r="U49" s="9" t="s">
        <v>29</v>
      </c>
      <c r="V49" s="9" t="n">
        <f aca="false">T49+U49</f>
        <v>-43</v>
      </c>
      <c r="W49" s="9" t="n">
        <v>158</v>
      </c>
      <c r="X49" s="9" t="n">
        <f aca="false">V49-W49</f>
        <v>-201</v>
      </c>
      <c r="Y49" s="9" t="n">
        <v>200</v>
      </c>
      <c r="Z49" s="9" t="n">
        <f aca="false">X49+Y49</f>
        <v>-1</v>
      </c>
      <c r="AA49" s="9" t="n">
        <v>0</v>
      </c>
      <c r="AB49" s="9" t="n">
        <f aca="false">Z49-AA49</f>
        <v>-1</v>
      </c>
      <c r="AC49" s="9" t="n">
        <v>200</v>
      </c>
      <c r="AD49" s="9" t="n">
        <f aca="false">AB49+AC49</f>
        <v>199</v>
      </c>
      <c r="AE49" s="9" t="n">
        <v>100</v>
      </c>
      <c r="AF49" s="9" t="n">
        <f aca="false">AD49-AE49</f>
        <v>99</v>
      </c>
      <c r="AG49" s="9" t="s">
        <v>29</v>
      </c>
      <c r="AH49" s="9" t="n">
        <f aca="false">AF49+AG49</f>
        <v>99</v>
      </c>
      <c r="AI49" s="9" t="n">
        <v>234</v>
      </c>
      <c r="AJ49" s="9" t="n">
        <v>-135</v>
      </c>
      <c r="AK49" s="9" t="n">
        <v>200</v>
      </c>
      <c r="AL49" s="9" t="n">
        <f aca="false">AJ49+AK49</f>
        <v>65</v>
      </c>
      <c r="AM49" s="9"/>
      <c r="AN49" s="9"/>
      <c r="AO49" s="9"/>
      <c r="AP49" s="9"/>
      <c r="AQ49" s="9" t="n">
        <v>0</v>
      </c>
      <c r="AR49" s="9" t="n">
        <f aca="false">AL49-AQ49</f>
        <v>65</v>
      </c>
      <c r="AS49" s="9" t="n">
        <v>200</v>
      </c>
      <c r="AT49" s="9" t="s">
        <v>29</v>
      </c>
      <c r="AU49" s="9" t="n">
        <v>200</v>
      </c>
      <c r="AV49" s="9" t="n">
        <v>200</v>
      </c>
      <c r="AW49" s="9" t="s">
        <v>29</v>
      </c>
      <c r="AX49" s="9" t="s">
        <v>29</v>
      </c>
      <c r="AY49" s="9" t="s">
        <v>29</v>
      </c>
      <c r="AZ49" s="9" t="s">
        <v>29</v>
      </c>
      <c r="BA49" s="9" t="s">
        <v>29</v>
      </c>
      <c r="BB49" s="9" t="s">
        <v>29</v>
      </c>
      <c r="BC49" s="9" t="s">
        <v>29</v>
      </c>
      <c r="BD49" s="9" t="s">
        <v>29</v>
      </c>
      <c r="BE49" s="9" t="s">
        <v>29</v>
      </c>
      <c r="BF49" s="9" t="n">
        <v>200</v>
      </c>
      <c r="BG49" s="9" t="n">
        <v>200</v>
      </c>
      <c r="BH49" s="9" t="s">
        <v>29</v>
      </c>
      <c r="BI49" s="9" t="n">
        <v>200</v>
      </c>
      <c r="BJ49" s="11" t="n">
        <f aca="false">ROUNDUP(AR49/C49,0)</f>
        <v>1</v>
      </c>
      <c r="BK49" s="12" t="n">
        <v>316</v>
      </c>
      <c r="BL49" s="13" t="n">
        <v>1289</v>
      </c>
      <c r="BM49" s="14" t="s">
        <v>155</v>
      </c>
      <c r="BN49" s="15" t="n">
        <v>0</v>
      </c>
      <c r="BO49" s="0" t="n">
        <f aca="false">+AQ49-BN49</f>
        <v>0</v>
      </c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1000</v>
      </c>
      <c r="D50" s="9" t="n">
        <v>203525</v>
      </c>
      <c r="E50" s="9" t="n">
        <v>2093739</v>
      </c>
      <c r="F50" s="9"/>
      <c r="G50" s="9"/>
      <c r="H50" s="9" t="s">
        <v>164</v>
      </c>
      <c r="I50" s="9" t="s">
        <v>29</v>
      </c>
      <c r="J50" s="10" t="s">
        <v>165</v>
      </c>
      <c r="K50" s="9" t="n">
        <v>0</v>
      </c>
      <c r="L50" s="9" t="n">
        <f aca="false">I50-K50</f>
        <v>0</v>
      </c>
      <c r="M50" s="9" t="n">
        <v>450</v>
      </c>
      <c r="N50" s="9" t="n">
        <f aca="false">L50+M50</f>
        <v>450</v>
      </c>
      <c r="O50" s="9" t="n">
        <v>488</v>
      </c>
      <c r="P50" s="9" t="n">
        <f aca="false">N50-O50</f>
        <v>-38</v>
      </c>
      <c r="Q50" s="9" t="n">
        <v>900</v>
      </c>
      <c r="R50" s="9" t="n">
        <f aca="false">P50+Q50</f>
        <v>862</v>
      </c>
      <c r="S50" s="9" t="n">
        <v>910</v>
      </c>
      <c r="T50" s="9" t="n">
        <f aca="false">R50-S50</f>
        <v>-48</v>
      </c>
      <c r="U50" s="9" t="n">
        <v>900</v>
      </c>
      <c r="V50" s="9" t="n">
        <f aca="false">T50+U50</f>
        <v>852</v>
      </c>
      <c r="W50" s="9" t="n">
        <v>1605</v>
      </c>
      <c r="X50" s="9" t="n">
        <f aca="false">V50-W50</f>
        <v>-753</v>
      </c>
      <c r="Y50" s="9" t="n">
        <v>900</v>
      </c>
      <c r="Z50" s="9" t="n">
        <f aca="false">X50+Y50</f>
        <v>147</v>
      </c>
      <c r="AA50" s="9" t="n">
        <v>320</v>
      </c>
      <c r="AB50" s="9" t="n">
        <f aca="false">Z50-AA50</f>
        <v>-173</v>
      </c>
      <c r="AC50" s="9" t="n">
        <v>450</v>
      </c>
      <c r="AD50" s="9" t="n">
        <f aca="false">AB50+AC50</f>
        <v>277</v>
      </c>
      <c r="AE50" s="9" t="n">
        <v>450</v>
      </c>
      <c r="AF50" s="9" t="n">
        <f aca="false">AD50-AE50</f>
        <v>-173</v>
      </c>
      <c r="AG50" s="9" t="n">
        <v>900</v>
      </c>
      <c r="AH50" s="9" t="n">
        <f aca="false">AF50+AG50</f>
        <v>727</v>
      </c>
      <c r="AI50" s="9" t="n">
        <v>722</v>
      </c>
      <c r="AJ50" s="9" t="n">
        <v>5</v>
      </c>
      <c r="AK50" s="9" t="n">
        <v>900</v>
      </c>
      <c r="AL50" s="9" t="n">
        <f aca="false">AJ50+AK50</f>
        <v>905</v>
      </c>
      <c r="AM50" s="9"/>
      <c r="AN50" s="9"/>
      <c r="AO50" s="9"/>
      <c r="AP50" s="9"/>
      <c r="AQ50" s="9" t="n">
        <v>675</v>
      </c>
      <c r="AR50" s="9" t="n">
        <f aca="false">AL50-AQ50</f>
        <v>230</v>
      </c>
      <c r="AS50" s="9" t="n">
        <v>450</v>
      </c>
      <c r="AT50" s="9" t="n">
        <v>900</v>
      </c>
      <c r="AU50" s="9" t="n">
        <v>900</v>
      </c>
      <c r="AV50" s="9" t="n">
        <v>450</v>
      </c>
      <c r="AW50" s="9" t="s">
        <v>29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n">
        <v>450</v>
      </c>
      <c r="BF50" s="9" t="n">
        <v>1350</v>
      </c>
      <c r="BG50" s="9" t="n">
        <v>450</v>
      </c>
      <c r="BH50" s="9" t="n">
        <v>900</v>
      </c>
      <c r="BI50" s="9" t="n">
        <v>900</v>
      </c>
      <c r="BJ50" s="11" t="n">
        <f aca="false">ROUNDUP(AR50/C50,0)</f>
        <v>1</v>
      </c>
      <c r="BK50" s="12" t="n">
        <v>314</v>
      </c>
      <c r="BL50" s="13" t="n">
        <v>421</v>
      </c>
      <c r="BM50" s="14" t="s">
        <v>49</v>
      </c>
      <c r="BN50" s="15" t="n">
        <v>675</v>
      </c>
      <c r="BO50" s="0" t="n">
        <f aca="false">+AQ50-BN50</f>
        <v>0</v>
      </c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2000</v>
      </c>
      <c r="D51" s="9" t="n">
        <v>203525</v>
      </c>
      <c r="E51" s="9" t="n">
        <v>2079661</v>
      </c>
      <c r="F51" s="9"/>
      <c r="G51" s="9"/>
      <c r="H51" s="9" t="s">
        <v>166</v>
      </c>
      <c r="I51" s="9" t="s">
        <v>29</v>
      </c>
      <c r="J51" s="10" t="s">
        <v>167</v>
      </c>
      <c r="K51" s="9" t="n">
        <v>0</v>
      </c>
      <c r="L51" s="9" t="n">
        <f aca="false">I51-K51</f>
        <v>0</v>
      </c>
      <c r="M51" s="9" t="s">
        <v>29</v>
      </c>
      <c r="N51" s="9" t="n">
        <f aca="false">L51+M51</f>
        <v>0</v>
      </c>
      <c r="O51" s="9" t="n">
        <v>0</v>
      </c>
      <c r="P51" s="9" t="n">
        <f aca="false">N51-O51</f>
        <v>0</v>
      </c>
      <c r="Q51" s="9" t="s">
        <v>29</v>
      </c>
      <c r="R51" s="9" t="n">
        <f aca="false">P51+Q51</f>
        <v>0</v>
      </c>
      <c r="S51" s="9" t="n">
        <v>0</v>
      </c>
      <c r="T51" s="9" t="n">
        <f aca="false">R51-S51</f>
        <v>0</v>
      </c>
      <c r="U51" s="9" t="s">
        <v>29</v>
      </c>
      <c r="V51" s="9" t="n">
        <f aca="false">T51+U51</f>
        <v>0</v>
      </c>
      <c r="W51" s="9" t="n">
        <v>0</v>
      </c>
      <c r="X51" s="9" t="n">
        <f aca="false">V51-W51</f>
        <v>0</v>
      </c>
      <c r="Y51" s="9" t="s">
        <v>29</v>
      </c>
      <c r="Z51" s="9" t="n">
        <f aca="false">X51+Y51</f>
        <v>0</v>
      </c>
      <c r="AA51" s="9" t="n">
        <v>0</v>
      </c>
      <c r="AB51" s="9" t="n">
        <f aca="false">Z51-AA51</f>
        <v>0</v>
      </c>
      <c r="AC51" s="9" t="s">
        <v>29</v>
      </c>
      <c r="AD51" s="9" t="n">
        <f aca="false">AB51+AC51</f>
        <v>0</v>
      </c>
      <c r="AE51" s="9" t="n">
        <v>0</v>
      </c>
      <c r="AF51" s="9" t="n">
        <f aca="false">AD51-AE51</f>
        <v>0</v>
      </c>
      <c r="AG51" s="9" t="s">
        <v>29</v>
      </c>
      <c r="AH51" s="9" t="n">
        <f aca="false">AF51+AG51</f>
        <v>0</v>
      </c>
      <c r="AI51" s="9" t="n">
        <v>0</v>
      </c>
      <c r="AJ51" s="9" t="n">
        <v>0</v>
      </c>
      <c r="AK51" s="9" t="n">
        <v>200</v>
      </c>
      <c r="AL51" s="9" t="n">
        <f aca="false">AJ51+AK51</f>
        <v>200</v>
      </c>
      <c r="AM51" s="9"/>
      <c r="AN51" s="9"/>
      <c r="AO51" s="9"/>
      <c r="AP51" s="9"/>
      <c r="AQ51" s="9" t="n">
        <v>218</v>
      </c>
      <c r="AR51" s="9" t="n">
        <f aca="false">AL51-AQ51</f>
        <v>-18</v>
      </c>
      <c r="AS51" s="9" t="n">
        <v>200</v>
      </c>
      <c r="AT51" s="9" t="s">
        <v>29</v>
      </c>
      <c r="AU51" s="9" t="n">
        <v>200</v>
      </c>
      <c r="AV51" s="9" t="n">
        <v>200</v>
      </c>
      <c r="AW51" s="9" t="s">
        <v>29</v>
      </c>
      <c r="AX51" s="9" t="s">
        <v>29</v>
      </c>
      <c r="AY51" s="9" t="s">
        <v>29</v>
      </c>
      <c r="AZ51" s="9" t="s">
        <v>29</v>
      </c>
      <c r="BA51" s="9" t="s">
        <v>29</v>
      </c>
      <c r="BB51" s="9" t="s">
        <v>29</v>
      </c>
      <c r="BC51" s="9" t="s">
        <v>29</v>
      </c>
      <c r="BD51" s="9" t="s">
        <v>29</v>
      </c>
      <c r="BE51" s="9" t="s">
        <v>29</v>
      </c>
      <c r="BF51" s="9" t="n">
        <v>200</v>
      </c>
      <c r="BG51" s="9" t="n">
        <v>200</v>
      </c>
      <c r="BH51" s="9" t="s">
        <v>29</v>
      </c>
      <c r="BI51" s="9" t="n">
        <v>200</v>
      </c>
      <c r="BJ51" s="11" t="n">
        <f aca="false">ROUNDUP(AR51/C51,0)</f>
        <v>-1</v>
      </c>
      <c r="BK51" s="12" t="n">
        <v>282</v>
      </c>
      <c r="BL51" s="13" t="n">
        <v>0</v>
      </c>
      <c r="BM51" s="14" t="s">
        <v>49</v>
      </c>
      <c r="BN51" s="15" t="n">
        <v>218</v>
      </c>
      <c r="BO51" s="0" t="n">
        <f aca="false">+AQ51-BN51</f>
        <v>0</v>
      </c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1000</v>
      </c>
      <c r="D52" s="9" t="n">
        <v>0</v>
      </c>
      <c r="E52" s="9" t="n">
        <v>2184947</v>
      </c>
      <c r="F52" s="9" t="s">
        <v>70</v>
      </c>
      <c r="G52" s="9"/>
      <c r="H52" s="9" t="s">
        <v>168</v>
      </c>
      <c r="I52" s="9" t="s">
        <v>29</v>
      </c>
      <c r="J52" s="10" t="s">
        <v>169</v>
      </c>
      <c r="K52" s="9" t="n">
        <v>0</v>
      </c>
      <c r="L52" s="9" t="n">
        <f aca="false">I52-K52</f>
        <v>0</v>
      </c>
      <c r="M52" s="9" t="s">
        <v>29</v>
      </c>
      <c r="N52" s="9" t="n">
        <f aca="false">L52+M52</f>
        <v>0</v>
      </c>
      <c r="O52" s="9" t="n">
        <v>0</v>
      </c>
      <c r="P52" s="9" t="n">
        <f aca="false">N52-O52</f>
        <v>0</v>
      </c>
      <c r="Q52" s="9" t="n">
        <v>120</v>
      </c>
      <c r="R52" s="9" t="n">
        <f aca="false">P52+Q52</f>
        <v>120</v>
      </c>
      <c r="S52" s="9" t="n">
        <v>0</v>
      </c>
      <c r="T52" s="9" t="n">
        <f aca="false">R52-S52</f>
        <v>120</v>
      </c>
      <c r="U52" s="9" t="n">
        <v>120</v>
      </c>
      <c r="V52" s="9" t="n">
        <f aca="false">T52+U52</f>
        <v>240</v>
      </c>
      <c r="W52" s="9" t="n">
        <v>151</v>
      </c>
      <c r="X52" s="9" t="n">
        <f aca="false">V52-W52</f>
        <v>89</v>
      </c>
      <c r="Y52" s="9" t="n">
        <v>120</v>
      </c>
      <c r="Z52" s="9" t="n">
        <f aca="false">X52+Y52</f>
        <v>209</v>
      </c>
      <c r="AA52" s="9" t="n">
        <v>62</v>
      </c>
      <c r="AB52" s="9" t="n">
        <f aca="false">Z52-AA52</f>
        <v>147</v>
      </c>
      <c r="AC52" s="9" t="n">
        <v>120</v>
      </c>
      <c r="AD52" s="9" t="n">
        <f aca="false">AB52+AC52</f>
        <v>267</v>
      </c>
      <c r="AE52" s="9" t="n">
        <v>127</v>
      </c>
      <c r="AF52" s="9" t="n">
        <f aca="false">AD52-AE52</f>
        <v>140</v>
      </c>
      <c r="AG52" s="9" t="n">
        <v>120</v>
      </c>
      <c r="AH52" s="9" t="n">
        <f aca="false">AF52+AG52</f>
        <v>260</v>
      </c>
      <c r="AI52" s="9" t="n">
        <v>232</v>
      </c>
      <c r="AJ52" s="9" t="n">
        <v>28</v>
      </c>
      <c r="AK52" s="9" t="n">
        <v>120</v>
      </c>
      <c r="AL52" s="9" t="n">
        <f aca="false">AJ52+AK52</f>
        <v>148</v>
      </c>
      <c r="AM52" s="9"/>
      <c r="AN52" s="9"/>
      <c r="AO52" s="9"/>
      <c r="AP52" s="9"/>
      <c r="AQ52" s="9" t="n">
        <v>0</v>
      </c>
      <c r="AR52" s="9" t="n">
        <f aca="false">AL52-AQ52</f>
        <v>148</v>
      </c>
      <c r="AS52" s="9" t="n">
        <v>120</v>
      </c>
      <c r="AT52" s="9" t="n">
        <v>120</v>
      </c>
      <c r="AU52" s="9" t="n">
        <v>240</v>
      </c>
      <c r="AV52" s="9" t="n">
        <v>120</v>
      </c>
      <c r="AW52" s="9" t="s">
        <v>29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s">
        <v>29</v>
      </c>
      <c r="BF52" s="9" t="n">
        <v>240</v>
      </c>
      <c r="BG52" s="9" t="n">
        <v>120</v>
      </c>
      <c r="BH52" s="9" t="n">
        <v>120</v>
      </c>
      <c r="BI52" s="9" t="n">
        <v>120</v>
      </c>
      <c r="BJ52" s="11" t="n">
        <f aca="false">ROUNDUP(AR52/C52,0)</f>
        <v>1</v>
      </c>
      <c r="BK52" s="12" t="n">
        <v>41</v>
      </c>
      <c r="BL52" s="13" t="n">
        <v>548</v>
      </c>
      <c r="BM52" s="14" t="s">
        <v>49</v>
      </c>
      <c r="BN52" s="15" t="n">
        <v>0</v>
      </c>
      <c r="BO52" s="0" t="n">
        <f aca="false">+AQ52-BN52</f>
        <v>0</v>
      </c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600</v>
      </c>
      <c r="D53" s="9" t="n">
        <v>203525</v>
      </c>
      <c r="E53" s="9" t="n">
        <v>2032042</v>
      </c>
      <c r="F53" s="9"/>
      <c r="G53" s="9"/>
      <c r="H53" s="9" t="s">
        <v>170</v>
      </c>
      <c r="I53" s="9" t="n">
        <v>2000</v>
      </c>
      <c r="J53" s="10" t="s">
        <v>171</v>
      </c>
      <c r="K53" s="9" t="n">
        <v>0</v>
      </c>
      <c r="L53" s="9" t="n">
        <f aca="false">I53-K53</f>
        <v>2000</v>
      </c>
      <c r="M53" s="9" t="s">
        <v>29</v>
      </c>
      <c r="N53" s="9" t="n">
        <f aca="false">L53+M53</f>
        <v>2000</v>
      </c>
      <c r="O53" s="9" t="n">
        <v>0</v>
      </c>
      <c r="P53" s="9" t="n">
        <f aca="false">N53-O53</f>
        <v>2000</v>
      </c>
      <c r="Q53" s="9" t="n">
        <v>2000</v>
      </c>
      <c r="R53" s="9" t="n">
        <f aca="false">P53+Q53</f>
        <v>4000</v>
      </c>
      <c r="S53" s="9" t="n">
        <v>1310</v>
      </c>
      <c r="T53" s="9" t="n">
        <f aca="false">R53-S53</f>
        <v>2690</v>
      </c>
      <c r="U53" s="9" t="s">
        <v>29</v>
      </c>
      <c r="V53" s="9" t="n">
        <f aca="false">T53+U53</f>
        <v>2690</v>
      </c>
      <c r="W53" s="9" t="n">
        <v>2040</v>
      </c>
      <c r="X53" s="9" t="n">
        <f aca="false">V53-W53</f>
        <v>650</v>
      </c>
      <c r="Y53" s="9" t="n">
        <v>2000</v>
      </c>
      <c r="Z53" s="9" t="n">
        <f aca="false">X53+Y53</f>
        <v>2650</v>
      </c>
      <c r="AA53" s="9" t="n">
        <v>0</v>
      </c>
      <c r="AB53" s="9" t="n">
        <f aca="false">Z53-AA53</f>
        <v>2650</v>
      </c>
      <c r="AC53" s="9" t="s">
        <v>29</v>
      </c>
      <c r="AD53" s="9" t="n">
        <f aca="false">AB53+AC53</f>
        <v>2650</v>
      </c>
      <c r="AE53" s="9" t="n">
        <v>750</v>
      </c>
      <c r="AF53" s="9" t="n">
        <f aca="false">AD53-AE53</f>
        <v>1900</v>
      </c>
      <c r="AG53" s="9" t="s">
        <v>29</v>
      </c>
      <c r="AH53" s="9" t="n">
        <f aca="false">AF53+AG53</f>
        <v>1900</v>
      </c>
      <c r="AI53" s="9" t="n">
        <v>910</v>
      </c>
      <c r="AJ53" s="9" t="n">
        <v>990</v>
      </c>
      <c r="AK53" s="9" t="n">
        <v>2000</v>
      </c>
      <c r="AL53" s="9" t="n">
        <f aca="false">AJ53+AK53</f>
        <v>2990</v>
      </c>
      <c r="AM53" s="9"/>
      <c r="AN53" s="9"/>
      <c r="AO53" s="9" t="n">
        <v>827</v>
      </c>
      <c r="AP53" s="9"/>
      <c r="AQ53" s="9" t="n">
        <v>2477</v>
      </c>
      <c r="AR53" s="9" t="n">
        <f aca="false">AL53-AQ53</f>
        <v>513</v>
      </c>
      <c r="AS53" s="9" t="s">
        <v>29</v>
      </c>
      <c r="AT53" s="9" t="n">
        <v>2000</v>
      </c>
      <c r="AU53" s="9" t="s">
        <v>29</v>
      </c>
      <c r="AV53" s="9" t="n">
        <v>2000</v>
      </c>
      <c r="AW53" s="9" t="s">
        <v>29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s">
        <v>29</v>
      </c>
      <c r="BC53" s="9" t="s">
        <v>29</v>
      </c>
      <c r="BD53" s="9" t="s">
        <v>29</v>
      </c>
      <c r="BE53" s="9" t="s">
        <v>29</v>
      </c>
      <c r="BF53" s="9" t="n">
        <v>2000</v>
      </c>
      <c r="BG53" s="9" t="s">
        <v>29</v>
      </c>
      <c r="BH53" s="9" t="s">
        <v>29</v>
      </c>
      <c r="BI53" s="9" t="n">
        <v>2000</v>
      </c>
      <c r="BJ53" s="11" t="n">
        <f aca="false">ROUNDUP(AR53/C53,0)</f>
        <v>1</v>
      </c>
      <c r="BK53" s="12" t="n">
        <v>148</v>
      </c>
      <c r="BL53" s="13" t="n">
        <v>0</v>
      </c>
      <c r="BM53" s="14" t="s">
        <v>125</v>
      </c>
      <c r="BN53" s="15" t="n">
        <v>2477</v>
      </c>
      <c r="BO53" s="0" t="n">
        <f aca="false">+AQ53-BN53</f>
        <v>0</v>
      </c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100</v>
      </c>
      <c r="D54" s="9" t="n">
        <v>203525</v>
      </c>
      <c r="E54" s="9" t="n">
        <v>2074373</v>
      </c>
      <c r="F54" s="9"/>
      <c r="G54" s="9"/>
      <c r="H54" s="9" t="s">
        <v>172</v>
      </c>
      <c r="I54" s="9" t="s">
        <v>29</v>
      </c>
      <c r="J54" s="10" t="s">
        <v>173</v>
      </c>
      <c r="K54" s="9" t="n">
        <v>0</v>
      </c>
      <c r="L54" s="9" t="n">
        <f aca="false">I54-K54</f>
        <v>0</v>
      </c>
      <c r="M54" s="9" t="n">
        <v>1000</v>
      </c>
      <c r="N54" s="9" t="n">
        <f aca="false">L54+M54</f>
        <v>1000</v>
      </c>
      <c r="O54" s="9" t="n">
        <v>0</v>
      </c>
      <c r="P54" s="9" t="n">
        <f aca="false">N54-O54</f>
        <v>1000</v>
      </c>
      <c r="Q54" s="9" t="n">
        <v>500</v>
      </c>
      <c r="R54" s="9" t="n">
        <f aca="false">P54+Q54</f>
        <v>1500</v>
      </c>
      <c r="S54" s="9" t="n">
        <v>1940</v>
      </c>
      <c r="T54" s="9" t="n">
        <f aca="false">R54-S54</f>
        <v>-440</v>
      </c>
      <c r="U54" s="9" t="n">
        <v>1000</v>
      </c>
      <c r="V54" s="9" t="n">
        <f aca="false">T54+U54</f>
        <v>560</v>
      </c>
      <c r="W54" s="9" t="n">
        <v>1097</v>
      </c>
      <c r="X54" s="9" t="n">
        <f aca="false">V54-W54</f>
        <v>-537</v>
      </c>
      <c r="Y54" s="9" t="n">
        <v>1000</v>
      </c>
      <c r="Z54" s="9" t="n">
        <f aca="false">X54+Y54</f>
        <v>463</v>
      </c>
      <c r="AA54" s="9" t="n">
        <v>0</v>
      </c>
      <c r="AB54" s="9" t="n">
        <f aca="false">Z54-AA54</f>
        <v>463</v>
      </c>
      <c r="AC54" s="9" t="n">
        <v>1000</v>
      </c>
      <c r="AD54" s="9" t="n">
        <f aca="false">AB54+AC54</f>
        <v>1463</v>
      </c>
      <c r="AE54" s="9" t="n">
        <v>1600</v>
      </c>
      <c r="AF54" s="9" t="n">
        <f aca="false">AD54-AE54</f>
        <v>-137</v>
      </c>
      <c r="AG54" s="9" t="n">
        <v>1000</v>
      </c>
      <c r="AH54" s="9" t="n">
        <f aca="false">AF54+AG54</f>
        <v>863</v>
      </c>
      <c r="AI54" s="9" t="n">
        <v>1029</v>
      </c>
      <c r="AJ54" s="9" t="n">
        <v>-166</v>
      </c>
      <c r="AK54" s="9" t="n">
        <v>500</v>
      </c>
      <c r="AL54" s="9" t="n">
        <f aca="false">AJ54+AK54</f>
        <v>334</v>
      </c>
      <c r="AM54" s="9"/>
      <c r="AN54" s="9"/>
      <c r="AO54" s="9"/>
      <c r="AP54" s="9"/>
      <c r="AQ54" s="9" t="n">
        <v>0</v>
      </c>
      <c r="AR54" s="9" t="n">
        <f aca="false">AL54-AQ54</f>
        <v>334</v>
      </c>
      <c r="AS54" s="9" t="n">
        <v>1000</v>
      </c>
      <c r="AT54" s="9" t="n">
        <v>1000</v>
      </c>
      <c r="AU54" s="9" t="n">
        <v>1000</v>
      </c>
      <c r="AV54" s="9" t="n">
        <v>1000</v>
      </c>
      <c r="AW54" s="9" t="s">
        <v>29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s">
        <v>29</v>
      </c>
      <c r="BC54" s="9" t="s">
        <v>29</v>
      </c>
      <c r="BD54" s="9" t="s">
        <v>29</v>
      </c>
      <c r="BE54" s="9" t="s">
        <v>29</v>
      </c>
      <c r="BF54" s="9" t="n">
        <v>1500</v>
      </c>
      <c r="BG54" s="9" t="n">
        <v>1000</v>
      </c>
      <c r="BH54" s="9" t="n">
        <v>1000</v>
      </c>
      <c r="BI54" s="9" t="n">
        <v>1000</v>
      </c>
      <c r="BJ54" s="11" t="n">
        <f aca="false">ROUNDUP(AR54/C54,0)</f>
        <v>4</v>
      </c>
      <c r="BK54" s="12" t="n">
        <v>101</v>
      </c>
      <c r="BL54" s="13" t="n">
        <v>0</v>
      </c>
      <c r="BM54" s="14" t="s">
        <v>125</v>
      </c>
      <c r="BN54" s="15" t="n">
        <v>0</v>
      </c>
      <c r="BO54" s="0" t="n">
        <f aca="false">+AQ54-BN54</f>
        <v>0</v>
      </c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500</v>
      </c>
      <c r="D55" s="9" t="n">
        <v>0</v>
      </c>
      <c r="E55" s="9" t="n">
        <v>2021443</v>
      </c>
      <c r="F55" s="9" t="s">
        <v>25</v>
      </c>
      <c r="G55" s="9"/>
      <c r="H55" s="9" t="s">
        <v>174</v>
      </c>
      <c r="I55" s="9" t="s">
        <v>29</v>
      </c>
      <c r="J55" s="10" t="s">
        <v>175</v>
      </c>
      <c r="K55" s="9" t="n">
        <v>0</v>
      </c>
      <c r="L55" s="9" t="n">
        <f aca="false">I55-K55</f>
        <v>0</v>
      </c>
      <c r="M55" s="9" t="s">
        <v>29</v>
      </c>
      <c r="N55" s="9" t="n">
        <f aca="false">L55+M55</f>
        <v>0</v>
      </c>
      <c r="O55" s="9" t="n">
        <v>0</v>
      </c>
      <c r="P55" s="9" t="n">
        <f aca="false">N55-O55</f>
        <v>0</v>
      </c>
      <c r="Q55" s="9" t="s">
        <v>29</v>
      </c>
      <c r="R55" s="9" t="n">
        <f aca="false">P55+Q55</f>
        <v>0</v>
      </c>
      <c r="S55" s="9" t="n">
        <v>0</v>
      </c>
      <c r="T55" s="9" t="n">
        <f aca="false">R55-S55</f>
        <v>0</v>
      </c>
      <c r="U55" s="9" t="n">
        <v>600</v>
      </c>
      <c r="V55" s="9" t="n">
        <f aca="false">T55+U55</f>
        <v>600</v>
      </c>
      <c r="W55" s="9" t="n">
        <v>600</v>
      </c>
      <c r="X55" s="9" t="n">
        <f aca="false">V55-W55</f>
        <v>0</v>
      </c>
      <c r="Y55" s="9" t="n">
        <v>600</v>
      </c>
      <c r="Z55" s="9" t="n">
        <f aca="false">X55+Y55</f>
        <v>600</v>
      </c>
      <c r="AA55" s="9" t="n">
        <v>0</v>
      </c>
      <c r="AB55" s="9" t="n">
        <f aca="false">Z55-AA55</f>
        <v>600</v>
      </c>
      <c r="AC55" s="9" t="n">
        <v>600</v>
      </c>
      <c r="AD55" s="9" t="n">
        <f aca="false">AB55+AC55</f>
        <v>1200</v>
      </c>
      <c r="AE55" s="9" t="n">
        <v>0</v>
      </c>
      <c r="AF55" s="9" t="n">
        <f aca="false">AD55-AE55</f>
        <v>1200</v>
      </c>
      <c r="AG55" s="9" t="s">
        <v>29</v>
      </c>
      <c r="AH55" s="9" t="n">
        <f aca="false">AF55+AG55</f>
        <v>1200</v>
      </c>
      <c r="AI55" s="9" t="n">
        <v>1190</v>
      </c>
      <c r="AJ55" s="9" t="n">
        <v>0</v>
      </c>
      <c r="AK55" s="9" t="n">
        <v>0</v>
      </c>
      <c r="AL55" s="9" t="n">
        <f aca="false">AJ55+AK55</f>
        <v>0</v>
      </c>
      <c r="AM55" s="9"/>
      <c r="AN55" s="9" t="n">
        <v>600</v>
      </c>
      <c r="AO55" s="9"/>
      <c r="AP55" s="9"/>
      <c r="AQ55" s="9" t="n">
        <v>600</v>
      </c>
      <c r="AR55" s="9" t="n">
        <f aca="false">AL55-AQ55</f>
        <v>-600</v>
      </c>
      <c r="AS55" s="9" t="n">
        <v>600</v>
      </c>
      <c r="AT55" s="9" t="n">
        <v>600</v>
      </c>
      <c r="AU55" s="9" t="n">
        <v>600</v>
      </c>
      <c r="AV55" s="9" t="n">
        <v>600</v>
      </c>
      <c r="AW55" s="9" t="s">
        <v>29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s">
        <v>29</v>
      </c>
      <c r="BC55" s="9" t="s">
        <v>29</v>
      </c>
      <c r="BD55" s="9" t="s">
        <v>29</v>
      </c>
      <c r="BE55" s="9" t="s">
        <v>29</v>
      </c>
      <c r="BF55" s="9" t="n">
        <v>600</v>
      </c>
      <c r="BG55" s="9" t="n">
        <v>600</v>
      </c>
      <c r="BH55" s="9" t="n">
        <v>600</v>
      </c>
      <c r="BI55" s="9" t="n">
        <v>600</v>
      </c>
      <c r="BJ55" s="11" t="n">
        <f aca="false">ROUNDUP(AR55/C55,0)</f>
        <v>-2</v>
      </c>
      <c r="BK55" s="12" t="n">
        <v>20</v>
      </c>
      <c r="BL55" s="13" t="n">
        <v>277</v>
      </c>
      <c r="BM55" s="14" t="s">
        <v>125</v>
      </c>
      <c r="BN55" s="15" t="n">
        <v>600</v>
      </c>
      <c r="BO55" s="0" t="n">
        <f aca="false">+AQ55-BN55</f>
        <v>0</v>
      </c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500</v>
      </c>
      <c r="D56" s="9" t="n">
        <v>0</v>
      </c>
      <c r="E56" s="9" t="n">
        <v>2260411</v>
      </c>
      <c r="F56" s="9"/>
      <c r="G56" s="9"/>
      <c r="H56" s="9" t="s">
        <v>176</v>
      </c>
      <c r="I56" s="9" t="s">
        <v>29</v>
      </c>
      <c r="J56" s="10" t="s">
        <v>177</v>
      </c>
      <c r="K56" s="9" t="n">
        <v>0</v>
      </c>
      <c r="L56" s="9" t="n">
        <f aca="false">I56-K56</f>
        <v>0</v>
      </c>
      <c r="M56" s="9" t="s">
        <v>29</v>
      </c>
      <c r="N56" s="9" t="n">
        <f aca="false">L56+M56</f>
        <v>0</v>
      </c>
      <c r="O56" s="9" t="n">
        <v>0</v>
      </c>
      <c r="P56" s="9" t="n">
        <f aca="false">N56-O56</f>
        <v>0</v>
      </c>
      <c r="Q56" s="9" t="s">
        <v>29</v>
      </c>
      <c r="R56" s="9" t="n">
        <f aca="false">P56+Q56</f>
        <v>0</v>
      </c>
      <c r="S56" s="9" t="n">
        <v>0</v>
      </c>
      <c r="T56" s="9" t="n">
        <f aca="false">R56-S56</f>
        <v>0</v>
      </c>
      <c r="U56" s="9" t="s">
        <v>29</v>
      </c>
      <c r="V56" s="9" t="n">
        <f aca="false">T56+U56</f>
        <v>0</v>
      </c>
      <c r="W56" s="9" t="n">
        <v>0</v>
      </c>
      <c r="X56" s="9" t="n">
        <f aca="false">V56-W56</f>
        <v>0</v>
      </c>
      <c r="Y56" s="9" t="s">
        <v>29</v>
      </c>
      <c r="Z56" s="9" t="n">
        <f aca="false">X56+Y56</f>
        <v>0</v>
      </c>
      <c r="AA56" s="9" t="n">
        <v>0</v>
      </c>
      <c r="AB56" s="9" t="n">
        <f aca="false">Z56-AA56</f>
        <v>0</v>
      </c>
      <c r="AC56" s="9" t="s">
        <v>29</v>
      </c>
      <c r="AD56" s="9" t="n">
        <f aca="false">AB56+AC56</f>
        <v>0</v>
      </c>
      <c r="AE56" s="9" t="n">
        <v>0</v>
      </c>
      <c r="AF56" s="9" t="n">
        <f aca="false">AD56-AE56</f>
        <v>0</v>
      </c>
      <c r="AG56" s="9" t="s">
        <v>29</v>
      </c>
      <c r="AH56" s="9" t="n">
        <f aca="false">AF56+AG56</f>
        <v>0</v>
      </c>
      <c r="AI56" s="9" t="n">
        <v>0</v>
      </c>
      <c r="AJ56" s="9" t="n">
        <v>0</v>
      </c>
      <c r="AK56" s="9" t="s">
        <v>29</v>
      </c>
      <c r="AL56" s="9" t="n">
        <f aca="false">AJ56+AK56</f>
        <v>0</v>
      </c>
      <c r="AM56" s="9"/>
      <c r="AN56" s="9"/>
      <c r="AO56" s="9"/>
      <c r="AP56" s="9"/>
      <c r="AQ56" s="9" t="n">
        <v>0</v>
      </c>
      <c r="AR56" s="9" t="n">
        <f aca="false">AL56-AQ56</f>
        <v>0</v>
      </c>
      <c r="AS56" s="9" t="s">
        <v>29</v>
      </c>
      <c r="AT56" s="9" t="s">
        <v>29</v>
      </c>
      <c r="AU56" s="9" t="s">
        <v>29</v>
      </c>
      <c r="AV56" s="9" t="s">
        <v>29</v>
      </c>
      <c r="AW56" s="9" t="s">
        <v>29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9" t="s">
        <v>29</v>
      </c>
      <c r="BG56" s="9" t="s">
        <v>29</v>
      </c>
      <c r="BH56" s="9" t="s">
        <v>29</v>
      </c>
      <c r="BI56" s="9" t="s">
        <v>29</v>
      </c>
      <c r="BJ56" s="11" t="n">
        <f aca="false">ROUNDUP(AR56/C56,0)</f>
        <v>0</v>
      </c>
      <c r="BK56" s="12" t="n">
        <v>146</v>
      </c>
      <c r="BL56" s="13" t="n">
        <v>21</v>
      </c>
      <c r="BM56" s="14"/>
      <c r="BN56" s="15" t="n">
        <v>0</v>
      </c>
      <c r="BO56" s="0" t="n">
        <f aca="false">+AQ56-BN56</f>
        <v>0</v>
      </c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500</v>
      </c>
      <c r="D57" s="9" t="n">
        <v>191564</v>
      </c>
      <c r="E57" s="9" t="n">
        <v>2260412</v>
      </c>
      <c r="F57" s="9"/>
      <c r="G57" s="9"/>
      <c r="H57" s="9" t="s">
        <v>178</v>
      </c>
      <c r="I57" s="9" t="s">
        <v>29</v>
      </c>
      <c r="J57" s="10" t="s">
        <v>179</v>
      </c>
      <c r="K57" s="9" t="n">
        <v>0</v>
      </c>
      <c r="L57" s="9" t="n">
        <f aca="false">I57-K57</f>
        <v>0</v>
      </c>
      <c r="M57" s="9" t="s">
        <v>29</v>
      </c>
      <c r="N57" s="9" t="n">
        <f aca="false">L57+M57</f>
        <v>0</v>
      </c>
      <c r="O57" s="9" t="n">
        <v>0</v>
      </c>
      <c r="P57" s="9" t="n">
        <f aca="false">N57-O57</f>
        <v>0</v>
      </c>
      <c r="Q57" s="9" t="s">
        <v>29</v>
      </c>
      <c r="R57" s="9" t="n">
        <f aca="false">P57+Q57</f>
        <v>0</v>
      </c>
      <c r="S57" s="9" t="n">
        <v>0</v>
      </c>
      <c r="T57" s="9" t="n">
        <f aca="false">R57-S57</f>
        <v>0</v>
      </c>
      <c r="U57" s="9" t="s">
        <v>29</v>
      </c>
      <c r="V57" s="9" t="n">
        <f aca="false">T57+U57</f>
        <v>0</v>
      </c>
      <c r="W57" s="9" t="n">
        <v>0</v>
      </c>
      <c r="X57" s="9" t="n">
        <f aca="false">V57-W57</f>
        <v>0</v>
      </c>
      <c r="Y57" s="9" t="s">
        <v>29</v>
      </c>
      <c r="Z57" s="9" t="n">
        <f aca="false">X57+Y57</f>
        <v>0</v>
      </c>
      <c r="AA57" s="9" t="n">
        <v>0</v>
      </c>
      <c r="AB57" s="9" t="n">
        <f aca="false">Z57-AA57</f>
        <v>0</v>
      </c>
      <c r="AC57" s="9" t="s">
        <v>29</v>
      </c>
      <c r="AD57" s="9" t="n">
        <f aca="false">AB57+AC57</f>
        <v>0</v>
      </c>
      <c r="AE57" s="9" t="n">
        <v>0</v>
      </c>
      <c r="AF57" s="9" t="n">
        <f aca="false">AD57-AE57</f>
        <v>0</v>
      </c>
      <c r="AG57" s="9" t="s">
        <v>29</v>
      </c>
      <c r="AH57" s="9" t="n">
        <f aca="false">AF57+AG57</f>
        <v>0</v>
      </c>
      <c r="AI57" s="9" t="n">
        <v>0</v>
      </c>
      <c r="AJ57" s="9" t="n">
        <v>0</v>
      </c>
      <c r="AK57" s="9" t="s">
        <v>29</v>
      </c>
      <c r="AL57" s="9" t="n">
        <f aca="false">AJ57+AK57</f>
        <v>0</v>
      </c>
      <c r="AM57" s="9"/>
      <c r="AN57" s="9"/>
      <c r="AO57" s="9"/>
      <c r="AP57" s="9"/>
      <c r="AQ57" s="9" t="n">
        <v>0</v>
      </c>
      <c r="AR57" s="9" t="n">
        <f aca="false">AL57-AQ57</f>
        <v>0</v>
      </c>
      <c r="AS57" s="9" t="s">
        <v>29</v>
      </c>
      <c r="AT57" s="9" t="s">
        <v>29</v>
      </c>
      <c r="AU57" s="9" t="s">
        <v>29</v>
      </c>
      <c r="AV57" s="9" t="s">
        <v>29</v>
      </c>
      <c r="AW57" s="9" t="s">
        <v>29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s">
        <v>29</v>
      </c>
      <c r="BE57" s="9" t="s">
        <v>29</v>
      </c>
      <c r="BF57" s="9" t="s">
        <v>29</v>
      </c>
      <c r="BG57" s="9" t="s">
        <v>29</v>
      </c>
      <c r="BH57" s="9" t="s">
        <v>29</v>
      </c>
      <c r="BI57" s="9" t="s">
        <v>29</v>
      </c>
      <c r="BJ57" s="11" t="n">
        <f aca="false">ROUNDUP(AR57/C57,0)</f>
        <v>0</v>
      </c>
      <c r="BK57" s="12" t="n">
        <v>64</v>
      </c>
      <c r="BL57" s="13" t="n">
        <v>81</v>
      </c>
      <c r="BM57" s="14"/>
      <c r="BN57" s="15" t="n">
        <v>0</v>
      </c>
      <c r="BO57" s="0" t="n">
        <f aca="false">+AQ57-BN57</f>
        <v>0</v>
      </c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500</v>
      </c>
      <c r="D58" s="9" t="n">
        <v>0</v>
      </c>
      <c r="E58" s="9" t="n">
        <v>2079686</v>
      </c>
      <c r="F58" s="9"/>
      <c r="G58" s="9"/>
      <c r="H58" s="9" t="s">
        <v>180</v>
      </c>
      <c r="I58" s="9" t="s">
        <v>29</v>
      </c>
      <c r="J58" s="10" t="s">
        <v>181</v>
      </c>
      <c r="K58" s="9" t="n">
        <v>0</v>
      </c>
      <c r="L58" s="9" t="n">
        <f aca="false">I58-K58</f>
        <v>0</v>
      </c>
      <c r="M58" s="9" t="s">
        <v>29</v>
      </c>
      <c r="N58" s="9" t="n">
        <f aca="false">L58+M58</f>
        <v>0</v>
      </c>
      <c r="O58" s="9" t="n">
        <v>0</v>
      </c>
      <c r="P58" s="9" t="n">
        <f aca="false">N58-O58</f>
        <v>0</v>
      </c>
      <c r="Q58" s="9" t="s">
        <v>29</v>
      </c>
      <c r="R58" s="9" t="n">
        <f aca="false">P58+Q58</f>
        <v>0</v>
      </c>
      <c r="S58" s="9" t="n">
        <v>0</v>
      </c>
      <c r="T58" s="9" t="n">
        <f aca="false">R58-S58</f>
        <v>0</v>
      </c>
      <c r="U58" s="9" t="s">
        <v>29</v>
      </c>
      <c r="V58" s="9" t="n">
        <f aca="false">T58+U58</f>
        <v>0</v>
      </c>
      <c r="W58" s="9" t="n">
        <v>0</v>
      </c>
      <c r="X58" s="9" t="n">
        <f aca="false">V58-W58</f>
        <v>0</v>
      </c>
      <c r="Y58" s="9" t="s">
        <v>29</v>
      </c>
      <c r="Z58" s="9" t="n">
        <f aca="false">X58+Y58</f>
        <v>0</v>
      </c>
      <c r="AA58" s="9" t="n">
        <v>0</v>
      </c>
      <c r="AB58" s="9" t="n">
        <f aca="false">Z58-AA58</f>
        <v>0</v>
      </c>
      <c r="AC58" s="9" t="s">
        <v>29</v>
      </c>
      <c r="AD58" s="9" t="n">
        <f aca="false">AB58+AC58</f>
        <v>0</v>
      </c>
      <c r="AE58" s="9" t="n">
        <v>0</v>
      </c>
      <c r="AF58" s="9" t="n">
        <f aca="false">AD58-AE58</f>
        <v>0</v>
      </c>
      <c r="AG58" s="9" t="s">
        <v>29</v>
      </c>
      <c r="AH58" s="9" t="n">
        <f aca="false">AF58+AG58</f>
        <v>0</v>
      </c>
      <c r="AI58" s="9" t="n">
        <v>0</v>
      </c>
      <c r="AJ58" s="9" t="n">
        <v>0</v>
      </c>
      <c r="AK58" s="9" t="s">
        <v>29</v>
      </c>
      <c r="AL58" s="9" t="n">
        <f aca="false">AJ58+AK58</f>
        <v>0</v>
      </c>
      <c r="AM58" s="9"/>
      <c r="AN58" s="9"/>
      <c r="AO58" s="9"/>
      <c r="AP58" s="9"/>
      <c r="AQ58" s="9" t="n">
        <v>0</v>
      </c>
      <c r="AR58" s="9" t="n">
        <f aca="false">AL58-AQ58</f>
        <v>0</v>
      </c>
      <c r="AS58" s="9" t="s">
        <v>29</v>
      </c>
      <c r="AT58" s="9" t="s">
        <v>29</v>
      </c>
      <c r="AU58" s="9" t="s">
        <v>29</v>
      </c>
      <c r="AV58" s="9" t="s">
        <v>29</v>
      </c>
      <c r="AW58" s="9" t="s">
        <v>29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s">
        <v>29</v>
      </c>
      <c r="BE58" s="9" t="s">
        <v>29</v>
      </c>
      <c r="BF58" s="9" t="s">
        <v>29</v>
      </c>
      <c r="BG58" s="9" t="s">
        <v>29</v>
      </c>
      <c r="BH58" s="9" t="s">
        <v>29</v>
      </c>
      <c r="BI58" s="9" t="s">
        <v>29</v>
      </c>
      <c r="BJ58" s="11" t="n">
        <f aca="false">ROUNDUP(AR58/C58,0)</f>
        <v>0</v>
      </c>
      <c r="BK58" s="12" t="n">
        <v>94</v>
      </c>
      <c r="BL58" s="13" t="n">
        <v>0</v>
      </c>
      <c r="BM58" s="14"/>
      <c r="BN58" s="15" t="n">
        <v>0</v>
      </c>
      <c r="BO58" s="0" t="n">
        <f aca="false">+AQ58-BN58</f>
        <v>0</v>
      </c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500</v>
      </c>
      <c r="D59" s="9" t="n">
        <v>0</v>
      </c>
      <c r="E59" s="9" t="n">
        <v>2079689</v>
      </c>
      <c r="F59" s="9"/>
      <c r="G59" s="9"/>
      <c r="H59" s="9" t="s">
        <v>182</v>
      </c>
      <c r="I59" s="9" t="s">
        <v>29</v>
      </c>
      <c r="J59" s="10" t="s">
        <v>183</v>
      </c>
      <c r="K59" s="9" t="n">
        <v>0</v>
      </c>
      <c r="L59" s="9" t="n">
        <f aca="false">I59-K59</f>
        <v>0</v>
      </c>
      <c r="M59" s="9" t="s">
        <v>29</v>
      </c>
      <c r="N59" s="9" t="n">
        <f aca="false">L59+M59</f>
        <v>0</v>
      </c>
      <c r="O59" s="9" t="n">
        <v>0</v>
      </c>
      <c r="P59" s="9" t="n">
        <f aca="false">N59-O59</f>
        <v>0</v>
      </c>
      <c r="Q59" s="9" t="s">
        <v>29</v>
      </c>
      <c r="R59" s="9" t="n">
        <f aca="false">P59+Q59</f>
        <v>0</v>
      </c>
      <c r="S59" s="9" t="n">
        <v>0</v>
      </c>
      <c r="T59" s="9" t="n">
        <f aca="false">R59-S59</f>
        <v>0</v>
      </c>
      <c r="U59" s="9" t="s">
        <v>29</v>
      </c>
      <c r="V59" s="9" t="n">
        <f aca="false">T59+U59</f>
        <v>0</v>
      </c>
      <c r="W59" s="9" t="n">
        <v>0</v>
      </c>
      <c r="X59" s="9" t="n">
        <f aca="false">V59-W59</f>
        <v>0</v>
      </c>
      <c r="Y59" s="9" t="s">
        <v>29</v>
      </c>
      <c r="Z59" s="9" t="n">
        <f aca="false">X59+Y59</f>
        <v>0</v>
      </c>
      <c r="AA59" s="9" t="n">
        <v>0</v>
      </c>
      <c r="AB59" s="9" t="n">
        <f aca="false">Z59-AA59</f>
        <v>0</v>
      </c>
      <c r="AC59" s="9" t="s">
        <v>29</v>
      </c>
      <c r="AD59" s="9" t="n">
        <f aca="false">AB59+AC59</f>
        <v>0</v>
      </c>
      <c r="AE59" s="9" t="n">
        <v>0</v>
      </c>
      <c r="AF59" s="9" t="n">
        <f aca="false">AD59-AE59</f>
        <v>0</v>
      </c>
      <c r="AG59" s="9" t="s">
        <v>29</v>
      </c>
      <c r="AH59" s="9" t="n">
        <f aca="false">AF59+AG59</f>
        <v>0</v>
      </c>
      <c r="AI59" s="9" t="n">
        <v>0</v>
      </c>
      <c r="AJ59" s="9" t="n">
        <v>0</v>
      </c>
      <c r="AK59" s="9" t="s">
        <v>29</v>
      </c>
      <c r="AL59" s="9" t="n">
        <f aca="false">AJ59+AK59</f>
        <v>0</v>
      </c>
      <c r="AM59" s="9"/>
      <c r="AN59" s="9"/>
      <c r="AO59" s="9"/>
      <c r="AP59" s="9"/>
      <c r="AQ59" s="9" t="n">
        <v>0</v>
      </c>
      <c r="AR59" s="9" t="n">
        <f aca="false">AL59-AQ59</f>
        <v>0</v>
      </c>
      <c r="AS59" s="9" t="n">
        <v>100</v>
      </c>
      <c r="AT59" s="9" t="n">
        <v>100</v>
      </c>
      <c r="AU59" s="9" t="n">
        <v>100</v>
      </c>
      <c r="AV59" s="9" t="s">
        <v>29</v>
      </c>
      <c r="AW59" s="9" t="s">
        <v>29</v>
      </c>
      <c r="AX59" s="9" t="s">
        <v>29</v>
      </c>
      <c r="AY59" s="9" t="s">
        <v>29</v>
      </c>
      <c r="AZ59" s="9" t="s">
        <v>29</v>
      </c>
      <c r="BA59" s="9" t="s">
        <v>29</v>
      </c>
      <c r="BB59" s="9" t="s">
        <v>29</v>
      </c>
      <c r="BC59" s="9" t="s">
        <v>29</v>
      </c>
      <c r="BD59" s="9" t="s">
        <v>29</v>
      </c>
      <c r="BE59" s="9" t="n">
        <v>100</v>
      </c>
      <c r="BF59" s="9" t="n">
        <v>100</v>
      </c>
      <c r="BG59" s="9" t="n">
        <v>100</v>
      </c>
      <c r="BH59" s="9" t="s">
        <v>29</v>
      </c>
      <c r="BI59" s="9" t="n">
        <v>100</v>
      </c>
      <c r="BJ59" s="11" t="n">
        <f aca="false">ROUNDUP(AR59/C59,0)</f>
        <v>0</v>
      </c>
      <c r="BK59" s="12" t="n">
        <v>10</v>
      </c>
      <c r="BL59" s="13" t="n">
        <v>0</v>
      </c>
      <c r="BM59" s="14"/>
      <c r="BN59" s="15" t="n">
        <v>0</v>
      </c>
      <c r="BO59" s="0" t="n">
        <f aca="false">+AQ59-BN59</f>
        <v>0</v>
      </c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500</v>
      </c>
      <c r="D60" s="9" t="n">
        <v>0</v>
      </c>
      <c r="E60" s="9" t="n">
        <v>2068514</v>
      </c>
      <c r="F60" s="9"/>
      <c r="G60" s="9"/>
      <c r="H60" s="9" t="s">
        <v>184</v>
      </c>
      <c r="I60" s="9" t="s">
        <v>29</v>
      </c>
      <c r="J60" s="10" t="s">
        <v>185</v>
      </c>
      <c r="K60" s="9" t="n">
        <v>0</v>
      </c>
      <c r="L60" s="9" t="n">
        <f aca="false">I60-K60</f>
        <v>0</v>
      </c>
      <c r="M60" s="9" t="s">
        <v>29</v>
      </c>
      <c r="N60" s="9" t="n">
        <f aca="false">L60+M60</f>
        <v>0</v>
      </c>
      <c r="O60" s="9" t="n">
        <v>0</v>
      </c>
      <c r="P60" s="9" t="n">
        <f aca="false">N60-O60</f>
        <v>0</v>
      </c>
      <c r="Q60" s="9" t="s">
        <v>29</v>
      </c>
      <c r="R60" s="9" t="n">
        <f aca="false">P60+Q60</f>
        <v>0</v>
      </c>
      <c r="S60" s="9" t="n">
        <v>0</v>
      </c>
      <c r="T60" s="9" t="n">
        <f aca="false">R60-S60</f>
        <v>0</v>
      </c>
      <c r="U60" s="9" t="s">
        <v>29</v>
      </c>
      <c r="V60" s="9" t="n">
        <f aca="false">T60+U60</f>
        <v>0</v>
      </c>
      <c r="W60" s="9" t="n">
        <v>0</v>
      </c>
      <c r="X60" s="9" t="n">
        <f aca="false">V60-W60</f>
        <v>0</v>
      </c>
      <c r="Y60" s="9" t="s">
        <v>29</v>
      </c>
      <c r="Z60" s="9" t="n">
        <f aca="false">X60+Y60</f>
        <v>0</v>
      </c>
      <c r="AA60" s="9" t="n">
        <v>0</v>
      </c>
      <c r="AB60" s="9" t="n">
        <f aca="false">Z60-AA60</f>
        <v>0</v>
      </c>
      <c r="AC60" s="9" t="s">
        <v>29</v>
      </c>
      <c r="AD60" s="9" t="n">
        <f aca="false">AB60+AC60</f>
        <v>0</v>
      </c>
      <c r="AE60" s="9" t="n">
        <v>0</v>
      </c>
      <c r="AF60" s="9" t="n">
        <f aca="false">AD60-AE60</f>
        <v>0</v>
      </c>
      <c r="AG60" s="9" t="s">
        <v>29</v>
      </c>
      <c r="AH60" s="9" t="n">
        <f aca="false">AF60+AG60</f>
        <v>0</v>
      </c>
      <c r="AI60" s="9" t="n">
        <v>0</v>
      </c>
      <c r="AJ60" s="9" t="n">
        <v>0</v>
      </c>
      <c r="AK60" s="9" t="s">
        <v>29</v>
      </c>
      <c r="AL60" s="9" t="n">
        <f aca="false">AJ60+AK60</f>
        <v>0</v>
      </c>
      <c r="AM60" s="9"/>
      <c r="AN60" s="9"/>
      <c r="AO60" s="9"/>
      <c r="AP60" s="9"/>
      <c r="AQ60" s="9" t="n">
        <v>0</v>
      </c>
      <c r="AR60" s="9" t="n">
        <f aca="false">AL60-AQ60</f>
        <v>0</v>
      </c>
      <c r="AS60" s="9" t="s">
        <v>29</v>
      </c>
      <c r="AT60" s="9" t="s">
        <v>29</v>
      </c>
      <c r="AU60" s="9" t="s">
        <v>29</v>
      </c>
      <c r="AV60" s="9" t="s">
        <v>29</v>
      </c>
      <c r="AW60" s="9" t="s">
        <v>29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s">
        <v>29</v>
      </c>
      <c r="BC60" s="9" t="s">
        <v>29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9" t="s">
        <v>29</v>
      </c>
      <c r="BJ60" s="11" t="n">
        <f aca="false">ROUNDUP(AR60/C60,0)</f>
        <v>0</v>
      </c>
      <c r="BK60" s="12" t="n">
        <v>1</v>
      </c>
      <c r="BL60" s="13" t="n">
        <v>0</v>
      </c>
      <c r="BM60" s="14"/>
      <c r="BN60" s="15" t="n">
        <v>0</v>
      </c>
      <c r="BO60" s="0" t="n">
        <f aca="false">+AQ60-BN60</f>
        <v>0</v>
      </c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100</v>
      </c>
      <c r="D61" s="9" t="n">
        <v>0</v>
      </c>
      <c r="E61" s="9" t="n">
        <v>2068515</v>
      </c>
      <c r="F61" s="9"/>
      <c r="G61" s="9"/>
      <c r="H61" s="9" t="s">
        <v>186</v>
      </c>
      <c r="I61" s="9" t="s">
        <v>29</v>
      </c>
      <c r="J61" s="10" t="s">
        <v>187</v>
      </c>
      <c r="K61" s="9" t="n">
        <v>0</v>
      </c>
      <c r="L61" s="9" t="n">
        <f aca="false">I61-K61</f>
        <v>0</v>
      </c>
      <c r="M61" s="9" t="s">
        <v>29</v>
      </c>
      <c r="N61" s="9" t="n">
        <f aca="false">L61+M61</f>
        <v>0</v>
      </c>
      <c r="O61" s="9" t="n">
        <v>0</v>
      </c>
      <c r="P61" s="9" t="n">
        <f aca="false">N61-O61</f>
        <v>0</v>
      </c>
      <c r="Q61" s="9" t="s">
        <v>29</v>
      </c>
      <c r="R61" s="9" t="n">
        <f aca="false">P61+Q61</f>
        <v>0</v>
      </c>
      <c r="S61" s="9" t="n">
        <v>0</v>
      </c>
      <c r="T61" s="9" t="n">
        <f aca="false">R61-S61</f>
        <v>0</v>
      </c>
      <c r="U61" s="9" t="s">
        <v>29</v>
      </c>
      <c r="V61" s="9" t="n">
        <f aca="false">T61+U61</f>
        <v>0</v>
      </c>
      <c r="W61" s="9" t="n">
        <v>0</v>
      </c>
      <c r="X61" s="9" t="n">
        <f aca="false">V61-W61</f>
        <v>0</v>
      </c>
      <c r="Y61" s="9" t="s">
        <v>29</v>
      </c>
      <c r="Z61" s="9" t="n">
        <f aca="false">X61+Y61</f>
        <v>0</v>
      </c>
      <c r="AA61" s="9" t="n">
        <v>0</v>
      </c>
      <c r="AB61" s="9" t="n">
        <f aca="false">Z61-AA61</f>
        <v>0</v>
      </c>
      <c r="AC61" s="9" t="s">
        <v>29</v>
      </c>
      <c r="AD61" s="9" t="n">
        <f aca="false">AB61+AC61</f>
        <v>0</v>
      </c>
      <c r="AE61" s="9" t="n">
        <v>0</v>
      </c>
      <c r="AF61" s="9" t="n">
        <f aca="false">AD61-AE61</f>
        <v>0</v>
      </c>
      <c r="AG61" s="9" t="s">
        <v>29</v>
      </c>
      <c r="AH61" s="9" t="n">
        <f aca="false">AF61+AG61</f>
        <v>0</v>
      </c>
      <c r="AI61" s="9" t="n">
        <v>0</v>
      </c>
      <c r="AJ61" s="9" t="n">
        <v>0</v>
      </c>
      <c r="AK61" s="9" t="s">
        <v>29</v>
      </c>
      <c r="AL61" s="9" t="n">
        <f aca="false">AJ61+AK61</f>
        <v>0</v>
      </c>
      <c r="AM61" s="9"/>
      <c r="AN61" s="9"/>
      <c r="AO61" s="9"/>
      <c r="AP61" s="9"/>
      <c r="AQ61" s="9" t="n">
        <v>0</v>
      </c>
      <c r="AR61" s="9" t="n">
        <f aca="false">AL61-AQ61</f>
        <v>0</v>
      </c>
      <c r="AS61" s="9" t="s">
        <v>29</v>
      </c>
      <c r="AT61" s="9" t="s">
        <v>29</v>
      </c>
      <c r="AU61" s="9" t="s">
        <v>29</v>
      </c>
      <c r="AV61" s="9" t="s">
        <v>29</v>
      </c>
      <c r="AW61" s="9" t="s">
        <v>29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s">
        <v>29</v>
      </c>
      <c r="BC61" s="9" t="s">
        <v>29</v>
      </c>
      <c r="BD61" s="9" t="s">
        <v>29</v>
      </c>
      <c r="BE61" s="9" t="s">
        <v>29</v>
      </c>
      <c r="BF61" s="9" t="s">
        <v>29</v>
      </c>
      <c r="BG61" s="9" t="s">
        <v>29</v>
      </c>
      <c r="BH61" s="9" t="s">
        <v>29</v>
      </c>
      <c r="BI61" s="9" t="s">
        <v>29</v>
      </c>
      <c r="BJ61" s="11" t="n">
        <f aca="false">ROUNDUP(AR61/C61,0)</f>
        <v>0</v>
      </c>
      <c r="BK61" s="12" t="n">
        <v>0</v>
      </c>
      <c r="BL61" s="13" t="n">
        <v>0</v>
      </c>
      <c r="BM61" s="14"/>
      <c r="BN61" s="15" t="n">
        <v>0</v>
      </c>
      <c r="BO61" s="0" t="n">
        <f aca="false">+AQ61-BN61</f>
        <v>0</v>
      </c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200</v>
      </c>
      <c r="D62" s="9" t="n">
        <v>0</v>
      </c>
      <c r="E62" s="9" t="n">
        <v>2071356</v>
      </c>
      <c r="F62" s="9"/>
      <c r="G62" s="9"/>
      <c r="H62" s="9" t="s">
        <v>188</v>
      </c>
      <c r="I62" s="9" t="s">
        <v>29</v>
      </c>
      <c r="J62" s="10" t="s">
        <v>189</v>
      </c>
      <c r="K62" s="9" t="n">
        <v>0</v>
      </c>
      <c r="L62" s="9" t="n">
        <f aca="false">I62-K62</f>
        <v>0</v>
      </c>
      <c r="M62" s="9" t="s">
        <v>29</v>
      </c>
      <c r="N62" s="9" t="n">
        <f aca="false">L62+M62</f>
        <v>0</v>
      </c>
      <c r="O62" s="9" t="n">
        <v>0</v>
      </c>
      <c r="P62" s="9" t="n">
        <f aca="false">N62-O62</f>
        <v>0</v>
      </c>
      <c r="Q62" s="9" t="s">
        <v>29</v>
      </c>
      <c r="R62" s="9" t="n">
        <f aca="false">P62+Q62</f>
        <v>0</v>
      </c>
      <c r="S62" s="9" t="n">
        <v>0</v>
      </c>
      <c r="T62" s="9" t="n">
        <f aca="false">R62-S62</f>
        <v>0</v>
      </c>
      <c r="U62" s="9" t="s">
        <v>29</v>
      </c>
      <c r="V62" s="9" t="n">
        <f aca="false">T62+U62</f>
        <v>0</v>
      </c>
      <c r="W62" s="9" t="n">
        <v>0</v>
      </c>
      <c r="X62" s="9" t="n">
        <f aca="false">V62-W62</f>
        <v>0</v>
      </c>
      <c r="Y62" s="9" t="s">
        <v>29</v>
      </c>
      <c r="Z62" s="9" t="n">
        <f aca="false">X62+Y62</f>
        <v>0</v>
      </c>
      <c r="AA62" s="9" t="n">
        <v>0</v>
      </c>
      <c r="AB62" s="9" t="n">
        <f aca="false">Z62-AA62</f>
        <v>0</v>
      </c>
      <c r="AC62" s="9" t="s">
        <v>29</v>
      </c>
      <c r="AD62" s="9" t="n">
        <f aca="false">AB62+AC62</f>
        <v>0</v>
      </c>
      <c r="AE62" s="9" t="n">
        <v>0</v>
      </c>
      <c r="AF62" s="9" t="n">
        <f aca="false">AD62-AE62</f>
        <v>0</v>
      </c>
      <c r="AG62" s="9" t="s">
        <v>29</v>
      </c>
      <c r="AH62" s="9" t="n">
        <f aca="false">AF62+AG62</f>
        <v>0</v>
      </c>
      <c r="AI62" s="9" t="n">
        <v>0</v>
      </c>
      <c r="AJ62" s="9" t="n">
        <v>0</v>
      </c>
      <c r="AK62" s="9" t="s">
        <v>29</v>
      </c>
      <c r="AL62" s="9" t="n">
        <f aca="false">AJ62+AK62</f>
        <v>0</v>
      </c>
      <c r="AM62" s="9"/>
      <c r="AN62" s="9"/>
      <c r="AO62" s="9"/>
      <c r="AP62" s="9"/>
      <c r="AQ62" s="9" t="n">
        <v>0</v>
      </c>
      <c r="AR62" s="9" t="n">
        <f aca="false">AL62-AQ62</f>
        <v>0</v>
      </c>
      <c r="AS62" s="9" t="s">
        <v>29</v>
      </c>
      <c r="AT62" s="9" t="s">
        <v>29</v>
      </c>
      <c r="AU62" s="9" t="s">
        <v>29</v>
      </c>
      <c r="AV62" s="9" t="s">
        <v>29</v>
      </c>
      <c r="AW62" s="9" t="s">
        <v>29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s">
        <v>29</v>
      </c>
      <c r="BC62" s="9" t="s">
        <v>29</v>
      </c>
      <c r="BD62" s="9" t="s">
        <v>29</v>
      </c>
      <c r="BE62" s="9" t="s">
        <v>29</v>
      </c>
      <c r="BF62" s="9" t="s">
        <v>29</v>
      </c>
      <c r="BG62" s="9" t="s">
        <v>29</v>
      </c>
      <c r="BH62" s="9" t="s">
        <v>29</v>
      </c>
      <c r="BI62" s="9" t="s">
        <v>29</v>
      </c>
      <c r="BJ62" s="11" t="n">
        <f aca="false">ROUNDUP(AR62/C62,0)</f>
        <v>0</v>
      </c>
      <c r="BK62" s="12" t="n">
        <v>0</v>
      </c>
      <c r="BL62" s="13" t="n">
        <v>0</v>
      </c>
      <c r="BM62" s="14"/>
      <c r="BN62" s="15" t="n">
        <v>0</v>
      </c>
      <c r="BO62" s="0" t="n">
        <f aca="false">+AQ62-BN62</f>
        <v>0</v>
      </c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200</v>
      </c>
      <c r="D63" s="9" t="n">
        <v>203524</v>
      </c>
      <c r="E63" s="9" t="n">
        <v>2071368</v>
      </c>
      <c r="F63" s="9"/>
      <c r="G63" s="9"/>
      <c r="H63" s="9" t="s">
        <v>190</v>
      </c>
      <c r="I63" s="9" t="s">
        <v>29</v>
      </c>
      <c r="J63" s="10" t="s">
        <v>191</v>
      </c>
      <c r="K63" s="9" t="n">
        <v>0</v>
      </c>
      <c r="L63" s="9" t="n">
        <f aca="false">I63-K63</f>
        <v>0</v>
      </c>
      <c r="M63" s="9" t="s">
        <v>29</v>
      </c>
      <c r="N63" s="9" t="n">
        <f aca="false">L63+M63</f>
        <v>0</v>
      </c>
      <c r="O63" s="9" t="n">
        <v>0</v>
      </c>
      <c r="P63" s="9" t="n">
        <f aca="false">N63-O63</f>
        <v>0</v>
      </c>
      <c r="Q63" s="9" t="s">
        <v>29</v>
      </c>
      <c r="R63" s="9" t="n">
        <f aca="false">P63+Q63</f>
        <v>0</v>
      </c>
      <c r="S63" s="9" t="n">
        <v>0</v>
      </c>
      <c r="T63" s="9" t="n">
        <f aca="false">R63-S63</f>
        <v>0</v>
      </c>
      <c r="U63" s="9" t="s">
        <v>29</v>
      </c>
      <c r="V63" s="9" t="n">
        <f aca="false">T63+U63</f>
        <v>0</v>
      </c>
      <c r="W63" s="9" t="n">
        <v>0</v>
      </c>
      <c r="X63" s="9" t="n">
        <f aca="false">V63-W63</f>
        <v>0</v>
      </c>
      <c r="Y63" s="9" t="s">
        <v>29</v>
      </c>
      <c r="Z63" s="9" t="n">
        <f aca="false">X63+Y63</f>
        <v>0</v>
      </c>
      <c r="AA63" s="9" t="n">
        <v>0</v>
      </c>
      <c r="AB63" s="9" t="n">
        <f aca="false">Z63-AA63</f>
        <v>0</v>
      </c>
      <c r="AC63" s="9" t="s">
        <v>29</v>
      </c>
      <c r="AD63" s="9" t="n">
        <f aca="false">AB63+AC63</f>
        <v>0</v>
      </c>
      <c r="AE63" s="9" t="n">
        <v>0</v>
      </c>
      <c r="AF63" s="9" t="n">
        <f aca="false">AD63-AE63</f>
        <v>0</v>
      </c>
      <c r="AG63" s="9" t="s">
        <v>29</v>
      </c>
      <c r="AH63" s="9" t="n">
        <f aca="false">AF63+AG63</f>
        <v>0</v>
      </c>
      <c r="AI63" s="9" t="n">
        <v>0</v>
      </c>
      <c r="AJ63" s="9" t="n">
        <v>0</v>
      </c>
      <c r="AK63" s="9" t="s">
        <v>29</v>
      </c>
      <c r="AL63" s="9" t="n">
        <f aca="false">AJ63+AK63</f>
        <v>0</v>
      </c>
      <c r="AM63" s="9"/>
      <c r="AN63" s="9"/>
      <c r="AO63" s="9"/>
      <c r="AP63" s="9"/>
      <c r="AQ63" s="9" t="n">
        <v>0</v>
      </c>
      <c r="AR63" s="9" t="n">
        <f aca="false">AL63-AQ63</f>
        <v>0</v>
      </c>
      <c r="AS63" s="9" t="s">
        <v>29</v>
      </c>
      <c r="AT63" s="9" t="s">
        <v>29</v>
      </c>
      <c r="AU63" s="9" t="s">
        <v>29</v>
      </c>
      <c r="AV63" s="9" t="s">
        <v>29</v>
      </c>
      <c r="AW63" s="9" t="s">
        <v>29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s">
        <v>29</v>
      </c>
      <c r="BC63" s="9" t="s">
        <v>29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9" t="s">
        <v>29</v>
      </c>
      <c r="BJ63" s="11" t="n">
        <f aca="false">ROUNDUP(AR63/C63,0)</f>
        <v>0</v>
      </c>
      <c r="BK63" s="12" t="n">
        <v>105</v>
      </c>
      <c r="BL63" s="13" t="n">
        <v>0</v>
      </c>
      <c r="BM63" s="14"/>
      <c r="BN63" s="15" t="n">
        <v>0</v>
      </c>
      <c r="BO63" s="0" t="n">
        <f aca="false">+AQ63-BN63</f>
        <v>0</v>
      </c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120</v>
      </c>
      <c r="D64" s="9" t="n">
        <v>156985</v>
      </c>
      <c r="E64" s="9" t="n">
        <v>2071369</v>
      </c>
      <c r="F64" s="9"/>
      <c r="G64" s="9"/>
      <c r="H64" s="9" t="s">
        <v>192</v>
      </c>
      <c r="I64" s="9" t="s">
        <v>29</v>
      </c>
      <c r="J64" s="10" t="s">
        <v>193</v>
      </c>
      <c r="K64" s="9" t="n">
        <v>0</v>
      </c>
      <c r="L64" s="9" t="n">
        <f aca="false">I64-K64</f>
        <v>0</v>
      </c>
      <c r="M64" s="9" t="s">
        <v>29</v>
      </c>
      <c r="N64" s="9" t="n">
        <f aca="false">L64+M64</f>
        <v>0</v>
      </c>
      <c r="O64" s="9" t="n">
        <v>0</v>
      </c>
      <c r="P64" s="9" t="n">
        <f aca="false">N64-O64</f>
        <v>0</v>
      </c>
      <c r="Q64" s="9" t="s">
        <v>29</v>
      </c>
      <c r="R64" s="9" t="n">
        <f aca="false">P64+Q64</f>
        <v>0</v>
      </c>
      <c r="S64" s="9" t="n">
        <v>0</v>
      </c>
      <c r="T64" s="9" t="n">
        <f aca="false">R64-S64</f>
        <v>0</v>
      </c>
      <c r="U64" s="9" t="s">
        <v>29</v>
      </c>
      <c r="V64" s="9" t="n">
        <f aca="false">T64+U64</f>
        <v>0</v>
      </c>
      <c r="W64" s="9" t="n">
        <v>0</v>
      </c>
      <c r="X64" s="9" t="n">
        <f aca="false">V64-W64</f>
        <v>0</v>
      </c>
      <c r="Y64" s="9" t="s">
        <v>29</v>
      </c>
      <c r="Z64" s="9" t="n">
        <f aca="false">X64+Y64</f>
        <v>0</v>
      </c>
      <c r="AA64" s="9" t="n">
        <v>0</v>
      </c>
      <c r="AB64" s="9" t="n">
        <f aca="false">Z64-AA64</f>
        <v>0</v>
      </c>
      <c r="AC64" s="9" t="s">
        <v>29</v>
      </c>
      <c r="AD64" s="9" t="n">
        <f aca="false">AB64+AC64</f>
        <v>0</v>
      </c>
      <c r="AE64" s="9" t="n">
        <v>0</v>
      </c>
      <c r="AF64" s="9" t="n">
        <f aca="false">AD64-AE64</f>
        <v>0</v>
      </c>
      <c r="AG64" s="9" t="s">
        <v>29</v>
      </c>
      <c r="AH64" s="9" t="n">
        <f aca="false">AF64+AG64</f>
        <v>0</v>
      </c>
      <c r="AI64" s="9" t="n">
        <v>0</v>
      </c>
      <c r="AJ64" s="9" t="n">
        <v>0</v>
      </c>
      <c r="AK64" s="9" t="s">
        <v>29</v>
      </c>
      <c r="AL64" s="9" t="n">
        <f aca="false">AJ64+AK64</f>
        <v>0</v>
      </c>
      <c r="AM64" s="9"/>
      <c r="AN64" s="9"/>
      <c r="AO64" s="9"/>
      <c r="AP64" s="9"/>
      <c r="AQ64" s="9" t="n">
        <v>0</v>
      </c>
      <c r="AR64" s="9" t="n">
        <f aca="false">AL64-AQ64</f>
        <v>0</v>
      </c>
      <c r="AS64" s="9" t="s">
        <v>29</v>
      </c>
      <c r="AT64" s="9" t="s">
        <v>29</v>
      </c>
      <c r="AU64" s="9" t="s">
        <v>29</v>
      </c>
      <c r="AV64" s="9" t="s">
        <v>29</v>
      </c>
      <c r="AW64" s="9" t="s">
        <v>29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9" t="s">
        <v>29</v>
      </c>
      <c r="BJ64" s="11" t="n">
        <f aca="false">ROUNDUP(AR64/C64,0)</f>
        <v>0</v>
      </c>
      <c r="BK64" s="12" t="n">
        <v>70</v>
      </c>
      <c r="BL64" s="13" t="n">
        <v>0</v>
      </c>
      <c r="BM64" s="14"/>
      <c r="BN64" s="15" t="n">
        <v>0</v>
      </c>
      <c r="BO64" s="0" t="n">
        <f aca="false">+AQ64-BN64</f>
        <v>0</v>
      </c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300</v>
      </c>
      <c r="D65" s="9" t="n">
        <v>203524</v>
      </c>
      <c r="E65" s="9" t="n">
        <v>2122173</v>
      </c>
      <c r="F65" s="9"/>
      <c r="G65" s="9"/>
      <c r="H65" s="9" t="s">
        <v>194</v>
      </c>
      <c r="I65" s="9" t="s">
        <v>29</v>
      </c>
      <c r="J65" s="10" t="s">
        <v>195</v>
      </c>
      <c r="K65" s="9" t="n">
        <v>0</v>
      </c>
      <c r="L65" s="9" t="n">
        <f aca="false">I65-K65</f>
        <v>0</v>
      </c>
      <c r="M65" s="9" t="n">
        <v>240</v>
      </c>
      <c r="N65" s="9" t="n">
        <f aca="false">L65+M65</f>
        <v>240</v>
      </c>
      <c r="O65" s="9" t="n">
        <v>0</v>
      </c>
      <c r="P65" s="9" t="n">
        <f aca="false">N65-O65</f>
        <v>240</v>
      </c>
      <c r="Q65" s="9" t="n">
        <v>240</v>
      </c>
      <c r="R65" s="9" t="n">
        <f aca="false">P65+Q65</f>
        <v>480</v>
      </c>
      <c r="S65" s="9" t="n">
        <v>0</v>
      </c>
      <c r="T65" s="9" t="n">
        <f aca="false">R65-S65</f>
        <v>480</v>
      </c>
      <c r="U65" s="9" t="n">
        <v>240</v>
      </c>
      <c r="V65" s="9" t="n">
        <f aca="false">T65+U65</f>
        <v>720</v>
      </c>
      <c r="W65" s="9" t="n">
        <v>657</v>
      </c>
      <c r="X65" s="9" t="n">
        <v>0</v>
      </c>
      <c r="Y65" s="9" t="n">
        <v>0</v>
      </c>
      <c r="Z65" s="9" t="n">
        <f aca="false">X65+Y65</f>
        <v>0</v>
      </c>
      <c r="AA65" s="9" t="n">
        <v>0</v>
      </c>
      <c r="AB65" s="9" t="n">
        <f aca="false">Z65-AA65</f>
        <v>0</v>
      </c>
      <c r="AC65" s="9" t="s">
        <v>29</v>
      </c>
      <c r="AD65" s="9" t="n">
        <f aca="false">AB65+AC65</f>
        <v>0</v>
      </c>
      <c r="AE65" s="9" t="n">
        <v>0</v>
      </c>
      <c r="AF65" s="9" t="n">
        <f aca="false">AD65-AE65</f>
        <v>0</v>
      </c>
      <c r="AG65" s="9" t="s">
        <v>29</v>
      </c>
      <c r="AH65" s="9" t="n">
        <f aca="false">AF65+AG65</f>
        <v>0</v>
      </c>
      <c r="AI65" s="9" t="n">
        <v>0</v>
      </c>
      <c r="AJ65" s="9" t="n">
        <v>0</v>
      </c>
      <c r="AK65" s="9" t="s">
        <v>29</v>
      </c>
      <c r="AL65" s="9" t="n">
        <f aca="false">AJ65+AK65</f>
        <v>0</v>
      </c>
      <c r="AM65" s="9"/>
      <c r="AN65" s="9"/>
      <c r="AO65" s="9"/>
      <c r="AP65" s="9"/>
      <c r="AQ65" s="9" t="n">
        <v>0</v>
      </c>
      <c r="AR65" s="9" t="n">
        <f aca="false">AL65-AQ65</f>
        <v>0</v>
      </c>
      <c r="AS65" s="9" t="s">
        <v>29</v>
      </c>
      <c r="AT65" s="9" t="s">
        <v>29</v>
      </c>
      <c r="AU65" s="9" t="s">
        <v>29</v>
      </c>
      <c r="AV65" s="9" t="s">
        <v>29</v>
      </c>
      <c r="AW65" s="9" t="s">
        <v>29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n">
        <v>120</v>
      </c>
      <c r="BF65" s="9" t="n">
        <v>240</v>
      </c>
      <c r="BG65" s="9" t="s">
        <v>29</v>
      </c>
      <c r="BH65" s="9" t="n">
        <v>240</v>
      </c>
      <c r="BI65" s="9" t="n">
        <v>120</v>
      </c>
      <c r="BJ65" s="11" t="n">
        <f aca="false">ROUNDUP(AR65/C65,0)</f>
        <v>0</v>
      </c>
      <c r="BK65" s="12" t="n">
        <v>680</v>
      </c>
      <c r="BL65" s="13" t="n">
        <v>886</v>
      </c>
      <c r="BM65" s="14"/>
      <c r="BN65" s="15" t="n">
        <v>0</v>
      </c>
      <c r="BO65" s="0" t="n">
        <f aca="false">+AQ65-BN65</f>
        <v>0</v>
      </c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100</v>
      </c>
      <c r="D66" s="9" t="n">
        <v>203524</v>
      </c>
      <c r="E66" s="9" t="n">
        <v>2122174</v>
      </c>
      <c r="F66" s="9"/>
      <c r="G66" s="9"/>
      <c r="H66" s="9" t="s">
        <v>196</v>
      </c>
      <c r="I66" s="9" t="s">
        <v>29</v>
      </c>
      <c r="J66" s="10" t="s">
        <v>197</v>
      </c>
      <c r="K66" s="9" t="n">
        <v>0</v>
      </c>
      <c r="L66" s="9" t="n">
        <f aca="false">I66-K66</f>
        <v>0</v>
      </c>
      <c r="M66" s="9" t="s">
        <v>29</v>
      </c>
      <c r="N66" s="9" t="n">
        <f aca="false">L66+M66</f>
        <v>0</v>
      </c>
      <c r="O66" s="9" t="n">
        <v>0</v>
      </c>
      <c r="P66" s="9" t="n">
        <f aca="false">N66-O66</f>
        <v>0</v>
      </c>
      <c r="Q66" s="9" t="n">
        <v>500</v>
      </c>
      <c r="R66" s="9" t="n">
        <f aca="false">P66+Q66</f>
        <v>500</v>
      </c>
      <c r="S66" s="9" t="n">
        <v>0</v>
      </c>
      <c r="T66" s="9" t="n">
        <f aca="false">R66-S66</f>
        <v>500</v>
      </c>
      <c r="U66" s="9" t="n">
        <v>0</v>
      </c>
      <c r="V66" s="9" t="n">
        <f aca="false">T66+U66</f>
        <v>500</v>
      </c>
      <c r="W66" s="9" t="n">
        <v>0</v>
      </c>
      <c r="X66" s="9" t="n">
        <v>0</v>
      </c>
      <c r="Y66" s="9" t="s">
        <v>29</v>
      </c>
      <c r="Z66" s="9" t="n">
        <f aca="false">X66+Y66</f>
        <v>0</v>
      </c>
      <c r="AA66" s="9" t="n">
        <v>0</v>
      </c>
      <c r="AB66" s="9" t="n">
        <f aca="false">Z66-AA66</f>
        <v>0</v>
      </c>
      <c r="AC66" s="9" t="s">
        <v>29</v>
      </c>
      <c r="AD66" s="9" t="n">
        <f aca="false">AB66+AC66</f>
        <v>0</v>
      </c>
      <c r="AE66" s="9" t="n">
        <v>0</v>
      </c>
      <c r="AF66" s="9" t="n">
        <f aca="false">AD66-AE66</f>
        <v>0</v>
      </c>
      <c r="AG66" s="9" t="s">
        <v>29</v>
      </c>
      <c r="AH66" s="9" t="n">
        <f aca="false">AF66+AG66</f>
        <v>0</v>
      </c>
      <c r="AI66" s="9" t="n">
        <v>0</v>
      </c>
      <c r="AJ66" s="9" t="n">
        <v>0</v>
      </c>
      <c r="AK66" s="9" t="s">
        <v>29</v>
      </c>
      <c r="AL66" s="9" t="n">
        <f aca="false">AJ66+AK66</f>
        <v>0</v>
      </c>
      <c r="AM66" s="9"/>
      <c r="AN66" s="9"/>
      <c r="AO66" s="9"/>
      <c r="AP66" s="9"/>
      <c r="AQ66" s="9" t="n">
        <v>0</v>
      </c>
      <c r="AR66" s="9" t="n">
        <f aca="false">AL66-AQ66</f>
        <v>0</v>
      </c>
      <c r="AS66" s="9" t="s">
        <v>29</v>
      </c>
      <c r="AT66" s="9" t="s">
        <v>29</v>
      </c>
      <c r="AU66" s="9" t="s">
        <v>29</v>
      </c>
      <c r="AV66" s="9" t="s">
        <v>29</v>
      </c>
      <c r="AW66" s="9" t="s">
        <v>29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s">
        <v>29</v>
      </c>
      <c r="BF66" s="9" t="n">
        <v>500</v>
      </c>
      <c r="BG66" s="9" t="s">
        <v>29</v>
      </c>
      <c r="BH66" s="9" t="s">
        <v>29</v>
      </c>
      <c r="BI66" s="9" t="n">
        <v>500</v>
      </c>
      <c r="BJ66" s="11" t="n">
        <f aca="false">ROUNDUP(AR66/C66,0)</f>
        <v>0</v>
      </c>
      <c r="BK66" s="12" t="n">
        <v>1351</v>
      </c>
      <c r="BL66" s="13" t="n">
        <v>150</v>
      </c>
      <c r="BM66" s="14"/>
      <c r="BN66" s="15" t="n">
        <v>0</v>
      </c>
      <c r="BO66" s="0" t="n">
        <f aca="false">+AQ66-BN66</f>
        <v>0</v>
      </c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6000</v>
      </c>
      <c r="D67" s="9" t="n">
        <v>203524</v>
      </c>
      <c r="E67" s="9" t="n">
        <v>2122175</v>
      </c>
      <c r="F67" s="9"/>
      <c r="G67" s="9"/>
      <c r="H67" s="9" t="s">
        <v>198</v>
      </c>
      <c r="I67" s="9" t="s">
        <v>29</v>
      </c>
      <c r="J67" s="10" t="s">
        <v>199</v>
      </c>
      <c r="K67" s="9" t="n">
        <v>0</v>
      </c>
      <c r="L67" s="9" t="n">
        <f aca="false">I67-K67</f>
        <v>0</v>
      </c>
      <c r="M67" s="9" t="s">
        <v>29</v>
      </c>
      <c r="N67" s="9" t="n">
        <f aca="false">L67+M67</f>
        <v>0</v>
      </c>
      <c r="O67" s="9" t="n">
        <v>0</v>
      </c>
      <c r="P67" s="9" t="n">
        <f aca="false">N67-O67</f>
        <v>0</v>
      </c>
      <c r="Q67" s="9" t="n">
        <v>500</v>
      </c>
      <c r="R67" s="9" t="n">
        <f aca="false">P67+Q67</f>
        <v>500</v>
      </c>
      <c r="S67" s="9" t="n">
        <v>171</v>
      </c>
      <c r="T67" s="9" t="n">
        <f aca="false">R67-S67</f>
        <v>329</v>
      </c>
      <c r="U67" s="9" t="n">
        <v>0</v>
      </c>
      <c r="V67" s="9" t="n">
        <f aca="false">T67+U67</f>
        <v>329</v>
      </c>
      <c r="W67" s="9" t="n">
        <v>0</v>
      </c>
      <c r="X67" s="9" t="n">
        <v>0</v>
      </c>
      <c r="Y67" s="9" t="s">
        <v>29</v>
      </c>
      <c r="Z67" s="9" t="n">
        <f aca="false">X67+Y67</f>
        <v>0</v>
      </c>
      <c r="AA67" s="9" t="n">
        <v>0</v>
      </c>
      <c r="AB67" s="9" t="n">
        <f aca="false">Z67-AA67</f>
        <v>0</v>
      </c>
      <c r="AC67" s="9" t="s">
        <v>29</v>
      </c>
      <c r="AD67" s="9" t="n">
        <f aca="false">AB67+AC67</f>
        <v>0</v>
      </c>
      <c r="AE67" s="9" t="n">
        <v>0</v>
      </c>
      <c r="AF67" s="9" t="n">
        <f aca="false">AD67-AE67</f>
        <v>0</v>
      </c>
      <c r="AG67" s="9" t="s">
        <v>29</v>
      </c>
      <c r="AH67" s="9" t="n">
        <f aca="false">AF67+AG67</f>
        <v>0</v>
      </c>
      <c r="AI67" s="9" t="n">
        <v>0</v>
      </c>
      <c r="AJ67" s="9" t="n">
        <v>0</v>
      </c>
      <c r="AK67" s="9" t="s">
        <v>29</v>
      </c>
      <c r="AL67" s="9" t="n">
        <f aca="false">AJ67+AK67</f>
        <v>0</v>
      </c>
      <c r="AM67" s="9"/>
      <c r="AN67" s="9"/>
      <c r="AO67" s="9"/>
      <c r="AP67" s="9"/>
      <c r="AQ67" s="9" t="n">
        <v>0</v>
      </c>
      <c r="AR67" s="9" t="n">
        <f aca="false">AL67-AQ67</f>
        <v>0</v>
      </c>
      <c r="AS67" s="9" t="s">
        <v>29</v>
      </c>
      <c r="AT67" s="9" t="s">
        <v>29</v>
      </c>
      <c r="AU67" s="9" t="s">
        <v>29</v>
      </c>
      <c r="AV67" s="9" t="s">
        <v>29</v>
      </c>
      <c r="AW67" s="9" t="s">
        <v>29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s">
        <v>29</v>
      </c>
      <c r="BE67" s="9" t="s">
        <v>29</v>
      </c>
      <c r="BF67" s="9" t="n">
        <v>500</v>
      </c>
      <c r="BG67" s="9" t="s">
        <v>29</v>
      </c>
      <c r="BH67" s="9" t="s">
        <v>29</v>
      </c>
      <c r="BI67" s="9" t="n">
        <v>500</v>
      </c>
      <c r="BJ67" s="11" t="n">
        <f aca="false">ROUNDUP(AR67/C67,0)</f>
        <v>0</v>
      </c>
      <c r="BK67" s="12" t="n">
        <v>1446</v>
      </c>
      <c r="BL67" s="13" t="n">
        <v>150</v>
      </c>
      <c r="BM67" s="14"/>
      <c r="BN67" s="15" t="n">
        <v>0</v>
      </c>
      <c r="BO67" s="0" t="n">
        <f aca="false">+AQ67-BN67</f>
        <v>0</v>
      </c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300</v>
      </c>
      <c r="D68" s="9" t="n">
        <v>0</v>
      </c>
      <c r="E68" s="9" t="n">
        <v>2116638</v>
      </c>
      <c r="F68" s="9"/>
      <c r="G68" s="9"/>
      <c r="H68" s="9" t="s">
        <v>200</v>
      </c>
      <c r="I68" s="9" t="s">
        <v>29</v>
      </c>
      <c r="J68" s="10" t="s">
        <v>201</v>
      </c>
      <c r="K68" s="9" t="n">
        <v>0</v>
      </c>
      <c r="L68" s="9" t="n">
        <f aca="false">I68-K68</f>
        <v>0</v>
      </c>
      <c r="M68" s="9" t="s">
        <v>29</v>
      </c>
      <c r="N68" s="9" t="n">
        <f aca="false">L68+M68</f>
        <v>0</v>
      </c>
      <c r="O68" s="9" t="n">
        <v>0</v>
      </c>
      <c r="P68" s="9" t="n">
        <f aca="false">N68-O68</f>
        <v>0</v>
      </c>
      <c r="Q68" s="9" t="n">
        <v>500</v>
      </c>
      <c r="R68" s="9" t="n">
        <f aca="false">P68+Q68</f>
        <v>500</v>
      </c>
      <c r="S68" s="9" t="n">
        <v>0</v>
      </c>
      <c r="T68" s="9" t="n">
        <v>0</v>
      </c>
      <c r="U68" s="9" t="s">
        <v>29</v>
      </c>
      <c r="V68" s="9" t="n">
        <f aca="false">T68+U68</f>
        <v>0</v>
      </c>
      <c r="W68" s="9" t="n">
        <v>0</v>
      </c>
      <c r="X68" s="9" t="n">
        <f aca="false">V68-W68</f>
        <v>0</v>
      </c>
      <c r="Y68" s="9" t="n">
        <v>0</v>
      </c>
      <c r="Z68" s="9" t="n">
        <f aca="false">X68+Y68</f>
        <v>0</v>
      </c>
      <c r="AA68" s="9" t="n">
        <v>0</v>
      </c>
      <c r="AB68" s="9" t="n">
        <f aca="false">Z68-AA68</f>
        <v>0</v>
      </c>
      <c r="AC68" s="9" t="s">
        <v>29</v>
      </c>
      <c r="AD68" s="9" t="n">
        <f aca="false">AB68+AC68</f>
        <v>0</v>
      </c>
      <c r="AE68" s="9" t="n">
        <v>0</v>
      </c>
      <c r="AF68" s="9" t="n">
        <f aca="false">AD68-AE68</f>
        <v>0</v>
      </c>
      <c r="AG68" s="9" t="s">
        <v>29</v>
      </c>
      <c r="AH68" s="9" t="n">
        <f aca="false">AF68+AG68</f>
        <v>0</v>
      </c>
      <c r="AI68" s="9" t="n">
        <v>0</v>
      </c>
      <c r="AJ68" s="9" t="n">
        <v>0</v>
      </c>
      <c r="AK68" s="9" t="s">
        <v>29</v>
      </c>
      <c r="AL68" s="9" t="n">
        <f aca="false">AJ68+AK68</f>
        <v>0</v>
      </c>
      <c r="AM68" s="9"/>
      <c r="AN68" s="9"/>
      <c r="AO68" s="9"/>
      <c r="AP68" s="9"/>
      <c r="AQ68" s="9" t="n">
        <v>0</v>
      </c>
      <c r="AR68" s="9" t="n">
        <f aca="false">AL68-AQ68</f>
        <v>0</v>
      </c>
      <c r="AS68" s="9" t="s">
        <v>29</v>
      </c>
      <c r="AT68" s="9" t="s">
        <v>29</v>
      </c>
      <c r="AU68" s="9" t="s">
        <v>29</v>
      </c>
      <c r="AV68" s="9" t="s">
        <v>29</v>
      </c>
      <c r="AW68" s="9" t="s">
        <v>29</v>
      </c>
      <c r="AX68" s="9" t="s">
        <v>29</v>
      </c>
      <c r="AY68" s="9" t="s">
        <v>29</v>
      </c>
      <c r="AZ68" s="9" t="s">
        <v>29</v>
      </c>
      <c r="BA68" s="9" t="s">
        <v>29</v>
      </c>
      <c r="BB68" s="9" t="s">
        <v>29</v>
      </c>
      <c r="BC68" s="9" t="s">
        <v>29</v>
      </c>
      <c r="BD68" s="9" t="s">
        <v>29</v>
      </c>
      <c r="BE68" s="9" t="s">
        <v>29</v>
      </c>
      <c r="BF68" s="9" t="s">
        <v>29</v>
      </c>
      <c r="BG68" s="9" t="s">
        <v>29</v>
      </c>
      <c r="BH68" s="9" t="n">
        <v>500</v>
      </c>
      <c r="BI68" s="9" t="s">
        <v>29</v>
      </c>
      <c r="BJ68" s="11" t="n">
        <f aca="false">ROUNDUP(AR68/C68,0)</f>
        <v>0</v>
      </c>
      <c r="BK68" s="12" t="n">
        <v>909</v>
      </c>
      <c r="BL68" s="13" t="n">
        <v>0</v>
      </c>
      <c r="BM68" s="14"/>
      <c r="BN68" s="15" t="n">
        <v>0</v>
      </c>
      <c r="BO68" s="0" t="n">
        <f aca="false">+AQ68-BN68</f>
        <v>0</v>
      </c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2850</v>
      </c>
      <c r="D69" s="9" t="n">
        <v>0</v>
      </c>
      <c r="E69" s="9" t="n">
        <v>2272650</v>
      </c>
      <c r="F69" s="9"/>
      <c r="G69" s="9"/>
      <c r="H69" s="9" t="s">
        <v>202</v>
      </c>
      <c r="I69" s="9" t="s">
        <v>29</v>
      </c>
      <c r="J69" s="10" t="s">
        <v>203</v>
      </c>
      <c r="K69" s="9" t="n">
        <v>140</v>
      </c>
      <c r="L69" s="9" t="n">
        <f aca="false">I69-K69</f>
        <v>-140</v>
      </c>
      <c r="M69" s="9" t="n">
        <v>300</v>
      </c>
      <c r="N69" s="9" t="n">
        <f aca="false">L69+M69</f>
        <v>160</v>
      </c>
      <c r="O69" s="9" t="n">
        <v>0</v>
      </c>
      <c r="P69" s="9" t="n">
        <v>0</v>
      </c>
      <c r="Q69" s="9" t="n">
        <v>0</v>
      </c>
      <c r="R69" s="9" t="n">
        <f aca="false">P69+Q69</f>
        <v>0</v>
      </c>
      <c r="S69" s="9" t="n">
        <v>0</v>
      </c>
      <c r="T69" s="9" t="n">
        <f aca="false">R69-S69</f>
        <v>0</v>
      </c>
      <c r="U69" s="9" t="n">
        <v>0</v>
      </c>
      <c r="V69" s="9" t="n">
        <f aca="false">T69+U69</f>
        <v>0</v>
      </c>
      <c r="W69" s="9" t="n">
        <v>0</v>
      </c>
      <c r="X69" s="9" t="n">
        <f aca="false">V69-W69</f>
        <v>0</v>
      </c>
      <c r="Y69" s="9" t="n">
        <v>0</v>
      </c>
      <c r="Z69" s="9" t="n">
        <f aca="false">X69+Y69</f>
        <v>0</v>
      </c>
      <c r="AA69" s="9" t="n">
        <v>0</v>
      </c>
      <c r="AB69" s="9" t="n">
        <f aca="false">Z69-AA69</f>
        <v>0</v>
      </c>
      <c r="AC69" s="9" t="s">
        <v>29</v>
      </c>
      <c r="AD69" s="9" t="n">
        <f aca="false">AB69+AC69</f>
        <v>0</v>
      </c>
      <c r="AE69" s="9" t="n">
        <v>0</v>
      </c>
      <c r="AF69" s="9" t="n">
        <f aca="false">AD69-AE69</f>
        <v>0</v>
      </c>
      <c r="AG69" s="9" t="s">
        <v>29</v>
      </c>
      <c r="AH69" s="9" t="n">
        <f aca="false">AF69+AG69</f>
        <v>0</v>
      </c>
      <c r="AI69" s="9" t="n">
        <v>0</v>
      </c>
      <c r="AJ69" s="9" t="n">
        <v>0</v>
      </c>
      <c r="AK69" s="9" t="s">
        <v>29</v>
      </c>
      <c r="AL69" s="9" t="n">
        <f aca="false">AJ69+AK69</f>
        <v>0</v>
      </c>
      <c r="AM69" s="9"/>
      <c r="AN69" s="9"/>
      <c r="AO69" s="9"/>
      <c r="AP69" s="9"/>
      <c r="AQ69" s="9" t="n">
        <v>0</v>
      </c>
      <c r="AR69" s="9" t="n">
        <f aca="false">AL69-AQ69</f>
        <v>0</v>
      </c>
      <c r="AS69" s="9" t="s">
        <v>29</v>
      </c>
      <c r="AT69" s="9" t="s">
        <v>29</v>
      </c>
      <c r="AU69" s="9" t="s">
        <v>29</v>
      </c>
      <c r="AV69" s="9" t="s">
        <v>29</v>
      </c>
      <c r="AW69" s="9" t="s">
        <v>29</v>
      </c>
      <c r="AX69" s="9" t="s">
        <v>29</v>
      </c>
      <c r="AY69" s="9" t="s">
        <v>29</v>
      </c>
      <c r="AZ69" s="9" t="s">
        <v>29</v>
      </c>
      <c r="BA69" s="9" t="s">
        <v>29</v>
      </c>
      <c r="BB69" s="9" t="s">
        <v>29</v>
      </c>
      <c r="BC69" s="9" t="s">
        <v>29</v>
      </c>
      <c r="BD69" s="9" t="s">
        <v>29</v>
      </c>
      <c r="BE69" s="9" t="n">
        <v>300</v>
      </c>
      <c r="BF69" s="9" t="s">
        <v>29</v>
      </c>
      <c r="BG69" s="9" t="s">
        <v>29</v>
      </c>
      <c r="BH69" s="9" t="n">
        <v>300</v>
      </c>
      <c r="BI69" s="9" t="n">
        <v>300</v>
      </c>
      <c r="BJ69" s="11" t="n">
        <f aca="false">ROUNDUP(AR69/C69,0)</f>
        <v>0</v>
      </c>
      <c r="BK69" s="12" t="n">
        <v>0</v>
      </c>
      <c r="BL69" s="13"/>
      <c r="BM69" s="14"/>
      <c r="BN69" s="15" t="n">
        <v>0</v>
      </c>
      <c r="BO69" s="0" t="n">
        <f aca="false">+AQ69-BN69</f>
        <v>0</v>
      </c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2850</v>
      </c>
      <c r="D70" s="9" t="n">
        <v>203524</v>
      </c>
      <c r="E70" s="9" t="n">
        <v>2134667</v>
      </c>
      <c r="F70" s="9"/>
      <c r="G70" s="9"/>
      <c r="H70" s="9" t="s">
        <v>204</v>
      </c>
      <c r="I70" s="9" t="s">
        <v>29</v>
      </c>
      <c r="J70" s="10" t="s">
        <v>205</v>
      </c>
      <c r="K70" s="9" t="n">
        <v>0</v>
      </c>
      <c r="L70" s="9" t="n">
        <f aca="false">I70-K70</f>
        <v>0</v>
      </c>
      <c r="M70" s="9" t="n">
        <v>600</v>
      </c>
      <c r="N70" s="9" t="n">
        <f aca="false">L70+M70</f>
        <v>600</v>
      </c>
      <c r="O70" s="9" t="n">
        <v>0</v>
      </c>
      <c r="P70" s="9" t="n">
        <f aca="false">N70-O70</f>
        <v>600</v>
      </c>
      <c r="Q70" s="9" t="s">
        <v>29</v>
      </c>
      <c r="R70" s="9" t="n">
        <f aca="false">P70+Q70</f>
        <v>600</v>
      </c>
      <c r="S70" s="9" t="n">
        <v>600</v>
      </c>
      <c r="T70" s="9" t="n">
        <f aca="false">R70-S70</f>
        <v>0</v>
      </c>
      <c r="U70" s="9" t="n">
        <v>0</v>
      </c>
      <c r="V70" s="9" t="n">
        <f aca="false">T70+U70</f>
        <v>0</v>
      </c>
      <c r="W70" s="9" t="n">
        <v>0</v>
      </c>
      <c r="X70" s="9" t="n">
        <f aca="false">V70-W70</f>
        <v>0</v>
      </c>
      <c r="Y70" s="9" t="s">
        <v>29</v>
      </c>
      <c r="Z70" s="9" t="n">
        <f aca="false">X70+Y70</f>
        <v>0</v>
      </c>
      <c r="AA70" s="9" t="n">
        <v>0</v>
      </c>
      <c r="AB70" s="9" t="n">
        <f aca="false">Z70-AA70</f>
        <v>0</v>
      </c>
      <c r="AC70" s="9" t="s">
        <v>29</v>
      </c>
      <c r="AD70" s="9" t="n">
        <f aca="false">AB70+AC70</f>
        <v>0</v>
      </c>
      <c r="AE70" s="9" t="n">
        <v>0</v>
      </c>
      <c r="AF70" s="9" t="n">
        <f aca="false">AD70-AE70</f>
        <v>0</v>
      </c>
      <c r="AG70" s="9" t="s">
        <v>29</v>
      </c>
      <c r="AH70" s="9" t="n">
        <f aca="false">AF70+AG70</f>
        <v>0</v>
      </c>
      <c r="AI70" s="9" t="n">
        <v>0</v>
      </c>
      <c r="AJ70" s="9" t="n">
        <v>0</v>
      </c>
      <c r="AK70" s="9" t="s">
        <v>29</v>
      </c>
      <c r="AL70" s="9" t="n">
        <f aca="false">AJ70+AK70</f>
        <v>0</v>
      </c>
      <c r="AM70" s="9"/>
      <c r="AN70" s="9"/>
      <c r="AO70" s="9"/>
      <c r="AP70" s="9"/>
      <c r="AQ70" s="9" t="n">
        <v>0</v>
      </c>
      <c r="AR70" s="9" t="n">
        <f aca="false">AL70-AQ70</f>
        <v>0</v>
      </c>
      <c r="AS70" s="9" t="s">
        <v>29</v>
      </c>
      <c r="AT70" s="9" t="s">
        <v>29</v>
      </c>
      <c r="AU70" s="9" t="s">
        <v>29</v>
      </c>
      <c r="AV70" s="9" t="s">
        <v>29</v>
      </c>
      <c r="AW70" s="9" t="s">
        <v>29</v>
      </c>
      <c r="AX70" s="9" t="s">
        <v>29</v>
      </c>
      <c r="AY70" s="9" t="s">
        <v>29</v>
      </c>
      <c r="AZ70" s="9" t="s">
        <v>29</v>
      </c>
      <c r="BA70" s="9" t="s">
        <v>29</v>
      </c>
      <c r="BB70" s="9" t="s">
        <v>29</v>
      </c>
      <c r="BC70" s="9" t="s">
        <v>29</v>
      </c>
      <c r="BD70" s="9" t="s">
        <v>29</v>
      </c>
      <c r="BE70" s="9" t="s">
        <v>29</v>
      </c>
      <c r="BF70" s="9" t="n">
        <v>500</v>
      </c>
      <c r="BG70" s="9" t="s">
        <v>29</v>
      </c>
      <c r="BH70" s="9" t="s">
        <v>29</v>
      </c>
      <c r="BI70" s="9" t="n">
        <v>500</v>
      </c>
      <c r="BJ70" s="11" t="n">
        <f aca="false">ROUNDUP(AR70/C70,0)</f>
        <v>0</v>
      </c>
      <c r="BK70" s="12" t="n">
        <v>321</v>
      </c>
      <c r="BL70" s="13" t="n">
        <v>276</v>
      </c>
      <c r="BM70" s="14"/>
      <c r="BN70" s="15" t="n">
        <v>0</v>
      </c>
      <c r="BO70" s="0" t="n">
        <f aca="false">+AQ70-BN70</f>
        <v>0</v>
      </c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3000</v>
      </c>
      <c r="D71" s="9" t="n">
        <v>203524</v>
      </c>
      <c r="E71" s="9" t="n">
        <v>2134669</v>
      </c>
      <c r="F71" s="9"/>
      <c r="G71" s="9"/>
      <c r="H71" s="9" t="s">
        <v>206</v>
      </c>
      <c r="I71" s="9" t="s">
        <v>29</v>
      </c>
      <c r="J71" s="10" t="s">
        <v>207</v>
      </c>
      <c r="K71" s="9" t="n">
        <v>0</v>
      </c>
      <c r="L71" s="9" t="n">
        <f aca="false">I71-K71</f>
        <v>0</v>
      </c>
      <c r="M71" s="9" t="s">
        <v>29</v>
      </c>
      <c r="N71" s="9" t="n">
        <f aca="false">L71+M71</f>
        <v>0</v>
      </c>
      <c r="O71" s="9" t="n">
        <v>0</v>
      </c>
      <c r="P71" s="9" t="n">
        <f aca="false">N71-O71</f>
        <v>0</v>
      </c>
      <c r="Q71" s="9" t="s">
        <v>29</v>
      </c>
      <c r="R71" s="9" t="n">
        <f aca="false">P71+Q71</f>
        <v>0</v>
      </c>
      <c r="S71" s="9" t="n">
        <v>0</v>
      </c>
      <c r="T71" s="9" t="n">
        <f aca="false">R71-S71</f>
        <v>0</v>
      </c>
      <c r="U71" s="9" t="s">
        <v>29</v>
      </c>
      <c r="V71" s="9" t="n">
        <f aca="false">T71+U71</f>
        <v>0</v>
      </c>
      <c r="W71" s="9" t="n">
        <v>0</v>
      </c>
      <c r="X71" s="9" t="n">
        <f aca="false">V71-W71</f>
        <v>0</v>
      </c>
      <c r="Y71" s="9" t="s">
        <v>29</v>
      </c>
      <c r="Z71" s="9" t="n">
        <f aca="false">X71+Y71</f>
        <v>0</v>
      </c>
      <c r="AA71" s="9" t="n">
        <v>0</v>
      </c>
      <c r="AB71" s="9" t="n">
        <f aca="false">Z71-AA71</f>
        <v>0</v>
      </c>
      <c r="AC71" s="9" t="s">
        <v>29</v>
      </c>
      <c r="AD71" s="9" t="n">
        <f aca="false">AB71+AC71</f>
        <v>0</v>
      </c>
      <c r="AE71" s="9" t="n">
        <v>0</v>
      </c>
      <c r="AF71" s="9" t="n">
        <f aca="false">AD71-AE71</f>
        <v>0</v>
      </c>
      <c r="AG71" s="9" t="s">
        <v>29</v>
      </c>
      <c r="AH71" s="9" t="n">
        <f aca="false">AF71+AG71</f>
        <v>0</v>
      </c>
      <c r="AI71" s="9" t="n">
        <v>0</v>
      </c>
      <c r="AJ71" s="9" t="n">
        <v>0</v>
      </c>
      <c r="AK71" s="9" t="s">
        <v>29</v>
      </c>
      <c r="AL71" s="9" t="n">
        <f aca="false">AJ71+AK71</f>
        <v>0</v>
      </c>
      <c r="AM71" s="9"/>
      <c r="AN71" s="9"/>
      <c r="AO71" s="9"/>
      <c r="AP71" s="9"/>
      <c r="AQ71" s="9" t="n">
        <v>0</v>
      </c>
      <c r="AR71" s="9" t="n">
        <f aca="false">AL71-AQ71</f>
        <v>0</v>
      </c>
      <c r="AS71" s="9" t="s">
        <v>29</v>
      </c>
      <c r="AT71" s="9" t="s">
        <v>29</v>
      </c>
      <c r="AU71" s="9" t="s">
        <v>29</v>
      </c>
      <c r="AV71" s="9" t="s">
        <v>29</v>
      </c>
      <c r="AW71" s="9" t="s">
        <v>29</v>
      </c>
      <c r="AX71" s="9" t="s">
        <v>29</v>
      </c>
      <c r="AY71" s="9" t="s">
        <v>29</v>
      </c>
      <c r="AZ71" s="9" t="s">
        <v>29</v>
      </c>
      <c r="BA71" s="9" t="s">
        <v>29</v>
      </c>
      <c r="BB71" s="9" t="s">
        <v>29</v>
      </c>
      <c r="BC71" s="9" t="s">
        <v>29</v>
      </c>
      <c r="BD71" s="9" t="s">
        <v>29</v>
      </c>
      <c r="BE71" s="9" t="n">
        <v>1500</v>
      </c>
      <c r="BF71" s="9" t="s">
        <v>29</v>
      </c>
      <c r="BG71" s="9" t="s">
        <v>29</v>
      </c>
      <c r="BH71" s="9" t="s">
        <v>29</v>
      </c>
      <c r="BI71" s="9" t="s">
        <v>29</v>
      </c>
      <c r="BJ71" s="11" t="n">
        <f aca="false">ROUNDUP(AR71/C71,0)</f>
        <v>0</v>
      </c>
      <c r="BK71" s="12" t="n">
        <v>916</v>
      </c>
      <c r="BL71" s="13" t="n">
        <v>279</v>
      </c>
      <c r="BM71" s="14"/>
      <c r="BN71" s="15" t="n">
        <v>0</v>
      </c>
      <c r="BO71" s="0" t="n">
        <f aca="false">+AQ71-BN71</f>
        <v>0</v>
      </c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4000</v>
      </c>
      <c r="D72" s="9" t="n">
        <v>203524</v>
      </c>
      <c r="E72" s="9" t="n">
        <v>2118355</v>
      </c>
      <c r="F72" s="9"/>
      <c r="G72" s="9"/>
      <c r="H72" s="9" t="s">
        <v>208</v>
      </c>
      <c r="I72" s="9" t="s">
        <v>29</v>
      </c>
      <c r="J72" s="10" t="s">
        <v>209</v>
      </c>
      <c r="K72" s="9" t="n">
        <v>0</v>
      </c>
      <c r="L72" s="9" t="n">
        <f aca="false">I72-K72</f>
        <v>0</v>
      </c>
      <c r="M72" s="9" t="s">
        <v>29</v>
      </c>
      <c r="N72" s="9" t="n">
        <f aca="false">L72+M72</f>
        <v>0</v>
      </c>
      <c r="O72" s="9" t="n">
        <v>0</v>
      </c>
      <c r="P72" s="9" t="n">
        <f aca="false">N72-O72</f>
        <v>0</v>
      </c>
      <c r="Q72" s="9" t="n">
        <v>0</v>
      </c>
      <c r="R72" s="9" t="n">
        <f aca="false">P72+Q72</f>
        <v>0</v>
      </c>
      <c r="S72" s="9" t="n">
        <v>0</v>
      </c>
      <c r="T72" s="9" t="n">
        <f aca="false">R72-S72</f>
        <v>0</v>
      </c>
      <c r="U72" s="9" t="n">
        <v>0</v>
      </c>
      <c r="V72" s="9" t="n">
        <f aca="false">T72+U72</f>
        <v>0</v>
      </c>
      <c r="W72" s="9" t="n">
        <v>0</v>
      </c>
      <c r="X72" s="9" t="n">
        <f aca="false">V72-W72</f>
        <v>0</v>
      </c>
      <c r="Y72" s="9" t="s">
        <v>29</v>
      </c>
      <c r="Z72" s="9" t="n">
        <f aca="false">X72+Y72</f>
        <v>0</v>
      </c>
      <c r="AA72" s="9" t="n">
        <v>0</v>
      </c>
      <c r="AB72" s="9" t="n">
        <f aca="false">Z72-AA72</f>
        <v>0</v>
      </c>
      <c r="AC72" s="9" t="s">
        <v>29</v>
      </c>
      <c r="AD72" s="9" t="n">
        <f aca="false">AB72+AC72</f>
        <v>0</v>
      </c>
      <c r="AE72" s="9" t="n">
        <v>0</v>
      </c>
      <c r="AF72" s="9" t="n">
        <f aca="false">AD72-AE72</f>
        <v>0</v>
      </c>
      <c r="AG72" s="9" t="s">
        <v>29</v>
      </c>
      <c r="AH72" s="9" t="n">
        <f aca="false">AF72+AG72</f>
        <v>0</v>
      </c>
      <c r="AI72" s="9" t="n">
        <v>0</v>
      </c>
      <c r="AJ72" s="9" t="n">
        <v>0</v>
      </c>
      <c r="AK72" s="9" t="s">
        <v>29</v>
      </c>
      <c r="AL72" s="9" t="n">
        <f aca="false">AJ72+AK72</f>
        <v>0</v>
      </c>
      <c r="AM72" s="9"/>
      <c r="AN72" s="9"/>
      <c r="AO72" s="9"/>
      <c r="AP72" s="9"/>
      <c r="AQ72" s="9" t="n">
        <v>0</v>
      </c>
      <c r="AR72" s="9" t="n">
        <f aca="false">AL72-AQ72</f>
        <v>0</v>
      </c>
      <c r="AS72" s="9" t="s">
        <v>29</v>
      </c>
      <c r="AT72" s="9" t="s">
        <v>29</v>
      </c>
      <c r="AU72" s="9" t="s">
        <v>29</v>
      </c>
      <c r="AV72" s="9" t="s">
        <v>29</v>
      </c>
      <c r="AW72" s="9" t="s">
        <v>29</v>
      </c>
      <c r="AX72" s="9" t="s">
        <v>29</v>
      </c>
      <c r="AY72" s="9" t="s">
        <v>29</v>
      </c>
      <c r="AZ72" s="9" t="s">
        <v>29</v>
      </c>
      <c r="BA72" s="9" t="s">
        <v>29</v>
      </c>
      <c r="BB72" s="9" t="s">
        <v>29</v>
      </c>
      <c r="BC72" s="9" t="s">
        <v>29</v>
      </c>
      <c r="BD72" s="9" t="s">
        <v>29</v>
      </c>
      <c r="BE72" s="9" t="s">
        <v>29</v>
      </c>
      <c r="BF72" s="9" t="s">
        <v>29</v>
      </c>
      <c r="BG72" s="9" t="s">
        <v>29</v>
      </c>
      <c r="BH72" s="9" t="s">
        <v>29</v>
      </c>
      <c r="BI72" s="9" t="s">
        <v>29</v>
      </c>
      <c r="BJ72" s="11" t="n">
        <f aca="false">ROUNDUP(AR72/C72,0)</f>
        <v>0</v>
      </c>
      <c r="BK72" s="12" t="n">
        <v>6</v>
      </c>
      <c r="BL72" s="13" t="n">
        <v>0</v>
      </c>
      <c r="BM72" s="14"/>
      <c r="BN72" s="15" t="n">
        <v>0</v>
      </c>
      <c r="BO72" s="0" t="n">
        <f aca="false">+AQ72-BN72</f>
        <v>0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4000</v>
      </c>
      <c r="D73" s="9" t="n">
        <v>203524</v>
      </c>
      <c r="E73" s="9" t="n">
        <v>2118357</v>
      </c>
      <c r="F73" s="9"/>
      <c r="G73" s="9"/>
      <c r="H73" s="9" t="s">
        <v>210</v>
      </c>
      <c r="I73" s="9" t="s">
        <v>29</v>
      </c>
      <c r="J73" s="10" t="s">
        <v>211</v>
      </c>
      <c r="K73" s="9" t="n">
        <v>0</v>
      </c>
      <c r="L73" s="9" t="n">
        <f aca="false">I73-K73</f>
        <v>0</v>
      </c>
      <c r="M73" s="9" t="s">
        <v>29</v>
      </c>
      <c r="N73" s="9" t="n">
        <f aca="false">L73+M73</f>
        <v>0</v>
      </c>
      <c r="O73" s="9" t="n">
        <v>0</v>
      </c>
      <c r="P73" s="9" t="n">
        <f aca="false">N73-O73</f>
        <v>0</v>
      </c>
      <c r="Q73" s="9" t="s">
        <v>29</v>
      </c>
      <c r="R73" s="9" t="n">
        <f aca="false">P73+Q73</f>
        <v>0</v>
      </c>
      <c r="S73" s="9" t="n">
        <v>0</v>
      </c>
      <c r="T73" s="9" t="n">
        <f aca="false">R73-S73</f>
        <v>0</v>
      </c>
      <c r="U73" s="9" t="s">
        <v>29</v>
      </c>
      <c r="V73" s="9" t="n">
        <f aca="false">T73+U73</f>
        <v>0</v>
      </c>
      <c r="W73" s="9" t="n">
        <v>0</v>
      </c>
      <c r="X73" s="9" t="n">
        <f aca="false">V73-W73</f>
        <v>0</v>
      </c>
      <c r="Y73" s="9" t="n">
        <v>0</v>
      </c>
      <c r="Z73" s="9" t="n">
        <f aca="false">X73+Y73</f>
        <v>0</v>
      </c>
      <c r="AA73" s="9" t="n">
        <v>0</v>
      </c>
      <c r="AB73" s="9" t="n">
        <f aca="false">Z73-AA73</f>
        <v>0</v>
      </c>
      <c r="AC73" s="9" t="s">
        <v>29</v>
      </c>
      <c r="AD73" s="9" t="n">
        <f aca="false">AB73+AC73</f>
        <v>0</v>
      </c>
      <c r="AE73" s="9" t="n">
        <v>0</v>
      </c>
      <c r="AF73" s="9" t="n">
        <f aca="false">AD73-AE73</f>
        <v>0</v>
      </c>
      <c r="AG73" s="9" t="s">
        <v>29</v>
      </c>
      <c r="AH73" s="9" t="n">
        <f aca="false">AF73+AG73</f>
        <v>0</v>
      </c>
      <c r="AI73" s="9" t="n">
        <v>0</v>
      </c>
      <c r="AJ73" s="9" t="n">
        <v>0</v>
      </c>
      <c r="AK73" s="9" t="s">
        <v>29</v>
      </c>
      <c r="AL73" s="9" t="n">
        <f aca="false">AJ73+AK73</f>
        <v>0</v>
      </c>
      <c r="AM73" s="9"/>
      <c r="AN73" s="9"/>
      <c r="AO73" s="9"/>
      <c r="AP73" s="9"/>
      <c r="AQ73" s="9" t="n">
        <v>0</v>
      </c>
      <c r="AR73" s="9" t="n">
        <f aca="false">AL73-AQ73</f>
        <v>0</v>
      </c>
      <c r="AS73" s="9" t="s">
        <v>29</v>
      </c>
      <c r="AT73" s="9" t="s">
        <v>29</v>
      </c>
      <c r="AU73" s="9" t="s">
        <v>29</v>
      </c>
      <c r="AV73" s="9" t="s">
        <v>29</v>
      </c>
      <c r="AW73" s="9" t="s">
        <v>29</v>
      </c>
      <c r="AX73" s="9" t="s">
        <v>29</v>
      </c>
      <c r="AY73" s="9" t="s">
        <v>29</v>
      </c>
      <c r="AZ73" s="9" t="s">
        <v>29</v>
      </c>
      <c r="BA73" s="9" t="s">
        <v>29</v>
      </c>
      <c r="BB73" s="9" t="s">
        <v>29</v>
      </c>
      <c r="BC73" s="9" t="s">
        <v>29</v>
      </c>
      <c r="BD73" s="9" t="s">
        <v>29</v>
      </c>
      <c r="BE73" s="9" t="s">
        <v>29</v>
      </c>
      <c r="BF73" s="9" t="n">
        <v>500</v>
      </c>
      <c r="BG73" s="9" t="s">
        <v>29</v>
      </c>
      <c r="BH73" s="9" t="s">
        <v>29</v>
      </c>
      <c r="BI73" s="9" t="s">
        <v>29</v>
      </c>
      <c r="BJ73" s="11" t="n">
        <f aca="false">ROUNDUP(AR73/C73,0)</f>
        <v>0</v>
      </c>
      <c r="BK73" s="12" t="n">
        <v>1</v>
      </c>
      <c r="BL73" s="13" t="n">
        <v>0</v>
      </c>
      <c r="BM73" s="14"/>
      <c r="BN73" s="15" t="n">
        <v>0</v>
      </c>
      <c r="BO73" s="0" t="n">
        <f aca="false">+AQ73-BN73</f>
        <v>0</v>
      </c>
    </row>
    <row r="74" s="18" customFormat="true" ht="15" hidden="false" customHeight="false" outlineLevel="0" collapsed="false">
      <c r="A74" s="9" t="n">
        <v>73</v>
      </c>
      <c r="B74" s="9" t="s">
        <v>24</v>
      </c>
      <c r="C74" s="9" t="n">
        <v>1500</v>
      </c>
      <c r="D74" s="9" t="n">
        <v>203524</v>
      </c>
      <c r="E74" s="9" t="n">
        <v>2118358</v>
      </c>
      <c r="F74" s="9"/>
      <c r="G74" s="9"/>
      <c r="H74" s="9" t="s">
        <v>212</v>
      </c>
      <c r="I74" s="9" t="s">
        <v>29</v>
      </c>
      <c r="J74" s="10" t="s">
        <v>213</v>
      </c>
      <c r="K74" s="9" t="n">
        <v>0</v>
      </c>
      <c r="L74" s="9" t="n">
        <f aca="false">I74-K74</f>
        <v>0</v>
      </c>
      <c r="M74" s="9" t="s">
        <v>29</v>
      </c>
      <c r="N74" s="9" t="n">
        <f aca="false">L74+M74</f>
        <v>0</v>
      </c>
      <c r="O74" s="9" t="n">
        <v>0</v>
      </c>
      <c r="P74" s="9" t="n">
        <f aca="false">N74-O74</f>
        <v>0</v>
      </c>
      <c r="Q74" s="9" t="s">
        <v>29</v>
      </c>
      <c r="R74" s="9" t="n">
        <f aca="false">P74+Q74</f>
        <v>0</v>
      </c>
      <c r="S74" s="9" t="n">
        <v>0</v>
      </c>
      <c r="T74" s="9" t="n">
        <f aca="false">R74-S74</f>
        <v>0</v>
      </c>
      <c r="U74" s="9" t="s">
        <v>29</v>
      </c>
      <c r="V74" s="9" t="n">
        <f aca="false">T74+U74</f>
        <v>0</v>
      </c>
      <c r="W74" s="9" t="n">
        <v>0</v>
      </c>
      <c r="X74" s="9" t="n">
        <f aca="false">V74-W74</f>
        <v>0</v>
      </c>
      <c r="Y74" s="9" t="n">
        <v>0</v>
      </c>
      <c r="Z74" s="9" t="n">
        <f aca="false">X74+Y74</f>
        <v>0</v>
      </c>
      <c r="AA74" s="9" t="n">
        <v>0</v>
      </c>
      <c r="AB74" s="9" t="n">
        <f aca="false">Z74-AA74</f>
        <v>0</v>
      </c>
      <c r="AC74" s="9" t="s">
        <v>29</v>
      </c>
      <c r="AD74" s="9" t="n">
        <f aca="false">AB74+AC74</f>
        <v>0</v>
      </c>
      <c r="AE74" s="9" t="n">
        <v>0</v>
      </c>
      <c r="AF74" s="9" t="n">
        <f aca="false">AD74-AE74</f>
        <v>0</v>
      </c>
      <c r="AG74" s="9" t="s">
        <v>29</v>
      </c>
      <c r="AH74" s="9" t="n">
        <f aca="false">AF74+AG74</f>
        <v>0</v>
      </c>
      <c r="AI74" s="9" t="n">
        <v>0</v>
      </c>
      <c r="AJ74" s="9" t="n">
        <v>0</v>
      </c>
      <c r="AK74" s="9" t="s">
        <v>29</v>
      </c>
      <c r="AL74" s="9" t="n">
        <f aca="false">AJ74+AK74</f>
        <v>0</v>
      </c>
      <c r="AM74" s="9"/>
      <c r="AN74" s="9"/>
      <c r="AO74" s="9"/>
      <c r="AP74" s="9"/>
      <c r="AQ74" s="9" t="n">
        <v>0</v>
      </c>
      <c r="AR74" s="9" t="n">
        <f aca="false">AL74-AQ74</f>
        <v>0</v>
      </c>
      <c r="AS74" s="9" t="s">
        <v>29</v>
      </c>
      <c r="AT74" s="9" t="s">
        <v>29</v>
      </c>
      <c r="AU74" s="9" t="s">
        <v>29</v>
      </c>
      <c r="AV74" s="9" t="s">
        <v>29</v>
      </c>
      <c r="AW74" s="9" t="s">
        <v>29</v>
      </c>
      <c r="AX74" s="9" t="s">
        <v>29</v>
      </c>
      <c r="AY74" s="9" t="s">
        <v>29</v>
      </c>
      <c r="AZ74" s="9" t="s">
        <v>29</v>
      </c>
      <c r="BA74" s="9" t="s">
        <v>29</v>
      </c>
      <c r="BB74" s="9" t="s">
        <v>29</v>
      </c>
      <c r="BC74" s="9" t="s">
        <v>29</v>
      </c>
      <c r="BD74" s="9" t="s">
        <v>29</v>
      </c>
      <c r="BE74" s="9" t="s">
        <v>29</v>
      </c>
      <c r="BF74" s="9" t="s">
        <v>29</v>
      </c>
      <c r="BG74" s="9" t="s">
        <v>29</v>
      </c>
      <c r="BH74" s="9" t="s">
        <v>29</v>
      </c>
      <c r="BI74" s="9" t="s">
        <v>29</v>
      </c>
      <c r="BJ74" s="11" t="n">
        <f aca="false">ROUNDUP(AR74/C74,0)</f>
        <v>0</v>
      </c>
      <c r="BK74" s="12" t="n">
        <v>1</v>
      </c>
      <c r="BL74" s="13" t="n">
        <v>0</v>
      </c>
      <c r="BM74" s="14"/>
      <c r="BN74" s="17" t="n">
        <v>0</v>
      </c>
      <c r="BO74" s="0" t="n">
        <f aca="false">+AQ74-BN74</f>
        <v>0</v>
      </c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400</v>
      </c>
      <c r="D75" s="9" t="n">
        <v>0</v>
      </c>
      <c r="E75" s="9" t="n">
        <v>2118359</v>
      </c>
      <c r="F75" s="9"/>
      <c r="G75" s="9"/>
      <c r="H75" s="9" t="s">
        <v>214</v>
      </c>
      <c r="I75" s="9" t="s">
        <v>29</v>
      </c>
      <c r="J75" s="10" t="s">
        <v>215</v>
      </c>
      <c r="K75" s="9" t="n">
        <v>0</v>
      </c>
      <c r="L75" s="9" t="n">
        <f aca="false">I75-K75</f>
        <v>0</v>
      </c>
      <c r="M75" s="9" t="s">
        <v>29</v>
      </c>
      <c r="N75" s="9" t="n">
        <f aca="false">L75+M75</f>
        <v>0</v>
      </c>
      <c r="O75" s="9" t="n">
        <v>0</v>
      </c>
      <c r="P75" s="9" t="n">
        <f aca="false">N75-O75</f>
        <v>0</v>
      </c>
      <c r="Q75" s="9" t="s">
        <v>29</v>
      </c>
      <c r="R75" s="9" t="n">
        <f aca="false">P75+Q75</f>
        <v>0</v>
      </c>
      <c r="S75" s="9" t="n">
        <v>0</v>
      </c>
      <c r="T75" s="9" t="n">
        <f aca="false">R75-S75</f>
        <v>0</v>
      </c>
      <c r="U75" s="9" t="s">
        <v>29</v>
      </c>
      <c r="V75" s="9" t="n">
        <f aca="false">T75+U75</f>
        <v>0</v>
      </c>
      <c r="W75" s="9" t="n">
        <v>0</v>
      </c>
      <c r="X75" s="9" t="n">
        <f aca="false">V75-W75</f>
        <v>0</v>
      </c>
      <c r="Y75" s="9" t="n">
        <v>0</v>
      </c>
      <c r="Z75" s="9" t="n">
        <f aca="false">X75+Y75</f>
        <v>0</v>
      </c>
      <c r="AA75" s="9" t="n">
        <v>0</v>
      </c>
      <c r="AB75" s="9" t="n">
        <f aca="false">Z75-AA75</f>
        <v>0</v>
      </c>
      <c r="AC75" s="9" t="s">
        <v>29</v>
      </c>
      <c r="AD75" s="9" t="n">
        <f aca="false">AB75+AC75</f>
        <v>0</v>
      </c>
      <c r="AE75" s="9" t="n">
        <v>0</v>
      </c>
      <c r="AF75" s="9" t="n">
        <f aca="false">AD75-AE75</f>
        <v>0</v>
      </c>
      <c r="AG75" s="9" t="s">
        <v>29</v>
      </c>
      <c r="AH75" s="9" t="n">
        <f aca="false">AF75+AG75</f>
        <v>0</v>
      </c>
      <c r="AI75" s="9" t="n">
        <v>0</v>
      </c>
      <c r="AJ75" s="9" t="n">
        <v>0</v>
      </c>
      <c r="AK75" s="9" t="s">
        <v>29</v>
      </c>
      <c r="AL75" s="9" t="n">
        <f aca="false">AJ75+AK75</f>
        <v>0</v>
      </c>
      <c r="AM75" s="9"/>
      <c r="AN75" s="9"/>
      <c r="AO75" s="9"/>
      <c r="AP75" s="9"/>
      <c r="AQ75" s="9" t="n">
        <v>0</v>
      </c>
      <c r="AR75" s="9" t="n">
        <f aca="false">AL75-AQ75</f>
        <v>0</v>
      </c>
      <c r="AS75" s="9" t="s">
        <v>29</v>
      </c>
      <c r="AT75" s="9" t="s">
        <v>29</v>
      </c>
      <c r="AU75" s="9" t="s">
        <v>29</v>
      </c>
      <c r="AV75" s="9" t="s">
        <v>29</v>
      </c>
      <c r="AW75" s="9" t="s">
        <v>29</v>
      </c>
      <c r="AX75" s="9" t="s">
        <v>29</v>
      </c>
      <c r="AY75" s="9" t="s">
        <v>29</v>
      </c>
      <c r="AZ75" s="9" t="s">
        <v>29</v>
      </c>
      <c r="BA75" s="9" t="s">
        <v>29</v>
      </c>
      <c r="BB75" s="9" t="s">
        <v>29</v>
      </c>
      <c r="BC75" s="9" t="s">
        <v>29</v>
      </c>
      <c r="BD75" s="9" t="s">
        <v>29</v>
      </c>
      <c r="BE75" s="9" t="s">
        <v>29</v>
      </c>
      <c r="BF75" s="9" t="n">
        <v>500</v>
      </c>
      <c r="BG75" s="9" t="s">
        <v>29</v>
      </c>
      <c r="BH75" s="9" t="s">
        <v>29</v>
      </c>
      <c r="BI75" s="9" t="s">
        <v>29</v>
      </c>
      <c r="BJ75" s="11" t="n">
        <f aca="false">ROUNDUP(AR75/C75,0)</f>
        <v>0</v>
      </c>
      <c r="BK75" s="12" t="n">
        <v>989</v>
      </c>
      <c r="BL75" s="13" t="n">
        <v>41</v>
      </c>
      <c r="BM75" s="14"/>
      <c r="BN75" s="15" t="n">
        <v>0</v>
      </c>
      <c r="BO75" s="0" t="n">
        <f aca="false">+AQ75-BN75</f>
        <v>0</v>
      </c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200</v>
      </c>
      <c r="D76" s="9" t="n">
        <v>203524</v>
      </c>
      <c r="E76" s="9" t="n">
        <v>2116636</v>
      </c>
      <c r="F76" s="9"/>
      <c r="G76" s="9"/>
      <c r="H76" s="9" t="s">
        <v>216</v>
      </c>
      <c r="I76" s="9" t="s">
        <v>29</v>
      </c>
      <c r="J76" s="10" t="s">
        <v>217</v>
      </c>
      <c r="K76" s="9" t="n">
        <v>0</v>
      </c>
      <c r="L76" s="9" t="n">
        <f aca="false">I76-K76</f>
        <v>0</v>
      </c>
      <c r="M76" s="9" t="n">
        <v>600</v>
      </c>
      <c r="N76" s="9" t="n">
        <f aca="false">L76+M76</f>
        <v>600</v>
      </c>
      <c r="O76" s="9" t="n">
        <v>0</v>
      </c>
      <c r="P76" s="9" t="n">
        <f aca="false">N76-O76</f>
        <v>600</v>
      </c>
      <c r="Q76" s="9" t="n">
        <v>300</v>
      </c>
      <c r="R76" s="9" t="n">
        <f aca="false">P76+Q76</f>
        <v>900</v>
      </c>
      <c r="S76" s="9" t="n">
        <v>439</v>
      </c>
      <c r="T76" s="9" t="n">
        <v>0</v>
      </c>
      <c r="U76" s="9" t="n">
        <v>0</v>
      </c>
      <c r="V76" s="9" t="n">
        <f aca="false">T76+U76</f>
        <v>0</v>
      </c>
      <c r="W76" s="9" t="n">
        <v>0</v>
      </c>
      <c r="X76" s="9" t="n">
        <f aca="false">V76-W76</f>
        <v>0</v>
      </c>
      <c r="Y76" s="9" t="n">
        <v>0</v>
      </c>
      <c r="Z76" s="9" t="n">
        <f aca="false">X76+Y76</f>
        <v>0</v>
      </c>
      <c r="AA76" s="9" t="n">
        <v>0</v>
      </c>
      <c r="AB76" s="9" t="n">
        <f aca="false">Z76-AA76</f>
        <v>0</v>
      </c>
      <c r="AC76" s="9" t="s">
        <v>29</v>
      </c>
      <c r="AD76" s="9" t="n">
        <f aca="false">AB76+AC76</f>
        <v>0</v>
      </c>
      <c r="AE76" s="9" t="n">
        <v>0</v>
      </c>
      <c r="AF76" s="9" t="n">
        <f aca="false">AD76-AE76</f>
        <v>0</v>
      </c>
      <c r="AG76" s="9" t="s">
        <v>29</v>
      </c>
      <c r="AH76" s="9" t="n">
        <f aca="false">AF76+AG76</f>
        <v>0</v>
      </c>
      <c r="AI76" s="9" t="n">
        <v>0</v>
      </c>
      <c r="AJ76" s="9" t="n">
        <v>0</v>
      </c>
      <c r="AK76" s="9" t="s">
        <v>29</v>
      </c>
      <c r="AL76" s="9" t="n">
        <f aca="false">AJ76+AK76</f>
        <v>0</v>
      </c>
      <c r="AM76" s="9"/>
      <c r="AN76" s="9"/>
      <c r="AO76" s="9"/>
      <c r="AP76" s="9"/>
      <c r="AQ76" s="9" t="n">
        <v>0</v>
      </c>
      <c r="AR76" s="9" t="n">
        <f aca="false">AL76-AQ76</f>
        <v>0</v>
      </c>
      <c r="AS76" s="9" t="s">
        <v>29</v>
      </c>
      <c r="AT76" s="9" t="s">
        <v>29</v>
      </c>
      <c r="AU76" s="9" t="s">
        <v>29</v>
      </c>
      <c r="AV76" s="9" t="s">
        <v>29</v>
      </c>
      <c r="AW76" s="9" t="s">
        <v>29</v>
      </c>
      <c r="AX76" s="9" t="s">
        <v>29</v>
      </c>
      <c r="AY76" s="9" t="s">
        <v>29</v>
      </c>
      <c r="AZ76" s="9" t="s">
        <v>29</v>
      </c>
      <c r="BA76" s="9" t="s">
        <v>29</v>
      </c>
      <c r="BB76" s="9" t="s">
        <v>29</v>
      </c>
      <c r="BC76" s="9" t="s">
        <v>29</v>
      </c>
      <c r="BD76" s="9" t="s">
        <v>29</v>
      </c>
      <c r="BE76" s="9" t="s">
        <v>29</v>
      </c>
      <c r="BF76" s="9" t="n">
        <v>0</v>
      </c>
      <c r="BG76" s="9" t="s">
        <v>29</v>
      </c>
      <c r="BH76" s="9" t="n">
        <v>0</v>
      </c>
      <c r="BI76" s="9" t="s">
        <v>29</v>
      </c>
      <c r="BJ76" s="11" t="n">
        <f aca="false">ROUNDUP(AR76/C76,0)</f>
        <v>0</v>
      </c>
      <c r="BK76" s="12" t="n">
        <v>635</v>
      </c>
      <c r="BL76" s="13" t="n">
        <v>146</v>
      </c>
      <c r="BM76" s="14"/>
      <c r="BN76" s="15" t="n">
        <v>0</v>
      </c>
      <c r="BO76" s="0" t="n">
        <f aca="false">+AQ76-BN76</f>
        <v>0</v>
      </c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2500</v>
      </c>
      <c r="D77" s="9" t="n">
        <v>203524</v>
      </c>
      <c r="E77" s="9" t="n">
        <v>2118343</v>
      </c>
      <c r="F77" s="9"/>
      <c r="G77" s="9"/>
      <c r="H77" s="9" t="s">
        <v>218</v>
      </c>
      <c r="I77" s="9" t="s">
        <v>29</v>
      </c>
      <c r="J77" s="10" t="s">
        <v>219</v>
      </c>
      <c r="K77" s="9" t="n">
        <v>573</v>
      </c>
      <c r="L77" s="9" t="n">
        <f aca="false">I77-K77</f>
        <v>-573</v>
      </c>
      <c r="M77" s="9" t="n">
        <v>300</v>
      </c>
      <c r="N77" s="9" t="n">
        <f aca="false">L77+M77</f>
        <v>-273</v>
      </c>
      <c r="O77" s="9" t="n">
        <v>0</v>
      </c>
      <c r="P77" s="9" t="n">
        <f aca="false">N77-O77</f>
        <v>-273</v>
      </c>
      <c r="Q77" s="9" t="n">
        <v>300</v>
      </c>
      <c r="R77" s="9" t="n">
        <f aca="false">P77+Q77</f>
        <v>27</v>
      </c>
      <c r="S77" s="9" t="n">
        <v>0</v>
      </c>
      <c r="T77" s="9" t="n">
        <v>0</v>
      </c>
      <c r="U77" s="9" t="s">
        <v>29</v>
      </c>
      <c r="V77" s="9" t="n">
        <f aca="false">T77+U77</f>
        <v>0</v>
      </c>
      <c r="W77" s="9" t="n">
        <v>0</v>
      </c>
      <c r="X77" s="9" t="n">
        <f aca="false">V77-W77</f>
        <v>0</v>
      </c>
      <c r="Y77" s="9" t="n">
        <v>0</v>
      </c>
      <c r="Z77" s="9" t="n">
        <f aca="false">X77+Y77</f>
        <v>0</v>
      </c>
      <c r="AA77" s="9" t="n">
        <v>0</v>
      </c>
      <c r="AB77" s="9" t="n">
        <f aca="false">Z77-AA77</f>
        <v>0</v>
      </c>
      <c r="AC77" s="9" t="s">
        <v>29</v>
      </c>
      <c r="AD77" s="9" t="n">
        <f aca="false">AB77+AC77</f>
        <v>0</v>
      </c>
      <c r="AE77" s="9" t="n">
        <v>0</v>
      </c>
      <c r="AF77" s="9" t="n">
        <f aca="false">AD77-AE77</f>
        <v>0</v>
      </c>
      <c r="AG77" s="9" t="s">
        <v>29</v>
      </c>
      <c r="AH77" s="9" t="n">
        <f aca="false">AF77+AG77</f>
        <v>0</v>
      </c>
      <c r="AI77" s="9" t="n">
        <v>0</v>
      </c>
      <c r="AJ77" s="9" t="n">
        <v>0</v>
      </c>
      <c r="AK77" s="9" t="s">
        <v>29</v>
      </c>
      <c r="AL77" s="9" t="n">
        <f aca="false">AJ77+AK77</f>
        <v>0</v>
      </c>
      <c r="AM77" s="9"/>
      <c r="AN77" s="9"/>
      <c r="AO77" s="9"/>
      <c r="AP77" s="9"/>
      <c r="AQ77" s="9" t="n">
        <v>0</v>
      </c>
      <c r="AR77" s="9" t="n">
        <f aca="false">AL77-AQ77</f>
        <v>0</v>
      </c>
      <c r="AS77" s="9" t="s">
        <v>29</v>
      </c>
      <c r="AT77" s="9" t="s">
        <v>29</v>
      </c>
      <c r="AU77" s="9" t="s">
        <v>29</v>
      </c>
      <c r="AV77" s="9" t="s">
        <v>29</v>
      </c>
      <c r="AW77" s="9" t="s">
        <v>29</v>
      </c>
      <c r="AX77" s="9" t="s">
        <v>29</v>
      </c>
      <c r="AY77" s="9" t="s">
        <v>29</v>
      </c>
      <c r="AZ77" s="9" t="s">
        <v>29</v>
      </c>
      <c r="BA77" s="9" t="s">
        <v>29</v>
      </c>
      <c r="BB77" s="9" t="s">
        <v>29</v>
      </c>
      <c r="BC77" s="9" t="s">
        <v>29</v>
      </c>
      <c r="BD77" s="9" t="s">
        <v>29</v>
      </c>
      <c r="BE77" s="9" t="n">
        <v>300</v>
      </c>
      <c r="BF77" s="9" t="s">
        <v>29</v>
      </c>
      <c r="BG77" s="9" t="s">
        <v>29</v>
      </c>
      <c r="BH77" s="9" t="n">
        <v>300</v>
      </c>
      <c r="BI77" s="9" t="n">
        <v>300</v>
      </c>
      <c r="BJ77" s="11" t="n">
        <f aca="false">ROUNDUP(AR77/C77,0)</f>
        <v>0</v>
      </c>
      <c r="BK77" s="12" t="n">
        <v>1012</v>
      </c>
      <c r="BL77" s="13" t="n">
        <v>0</v>
      </c>
      <c r="BM77" s="14"/>
      <c r="BN77" s="15" t="n">
        <v>0</v>
      </c>
      <c r="BO77" s="0" t="n">
        <f aca="false">+AQ77-BN77</f>
        <v>0</v>
      </c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150</v>
      </c>
      <c r="D78" s="9" t="n">
        <v>203524</v>
      </c>
      <c r="E78" s="9" t="n">
        <v>2115220</v>
      </c>
      <c r="F78" s="9"/>
      <c r="G78" s="9"/>
      <c r="H78" s="9" t="s">
        <v>220</v>
      </c>
      <c r="I78" s="9" t="s">
        <v>29</v>
      </c>
      <c r="J78" s="10" t="s">
        <v>221</v>
      </c>
      <c r="K78" s="9" t="n">
        <v>0</v>
      </c>
      <c r="L78" s="9" t="n">
        <f aca="false">I78-K78</f>
        <v>0</v>
      </c>
      <c r="M78" s="9" t="n">
        <v>600</v>
      </c>
      <c r="N78" s="9" t="n">
        <f aca="false">L78+M78</f>
        <v>600</v>
      </c>
      <c r="O78" s="9" t="n">
        <v>0</v>
      </c>
      <c r="P78" s="9" t="n">
        <f aca="false">N78-O78</f>
        <v>600</v>
      </c>
      <c r="Q78" s="9" t="s">
        <v>29</v>
      </c>
      <c r="R78" s="9" t="n">
        <f aca="false">P78+Q78</f>
        <v>600</v>
      </c>
      <c r="S78" s="9" t="n">
        <v>600</v>
      </c>
      <c r="T78" s="9" t="n">
        <f aca="false">R78-S78</f>
        <v>0</v>
      </c>
      <c r="U78" s="9" t="s">
        <v>29</v>
      </c>
      <c r="V78" s="9" t="n">
        <f aca="false">T78+U78</f>
        <v>0</v>
      </c>
      <c r="W78" s="9" t="n">
        <v>0</v>
      </c>
      <c r="X78" s="9" t="n">
        <f aca="false">V78-W78</f>
        <v>0</v>
      </c>
      <c r="Y78" s="9" t="s">
        <v>29</v>
      </c>
      <c r="Z78" s="9" t="n">
        <f aca="false">X78+Y78</f>
        <v>0</v>
      </c>
      <c r="AA78" s="9" t="n">
        <v>0</v>
      </c>
      <c r="AB78" s="9" t="n">
        <f aca="false">Z78-AA78</f>
        <v>0</v>
      </c>
      <c r="AC78" s="9" t="s">
        <v>29</v>
      </c>
      <c r="AD78" s="9" t="n">
        <f aca="false">AB78+AC78</f>
        <v>0</v>
      </c>
      <c r="AE78" s="9" t="n">
        <v>0</v>
      </c>
      <c r="AF78" s="9" t="n">
        <f aca="false">AD78-AE78</f>
        <v>0</v>
      </c>
      <c r="AG78" s="9" t="s">
        <v>29</v>
      </c>
      <c r="AH78" s="9" t="n">
        <f aca="false">AF78+AG78</f>
        <v>0</v>
      </c>
      <c r="AI78" s="9" t="n">
        <v>0</v>
      </c>
      <c r="AJ78" s="9" t="n">
        <v>0</v>
      </c>
      <c r="AK78" s="9" t="s">
        <v>29</v>
      </c>
      <c r="AL78" s="9" t="n">
        <f aca="false">AJ78+AK78</f>
        <v>0</v>
      </c>
      <c r="AM78" s="9"/>
      <c r="AN78" s="9"/>
      <c r="AO78" s="9"/>
      <c r="AP78" s="9"/>
      <c r="AQ78" s="9" t="n">
        <v>0</v>
      </c>
      <c r="AR78" s="9" t="n">
        <f aca="false">AL78-AQ78</f>
        <v>0</v>
      </c>
      <c r="AS78" s="9" t="s">
        <v>29</v>
      </c>
      <c r="AT78" s="9" t="s">
        <v>29</v>
      </c>
      <c r="AU78" s="9" t="s">
        <v>29</v>
      </c>
      <c r="AV78" s="9" t="s">
        <v>29</v>
      </c>
      <c r="AW78" s="9" t="s">
        <v>29</v>
      </c>
      <c r="AX78" s="9" t="s">
        <v>29</v>
      </c>
      <c r="AY78" s="9" t="s">
        <v>29</v>
      </c>
      <c r="AZ78" s="9" t="s">
        <v>29</v>
      </c>
      <c r="BA78" s="9" t="s">
        <v>29</v>
      </c>
      <c r="BB78" s="9" t="s">
        <v>29</v>
      </c>
      <c r="BC78" s="9" t="s">
        <v>29</v>
      </c>
      <c r="BD78" s="9" t="s">
        <v>29</v>
      </c>
      <c r="BE78" s="9" t="s">
        <v>29</v>
      </c>
      <c r="BF78" s="9" t="s">
        <v>29</v>
      </c>
      <c r="BG78" s="9" t="s">
        <v>29</v>
      </c>
      <c r="BH78" s="9" t="s">
        <v>29</v>
      </c>
      <c r="BI78" s="9" t="n">
        <v>1500</v>
      </c>
      <c r="BJ78" s="11" t="n">
        <f aca="false">ROUNDUP(AR78/C78,0)</f>
        <v>0</v>
      </c>
      <c r="BK78" s="12" t="n">
        <v>1</v>
      </c>
      <c r="BL78" s="13" t="n">
        <v>350</v>
      </c>
      <c r="BM78" s="14"/>
      <c r="BN78" s="15" t="n">
        <v>0</v>
      </c>
      <c r="BO78" s="0" t="n">
        <f aca="false">+AQ78-BN78</f>
        <v>0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1000</v>
      </c>
      <c r="D79" s="9" t="n">
        <v>203524</v>
      </c>
      <c r="E79" s="9" t="n">
        <v>2131447</v>
      </c>
      <c r="F79" s="9"/>
      <c r="G79" s="9"/>
      <c r="H79" s="9" t="s">
        <v>222</v>
      </c>
      <c r="I79" s="9" t="s">
        <v>29</v>
      </c>
      <c r="J79" s="10" t="s">
        <v>223</v>
      </c>
      <c r="K79" s="9" t="n">
        <v>150</v>
      </c>
      <c r="L79" s="9" t="n">
        <f aca="false">I79-K79</f>
        <v>-150</v>
      </c>
      <c r="M79" s="9" t="n">
        <v>170</v>
      </c>
      <c r="N79" s="9" t="n">
        <f aca="false">L79+M79</f>
        <v>20</v>
      </c>
      <c r="O79" s="9" t="n">
        <v>0</v>
      </c>
      <c r="P79" s="9" t="n">
        <f aca="false">N79-O79</f>
        <v>20</v>
      </c>
      <c r="Q79" s="9" t="n">
        <v>170</v>
      </c>
      <c r="R79" s="9" t="n">
        <f aca="false">P79+Q79</f>
        <v>190</v>
      </c>
      <c r="S79" s="9" t="n">
        <v>0</v>
      </c>
      <c r="T79" s="9" t="n">
        <v>0</v>
      </c>
      <c r="U79" s="9" t="n">
        <v>0</v>
      </c>
      <c r="V79" s="9" t="n">
        <f aca="false">T79+U79</f>
        <v>0</v>
      </c>
      <c r="W79" s="9" t="n">
        <v>0</v>
      </c>
      <c r="X79" s="9" t="n">
        <f aca="false">V79-W79</f>
        <v>0</v>
      </c>
      <c r="Y79" s="9" t="n">
        <v>0</v>
      </c>
      <c r="Z79" s="9" t="n">
        <f aca="false">X79+Y79</f>
        <v>0</v>
      </c>
      <c r="AA79" s="9" t="n">
        <v>0</v>
      </c>
      <c r="AB79" s="9" t="n">
        <f aca="false">Z79-AA79</f>
        <v>0</v>
      </c>
      <c r="AC79" s="9" t="s">
        <v>29</v>
      </c>
      <c r="AD79" s="9" t="n">
        <f aca="false">AB79+AC79</f>
        <v>0</v>
      </c>
      <c r="AE79" s="9" t="n">
        <v>0</v>
      </c>
      <c r="AF79" s="9" t="n">
        <f aca="false">AD79-AE79</f>
        <v>0</v>
      </c>
      <c r="AG79" s="9" t="s">
        <v>29</v>
      </c>
      <c r="AH79" s="9" t="n">
        <f aca="false">AF79+AG79</f>
        <v>0</v>
      </c>
      <c r="AI79" s="9" t="n">
        <v>0</v>
      </c>
      <c r="AJ79" s="9" t="n">
        <v>0</v>
      </c>
      <c r="AK79" s="9" t="s">
        <v>29</v>
      </c>
      <c r="AL79" s="9" t="n">
        <f aca="false">AJ79+AK79</f>
        <v>0</v>
      </c>
      <c r="AM79" s="9"/>
      <c r="AN79" s="9"/>
      <c r="AO79" s="9"/>
      <c r="AP79" s="9"/>
      <c r="AQ79" s="9" t="n">
        <v>0</v>
      </c>
      <c r="AR79" s="9" t="n">
        <f aca="false">AL79-AQ79</f>
        <v>0</v>
      </c>
      <c r="AS79" s="9" t="s">
        <v>29</v>
      </c>
      <c r="AT79" s="9" t="s">
        <v>29</v>
      </c>
      <c r="AU79" s="9" t="s">
        <v>29</v>
      </c>
      <c r="AV79" s="9" t="s">
        <v>29</v>
      </c>
      <c r="AW79" s="9" t="s">
        <v>29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s">
        <v>29</v>
      </c>
      <c r="BC79" s="9" t="s">
        <v>29</v>
      </c>
      <c r="BD79" s="9" t="s">
        <v>29</v>
      </c>
      <c r="BE79" s="9" t="n">
        <v>0</v>
      </c>
      <c r="BF79" s="9" t="n">
        <v>0</v>
      </c>
      <c r="BG79" s="9" t="s">
        <v>29</v>
      </c>
      <c r="BH79" s="9" t="n">
        <v>0</v>
      </c>
      <c r="BI79" s="9" t="n">
        <v>0</v>
      </c>
      <c r="BJ79" s="11" t="n">
        <f aca="false">ROUNDUP(AR79/C79,0)</f>
        <v>0</v>
      </c>
      <c r="BK79" s="12" t="n">
        <v>733</v>
      </c>
      <c r="BL79" s="13" t="n">
        <v>2257</v>
      </c>
      <c r="BM79" s="14"/>
      <c r="BN79" s="15" t="n">
        <v>0</v>
      </c>
      <c r="BO79" s="0" t="n">
        <f aca="false">+AQ79-BN79</f>
        <v>0</v>
      </c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3000</v>
      </c>
      <c r="D80" s="9" t="n">
        <v>203524</v>
      </c>
      <c r="E80" s="9" t="n">
        <v>2118333</v>
      </c>
      <c r="F80" s="9"/>
      <c r="G80" s="9"/>
      <c r="H80" s="9" t="s">
        <v>224</v>
      </c>
      <c r="I80" s="9" t="s">
        <v>29</v>
      </c>
      <c r="J80" s="10" t="s">
        <v>225</v>
      </c>
      <c r="K80" s="9" t="n">
        <v>0</v>
      </c>
      <c r="L80" s="9" t="n">
        <f aca="false">I80-K80</f>
        <v>0</v>
      </c>
      <c r="M80" s="9" t="n">
        <v>800</v>
      </c>
      <c r="N80" s="9" t="n">
        <f aca="false">L80+M80</f>
        <v>800</v>
      </c>
      <c r="O80" s="9" t="n">
        <v>0</v>
      </c>
      <c r="P80" s="9" t="n">
        <f aca="false">N80-O80</f>
        <v>800</v>
      </c>
      <c r="Q80" s="9" t="s">
        <v>29</v>
      </c>
      <c r="R80" s="9" t="n">
        <f aca="false">P80+Q80</f>
        <v>800</v>
      </c>
      <c r="S80" s="9" t="n">
        <v>200</v>
      </c>
      <c r="T80" s="9" t="n">
        <v>0</v>
      </c>
      <c r="U80" s="9" t="n">
        <v>0</v>
      </c>
      <c r="V80" s="9" t="n">
        <f aca="false">T80+U80</f>
        <v>0</v>
      </c>
      <c r="W80" s="9" t="n">
        <v>0</v>
      </c>
      <c r="X80" s="9" t="n">
        <f aca="false">V80-W80</f>
        <v>0</v>
      </c>
      <c r="Y80" s="9" t="s">
        <v>29</v>
      </c>
      <c r="Z80" s="9" t="n">
        <f aca="false">X80+Y80</f>
        <v>0</v>
      </c>
      <c r="AA80" s="9" t="n">
        <v>0</v>
      </c>
      <c r="AB80" s="9" t="n">
        <f aca="false">Z80-AA80</f>
        <v>0</v>
      </c>
      <c r="AC80" s="9" t="s">
        <v>29</v>
      </c>
      <c r="AD80" s="9" t="n">
        <f aca="false">AB80+AC80</f>
        <v>0</v>
      </c>
      <c r="AE80" s="9" t="n">
        <v>0</v>
      </c>
      <c r="AF80" s="9" t="n">
        <f aca="false">AD80-AE80</f>
        <v>0</v>
      </c>
      <c r="AG80" s="9" t="s">
        <v>29</v>
      </c>
      <c r="AH80" s="9" t="n">
        <f aca="false">AF80+AG80</f>
        <v>0</v>
      </c>
      <c r="AI80" s="9" t="n">
        <v>0</v>
      </c>
      <c r="AJ80" s="9" t="n">
        <v>0</v>
      </c>
      <c r="AK80" s="9" t="s">
        <v>29</v>
      </c>
      <c r="AL80" s="9" t="n">
        <f aca="false">AJ80+AK80</f>
        <v>0</v>
      </c>
      <c r="AM80" s="9"/>
      <c r="AN80" s="9"/>
      <c r="AO80" s="9"/>
      <c r="AP80" s="9"/>
      <c r="AQ80" s="9" t="n">
        <v>0</v>
      </c>
      <c r="AR80" s="9" t="n">
        <f aca="false">AL80-AQ80</f>
        <v>0</v>
      </c>
      <c r="AS80" s="9" t="s">
        <v>29</v>
      </c>
      <c r="AT80" s="9" t="s">
        <v>29</v>
      </c>
      <c r="AU80" s="9" t="s">
        <v>29</v>
      </c>
      <c r="AV80" s="9" t="s">
        <v>29</v>
      </c>
      <c r="AW80" s="9" t="s">
        <v>29</v>
      </c>
      <c r="AX80" s="9" t="s">
        <v>29</v>
      </c>
      <c r="AY80" s="9" t="s">
        <v>29</v>
      </c>
      <c r="AZ80" s="9" t="s">
        <v>29</v>
      </c>
      <c r="BA80" s="9" t="s">
        <v>29</v>
      </c>
      <c r="BB80" s="9" t="s">
        <v>29</v>
      </c>
      <c r="BC80" s="9" t="s">
        <v>29</v>
      </c>
      <c r="BD80" s="9" t="s">
        <v>29</v>
      </c>
      <c r="BE80" s="9" t="s">
        <v>29</v>
      </c>
      <c r="BF80" s="9" t="s">
        <v>29</v>
      </c>
      <c r="BG80" s="9" t="s">
        <v>29</v>
      </c>
      <c r="BH80" s="9" t="n">
        <v>800</v>
      </c>
      <c r="BI80" s="9" t="s">
        <v>29</v>
      </c>
      <c r="BJ80" s="11" t="n">
        <f aca="false">ROUNDUP(AR80/C80,0)</f>
        <v>0</v>
      </c>
      <c r="BK80" s="12" t="n">
        <v>796</v>
      </c>
      <c r="BL80" s="13" t="n">
        <v>1409</v>
      </c>
      <c r="BM80" s="14"/>
      <c r="BN80" s="15" t="n">
        <v>0</v>
      </c>
      <c r="BO80" s="0" t="n">
        <f aca="false">+AQ80-BN80</f>
        <v>0</v>
      </c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100</v>
      </c>
      <c r="D81" s="9" t="n">
        <v>203524</v>
      </c>
      <c r="E81" s="9" t="n">
        <v>2135571</v>
      </c>
      <c r="F81" s="9"/>
      <c r="G81" s="9"/>
      <c r="H81" s="9" t="s">
        <v>226</v>
      </c>
      <c r="I81" s="9" t="s">
        <v>29</v>
      </c>
      <c r="J81" s="10" t="s">
        <v>227</v>
      </c>
      <c r="K81" s="9" t="n">
        <v>500</v>
      </c>
      <c r="L81" s="9" t="n">
        <f aca="false">I81-K81</f>
        <v>-500</v>
      </c>
      <c r="M81" s="9" t="n">
        <v>500</v>
      </c>
      <c r="N81" s="9" t="n">
        <f aca="false">L81+M81</f>
        <v>0</v>
      </c>
      <c r="O81" s="9" t="n">
        <v>0</v>
      </c>
      <c r="P81" s="9" t="n">
        <f aca="false">N81-O81</f>
        <v>0</v>
      </c>
      <c r="Q81" s="9" t="s">
        <v>29</v>
      </c>
      <c r="R81" s="9" t="n">
        <f aca="false">P81+Q81</f>
        <v>0</v>
      </c>
      <c r="S81" s="9" t="n">
        <v>0</v>
      </c>
      <c r="T81" s="9" t="n">
        <f aca="false">R81-S81</f>
        <v>0</v>
      </c>
      <c r="U81" s="9" t="s">
        <v>29</v>
      </c>
      <c r="V81" s="9" t="n">
        <f aca="false">T81+U81</f>
        <v>0</v>
      </c>
      <c r="W81" s="9" t="n">
        <v>0</v>
      </c>
      <c r="X81" s="9" t="n">
        <f aca="false">V81-W81</f>
        <v>0</v>
      </c>
      <c r="Y81" s="9" t="n">
        <v>0</v>
      </c>
      <c r="Z81" s="9" t="n">
        <f aca="false">X81+Y81</f>
        <v>0</v>
      </c>
      <c r="AA81" s="9" t="n">
        <v>0</v>
      </c>
      <c r="AB81" s="9" t="n">
        <f aca="false">Z81-AA81</f>
        <v>0</v>
      </c>
      <c r="AC81" s="9" t="s">
        <v>29</v>
      </c>
      <c r="AD81" s="9" t="n">
        <f aca="false">AB81+AC81</f>
        <v>0</v>
      </c>
      <c r="AE81" s="9" t="n">
        <v>0</v>
      </c>
      <c r="AF81" s="9" t="n">
        <f aca="false">AD81-AE81</f>
        <v>0</v>
      </c>
      <c r="AG81" s="9" t="s">
        <v>29</v>
      </c>
      <c r="AH81" s="9" t="n">
        <f aca="false">AF81+AG81</f>
        <v>0</v>
      </c>
      <c r="AI81" s="9" t="n">
        <v>0</v>
      </c>
      <c r="AJ81" s="9" t="n">
        <v>0</v>
      </c>
      <c r="AK81" s="9" t="s">
        <v>29</v>
      </c>
      <c r="AL81" s="9" t="n">
        <f aca="false">AJ81+AK81</f>
        <v>0</v>
      </c>
      <c r="AM81" s="9"/>
      <c r="AN81" s="9"/>
      <c r="AO81" s="9"/>
      <c r="AP81" s="9"/>
      <c r="AQ81" s="9" t="n">
        <v>0</v>
      </c>
      <c r="AR81" s="9" t="n">
        <f aca="false">AL81-AQ81</f>
        <v>0</v>
      </c>
      <c r="AS81" s="9" t="s">
        <v>29</v>
      </c>
      <c r="AT81" s="9" t="s">
        <v>29</v>
      </c>
      <c r="AU81" s="9" t="s">
        <v>29</v>
      </c>
      <c r="AV81" s="9" t="s">
        <v>29</v>
      </c>
      <c r="AW81" s="9" t="s">
        <v>29</v>
      </c>
      <c r="AX81" s="9" t="s">
        <v>29</v>
      </c>
      <c r="AY81" s="9" t="s">
        <v>29</v>
      </c>
      <c r="AZ81" s="9" t="s">
        <v>29</v>
      </c>
      <c r="BA81" s="9" t="s">
        <v>29</v>
      </c>
      <c r="BB81" s="9" t="s">
        <v>29</v>
      </c>
      <c r="BC81" s="9" t="s">
        <v>29</v>
      </c>
      <c r="BD81" s="9" t="s">
        <v>29</v>
      </c>
      <c r="BE81" s="9" t="s">
        <v>29</v>
      </c>
      <c r="BF81" s="9" t="n">
        <v>500</v>
      </c>
      <c r="BG81" s="9" t="s">
        <v>29</v>
      </c>
      <c r="BH81" s="9" t="s">
        <v>29</v>
      </c>
      <c r="BI81" s="9" t="s">
        <v>29</v>
      </c>
      <c r="BJ81" s="11" t="n">
        <f aca="false">ROUNDUP(AR81/C81,0)</f>
        <v>0</v>
      </c>
      <c r="BK81" s="12" t="n">
        <v>5</v>
      </c>
      <c r="BL81" s="13" t="n">
        <v>0</v>
      </c>
      <c r="BM81" s="14"/>
      <c r="BN81" s="15" t="n">
        <v>0</v>
      </c>
      <c r="BO81" s="0" t="n">
        <f aca="false">+AQ81-BN81</f>
        <v>0</v>
      </c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1000</v>
      </c>
      <c r="D82" s="9" t="n">
        <v>203524</v>
      </c>
      <c r="E82" s="9" t="n">
        <v>2131448</v>
      </c>
      <c r="F82" s="9"/>
      <c r="G82" s="9"/>
      <c r="H82" s="9" t="s">
        <v>228</v>
      </c>
      <c r="I82" s="9" t="s">
        <v>29</v>
      </c>
      <c r="J82" s="10" t="s">
        <v>229</v>
      </c>
      <c r="K82" s="9" t="n">
        <v>147</v>
      </c>
      <c r="L82" s="9" t="n">
        <f aca="false">I82-K82</f>
        <v>-147</v>
      </c>
      <c r="M82" s="9" t="s">
        <v>29</v>
      </c>
      <c r="N82" s="9" t="n">
        <f aca="false">L82+M82</f>
        <v>-147</v>
      </c>
      <c r="O82" s="9" t="n">
        <v>0</v>
      </c>
      <c r="P82" s="9" t="n">
        <f aca="false">N82-O82</f>
        <v>-147</v>
      </c>
      <c r="Q82" s="9" t="n">
        <v>170</v>
      </c>
      <c r="R82" s="9" t="n">
        <f aca="false">P82+Q82</f>
        <v>23</v>
      </c>
      <c r="S82" s="9" t="n">
        <v>150</v>
      </c>
      <c r="T82" s="9" t="n">
        <v>0</v>
      </c>
      <c r="U82" s="9" t="n">
        <v>0</v>
      </c>
      <c r="V82" s="9" t="n">
        <f aca="false">T82+U82</f>
        <v>0</v>
      </c>
      <c r="W82" s="9" t="n">
        <v>0</v>
      </c>
      <c r="X82" s="9" t="n">
        <f aca="false">V82-W82</f>
        <v>0</v>
      </c>
      <c r="Y82" s="9" t="s">
        <v>29</v>
      </c>
      <c r="Z82" s="9" t="n">
        <f aca="false">X82+Y82</f>
        <v>0</v>
      </c>
      <c r="AA82" s="9" t="n">
        <v>0</v>
      </c>
      <c r="AB82" s="9" t="n">
        <f aca="false">Z82-AA82</f>
        <v>0</v>
      </c>
      <c r="AC82" s="9" t="s">
        <v>29</v>
      </c>
      <c r="AD82" s="9" t="n">
        <f aca="false">AB82+AC82</f>
        <v>0</v>
      </c>
      <c r="AE82" s="9" t="n">
        <v>0</v>
      </c>
      <c r="AF82" s="9" t="n">
        <f aca="false">AD82-AE82</f>
        <v>0</v>
      </c>
      <c r="AG82" s="9" t="s">
        <v>29</v>
      </c>
      <c r="AH82" s="9" t="n">
        <f aca="false">AF82+AG82</f>
        <v>0</v>
      </c>
      <c r="AI82" s="9" t="n">
        <v>0</v>
      </c>
      <c r="AJ82" s="9" t="n">
        <v>0</v>
      </c>
      <c r="AK82" s="9" t="s">
        <v>29</v>
      </c>
      <c r="AL82" s="9" t="n">
        <f aca="false">AJ82+AK82</f>
        <v>0</v>
      </c>
      <c r="AM82" s="9"/>
      <c r="AN82" s="9"/>
      <c r="AO82" s="9"/>
      <c r="AP82" s="9"/>
      <c r="AQ82" s="9" t="n">
        <v>0</v>
      </c>
      <c r="AR82" s="9" t="n">
        <f aca="false">AL82-AQ82</f>
        <v>0</v>
      </c>
      <c r="AS82" s="9" t="s">
        <v>29</v>
      </c>
      <c r="AT82" s="9" t="s">
        <v>29</v>
      </c>
      <c r="AU82" s="9" t="s">
        <v>29</v>
      </c>
      <c r="AV82" s="9" t="s">
        <v>29</v>
      </c>
      <c r="AW82" s="9" t="s">
        <v>29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s">
        <v>29</v>
      </c>
      <c r="BC82" s="9" t="s">
        <v>29</v>
      </c>
      <c r="BD82" s="9" t="s">
        <v>29</v>
      </c>
      <c r="BE82" s="9" t="n">
        <v>0</v>
      </c>
      <c r="BF82" s="9" t="n">
        <v>0</v>
      </c>
      <c r="BG82" s="9" t="s">
        <v>29</v>
      </c>
      <c r="BH82" s="9" t="n">
        <v>0</v>
      </c>
      <c r="BI82" s="9" t="n">
        <v>0</v>
      </c>
      <c r="BJ82" s="11" t="n">
        <f aca="false">ROUNDUP(AR82/C82,0)</f>
        <v>0</v>
      </c>
      <c r="BK82" s="12" t="n">
        <v>5</v>
      </c>
      <c r="BL82" s="13" t="n">
        <v>0</v>
      </c>
      <c r="BM82" s="14"/>
      <c r="BN82" s="15" t="n">
        <v>0</v>
      </c>
      <c r="BO82" s="0" t="n">
        <f aca="false">+AQ82-BN82</f>
        <v>0</v>
      </c>
    </row>
    <row r="83" customFormat="false" ht="15" hidden="false" customHeight="false" outlineLevel="0" collapsed="false">
      <c r="A83" s="9" t="n">
        <v>82</v>
      </c>
      <c r="B83" s="9" t="s">
        <v>24</v>
      </c>
      <c r="C83" s="9" t="n">
        <v>3000</v>
      </c>
      <c r="D83" s="9" t="n">
        <v>203524</v>
      </c>
      <c r="E83" s="9" t="n">
        <v>2118338</v>
      </c>
      <c r="F83" s="9"/>
      <c r="G83" s="9"/>
      <c r="H83" s="9" t="s">
        <v>230</v>
      </c>
      <c r="I83" s="9" t="s">
        <v>29</v>
      </c>
      <c r="J83" s="10" t="s">
        <v>231</v>
      </c>
      <c r="K83" s="9" t="n">
        <v>0</v>
      </c>
      <c r="L83" s="9" t="n">
        <f aca="false">I83-K83</f>
        <v>0</v>
      </c>
      <c r="M83" s="9" t="n">
        <v>800</v>
      </c>
      <c r="N83" s="9" t="n">
        <f aca="false">L83+M83</f>
        <v>800</v>
      </c>
      <c r="O83" s="9" t="n">
        <v>0</v>
      </c>
      <c r="P83" s="9" t="n">
        <f aca="false">N83-O83</f>
        <v>800</v>
      </c>
      <c r="Q83" s="9" t="s">
        <v>29</v>
      </c>
      <c r="R83" s="9" t="n">
        <f aca="false">P83+Q83</f>
        <v>800</v>
      </c>
      <c r="S83" s="9" t="n">
        <v>750</v>
      </c>
      <c r="T83" s="9" t="n">
        <v>0</v>
      </c>
      <c r="U83" s="9" t="s">
        <v>29</v>
      </c>
      <c r="V83" s="9" t="n">
        <f aca="false">T83+U83</f>
        <v>0</v>
      </c>
      <c r="W83" s="9" t="n">
        <v>0</v>
      </c>
      <c r="X83" s="9" t="n">
        <f aca="false">V83-W83</f>
        <v>0</v>
      </c>
      <c r="Y83" s="9" t="s">
        <v>29</v>
      </c>
      <c r="Z83" s="9" t="n">
        <f aca="false">X83+Y83</f>
        <v>0</v>
      </c>
      <c r="AA83" s="9" t="n">
        <v>0</v>
      </c>
      <c r="AB83" s="9" t="n">
        <f aca="false">Z83-AA83</f>
        <v>0</v>
      </c>
      <c r="AC83" s="9" t="s">
        <v>29</v>
      </c>
      <c r="AD83" s="9" t="n">
        <f aca="false">AB83+AC83</f>
        <v>0</v>
      </c>
      <c r="AE83" s="9" t="n">
        <v>0</v>
      </c>
      <c r="AF83" s="9" t="n">
        <f aca="false">AD83-AE83</f>
        <v>0</v>
      </c>
      <c r="AG83" s="9" t="s">
        <v>29</v>
      </c>
      <c r="AH83" s="9" t="n">
        <f aca="false">AF83+AG83</f>
        <v>0</v>
      </c>
      <c r="AI83" s="9" t="n">
        <v>0</v>
      </c>
      <c r="AJ83" s="9" t="n">
        <v>0</v>
      </c>
      <c r="AK83" s="9" t="s">
        <v>29</v>
      </c>
      <c r="AL83" s="9" t="n">
        <f aca="false">AJ83+AK83</f>
        <v>0</v>
      </c>
      <c r="AM83" s="9"/>
      <c r="AN83" s="9"/>
      <c r="AO83" s="9"/>
      <c r="AP83" s="9"/>
      <c r="AQ83" s="9" t="n">
        <v>0</v>
      </c>
      <c r="AR83" s="9" t="n">
        <f aca="false">AL83-AQ83</f>
        <v>0</v>
      </c>
      <c r="AS83" s="9" t="s">
        <v>29</v>
      </c>
      <c r="AT83" s="9" t="s">
        <v>29</v>
      </c>
      <c r="AU83" s="9" t="s">
        <v>29</v>
      </c>
      <c r="AV83" s="9" t="s">
        <v>29</v>
      </c>
      <c r="AW83" s="9" t="s">
        <v>29</v>
      </c>
      <c r="AX83" s="9" t="s">
        <v>29</v>
      </c>
      <c r="AY83" s="9" t="s">
        <v>29</v>
      </c>
      <c r="AZ83" s="9" t="s">
        <v>29</v>
      </c>
      <c r="BA83" s="9" t="s">
        <v>29</v>
      </c>
      <c r="BB83" s="9" t="s">
        <v>29</v>
      </c>
      <c r="BC83" s="9" t="s">
        <v>29</v>
      </c>
      <c r="BD83" s="9" t="s">
        <v>29</v>
      </c>
      <c r="BE83" s="9" t="n">
        <v>0</v>
      </c>
      <c r="BF83" s="9" t="s">
        <v>29</v>
      </c>
      <c r="BG83" s="9" t="s">
        <v>29</v>
      </c>
      <c r="BH83" s="9" t="s">
        <v>29</v>
      </c>
      <c r="BI83" s="9" t="s">
        <v>29</v>
      </c>
      <c r="BJ83" s="11" t="n">
        <f aca="false">ROUNDUP(AR83/C83,0)</f>
        <v>0</v>
      </c>
      <c r="BK83" s="12" t="n">
        <v>1163</v>
      </c>
      <c r="BL83" s="13" t="n">
        <v>1125</v>
      </c>
      <c r="BM83" s="14"/>
      <c r="BN83" s="15" t="n">
        <v>0</v>
      </c>
      <c r="BO83" s="0" t="n">
        <f aca="false">+AQ83-BN83</f>
        <v>0</v>
      </c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300</v>
      </c>
      <c r="D84" s="9" t="n">
        <v>194849</v>
      </c>
      <c r="E84" s="9" t="n">
        <v>2135572</v>
      </c>
      <c r="F84" s="9"/>
      <c r="G84" s="9"/>
      <c r="H84" s="9" t="s">
        <v>232</v>
      </c>
      <c r="I84" s="9" t="s">
        <v>29</v>
      </c>
      <c r="J84" s="10" t="s">
        <v>233</v>
      </c>
      <c r="K84" s="9" t="n">
        <v>206</v>
      </c>
      <c r="L84" s="9" t="n">
        <f aca="false">I84-K84</f>
        <v>-206</v>
      </c>
      <c r="M84" s="9" t="n">
        <v>500</v>
      </c>
      <c r="N84" s="9" t="n">
        <f aca="false">L84+M84</f>
        <v>294</v>
      </c>
      <c r="O84" s="9" t="n">
        <v>500</v>
      </c>
      <c r="P84" s="9" t="n">
        <f aca="false">N84-O84</f>
        <v>-206</v>
      </c>
      <c r="Q84" s="9" t="s">
        <v>29</v>
      </c>
      <c r="R84" s="9" t="n">
        <f aca="false">P84+Q84</f>
        <v>-206</v>
      </c>
      <c r="S84" s="9" t="n">
        <v>0</v>
      </c>
      <c r="T84" s="9" t="n">
        <f aca="false">R84-S84</f>
        <v>-206</v>
      </c>
      <c r="U84" s="9" t="n">
        <v>206</v>
      </c>
      <c r="V84" s="9" t="n">
        <f aca="false">T84+U84</f>
        <v>0</v>
      </c>
      <c r="W84" s="9" t="n">
        <v>0</v>
      </c>
      <c r="X84" s="9" t="n">
        <f aca="false">V84-W84</f>
        <v>0</v>
      </c>
      <c r="Y84" s="9" t="s">
        <v>29</v>
      </c>
      <c r="Z84" s="9" t="n">
        <f aca="false">X84+Y84</f>
        <v>0</v>
      </c>
      <c r="AA84" s="9" t="n">
        <v>0</v>
      </c>
      <c r="AB84" s="9" t="n">
        <f aca="false">Z84-AA84</f>
        <v>0</v>
      </c>
      <c r="AC84" s="9" t="s">
        <v>29</v>
      </c>
      <c r="AD84" s="9" t="n">
        <f aca="false">AB84+AC84</f>
        <v>0</v>
      </c>
      <c r="AE84" s="9" t="n">
        <v>0</v>
      </c>
      <c r="AF84" s="9" t="n">
        <f aca="false">AD84-AE84</f>
        <v>0</v>
      </c>
      <c r="AG84" s="9" t="s">
        <v>29</v>
      </c>
      <c r="AH84" s="9" t="n">
        <f aca="false">AF84+AG84</f>
        <v>0</v>
      </c>
      <c r="AI84" s="9" t="n">
        <v>0</v>
      </c>
      <c r="AJ84" s="9" t="n">
        <v>0</v>
      </c>
      <c r="AK84" s="9" t="s">
        <v>29</v>
      </c>
      <c r="AL84" s="9" t="n">
        <f aca="false">AJ84+AK84</f>
        <v>0</v>
      </c>
      <c r="AM84" s="9"/>
      <c r="AN84" s="9"/>
      <c r="AO84" s="9"/>
      <c r="AP84" s="9"/>
      <c r="AQ84" s="9" t="n">
        <v>0</v>
      </c>
      <c r="AR84" s="9" t="n">
        <f aca="false">AL84-AQ84</f>
        <v>0</v>
      </c>
      <c r="AS84" s="9" t="s">
        <v>29</v>
      </c>
      <c r="AT84" s="9" t="s">
        <v>29</v>
      </c>
      <c r="AU84" s="9" t="s">
        <v>29</v>
      </c>
      <c r="AV84" s="9" t="s">
        <v>29</v>
      </c>
      <c r="AW84" s="9" t="s">
        <v>29</v>
      </c>
      <c r="AX84" s="9" t="s">
        <v>29</v>
      </c>
      <c r="AY84" s="9" t="s">
        <v>29</v>
      </c>
      <c r="AZ84" s="9" t="s">
        <v>29</v>
      </c>
      <c r="BA84" s="9" t="s">
        <v>29</v>
      </c>
      <c r="BB84" s="9" t="s">
        <v>29</v>
      </c>
      <c r="BC84" s="9" t="s">
        <v>29</v>
      </c>
      <c r="BD84" s="9" t="s">
        <v>29</v>
      </c>
      <c r="BE84" s="9" t="n">
        <v>500</v>
      </c>
      <c r="BF84" s="9" t="s">
        <v>29</v>
      </c>
      <c r="BG84" s="9" t="s">
        <v>29</v>
      </c>
      <c r="BH84" s="9" t="s">
        <v>29</v>
      </c>
      <c r="BI84" s="9" t="n">
        <v>500</v>
      </c>
      <c r="BJ84" s="11" t="n">
        <f aca="false">ROUNDUP(AR84/C84,0)</f>
        <v>0</v>
      </c>
      <c r="BK84" s="12" t="n">
        <v>37</v>
      </c>
      <c r="BL84" s="13" t="n">
        <v>29</v>
      </c>
      <c r="BM84" s="14"/>
      <c r="BN84" s="15" t="n">
        <v>0</v>
      </c>
      <c r="BO84" s="0" t="n">
        <f aca="false">+AQ84-BN84</f>
        <v>0</v>
      </c>
    </row>
    <row r="85" customFormat="false" ht="15" hidden="false" customHeight="false" outlineLevel="0" collapsed="false">
      <c r="A85" s="9" t="n">
        <v>84</v>
      </c>
      <c r="B85" s="9" t="s">
        <v>24</v>
      </c>
      <c r="C85" s="9" t="n">
        <v>300</v>
      </c>
      <c r="D85" s="9" t="n">
        <v>194849</v>
      </c>
      <c r="E85" s="9" t="n">
        <v>2118347</v>
      </c>
      <c r="F85" s="9"/>
      <c r="G85" s="9"/>
      <c r="H85" s="9" t="s">
        <v>234</v>
      </c>
      <c r="I85" s="9" t="s">
        <v>29</v>
      </c>
      <c r="J85" s="10" t="s">
        <v>235</v>
      </c>
      <c r="K85" s="9" t="n">
        <v>0</v>
      </c>
      <c r="L85" s="9" t="n">
        <f aca="false">I85-K85</f>
        <v>0</v>
      </c>
      <c r="M85" s="9" t="s">
        <v>29</v>
      </c>
      <c r="N85" s="9" t="n">
        <f aca="false">L85+M85</f>
        <v>0</v>
      </c>
      <c r="O85" s="9" t="n">
        <v>0</v>
      </c>
      <c r="P85" s="9" t="n">
        <f aca="false">N85-O85</f>
        <v>0</v>
      </c>
      <c r="Q85" s="9" t="s">
        <v>29</v>
      </c>
      <c r="R85" s="9" t="n">
        <f aca="false">P85+Q85</f>
        <v>0</v>
      </c>
      <c r="S85" s="9" t="n">
        <v>0</v>
      </c>
      <c r="T85" s="9" t="n">
        <f aca="false">R85-S85</f>
        <v>0</v>
      </c>
      <c r="U85" s="9" t="s">
        <v>29</v>
      </c>
      <c r="V85" s="9" t="n">
        <f aca="false">T85+U85</f>
        <v>0</v>
      </c>
      <c r="W85" s="9" t="n">
        <v>0</v>
      </c>
      <c r="X85" s="9" t="n">
        <f aca="false">V85-W85</f>
        <v>0</v>
      </c>
      <c r="Y85" s="9" t="n">
        <v>0</v>
      </c>
      <c r="Z85" s="9" t="n">
        <f aca="false">X85+Y85</f>
        <v>0</v>
      </c>
      <c r="AA85" s="9" t="n">
        <v>0</v>
      </c>
      <c r="AB85" s="9" t="n">
        <f aca="false">Z85-AA85</f>
        <v>0</v>
      </c>
      <c r="AC85" s="9" t="s">
        <v>29</v>
      </c>
      <c r="AD85" s="9" t="n">
        <f aca="false">AB85+AC85</f>
        <v>0</v>
      </c>
      <c r="AE85" s="9" t="n">
        <v>0</v>
      </c>
      <c r="AF85" s="9" t="n">
        <f aca="false">AD85-AE85</f>
        <v>0</v>
      </c>
      <c r="AG85" s="9" t="s">
        <v>29</v>
      </c>
      <c r="AH85" s="9" t="n">
        <f aca="false">AF85+AG85</f>
        <v>0</v>
      </c>
      <c r="AI85" s="9" t="n">
        <v>0</v>
      </c>
      <c r="AJ85" s="9" t="n">
        <v>0</v>
      </c>
      <c r="AK85" s="9" t="s">
        <v>29</v>
      </c>
      <c r="AL85" s="9" t="n">
        <f aca="false">AJ85+AK85</f>
        <v>0</v>
      </c>
      <c r="AM85" s="9"/>
      <c r="AN85" s="9"/>
      <c r="AO85" s="9"/>
      <c r="AP85" s="9"/>
      <c r="AQ85" s="9" t="n">
        <v>0</v>
      </c>
      <c r="AR85" s="9" t="n">
        <f aca="false">AL85-AQ85</f>
        <v>0</v>
      </c>
      <c r="AS85" s="9" t="s">
        <v>29</v>
      </c>
      <c r="AT85" s="9" t="s">
        <v>29</v>
      </c>
      <c r="AU85" s="9" t="s">
        <v>29</v>
      </c>
      <c r="AV85" s="9" t="s">
        <v>29</v>
      </c>
      <c r="AW85" s="9" t="s">
        <v>29</v>
      </c>
      <c r="AX85" s="9" t="s">
        <v>29</v>
      </c>
      <c r="AY85" s="9" t="s">
        <v>29</v>
      </c>
      <c r="AZ85" s="9" t="s">
        <v>29</v>
      </c>
      <c r="BA85" s="9" t="s">
        <v>29</v>
      </c>
      <c r="BB85" s="9" t="s">
        <v>29</v>
      </c>
      <c r="BC85" s="9" t="s">
        <v>29</v>
      </c>
      <c r="BD85" s="9" t="s">
        <v>29</v>
      </c>
      <c r="BE85" s="9" t="s">
        <v>29</v>
      </c>
      <c r="BF85" s="9" t="s">
        <v>29</v>
      </c>
      <c r="BG85" s="9" t="s">
        <v>29</v>
      </c>
      <c r="BH85" s="9" t="n">
        <v>0</v>
      </c>
      <c r="BI85" s="9" t="s">
        <v>29</v>
      </c>
      <c r="BJ85" s="11" t="n">
        <f aca="false">ROUNDUP(AR85/C85,0)</f>
        <v>0</v>
      </c>
      <c r="BK85" s="12" t="n">
        <v>10</v>
      </c>
      <c r="BL85" s="13" t="n">
        <v>480</v>
      </c>
      <c r="BM85" s="14"/>
      <c r="BN85" s="15" t="n">
        <v>0</v>
      </c>
      <c r="BO85" s="0" t="n">
        <f aca="false">+AQ85-BN85</f>
        <v>0</v>
      </c>
    </row>
    <row r="86" customFormat="false" ht="15" hidden="false" customHeight="false" outlineLevel="0" collapsed="false">
      <c r="A86" s="9" t="n">
        <v>85</v>
      </c>
      <c r="B86" s="9" t="s">
        <v>24</v>
      </c>
      <c r="C86" s="9" t="n">
        <v>500</v>
      </c>
      <c r="D86" s="9" t="n">
        <v>190991</v>
      </c>
      <c r="E86" s="9" t="n">
        <v>2118348</v>
      </c>
      <c r="F86" s="9"/>
      <c r="G86" s="9"/>
      <c r="H86" s="9" t="s">
        <v>236</v>
      </c>
      <c r="I86" s="9" t="s">
        <v>29</v>
      </c>
      <c r="J86" s="10" t="s">
        <v>237</v>
      </c>
      <c r="K86" s="9" t="n">
        <v>0</v>
      </c>
      <c r="L86" s="9" t="n">
        <f aca="false">I86-K86</f>
        <v>0</v>
      </c>
      <c r="M86" s="9" t="s">
        <v>29</v>
      </c>
      <c r="N86" s="9" t="n">
        <f aca="false">L86+M86</f>
        <v>0</v>
      </c>
      <c r="O86" s="9" t="n">
        <v>0</v>
      </c>
      <c r="P86" s="9" t="n">
        <f aca="false">N86-O86</f>
        <v>0</v>
      </c>
      <c r="Q86" s="9" t="n">
        <v>600</v>
      </c>
      <c r="R86" s="9" t="n">
        <f aca="false">P86+Q86</f>
        <v>600</v>
      </c>
      <c r="S86" s="9" t="n">
        <v>202</v>
      </c>
      <c r="T86" s="9" t="n">
        <v>0</v>
      </c>
      <c r="U86" s="9" t="s">
        <v>29</v>
      </c>
      <c r="V86" s="9" t="n">
        <f aca="false">T86+U86</f>
        <v>0</v>
      </c>
      <c r="W86" s="9" t="n">
        <v>0</v>
      </c>
      <c r="X86" s="9" t="n">
        <f aca="false">V86-W86</f>
        <v>0</v>
      </c>
      <c r="Y86" s="9" t="s">
        <v>29</v>
      </c>
      <c r="Z86" s="9" t="n">
        <f aca="false">X86+Y86</f>
        <v>0</v>
      </c>
      <c r="AA86" s="9" t="n">
        <v>0</v>
      </c>
      <c r="AB86" s="9" t="n">
        <f aca="false">Z86-AA86</f>
        <v>0</v>
      </c>
      <c r="AC86" s="9" t="s">
        <v>29</v>
      </c>
      <c r="AD86" s="9" t="n">
        <f aca="false">AB86+AC86</f>
        <v>0</v>
      </c>
      <c r="AE86" s="9" t="n">
        <v>0</v>
      </c>
      <c r="AF86" s="9" t="n">
        <f aca="false">AD86-AE86</f>
        <v>0</v>
      </c>
      <c r="AG86" s="9" t="s">
        <v>29</v>
      </c>
      <c r="AH86" s="9" t="n">
        <f aca="false">AF86+AG86</f>
        <v>0</v>
      </c>
      <c r="AI86" s="9" t="n">
        <v>0</v>
      </c>
      <c r="AJ86" s="9" t="n">
        <v>0</v>
      </c>
      <c r="AK86" s="9" t="s">
        <v>29</v>
      </c>
      <c r="AL86" s="9" t="n">
        <f aca="false">AJ86+AK86</f>
        <v>0</v>
      </c>
      <c r="AM86" s="9"/>
      <c r="AN86" s="9"/>
      <c r="AO86" s="9"/>
      <c r="AP86" s="9"/>
      <c r="AQ86" s="9" t="n">
        <v>0</v>
      </c>
      <c r="AR86" s="9" t="n">
        <f aca="false">AL86-AQ86</f>
        <v>0</v>
      </c>
      <c r="AS86" s="9" t="s">
        <v>29</v>
      </c>
      <c r="AT86" s="9" t="s">
        <v>29</v>
      </c>
      <c r="AU86" s="9" t="s">
        <v>29</v>
      </c>
      <c r="AV86" s="9" t="s">
        <v>29</v>
      </c>
      <c r="AW86" s="9" t="s">
        <v>29</v>
      </c>
      <c r="AX86" s="9" t="s">
        <v>29</v>
      </c>
      <c r="AY86" s="9" t="s">
        <v>29</v>
      </c>
      <c r="AZ86" s="9" t="s">
        <v>29</v>
      </c>
      <c r="BA86" s="9" t="s">
        <v>29</v>
      </c>
      <c r="BB86" s="9" t="s">
        <v>29</v>
      </c>
      <c r="BC86" s="9" t="s">
        <v>29</v>
      </c>
      <c r="BD86" s="9" t="s">
        <v>29</v>
      </c>
      <c r="BE86" s="9" t="n">
        <v>0</v>
      </c>
      <c r="BF86" s="9" t="s">
        <v>29</v>
      </c>
      <c r="BG86" s="9" t="s">
        <v>29</v>
      </c>
      <c r="BH86" s="9" t="s">
        <v>29</v>
      </c>
      <c r="BI86" s="9" t="n">
        <v>0</v>
      </c>
      <c r="BJ86" s="11" t="n">
        <f aca="false">ROUNDUP(AR86/C86,0)</f>
        <v>0</v>
      </c>
      <c r="BK86" s="12" t="n">
        <v>162</v>
      </c>
      <c r="BL86" s="13" t="n">
        <v>0</v>
      </c>
      <c r="BM86" s="14"/>
      <c r="BN86" s="15" t="n">
        <v>0</v>
      </c>
      <c r="BO86" s="0" t="n">
        <f aca="false">+AQ86-BN86</f>
        <v>0</v>
      </c>
    </row>
    <row r="87" customFormat="false" ht="15" hidden="false" customHeight="false" outlineLevel="0" collapsed="false">
      <c r="A87" s="9" t="n">
        <v>86</v>
      </c>
      <c r="B87" s="9" t="s">
        <v>24</v>
      </c>
      <c r="C87" s="9" t="n">
        <v>200</v>
      </c>
      <c r="D87" s="9" t="n">
        <v>203524</v>
      </c>
      <c r="E87" s="9" t="n">
        <v>2093740</v>
      </c>
      <c r="F87" s="9" t="s">
        <v>122</v>
      </c>
      <c r="G87" s="9"/>
      <c r="H87" s="9" t="s">
        <v>238</v>
      </c>
      <c r="I87" s="9" t="s">
        <v>29</v>
      </c>
      <c r="J87" s="10" t="s">
        <v>239</v>
      </c>
      <c r="K87" s="9" t="n">
        <v>703</v>
      </c>
      <c r="L87" s="9" t="n">
        <f aca="false">I87-K87</f>
        <v>-703</v>
      </c>
      <c r="M87" s="9" t="n">
        <v>900</v>
      </c>
      <c r="N87" s="9" t="n">
        <f aca="false">L87+M87</f>
        <v>197</v>
      </c>
      <c r="O87" s="9" t="n">
        <v>486</v>
      </c>
      <c r="P87" s="9" t="n">
        <f aca="false">N87-O87</f>
        <v>-289</v>
      </c>
      <c r="Q87" s="9" t="n">
        <v>900</v>
      </c>
      <c r="R87" s="9" t="n">
        <f aca="false">P87+Q87</f>
        <v>611</v>
      </c>
      <c r="S87" s="9" t="n">
        <v>1099</v>
      </c>
      <c r="T87" s="9" t="n">
        <f aca="false">R87-S87</f>
        <v>-488</v>
      </c>
      <c r="U87" s="9" t="n">
        <v>900</v>
      </c>
      <c r="V87" s="9" t="n">
        <f aca="false">T87+U87</f>
        <v>412</v>
      </c>
      <c r="W87" s="9" t="n">
        <v>654</v>
      </c>
      <c r="X87" s="9" t="n">
        <f aca="false">V87-W87</f>
        <v>-242</v>
      </c>
      <c r="Y87" s="9" t="n">
        <v>450</v>
      </c>
      <c r="Z87" s="9" t="n">
        <f aca="false">X87+Y87</f>
        <v>208</v>
      </c>
      <c r="AA87" s="9" t="n">
        <v>450</v>
      </c>
      <c r="AB87" s="9" t="n">
        <f aca="false">Z87-AA87</f>
        <v>-242</v>
      </c>
      <c r="AC87" s="9" t="n">
        <v>900</v>
      </c>
      <c r="AD87" s="9" t="n">
        <f aca="false">AB87+AC87</f>
        <v>658</v>
      </c>
      <c r="AE87" s="9" t="n">
        <v>579</v>
      </c>
      <c r="AF87" s="9" t="n">
        <f aca="false">AD87-AE87</f>
        <v>79</v>
      </c>
      <c r="AG87" s="9" t="n">
        <v>900</v>
      </c>
      <c r="AH87" s="9" t="n">
        <f aca="false">AF87+AG87</f>
        <v>979</v>
      </c>
      <c r="AI87" s="9" t="n">
        <v>1436</v>
      </c>
      <c r="AJ87" s="9" t="n">
        <v>-457</v>
      </c>
      <c r="AK87" s="9" t="n">
        <v>450</v>
      </c>
      <c r="AL87" s="9" t="n">
        <f aca="false">AJ87+AK87</f>
        <v>-7</v>
      </c>
      <c r="AM87" s="9"/>
      <c r="AN87" s="9"/>
      <c r="AO87" s="9"/>
      <c r="AP87" s="9"/>
      <c r="AQ87" s="9" t="n">
        <v>0</v>
      </c>
      <c r="AR87" s="9" t="n">
        <f aca="false">AL87-AQ87</f>
        <v>-7</v>
      </c>
      <c r="AS87" s="9" t="n">
        <v>900</v>
      </c>
      <c r="AT87" s="9" t="n">
        <v>900</v>
      </c>
      <c r="AU87" s="9" t="n">
        <v>450</v>
      </c>
      <c r="AV87" s="9" t="n">
        <v>900</v>
      </c>
      <c r="AW87" s="9" t="s">
        <v>29</v>
      </c>
      <c r="AX87" s="9" t="s">
        <v>29</v>
      </c>
      <c r="AY87" s="9" t="s">
        <v>29</v>
      </c>
      <c r="AZ87" s="9" t="s">
        <v>29</v>
      </c>
      <c r="BA87" s="9" t="s">
        <v>29</v>
      </c>
      <c r="BB87" s="9" t="s">
        <v>29</v>
      </c>
      <c r="BC87" s="9" t="s">
        <v>29</v>
      </c>
      <c r="BD87" s="9" t="s">
        <v>29</v>
      </c>
      <c r="BE87" s="9" t="n">
        <v>450</v>
      </c>
      <c r="BF87" s="9" t="n">
        <v>1350</v>
      </c>
      <c r="BG87" s="9" t="n">
        <v>450</v>
      </c>
      <c r="BH87" s="9" t="n">
        <v>900</v>
      </c>
      <c r="BI87" s="9" t="n">
        <v>900</v>
      </c>
      <c r="BJ87" s="11" t="n">
        <f aca="false">ROUNDUP(AR87/C87,0)</f>
        <v>-1</v>
      </c>
      <c r="BK87" s="12" t="n">
        <v>1</v>
      </c>
      <c r="BL87" s="13" t="n">
        <v>351</v>
      </c>
      <c r="BM87" s="14" t="s">
        <v>49</v>
      </c>
      <c r="BN87" s="15" t="n">
        <v>0</v>
      </c>
      <c r="BO87" s="0" t="n">
        <f aca="false">+AQ87-BN87</f>
        <v>0</v>
      </c>
    </row>
    <row r="88" customFormat="false" ht="15" hidden="false" customHeight="false" outlineLevel="0" collapsed="false">
      <c r="A88" s="9" t="n">
        <v>87</v>
      </c>
      <c r="B88" s="19" t="s">
        <v>240</v>
      </c>
      <c r="C88" s="19"/>
      <c r="D88" s="19"/>
      <c r="E88" s="13" t="n">
        <v>2004098</v>
      </c>
      <c r="F88" s="19"/>
      <c r="G88" s="9"/>
      <c r="H88" s="13" t="s">
        <v>241</v>
      </c>
      <c r="I88" s="20"/>
      <c r="J88" s="19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 t="n">
        <v>0</v>
      </c>
      <c r="AF88" s="20" t="n">
        <v>0</v>
      </c>
      <c r="AG88" s="20" t="n">
        <v>0</v>
      </c>
      <c r="AH88" s="9" t="n">
        <f aca="false">AF88+AG88</f>
        <v>0</v>
      </c>
      <c r="AI88" s="9" t="n">
        <v>15</v>
      </c>
      <c r="AJ88" s="9" t="n">
        <v>-15</v>
      </c>
      <c r="AK88" s="9" t="n">
        <v>0</v>
      </c>
      <c r="AL88" s="9" t="n">
        <f aca="false">AJ88+AK88</f>
        <v>-15</v>
      </c>
      <c r="AM88" s="15"/>
      <c r="AN88" s="15"/>
      <c r="AO88" s="15"/>
      <c r="AP88" s="20"/>
      <c r="AQ88" s="9" t="n">
        <v>0</v>
      </c>
      <c r="AR88" s="9" t="n">
        <f aca="false">AL88-AQ88</f>
        <v>-15</v>
      </c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11" t="e">
        <f aca="false">ROUNDUP(AR88/C88,0)</f>
        <v>#DIV/0!</v>
      </c>
      <c r="BK88" s="15"/>
      <c r="BL88" s="15"/>
      <c r="BM88" s="21"/>
      <c r="BN88" s="15" t="n">
        <v>0</v>
      </c>
      <c r="BO88" s="0" t="n">
        <f aca="false">+AQ88-BN88</f>
        <v>0</v>
      </c>
    </row>
    <row r="89" customFormat="false" ht="15" hidden="false" customHeight="false" outlineLevel="0" collapsed="false">
      <c r="A89" s="9" t="n">
        <v>88</v>
      </c>
      <c r="B89" s="9" t="s">
        <v>24</v>
      </c>
      <c r="C89" s="9" t="n">
        <v>100</v>
      </c>
      <c r="D89" s="9" t="n">
        <v>184977</v>
      </c>
      <c r="E89" s="16" t="n">
        <v>2004126</v>
      </c>
      <c r="F89" s="9"/>
      <c r="G89" s="9"/>
      <c r="H89" s="9" t="s">
        <v>242</v>
      </c>
      <c r="I89" s="9" t="n">
        <v>120</v>
      </c>
      <c r="J89" s="10" t="s">
        <v>243</v>
      </c>
      <c r="K89" s="9" t="n">
        <v>0</v>
      </c>
      <c r="L89" s="9" t="n">
        <f aca="false">I89-K89</f>
        <v>120</v>
      </c>
      <c r="M89" s="9" t="s">
        <v>29</v>
      </c>
      <c r="N89" s="9" t="n">
        <f aca="false">L89+M89</f>
        <v>120</v>
      </c>
      <c r="O89" s="9" t="n">
        <v>23</v>
      </c>
      <c r="P89" s="9" t="n">
        <f aca="false">N89-O89</f>
        <v>97</v>
      </c>
      <c r="Q89" s="9" t="n">
        <v>120</v>
      </c>
      <c r="R89" s="9" t="n">
        <f aca="false">P89+Q89</f>
        <v>217</v>
      </c>
      <c r="S89" s="9" t="n">
        <v>120</v>
      </c>
      <c r="T89" s="9" t="n">
        <f aca="false">R89-S89</f>
        <v>97</v>
      </c>
      <c r="U89" s="9" t="s">
        <v>29</v>
      </c>
      <c r="V89" s="9" t="n">
        <f aca="false">T89+U89</f>
        <v>97</v>
      </c>
      <c r="W89" s="9" t="n">
        <v>0</v>
      </c>
      <c r="X89" s="9" t="n">
        <f aca="false">V89-W89</f>
        <v>97</v>
      </c>
      <c r="Y89" s="9" t="s">
        <v>29</v>
      </c>
      <c r="Z89" s="9" t="n">
        <f aca="false">X89+Y89</f>
        <v>97</v>
      </c>
      <c r="AA89" s="9" t="n">
        <v>179</v>
      </c>
      <c r="AB89" s="9" t="n">
        <f aca="false">Z89-AA89</f>
        <v>-82</v>
      </c>
      <c r="AC89" s="9" t="s">
        <v>29</v>
      </c>
      <c r="AD89" s="9" t="n">
        <f aca="false">AB89+AC89</f>
        <v>-82</v>
      </c>
      <c r="AE89" s="9" t="n">
        <v>0</v>
      </c>
      <c r="AF89" s="9" t="n">
        <f aca="false">AD89-AE89</f>
        <v>-82</v>
      </c>
      <c r="AG89" s="9" t="s">
        <v>29</v>
      </c>
      <c r="AH89" s="9" t="n">
        <f aca="false">AF89+AG89</f>
        <v>-82</v>
      </c>
      <c r="AI89" s="9" t="n">
        <v>0</v>
      </c>
      <c r="AJ89" s="9" t="n">
        <v>-82</v>
      </c>
      <c r="AK89" s="9" t="s">
        <v>29</v>
      </c>
      <c r="AL89" s="9" t="n">
        <f aca="false">AJ89+AK89</f>
        <v>-82</v>
      </c>
      <c r="AM89" s="9"/>
      <c r="AN89" s="9"/>
      <c r="AO89" s="9"/>
      <c r="AP89" s="9"/>
      <c r="AQ89" s="9" t="n">
        <v>0</v>
      </c>
      <c r="AR89" s="9" t="n">
        <f aca="false">AL89-AQ89</f>
        <v>-82</v>
      </c>
      <c r="AS89" s="9" t="s">
        <v>29</v>
      </c>
      <c r="AT89" s="9" t="n">
        <v>120</v>
      </c>
      <c r="AU89" s="9" t="s">
        <v>29</v>
      </c>
      <c r="AV89" s="9" t="s">
        <v>29</v>
      </c>
      <c r="AW89" s="9" t="s">
        <v>29</v>
      </c>
      <c r="AX89" s="9" t="s">
        <v>29</v>
      </c>
      <c r="AY89" s="9" t="s">
        <v>29</v>
      </c>
      <c r="AZ89" s="9" t="s">
        <v>29</v>
      </c>
      <c r="BA89" s="9" t="s">
        <v>29</v>
      </c>
      <c r="BB89" s="9" t="s">
        <v>29</v>
      </c>
      <c r="BC89" s="9" t="s">
        <v>29</v>
      </c>
      <c r="BD89" s="9" t="s">
        <v>29</v>
      </c>
      <c r="BE89" s="9" t="s">
        <v>29</v>
      </c>
      <c r="BF89" s="9" t="s">
        <v>29</v>
      </c>
      <c r="BG89" s="9" t="n">
        <v>120</v>
      </c>
      <c r="BH89" s="9" t="s">
        <v>29</v>
      </c>
      <c r="BI89" s="9" t="s">
        <v>29</v>
      </c>
      <c r="BJ89" s="11" t="n">
        <f aca="false">ROUNDUP(AR89/C89,0)</f>
        <v>-1</v>
      </c>
      <c r="BK89" s="12" t="n">
        <v>30</v>
      </c>
      <c r="BL89" s="13" t="n">
        <v>0</v>
      </c>
      <c r="BM89" s="14"/>
      <c r="BN89" s="15" t="n">
        <v>0</v>
      </c>
      <c r="BO89" s="0" t="n">
        <f aca="false">+AQ89-BN89</f>
        <v>0</v>
      </c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300</v>
      </c>
      <c r="D90" s="9" t="n">
        <v>203524</v>
      </c>
      <c r="E90" s="22" t="n">
        <v>2272651</v>
      </c>
      <c r="F90" s="9"/>
      <c r="G90" s="9"/>
      <c r="H90" s="9" t="s">
        <v>244</v>
      </c>
      <c r="I90" s="9" t="s">
        <v>29</v>
      </c>
      <c r="J90" s="10" t="s">
        <v>245</v>
      </c>
      <c r="K90" s="9" t="n">
        <v>620</v>
      </c>
      <c r="L90" s="9" t="n">
        <f aca="false">I90-K90</f>
        <v>-620</v>
      </c>
      <c r="M90" s="9" t="n">
        <v>600</v>
      </c>
      <c r="N90" s="9" t="n">
        <f aca="false">L90+M90</f>
        <v>-20</v>
      </c>
      <c r="O90" s="9" t="n">
        <v>0</v>
      </c>
      <c r="P90" s="9" t="n">
        <v>0</v>
      </c>
      <c r="Q90" s="9" t="n">
        <v>150</v>
      </c>
      <c r="R90" s="9" t="n">
        <f aca="false">P90+Q90</f>
        <v>150</v>
      </c>
      <c r="S90" s="9" t="n">
        <v>244</v>
      </c>
      <c r="T90" s="9" t="n">
        <f aca="false">R90-S90</f>
        <v>-94</v>
      </c>
      <c r="U90" s="9" t="n">
        <v>300</v>
      </c>
      <c r="V90" s="9" t="n">
        <f aca="false">T90+U90</f>
        <v>206</v>
      </c>
      <c r="W90" s="9" t="n">
        <v>300</v>
      </c>
      <c r="X90" s="9" t="n">
        <f aca="false">V90-W90</f>
        <v>-94</v>
      </c>
      <c r="Y90" s="9" t="n">
        <v>0</v>
      </c>
      <c r="Z90" s="9" t="n">
        <f aca="false">X90+Y90</f>
        <v>-94</v>
      </c>
      <c r="AA90" s="9" t="n">
        <v>0</v>
      </c>
      <c r="AB90" s="9" t="n">
        <f aca="false">Z90-AA90</f>
        <v>-94</v>
      </c>
      <c r="AC90" s="9" t="s">
        <v>29</v>
      </c>
      <c r="AD90" s="9" t="n">
        <f aca="false">AB90+AC90</f>
        <v>-94</v>
      </c>
      <c r="AE90" s="9" t="n">
        <v>0</v>
      </c>
      <c r="AF90" s="9" t="n">
        <f aca="false">AD90-AE90</f>
        <v>-94</v>
      </c>
      <c r="AG90" s="9" t="s">
        <v>29</v>
      </c>
      <c r="AH90" s="9" t="n">
        <f aca="false">AF90+AG90</f>
        <v>-94</v>
      </c>
      <c r="AI90" s="9" t="n">
        <v>0</v>
      </c>
      <c r="AJ90" s="9" t="n">
        <v>-94</v>
      </c>
      <c r="AK90" s="9" t="s">
        <v>29</v>
      </c>
      <c r="AL90" s="9" t="n">
        <f aca="false">AJ90+AK90</f>
        <v>-94</v>
      </c>
      <c r="AM90" s="9"/>
      <c r="AN90" s="9"/>
      <c r="AO90" s="9"/>
      <c r="AP90" s="9"/>
      <c r="AQ90" s="9" t="n">
        <v>0</v>
      </c>
      <c r="AR90" s="9" t="n">
        <f aca="false">AL90-AQ90</f>
        <v>-94</v>
      </c>
      <c r="AS90" s="9" t="s">
        <v>29</v>
      </c>
      <c r="AT90" s="9" t="s">
        <v>29</v>
      </c>
      <c r="AU90" s="9" t="s">
        <v>29</v>
      </c>
      <c r="AV90" s="9" t="s">
        <v>29</v>
      </c>
      <c r="AW90" s="9" t="s">
        <v>29</v>
      </c>
      <c r="AX90" s="9" t="s">
        <v>29</v>
      </c>
      <c r="AY90" s="9" t="s">
        <v>29</v>
      </c>
      <c r="AZ90" s="9" t="s">
        <v>29</v>
      </c>
      <c r="BA90" s="9" t="s">
        <v>29</v>
      </c>
      <c r="BB90" s="9" t="s">
        <v>29</v>
      </c>
      <c r="BC90" s="9" t="s">
        <v>29</v>
      </c>
      <c r="BD90" s="9" t="s">
        <v>29</v>
      </c>
      <c r="BE90" s="9" t="s">
        <v>29</v>
      </c>
      <c r="BF90" s="9" t="n">
        <v>300</v>
      </c>
      <c r="BG90" s="9" t="s">
        <v>29</v>
      </c>
      <c r="BH90" s="9" t="n">
        <v>300</v>
      </c>
      <c r="BI90" s="9" t="s">
        <v>29</v>
      </c>
      <c r="BJ90" s="11" t="n">
        <f aca="false">ROUNDUP(AR90/C90,0)</f>
        <v>-1</v>
      </c>
      <c r="BK90" s="12" t="n">
        <v>0</v>
      </c>
      <c r="BL90" s="13" t="n">
        <v>0</v>
      </c>
      <c r="BM90" s="14"/>
      <c r="BN90" s="15" t="n">
        <v>0</v>
      </c>
      <c r="BO90" s="0" t="n">
        <f aca="false">+AQ90-BN90</f>
        <v>0</v>
      </c>
    </row>
    <row r="91" customFormat="false" ht="15" hidden="false" customHeight="false" outlineLevel="0" collapsed="false">
      <c r="A91" s="9" t="n">
        <v>90</v>
      </c>
      <c r="B91" s="9" t="s">
        <v>24</v>
      </c>
      <c r="C91" s="9" t="n">
        <v>300</v>
      </c>
      <c r="D91" s="9" t="n">
        <v>191567</v>
      </c>
      <c r="E91" s="9" t="n">
        <v>2132700</v>
      </c>
      <c r="F91" s="9"/>
      <c r="G91" s="9"/>
      <c r="H91" s="9" t="s">
        <v>246</v>
      </c>
      <c r="I91" s="9" t="s">
        <v>29</v>
      </c>
      <c r="J91" s="10" t="s">
        <v>247</v>
      </c>
      <c r="K91" s="9" t="n">
        <v>368</v>
      </c>
      <c r="L91" s="9" t="n">
        <f aca="false">I91-K91</f>
        <v>-368</v>
      </c>
      <c r="M91" s="9" t="n">
        <v>600</v>
      </c>
      <c r="N91" s="9" t="n">
        <f aca="false">L91+M91</f>
        <v>232</v>
      </c>
      <c r="O91" s="9" t="n">
        <v>0</v>
      </c>
      <c r="P91" s="9" t="n">
        <f aca="false">N91-O91</f>
        <v>232</v>
      </c>
      <c r="Q91" s="9" t="n">
        <v>600</v>
      </c>
      <c r="R91" s="9" t="n">
        <f aca="false">P91+Q91</f>
        <v>832</v>
      </c>
      <c r="S91" s="9" t="n">
        <v>0</v>
      </c>
      <c r="T91" s="9" t="n">
        <v>150</v>
      </c>
      <c r="U91" s="9" t="s">
        <v>29</v>
      </c>
      <c r="V91" s="9" t="n">
        <f aca="false">T91+U91</f>
        <v>150</v>
      </c>
      <c r="W91" s="9" t="n">
        <v>150</v>
      </c>
      <c r="X91" s="9" t="n">
        <f aca="false">V91-W91</f>
        <v>0</v>
      </c>
      <c r="Y91" s="9" t="s">
        <v>29</v>
      </c>
      <c r="Z91" s="9" t="n">
        <f aca="false">X91+Y91</f>
        <v>0</v>
      </c>
      <c r="AA91" s="9" t="n">
        <v>100</v>
      </c>
      <c r="AB91" s="9" t="n">
        <f aca="false">Z91-AA91</f>
        <v>-100</v>
      </c>
      <c r="AC91" s="9" t="s">
        <v>29</v>
      </c>
      <c r="AD91" s="9" t="n">
        <f aca="false">AB91+AC91</f>
        <v>-100</v>
      </c>
      <c r="AE91" s="9" t="n">
        <v>0</v>
      </c>
      <c r="AF91" s="9" t="n">
        <f aca="false">AD91-AE91</f>
        <v>-100</v>
      </c>
      <c r="AG91" s="9" t="s">
        <v>29</v>
      </c>
      <c r="AH91" s="9" t="n">
        <f aca="false">AF91+AG91</f>
        <v>-100</v>
      </c>
      <c r="AI91" s="9" t="n">
        <v>0</v>
      </c>
      <c r="AJ91" s="9" t="n">
        <v>-100</v>
      </c>
      <c r="AK91" s="9" t="s">
        <v>29</v>
      </c>
      <c r="AL91" s="9" t="n">
        <f aca="false">AJ91+AK91</f>
        <v>-100</v>
      </c>
      <c r="AM91" s="9"/>
      <c r="AN91" s="9"/>
      <c r="AO91" s="9"/>
      <c r="AP91" s="9"/>
      <c r="AQ91" s="9" t="n">
        <v>0</v>
      </c>
      <c r="AR91" s="9" t="n">
        <f aca="false">AL91-AQ91</f>
        <v>-100</v>
      </c>
      <c r="AS91" s="9" t="s">
        <v>29</v>
      </c>
      <c r="AT91" s="9" t="s">
        <v>29</v>
      </c>
      <c r="AU91" s="9" t="s">
        <v>29</v>
      </c>
      <c r="AV91" s="9" t="s">
        <v>29</v>
      </c>
      <c r="AW91" s="9" t="s">
        <v>29</v>
      </c>
      <c r="AX91" s="9" t="s">
        <v>29</v>
      </c>
      <c r="AY91" s="9" t="s">
        <v>29</v>
      </c>
      <c r="AZ91" s="9" t="s">
        <v>29</v>
      </c>
      <c r="BA91" s="9" t="s">
        <v>29</v>
      </c>
      <c r="BB91" s="9" t="s">
        <v>29</v>
      </c>
      <c r="BC91" s="9" t="s">
        <v>29</v>
      </c>
      <c r="BD91" s="9" t="s">
        <v>29</v>
      </c>
      <c r="BE91" s="9" t="n">
        <v>600</v>
      </c>
      <c r="BF91" s="9" t="s">
        <v>29</v>
      </c>
      <c r="BG91" s="9" t="s">
        <v>29</v>
      </c>
      <c r="BH91" s="9" t="s">
        <v>29</v>
      </c>
      <c r="BI91" s="9" t="n">
        <v>600</v>
      </c>
      <c r="BJ91" s="11" t="n">
        <f aca="false">ROUNDUP(AR91/C91,0)</f>
        <v>-1</v>
      </c>
      <c r="BK91" s="12" t="n">
        <v>109</v>
      </c>
      <c r="BL91" s="13" t="n">
        <v>1180</v>
      </c>
      <c r="BM91" s="14"/>
      <c r="BN91" s="15" t="n">
        <v>0</v>
      </c>
      <c r="BO91" s="0" t="n">
        <f aca="false">+AQ91-BN91</f>
        <v>0</v>
      </c>
    </row>
    <row r="92" customFormat="false" ht="15" hidden="false" customHeight="false" outlineLevel="0" collapsed="false">
      <c r="A92" s="9" t="n">
        <v>91</v>
      </c>
      <c r="B92" s="9" t="s">
        <v>24</v>
      </c>
      <c r="C92" s="9" t="n">
        <v>3000</v>
      </c>
      <c r="D92" s="9" t="n">
        <v>203524</v>
      </c>
      <c r="E92" s="9" t="n">
        <v>2115219</v>
      </c>
      <c r="F92" s="9"/>
      <c r="G92" s="9"/>
      <c r="H92" s="9" t="s">
        <v>248</v>
      </c>
      <c r="I92" s="9" t="s">
        <v>29</v>
      </c>
      <c r="J92" s="10" t="s">
        <v>249</v>
      </c>
      <c r="K92" s="9" t="n">
        <v>0</v>
      </c>
      <c r="L92" s="9" t="n">
        <f aca="false">I92-K92</f>
        <v>0</v>
      </c>
      <c r="M92" s="9" t="n">
        <v>500</v>
      </c>
      <c r="N92" s="9" t="n">
        <f aca="false">L92+M92</f>
        <v>500</v>
      </c>
      <c r="O92" s="9" t="n">
        <v>50</v>
      </c>
      <c r="P92" s="9" t="n">
        <f aca="false">N92-O92</f>
        <v>450</v>
      </c>
      <c r="Q92" s="9" t="s">
        <v>29</v>
      </c>
      <c r="R92" s="9" t="n">
        <f aca="false">P92+Q92</f>
        <v>450</v>
      </c>
      <c r="S92" s="9" t="n">
        <v>850</v>
      </c>
      <c r="T92" s="9" t="n">
        <f aca="false">R92-S92</f>
        <v>-400</v>
      </c>
      <c r="U92" s="9" t="n">
        <v>300</v>
      </c>
      <c r="V92" s="9" t="n">
        <f aca="false">T92+U92</f>
        <v>-100</v>
      </c>
      <c r="W92" s="9" t="n">
        <v>0</v>
      </c>
      <c r="X92" s="9" t="n">
        <f aca="false">V92-W92</f>
        <v>-100</v>
      </c>
      <c r="Y92" s="9" t="s">
        <v>29</v>
      </c>
      <c r="Z92" s="9" t="n">
        <f aca="false">X92+Y92</f>
        <v>-100</v>
      </c>
      <c r="AA92" s="9" t="n">
        <v>0</v>
      </c>
      <c r="AB92" s="9" t="n">
        <f aca="false">Z92-AA92</f>
        <v>-100</v>
      </c>
      <c r="AC92" s="9" t="s">
        <v>29</v>
      </c>
      <c r="AD92" s="9" t="n">
        <f aca="false">AB92+AC92</f>
        <v>-100</v>
      </c>
      <c r="AE92" s="9" t="n">
        <v>0</v>
      </c>
      <c r="AF92" s="9" t="n">
        <f aca="false">AD92-AE92</f>
        <v>-100</v>
      </c>
      <c r="AG92" s="9" t="s">
        <v>29</v>
      </c>
      <c r="AH92" s="9" t="n">
        <f aca="false">AF92+AG92</f>
        <v>-100</v>
      </c>
      <c r="AI92" s="9" t="n">
        <v>0</v>
      </c>
      <c r="AJ92" s="9" t="n">
        <v>-100</v>
      </c>
      <c r="AK92" s="9" t="s">
        <v>29</v>
      </c>
      <c r="AL92" s="9" t="n">
        <f aca="false">AJ92+AK92</f>
        <v>-100</v>
      </c>
      <c r="AM92" s="9"/>
      <c r="AN92" s="9"/>
      <c r="AO92" s="9"/>
      <c r="AP92" s="9"/>
      <c r="AQ92" s="9" t="n">
        <v>0</v>
      </c>
      <c r="AR92" s="9" t="n">
        <f aca="false">AL92-AQ92</f>
        <v>-100</v>
      </c>
      <c r="AS92" s="9" t="s">
        <v>29</v>
      </c>
      <c r="AT92" s="9" t="s">
        <v>29</v>
      </c>
      <c r="AU92" s="9" t="s">
        <v>29</v>
      </c>
      <c r="AV92" s="9" t="s">
        <v>29</v>
      </c>
      <c r="AW92" s="9" t="s">
        <v>29</v>
      </c>
      <c r="AX92" s="9" t="s">
        <v>29</v>
      </c>
      <c r="AY92" s="9" t="s">
        <v>29</v>
      </c>
      <c r="AZ92" s="9" t="s">
        <v>29</v>
      </c>
      <c r="BA92" s="9" t="s">
        <v>29</v>
      </c>
      <c r="BB92" s="9" t="s">
        <v>29</v>
      </c>
      <c r="BC92" s="9" t="s">
        <v>29</v>
      </c>
      <c r="BD92" s="9" t="s">
        <v>29</v>
      </c>
      <c r="BE92" s="9" t="s">
        <v>29</v>
      </c>
      <c r="BF92" s="9" t="n">
        <v>500</v>
      </c>
      <c r="BG92" s="9" t="s">
        <v>29</v>
      </c>
      <c r="BH92" s="9" t="s">
        <v>29</v>
      </c>
      <c r="BI92" s="9" t="n">
        <v>500</v>
      </c>
      <c r="BJ92" s="11" t="n">
        <f aca="false">ROUNDUP(AR92/C92,0)</f>
        <v>-1</v>
      </c>
      <c r="BK92" s="12" t="n">
        <v>101</v>
      </c>
      <c r="BL92" s="13" t="n">
        <v>0</v>
      </c>
      <c r="BM92" s="14"/>
      <c r="BN92" s="15" t="n">
        <v>0</v>
      </c>
      <c r="BO92" s="0" t="n">
        <f aca="false">+AQ92-BN92</f>
        <v>0</v>
      </c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450</v>
      </c>
      <c r="D93" s="9" t="n">
        <v>156988</v>
      </c>
      <c r="E93" s="9" t="n">
        <v>2132174</v>
      </c>
      <c r="F93" s="9"/>
      <c r="G93" s="9"/>
      <c r="H93" s="9" t="s">
        <v>250</v>
      </c>
      <c r="I93" s="9" t="s">
        <v>29</v>
      </c>
      <c r="J93" s="10" t="s">
        <v>251</v>
      </c>
      <c r="K93" s="9" t="n">
        <v>0</v>
      </c>
      <c r="L93" s="9" t="n">
        <f aca="false">I93-K93</f>
        <v>0</v>
      </c>
      <c r="M93" s="9" t="n">
        <v>500</v>
      </c>
      <c r="N93" s="9" t="n">
        <f aca="false">L93+M93</f>
        <v>500</v>
      </c>
      <c r="O93" s="9" t="n">
        <v>200</v>
      </c>
      <c r="P93" s="9" t="n">
        <f aca="false">N93-O93</f>
        <v>300</v>
      </c>
      <c r="Q93" s="9" t="n">
        <v>500</v>
      </c>
      <c r="R93" s="9" t="n">
        <f aca="false">P93+Q93</f>
        <v>800</v>
      </c>
      <c r="S93" s="9" t="n">
        <v>912</v>
      </c>
      <c r="T93" s="9" t="n">
        <f aca="false">R93-S93</f>
        <v>-112</v>
      </c>
      <c r="U93" s="9" t="s">
        <v>29</v>
      </c>
      <c r="V93" s="9" t="n">
        <f aca="false">T93+U93</f>
        <v>-112</v>
      </c>
      <c r="W93" s="9" t="n">
        <v>0</v>
      </c>
      <c r="X93" s="9" t="n">
        <f aca="false">V93-W93</f>
        <v>-112</v>
      </c>
      <c r="Y93" s="9" t="s">
        <v>29</v>
      </c>
      <c r="Z93" s="9" t="n">
        <f aca="false">X93+Y93</f>
        <v>-112</v>
      </c>
      <c r="AA93" s="9" t="n">
        <v>0</v>
      </c>
      <c r="AB93" s="9" t="n">
        <f aca="false">Z93-AA93</f>
        <v>-112</v>
      </c>
      <c r="AC93" s="9" t="s">
        <v>29</v>
      </c>
      <c r="AD93" s="9" t="n">
        <f aca="false">AB93+AC93</f>
        <v>-112</v>
      </c>
      <c r="AE93" s="9" t="n">
        <v>0</v>
      </c>
      <c r="AF93" s="9" t="n">
        <f aca="false">AD93-AE93</f>
        <v>-112</v>
      </c>
      <c r="AG93" s="9" t="s">
        <v>29</v>
      </c>
      <c r="AH93" s="9" t="n">
        <f aca="false">AF93+AG93</f>
        <v>-112</v>
      </c>
      <c r="AI93" s="9" t="n">
        <v>0</v>
      </c>
      <c r="AJ93" s="9" t="n">
        <v>-112</v>
      </c>
      <c r="AK93" s="9" t="s">
        <v>29</v>
      </c>
      <c r="AL93" s="9" t="n">
        <f aca="false">AJ93+AK93</f>
        <v>-112</v>
      </c>
      <c r="AM93" s="9"/>
      <c r="AN93" s="9"/>
      <c r="AO93" s="9"/>
      <c r="AP93" s="9"/>
      <c r="AQ93" s="9" t="n">
        <v>0</v>
      </c>
      <c r="AR93" s="9" t="n">
        <f aca="false">AL93-AQ93</f>
        <v>-112</v>
      </c>
      <c r="AS93" s="9" t="s">
        <v>29</v>
      </c>
      <c r="AT93" s="9" t="s">
        <v>29</v>
      </c>
      <c r="AU93" s="9" t="s">
        <v>29</v>
      </c>
      <c r="AV93" s="9" t="s">
        <v>29</v>
      </c>
      <c r="AW93" s="9" t="s">
        <v>29</v>
      </c>
      <c r="AX93" s="9" t="s">
        <v>29</v>
      </c>
      <c r="AY93" s="9" t="s">
        <v>29</v>
      </c>
      <c r="AZ93" s="9" t="s">
        <v>29</v>
      </c>
      <c r="BA93" s="9" t="s">
        <v>29</v>
      </c>
      <c r="BB93" s="9" t="s">
        <v>29</v>
      </c>
      <c r="BC93" s="9" t="s">
        <v>29</v>
      </c>
      <c r="BD93" s="9" t="s">
        <v>29</v>
      </c>
      <c r="BE93" s="9" t="n">
        <v>500</v>
      </c>
      <c r="BF93" s="9" t="s">
        <v>29</v>
      </c>
      <c r="BG93" s="9" t="s">
        <v>29</v>
      </c>
      <c r="BH93" s="9" t="n">
        <v>500</v>
      </c>
      <c r="BI93" s="9" t="s">
        <v>29</v>
      </c>
      <c r="BJ93" s="11" t="n">
        <f aca="false">ROUNDUP(AR93/C93,0)</f>
        <v>-1</v>
      </c>
      <c r="BK93" s="12" t="n">
        <v>4</v>
      </c>
      <c r="BL93" s="13" t="n">
        <v>0</v>
      </c>
      <c r="BM93" s="14"/>
      <c r="BN93" s="15" t="n">
        <v>0</v>
      </c>
      <c r="BO93" s="0" t="n">
        <f aca="false">+AQ93-BN93</f>
        <v>0</v>
      </c>
    </row>
    <row r="94" customFormat="false" ht="15" hidden="false" customHeight="false" outlineLevel="0" collapsed="false">
      <c r="A94" s="9" t="n">
        <v>93</v>
      </c>
      <c r="B94" s="19" t="s">
        <v>240</v>
      </c>
      <c r="C94" s="19"/>
      <c r="D94" s="19"/>
      <c r="E94" s="13" t="n">
        <v>2087396</v>
      </c>
      <c r="F94" s="19"/>
      <c r="G94" s="9"/>
      <c r="H94" s="13" t="s">
        <v>252</v>
      </c>
      <c r="I94" s="20"/>
      <c r="J94" s="19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9" t="n">
        <v>115</v>
      </c>
      <c r="AJ94" s="9" t="n">
        <v>-115</v>
      </c>
      <c r="AK94" s="9" t="n">
        <v>0</v>
      </c>
      <c r="AL94" s="9" t="n">
        <f aca="false">AJ94+AK94</f>
        <v>-115</v>
      </c>
      <c r="AM94" s="15"/>
      <c r="AN94" s="15"/>
      <c r="AO94" s="15"/>
      <c r="AP94" s="20"/>
      <c r="AQ94" s="9" t="n">
        <v>0</v>
      </c>
      <c r="AR94" s="9" t="n">
        <f aca="false">AL94-AQ94</f>
        <v>-115</v>
      </c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11" t="e">
        <f aca="false">ROUNDUP(AR94/C94,0)</f>
        <v>#DIV/0!</v>
      </c>
      <c r="BK94" s="15"/>
      <c r="BL94" s="15"/>
      <c r="BM94" s="21"/>
      <c r="BN94" s="15" t="n">
        <v>0</v>
      </c>
      <c r="BO94" s="0" t="n">
        <f aca="false">+AQ94-BN94</f>
        <v>0</v>
      </c>
    </row>
    <row r="95" customFormat="false" ht="15" hidden="false" customHeight="false" outlineLevel="0" collapsed="false">
      <c r="A95" s="9" t="n">
        <v>94</v>
      </c>
      <c r="B95" s="9" t="s">
        <v>24</v>
      </c>
      <c r="C95" s="9" t="n">
        <v>400</v>
      </c>
      <c r="D95" s="9" t="n">
        <v>156988</v>
      </c>
      <c r="E95" s="9" t="n">
        <v>2132173</v>
      </c>
      <c r="F95" s="9"/>
      <c r="G95" s="9"/>
      <c r="H95" s="9" t="s">
        <v>253</v>
      </c>
      <c r="I95" s="9" t="n">
        <v>500</v>
      </c>
      <c r="J95" s="10" t="s">
        <v>254</v>
      </c>
      <c r="K95" s="9" t="n">
        <v>0</v>
      </c>
      <c r="L95" s="9" t="n">
        <f aca="false">I95-K95</f>
        <v>500</v>
      </c>
      <c r="M95" s="9" t="n">
        <v>500</v>
      </c>
      <c r="N95" s="9" t="n">
        <f aca="false">L95+M95</f>
        <v>1000</v>
      </c>
      <c r="O95" s="9" t="n">
        <v>226</v>
      </c>
      <c r="P95" s="9" t="n">
        <f aca="false">N95-O95</f>
        <v>774</v>
      </c>
      <c r="Q95" s="9" t="s">
        <v>29</v>
      </c>
      <c r="R95" s="9" t="n">
        <f aca="false">P95+Q95</f>
        <v>774</v>
      </c>
      <c r="S95" s="9" t="n">
        <v>912</v>
      </c>
      <c r="T95" s="9" t="n">
        <f aca="false">R95-S95</f>
        <v>-138</v>
      </c>
      <c r="U95" s="9" t="s">
        <v>29</v>
      </c>
      <c r="V95" s="9" t="n">
        <f aca="false">T95+U95</f>
        <v>-138</v>
      </c>
      <c r="W95" s="9" t="n">
        <v>0</v>
      </c>
      <c r="X95" s="9" t="n">
        <f aca="false">V95-W95</f>
        <v>-138</v>
      </c>
      <c r="Y95" s="9" t="n">
        <v>0</v>
      </c>
      <c r="Z95" s="9" t="n">
        <f aca="false">X95+Y95</f>
        <v>-138</v>
      </c>
      <c r="AA95" s="9" t="n">
        <v>0</v>
      </c>
      <c r="AB95" s="9" t="n">
        <f aca="false">Z95-AA95</f>
        <v>-138</v>
      </c>
      <c r="AC95" s="9" t="s">
        <v>29</v>
      </c>
      <c r="AD95" s="9" t="n">
        <f aca="false">AB95+AC95</f>
        <v>-138</v>
      </c>
      <c r="AE95" s="9" t="n">
        <v>0</v>
      </c>
      <c r="AF95" s="9" t="n">
        <f aca="false">AD95-AE95</f>
        <v>-138</v>
      </c>
      <c r="AG95" s="9" t="s">
        <v>29</v>
      </c>
      <c r="AH95" s="9" t="n">
        <f aca="false">AF95+AG95</f>
        <v>-138</v>
      </c>
      <c r="AI95" s="9" t="n">
        <v>0</v>
      </c>
      <c r="AJ95" s="9" t="n">
        <v>-138</v>
      </c>
      <c r="AK95" s="9" t="s">
        <v>29</v>
      </c>
      <c r="AL95" s="9" t="n">
        <f aca="false">AJ95+AK95</f>
        <v>-138</v>
      </c>
      <c r="AM95" s="9"/>
      <c r="AN95" s="9"/>
      <c r="AO95" s="9"/>
      <c r="AP95" s="9"/>
      <c r="AQ95" s="9" t="n">
        <v>0</v>
      </c>
      <c r="AR95" s="9" t="n">
        <f aca="false">AL95-AQ95</f>
        <v>-138</v>
      </c>
      <c r="AS95" s="9" t="s">
        <v>29</v>
      </c>
      <c r="AT95" s="9" t="s">
        <v>29</v>
      </c>
      <c r="AU95" s="9" t="s">
        <v>29</v>
      </c>
      <c r="AV95" s="9" t="s">
        <v>29</v>
      </c>
      <c r="AW95" s="9" t="s">
        <v>29</v>
      </c>
      <c r="AX95" s="9" t="s">
        <v>29</v>
      </c>
      <c r="AY95" s="9" t="s">
        <v>29</v>
      </c>
      <c r="AZ95" s="9" t="s">
        <v>29</v>
      </c>
      <c r="BA95" s="9" t="s">
        <v>29</v>
      </c>
      <c r="BB95" s="9" t="s">
        <v>29</v>
      </c>
      <c r="BC95" s="9" t="s">
        <v>29</v>
      </c>
      <c r="BD95" s="9" t="s">
        <v>29</v>
      </c>
      <c r="BE95" s="9" t="s">
        <v>29</v>
      </c>
      <c r="BF95" s="9" t="n">
        <v>500</v>
      </c>
      <c r="BG95" s="9" t="s">
        <v>29</v>
      </c>
      <c r="BH95" s="9" t="s">
        <v>29</v>
      </c>
      <c r="BI95" s="9" t="s">
        <v>29</v>
      </c>
      <c r="BJ95" s="11" t="n">
        <f aca="false">ROUNDUP(AR95/C95,0)</f>
        <v>-1</v>
      </c>
      <c r="BK95" s="12" t="n">
        <v>1</v>
      </c>
      <c r="BL95" s="13" t="n">
        <v>0</v>
      </c>
      <c r="BM95" s="14"/>
      <c r="BN95" s="15" t="n">
        <v>0</v>
      </c>
      <c r="BO95" s="0" t="n">
        <f aca="false">+AQ95-BN95</f>
        <v>0</v>
      </c>
    </row>
    <row r="96" customFormat="false" ht="15" hidden="false" customHeight="false" outlineLevel="0" collapsed="false">
      <c r="A96" s="9" t="n">
        <v>95</v>
      </c>
      <c r="B96" s="19"/>
      <c r="C96" s="19" t="n">
        <v>150</v>
      </c>
      <c r="D96" s="19"/>
      <c r="E96" s="13" t="n">
        <v>2004081</v>
      </c>
      <c r="F96" s="9"/>
      <c r="G96" s="9"/>
      <c r="H96" s="13" t="s">
        <v>255</v>
      </c>
      <c r="I96" s="20"/>
      <c r="J96" s="19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9" t="n">
        <v>140</v>
      </c>
      <c r="AF96" s="9" t="n">
        <f aca="false">AD96-AE96</f>
        <v>-140</v>
      </c>
      <c r="AG96" s="20"/>
      <c r="AH96" s="9" t="n">
        <f aca="false">AF96+AG96</f>
        <v>-140</v>
      </c>
      <c r="AI96" s="9" t="n">
        <v>0</v>
      </c>
      <c r="AJ96" s="9" t="n">
        <v>-140</v>
      </c>
      <c r="AK96" s="9" t="n">
        <v>0</v>
      </c>
      <c r="AL96" s="9" t="n">
        <f aca="false">AJ96+AK96</f>
        <v>-140</v>
      </c>
      <c r="AM96" s="15"/>
      <c r="AN96" s="15"/>
      <c r="AO96" s="15"/>
      <c r="AP96" s="20"/>
      <c r="AQ96" s="9" t="n">
        <v>0</v>
      </c>
      <c r="AR96" s="9" t="n">
        <f aca="false">AL96-AQ96</f>
        <v>-140</v>
      </c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11" t="n">
        <f aca="false">ROUNDUP(AR96/C96,0)</f>
        <v>-1</v>
      </c>
      <c r="BK96" s="12" t="n">
        <v>44</v>
      </c>
      <c r="BL96" s="13" t="n">
        <v>0</v>
      </c>
      <c r="BM96" s="21"/>
      <c r="BN96" s="15" t="n">
        <v>0</v>
      </c>
      <c r="BO96" s="0" t="n">
        <f aca="false">+AQ96-BN96</f>
        <v>0</v>
      </c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250</v>
      </c>
      <c r="D97" s="9" t="n">
        <v>170725</v>
      </c>
      <c r="E97" s="9" t="n">
        <v>2223253</v>
      </c>
      <c r="F97" s="9"/>
      <c r="G97" s="9"/>
      <c r="H97" s="9" t="s">
        <v>256</v>
      </c>
      <c r="I97" s="9" t="s">
        <v>29</v>
      </c>
      <c r="J97" s="10" t="s">
        <v>257</v>
      </c>
      <c r="K97" s="9" t="n">
        <v>208</v>
      </c>
      <c r="L97" s="9" t="n">
        <f aca="false">I97-K97</f>
        <v>-208</v>
      </c>
      <c r="M97" s="9" t="n">
        <v>200</v>
      </c>
      <c r="N97" s="9" t="n">
        <f aca="false">L97+M97</f>
        <v>-8</v>
      </c>
      <c r="O97" s="9" t="n">
        <v>0</v>
      </c>
      <c r="P97" s="9" t="n">
        <f aca="false">N97-O97</f>
        <v>-8</v>
      </c>
      <c r="Q97" s="9" t="n">
        <v>200</v>
      </c>
      <c r="R97" s="9" t="n">
        <f aca="false">P97+Q97</f>
        <v>192</v>
      </c>
      <c r="S97" s="9" t="n">
        <v>287</v>
      </c>
      <c r="T97" s="9" t="n">
        <f aca="false">R97-S97</f>
        <v>-95</v>
      </c>
      <c r="U97" s="9" t="n">
        <v>200</v>
      </c>
      <c r="V97" s="9" t="n">
        <f aca="false">T97+U97</f>
        <v>105</v>
      </c>
      <c r="W97" s="9" t="n">
        <v>260</v>
      </c>
      <c r="X97" s="9" t="n">
        <f aca="false">V97-W97</f>
        <v>-155</v>
      </c>
      <c r="Y97" s="9" t="n">
        <v>0</v>
      </c>
      <c r="Z97" s="9" t="n">
        <f aca="false">X97+Y97</f>
        <v>-155</v>
      </c>
      <c r="AA97" s="9" t="n">
        <v>0</v>
      </c>
      <c r="AB97" s="9" t="n">
        <f aca="false">Z97-AA97</f>
        <v>-155</v>
      </c>
      <c r="AC97" s="9" t="s">
        <v>29</v>
      </c>
      <c r="AD97" s="9" t="n">
        <f aca="false">AB97+AC97</f>
        <v>-155</v>
      </c>
      <c r="AE97" s="9" t="n">
        <v>0</v>
      </c>
      <c r="AF97" s="9" t="n">
        <f aca="false">AD97-AE97</f>
        <v>-155</v>
      </c>
      <c r="AG97" s="9" t="s">
        <v>29</v>
      </c>
      <c r="AH97" s="9" t="n">
        <f aca="false">AF97+AG97</f>
        <v>-155</v>
      </c>
      <c r="AI97" s="9" t="n">
        <v>0</v>
      </c>
      <c r="AJ97" s="9" t="n">
        <v>-155</v>
      </c>
      <c r="AK97" s="9" t="s">
        <v>29</v>
      </c>
      <c r="AL97" s="9" t="n">
        <f aca="false">AJ97+AK97</f>
        <v>-155</v>
      </c>
      <c r="AM97" s="9"/>
      <c r="AN97" s="9"/>
      <c r="AO97" s="9"/>
      <c r="AP97" s="9"/>
      <c r="AQ97" s="9" t="n">
        <v>0</v>
      </c>
      <c r="AR97" s="9" t="n">
        <f aca="false">AL97-AQ97</f>
        <v>-155</v>
      </c>
      <c r="AS97" s="9" t="s">
        <v>29</v>
      </c>
      <c r="AT97" s="9" t="s">
        <v>29</v>
      </c>
      <c r="AU97" s="9" t="s">
        <v>29</v>
      </c>
      <c r="AV97" s="9" t="s">
        <v>29</v>
      </c>
      <c r="AW97" s="9" t="s">
        <v>29</v>
      </c>
      <c r="AX97" s="9" t="s">
        <v>29</v>
      </c>
      <c r="AY97" s="9" t="s">
        <v>29</v>
      </c>
      <c r="AZ97" s="9" t="s">
        <v>29</v>
      </c>
      <c r="BA97" s="9" t="s">
        <v>29</v>
      </c>
      <c r="BB97" s="9" t="s">
        <v>29</v>
      </c>
      <c r="BC97" s="9" t="s">
        <v>29</v>
      </c>
      <c r="BD97" s="9" t="s">
        <v>29</v>
      </c>
      <c r="BE97" s="9" t="n">
        <v>200</v>
      </c>
      <c r="BF97" s="9" t="n">
        <v>200</v>
      </c>
      <c r="BG97" s="9" t="s">
        <v>29</v>
      </c>
      <c r="BH97" s="9" t="n">
        <v>200</v>
      </c>
      <c r="BI97" s="9" t="n">
        <v>200</v>
      </c>
      <c r="BJ97" s="11" t="n">
        <f aca="false">ROUNDUP(AR97/C97,0)</f>
        <v>-1</v>
      </c>
      <c r="BK97" s="12" t="n">
        <v>867</v>
      </c>
      <c r="BL97" s="13" t="n">
        <v>183</v>
      </c>
      <c r="BM97" s="14"/>
      <c r="BN97" s="15" t="n">
        <v>0</v>
      </c>
      <c r="BO97" s="0" t="n">
        <f aca="false">+AQ97-BN97</f>
        <v>0</v>
      </c>
    </row>
    <row r="98" customFormat="false" ht="15" hidden="false" customHeight="false" outlineLevel="0" collapsed="false">
      <c r="A98" s="9" t="n">
        <v>97</v>
      </c>
      <c r="B98" s="9" t="s">
        <v>24</v>
      </c>
      <c r="C98" s="9" t="n">
        <v>300</v>
      </c>
      <c r="D98" s="9" t="n">
        <v>203524</v>
      </c>
      <c r="E98" s="9" t="n">
        <v>2118344</v>
      </c>
      <c r="F98" s="9"/>
      <c r="G98" s="9"/>
      <c r="H98" s="9" t="s">
        <v>258</v>
      </c>
      <c r="I98" s="9" t="s">
        <v>29</v>
      </c>
      <c r="J98" s="10" t="s">
        <v>259</v>
      </c>
      <c r="K98" s="9" t="n">
        <v>861</v>
      </c>
      <c r="L98" s="9" t="n">
        <f aca="false">I98-K98</f>
        <v>-861</v>
      </c>
      <c r="M98" s="9" t="n">
        <v>300</v>
      </c>
      <c r="N98" s="9" t="n">
        <f aca="false">L98+M98</f>
        <v>-561</v>
      </c>
      <c r="O98" s="9" t="n">
        <v>0</v>
      </c>
      <c r="P98" s="9" t="n">
        <f aca="false">N98-O98</f>
        <v>-561</v>
      </c>
      <c r="Q98" s="9" t="n">
        <v>400</v>
      </c>
      <c r="R98" s="9" t="n">
        <f aca="false">P98+Q98</f>
        <v>-161</v>
      </c>
      <c r="S98" s="9" t="n">
        <v>0</v>
      </c>
      <c r="T98" s="9" t="n">
        <f aca="false">R98-S98</f>
        <v>-161</v>
      </c>
      <c r="U98" s="9" t="n">
        <v>0</v>
      </c>
      <c r="V98" s="9" t="n">
        <f aca="false">T98+U98</f>
        <v>-161</v>
      </c>
      <c r="W98" s="9" t="n">
        <v>0</v>
      </c>
      <c r="X98" s="9" t="n">
        <f aca="false">V98-W98</f>
        <v>-161</v>
      </c>
      <c r="Y98" s="9" t="s">
        <v>29</v>
      </c>
      <c r="Z98" s="9" t="n">
        <f aca="false">X98+Y98</f>
        <v>-161</v>
      </c>
      <c r="AA98" s="9" t="n">
        <v>0</v>
      </c>
      <c r="AB98" s="9" t="n">
        <f aca="false">Z98-AA98</f>
        <v>-161</v>
      </c>
      <c r="AC98" s="9" t="s">
        <v>29</v>
      </c>
      <c r="AD98" s="9" t="n">
        <f aca="false">AB98+AC98</f>
        <v>-161</v>
      </c>
      <c r="AE98" s="9" t="n">
        <v>0</v>
      </c>
      <c r="AF98" s="9" t="n">
        <f aca="false">AD98-AE98</f>
        <v>-161</v>
      </c>
      <c r="AG98" s="9" t="s">
        <v>29</v>
      </c>
      <c r="AH98" s="9" t="n">
        <f aca="false">AF98+AG98</f>
        <v>-161</v>
      </c>
      <c r="AI98" s="9" t="n">
        <v>0</v>
      </c>
      <c r="AJ98" s="9" t="n">
        <v>-161</v>
      </c>
      <c r="AK98" s="9" t="s">
        <v>29</v>
      </c>
      <c r="AL98" s="9" t="n">
        <f aca="false">AJ98+AK98</f>
        <v>-161</v>
      </c>
      <c r="AM98" s="9"/>
      <c r="AN98" s="9"/>
      <c r="AO98" s="9"/>
      <c r="AP98" s="9"/>
      <c r="AQ98" s="9" t="n">
        <v>0</v>
      </c>
      <c r="AR98" s="9" t="n">
        <f aca="false">AL98-AQ98</f>
        <v>-161</v>
      </c>
      <c r="AS98" s="9" t="s">
        <v>29</v>
      </c>
      <c r="AT98" s="9" t="s">
        <v>29</v>
      </c>
      <c r="AU98" s="9" t="s">
        <v>29</v>
      </c>
      <c r="AV98" s="9" t="s">
        <v>29</v>
      </c>
      <c r="AW98" s="9" t="s">
        <v>29</v>
      </c>
      <c r="AX98" s="9" t="s">
        <v>29</v>
      </c>
      <c r="AY98" s="9" t="s">
        <v>29</v>
      </c>
      <c r="AZ98" s="9" t="s">
        <v>29</v>
      </c>
      <c r="BA98" s="9" t="s">
        <v>29</v>
      </c>
      <c r="BB98" s="9" t="s">
        <v>29</v>
      </c>
      <c r="BC98" s="9" t="s">
        <v>29</v>
      </c>
      <c r="BD98" s="9" t="s">
        <v>29</v>
      </c>
      <c r="BE98" s="9" t="n">
        <v>0</v>
      </c>
      <c r="BF98" s="9" t="n">
        <v>0</v>
      </c>
      <c r="BG98" s="9" t="s">
        <v>29</v>
      </c>
      <c r="BH98" s="9" t="s">
        <v>29</v>
      </c>
      <c r="BI98" s="9" t="n">
        <v>0</v>
      </c>
      <c r="BJ98" s="11" t="n">
        <f aca="false">ROUNDUP(AR98/C98,0)</f>
        <v>-1</v>
      </c>
      <c r="BK98" s="12" t="n">
        <v>450</v>
      </c>
      <c r="BL98" s="13" t="n">
        <v>1272</v>
      </c>
      <c r="BM98" s="14"/>
      <c r="BN98" s="15" t="n">
        <v>0</v>
      </c>
      <c r="BO98" s="0" t="n">
        <f aca="false">+AQ98-BN98</f>
        <v>0</v>
      </c>
    </row>
    <row r="99" customFormat="false" ht="15" hidden="false" customHeight="false" outlineLevel="0" collapsed="false">
      <c r="A99" s="9" t="n">
        <v>98</v>
      </c>
      <c r="B99" s="9" t="s">
        <v>24</v>
      </c>
      <c r="C99" s="9" t="n">
        <v>300</v>
      </c>
      <c r="D99" s="9" t="n">
        <v>203524</v>
      </c>
      <c r="E99" s="9" t="n">
        <v>2118361</v>
      </c>
      <c r="F99" s="9"/>
      <c r="G99" s="9"/>
      <c r="H99" s="9" t="s">
        <v>260</v>
      </c>
      <c r="I99" s="9" t="s">
        <v>29</v>
      </c>
      <c r="J99" s="10" t="s">
        <v>261</v>
      </c>
      <c r="K99" s="9" t="n">
        <v>205</v>
      </c>
      <c r="L99" s="9" t="n">
        <f aca="false">I99-K99</f>
        <v>-205</v>
      </c>
      <c r="M99" s="9" t="s">
        <v>29</v>
      </c>
      <c r="N99" s="9" t="n">
        <f aca="false">L99+M99</f>
        <v>-205</v>
      </c>
      <c r="O99" s="9" t="n">
        <v>0</v>
      </c>
      <c r="P99" s="9" t="n">
        <f aca="false">N99-O99</f>
        <v>-205</v>
      </c>
      <c r="Q99" s="9" t="s">
        <v>29</v>
      </c>
      <c r="R99" s="9" t="n">
        <f aca="false">P99+Q99</f>
        <v>-205</v>
      </c>
      <c r="S99" s="9" t="n">
        <v>0</v>
      </c>
      <c r="T99" s="9" t="n">
        <f aca="false">R99-S99</f>
        <v>-205</v>
      </c>
      <c r="U99" s="9" t="s">
        <v>29</v>
      </c>
      <c r="V99" s="9" t="n">
        <f aca="false">T99+U99</f>
        <v>-205</v>
      </c>
      <c r="W99" s="9" t="n">
        <v>0</v>
      </c>
      <c r="X99" s="9" t="n">
        <f aca="false">V99-W99</f>
        <v>-205</v>
      </c>
      <c r="Y99" s="9" t="n">
        <v>0</v>
      </c>
      <c r="Z99" s="9" t="n">
        <f aca="false">X99+Y99</f>
        <v>-205</v>
      </c>
      <c r="AA99" s="9" t="n">
        <v>0</v>
      </c>
      <c r="AB99" s="9" t="n">
        <f aca="false">Z99-AA99</f>
        <v>-205</v>
      </c>
      <c r="AC99" s="9" t="s">
        <v>29</v>
      </c>
      <c r="AD99" s="9" t="n">
        <f aca="false">AB99+AC99</f>
        <v>-205</v>
      </c>
      <c r="AE99" s="9" t="n">
        <v>0</v>
      </c>
      <c r="AF99" s="9" t="n">
        <f aca="false">AD99-AE99</f>
        <v>-205</v>
      </c>
      <c r="AG99" s="9" t="s">
        <v>29</v>
      </c>
      <c r="AH99" s="9" t="n">
        <f aca="false">AF99+AG99</f>
        <v>-205</v>
      </c>
      <c r="AI99" s="9" t="n">
        <v>0</v>
      </c>
      <c r="AJ99" s="9" t="n">
        <v>-205</v>
      </c>
      <c r="AK99" s="9" t="s">
        <v>29</v>
      </c>
      <c r="AL99" s="9" t="n">
        <f aca="false">AJ99+AK99</f>
        <v>-205</v>
      </c>
      <c r="AM99" s="9"/>
      <c r="AN99" s="9"/>
      <c r="AO99" s="9"/>
      <c r="AP99" s="9"/>
      <c r="AQ99" s="9" t="n">
        <v>0</v>
      </c>
      <c r="AR99" s="9" t="n">
        <f aca="false">AL99-AQ99</f>
        <v>-205</v>
      </c>
      <c r="AS99" s="9" t="s">
        <v>29</v>
      </c>
      <c r="AT99" s="9" t="s">
        <v>29</v>
      </c>
      <c r="AU99" s="9" t="s">
        <v>29</v>
      </c>
      <c r="AV99" s="9" t="s">
        <v>29</v>
      </c>
      <c r="AW99" s="9" t="s">
        <v>29</v>
      </c>
      <c r="AX99" s="9" t="s">
        <v>29</v>
      </c>
      <c r="AY99" s="9" t="s">
        <v>29</v>
      </c>
      <c r="AZ99" s="9" t="s">
        <v>29</v>
      </c>
      <c r="BA99" s="9" t="s">
        <v>29</v>
      </c>
      <c r="BB99" s="9" t="s">
        <v>29</v>
      </c>
      <c r="BC99" s="9" t="s">
        <v>29</v>
      </c>
      <c r="BD99" s="9" t="s">
        <v>29</v>
      </c>
      <c r="BE99" s="9" t="s">
        <v>29</v>
      </c>
      <c r="BF99" s="9" t="n">
        <v>280</v>
      </c>
      <c r="BG99" s="9" t="s">
        <v>29</v>
      </c>
      <c r="BH99" s="9" t="n">
        <v>280</v>
      </c>
      <c r="BI99" s="9" t="s">
        <v>29</v>
      </c>
      <c r="BJ99" s="11" t="n">
        <f aca="false">ROUNDUP(AR99/C99,0)</f>
        <v>-1</v>
      </c>
      <c r="BK99" s="12" t="n">
        <v>86</v>
      </c>
      <c r="BL99" s="13" t="n">
        <v>70</v>
      </c>
      <c r="BM99" s="14"/>
      <c r="BN99" s="15" t="n">
        <v>0</v>
      </c>
      <c r="BO99" s="0" t="n">
        <f aca="false">+AQ99-BN99</f>
        <v>0</v>
      </c>
    </row>
    <row r="100" customFormat="false" ht="15" hidden="false" customHeight="false" outlineLevel="0" collapsed="false">
      <c r="A100" s="9" t="n">
        <v>99</v>
      </c>
      <c r="B100" s="9" t="s">
        <v>240</v>
      </c>
      <c r="C100" s="19" t="n">
        <v>200</v>
      </c>
      <c r="D100" s="19"/>
      <c r="E100" s="23" t="n">
        <v>2002471</v>
      </c>
      <c r="F100" s="9"/>
      <c r="G100" s="9"/>
      <c r="H100" s="9" t="s">
        <v>262</v>
      </c>
      <c r="I100" s="20"/>
      <c r="J100" s="19"/>
      <c r="K100" s="20"/>
      <c r="L100" s="20"/>
      <c r="M100" s="20"/>
      <c r="N100" s="20"/>
      <c r="O100" s="20"/>
      <c r="P100" s="20"/>
      <c r="Q100" s="20"/>
      <c r="R100" s="20"/>
      <c r="S100" s="9" t="n">
        <v>210</v>
      </c>
      <c r="T100" s="9" t="n">
        <f aca="false">R100-S100</f>
        <v>-210</v>
      </c>
      <c r="U100" s="20"/>
      <c r="V100" s="9" t="n">
        <f aca="false">T100+U100</f>
        <v>-210</v>
      </c>
      <c r="W100" s="9" t="n">
        <v>0</v>
      </c>
      <c r="X100" s="9" t="n">
        <f aca="false">V100-W100</f>
        <v>-210</v>
      </c>
      <c r="Y100" s="20"/>
      <c r="Z100" s="9" t="n">
        <f aca="false">X100+Y100</f>
        <v>-210</v>
      </c>
      <c r="AA100" s="9" t="n">
        <v>0</v>
      </c>
      <c r="AB100" s="9" t="n">
        <f aca="false">Z100-AA100</f>
        <v>-210</v>
      </c>
      <c r="AC100" s="20"/>
      <c r="AD100" s="9" t="n">
        <f aca="false">AB100+AC100</f>
        <v>-210</v>
      </c>
      <c r="AE100" s="9" t="n">
        <v>0</v>
      </c>
      <c r="AF100" s="9" t="n">
        <f aca="false">AD100-AE100</f>
        <v>-210</v>
      </c>
      <c r="AG100" s="20"/>
      <c r="AH100" s="9" t="n">
        <f aca="false">AF100+AG100</f>
        <v>-210</v>
      </c>
      <c r="AI100" s="9" t="n">
        <v>0</v>
      </c>
      <c r="AJ100" s="9" t="n">
        <v>-210</v>
      </c>
      <c r="AK100" s="9" t="n">
        <v>0</v>
      </c>
      <c r="AL100" s="9" t="n">
        <f aca="false">AJ100+AK100</f>
        <v>-210</v>
      </c>
      <c r="AM100" s="15"/>
      <c r="AN100" s="15"/>
      <c r="AO100" s="15"/>
      <c r="AP100" s="20"/>
      <c r="AQ100" s="9" t="n">
        <v>0</v>
      </c>
      <c r="AR100" s="9" t="n">
        <f aca="false">AL100-AQ100</f>
        <v>-210</v>
      </c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11" t="n">
        <f aca="false">ROUNDUP(AR100/C100,0)</f>
        <v>-2</v>
      </c>
      <c r="BK100" s="12" t="n">
        <v>200</v>
      </c>
      <c r="BL100" s="13" t="n">
        <v>0</v>
      </c>
      <c r="BM100" s="14"/>
      <c r="BN100" s="15" t="n">
        <v>0</v>
      </c>
      <c r="BO100" s="0" t="n">
        <f aca="false">+AQ100-BN100</f>
        <v>0</v>
      </c>
    </row>
    <row r="101" customFormat="false" ht="15" hidden="false" customHeight="false" outlineLevel="0" collapsed="false">
      <c r="A101" s="9" t="n">
        <v>100</v>
      </c>
      <c r="B101" s="19" t="s">
        <v>240</v>
      </c>
      <c r="C101" s="19" t="n">
        <v>130</v>
      </c>
      <c r="D101" s="19"/>
      <c r="E101" s="13" t="n">
        <v>2013709</v>
      </c>
      <c r="F101" s="9"/>
      <c r="G101" s="9"/>
      <c r="H101" s="13" t="s">
        <v>263</v>
      </c>
      <c r="I101" s="19"/>
      <c r="J101" s="19"/>
      <c r="K101" s="19"/>
      <c r="L101" s="19"/>
      <c r="M101" s="19"/>
      <c r="N101" s="19"/>
      <c r="O101" s="20"/>
      <c r="P101" s="20"/>
      <c r="Q101" s="19"/>
      <c r="R101" s="20"/>
      <c r="S101" s="20"/>
      <c r="T101" s="20"/>
      <c r="U101" s="20"/>
      <c r="V101" s="20"/>
      <c r="W101" s="20"/>
      <c r="X101" s="20"/>
      <c r="Y101" s="19"/>
      <c r="Z101" s="20"/>
      <c r="AA101" s="20"/>
      <c r="AB101" s="20"/>
      <c r="AC101" s="20"/>
      <c r="AD101" s="20"/>
      <c r="AE101" s="9" t="n">
        <v>250</v>
      </c>
      <c r="AF101" s="9" t="n">
        <f aca="false">AD101-AE101</f>
        <v>-250</v>
      </c>
      <c r="AG101" s="19"/>
      <c r="AH101" s="9" t="n">
        <f aca="false">AF101+AG101</f>
        <v>-250</v>
      </c>
      <c r="AI101" s="9" t="n">
        <v>0</v>
      </c>
      <c r="AJ101" s="9" t="n">
        <v>-250</v>
      </c>
      <c r="AK101" s="9" t="n">
        <v>0</v>
      </c>
      <c r="AL101" s="9" t="n">
        <f aca="false">AJ101+AK101</f>
        <v>-250</v>
      </c>
      <c r="AM101" s="15"/>
      <c r="AN101" s="15"/>
      <c r="AO101" s="15"/>
      <c r="AP101" s="19"/>
      <c r="AQ101" s="9" t="n">
        <v>0</v>
      </c>
      <c r="AR101" s="9" t="n">
        <f aca="false">AL101-AQ101</f>
        <v>-250</v>
      </c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1" t="n">
        <f aca="false">ROUNDUP(AR101/C101,0)</f>
        <v>-2</v>
      </c>
      <c r="BK101" s="12" t="n">
        <v>27</v>
      </c>
      <c r="BL101" s="13" t="n">
        <v>0</v>
      </c>
      <c r="BM101" s="21"/>
      <c r="BN101" s="15" t="n">
        <v>0</v>
      </c>
      <c r="BO101" s="0" t="n">
        <f aca="false">+AQ101-BN101</f>
        <v>0</v>
      </c>
    </row>
    <row r="102" customFormat="false" ht="15" hidden="false" customHeight="false" outlineLevel="0" collapsed="false">
      <c r="A102" s="9" t="n">
        <v>101</v>
      </c>
      <c r="B102" s="19" t="s">
        <v>240</v>
      </c>
      <c r="C102" s="19" t="n">
        <v>300</v>
      </c>
      <c r="D102" s="13"/>
      <c r="E102" s="13" t="n">
        <v>2002475</v>
      </c>
      <c r="F102" s="9"/>
      <c r="G102" s="9"/>
      <c r="H102" s="13" t="s">
        <v>264</v>
      </c>
      <c r="I102" s="24" t="n">
        <v>500</v>
      </c>
      <c r="J102" s="24"/>
      <c r="K102" s="24"/>
      <c r="L102" s="24"/>
      <c r="M102" s="24"/>
      <c r="N102" s="24"/>
      <c r="O102" s="24"/>
      <c r="P102" s="24"/>
      <c r="Q102" s="24"/>
      <c r="R102" s="24" t="n">
        <v>1400</v>
      </c>
      <c r="S102" s="20"/>
      <c r="T102" s="20"/>
      <c r="U102" s="19"/>
      <c r="V102" s="20"/>
      <c r="W102" s="20"/>
      <c r="X102" s="20"/>
      <c r="Y102" s="19"/>
      <c r="Z102" s="20"/>
      <c r="AA102" s="20"/>
      <c r="AB102" s="20"/>
      <c r="AC102" s="20"/>
      <c r="AD102" s="20"/>
      <c r="AE102" s="9" t="n">
        <v>288</v>
      </c>
      <c r="AF102" s="9" t="n">
        <f aca="false">AD102-AE102</f>
        <v>-288</v>
      </c>
      <c r="AG102" s="19"/>
      <c r="AH102" s="9" t="n">
        <f aca="false">AF102+AG102</f>
        <v>-288</v>
      </c>
      <c r="AI102" s="9" t="n">
        <v>0</v>
      </c>
      <c r="AJ102" s="9" t="n">
        <v>-288</v>
      </c>
      <c r="AK102" s="9" t="n">
        <v>0</v>
      </c>
      <c r="AL102" s="9" t="n">
        <f aca="false">AJ102+AK102</f>
        <v>-288</v>
      </c>
      <c r="AM102" s="15"/>
      <c r="AN102" s="15"/>
      <c r="AO102" s="15"/>
      <c r="AP102" s="19"/>
      <c r="AQ102" s="9" t="n">
        <v>0</v>
      </c>
      <c r="AR102" s="9" t="n">
        <f aca="false">AL102-AQ102</f>
        <v>-288</v>
      </c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1" t="n">
        <f aca="false">ROUNDUP(AR102/C102,0)</f>
        <v>-1</v>
      </c>
      <c r="BK102" s="12" t="n">
        <v>56</v>
      </c>
      <c r="BL102" s="13" t="n">
        <v>400</v>
      </c>
      <c r="BM102" s="21"/>
      <c r="BN102" s="15" t="n">
        <v>0</v>
      </c>
      <c r="BO102" s="0" t="n">
        <f aca="false">+AQ102-BN102</f>
        <v>0</v>
      </c>
    </row>
    <row r="103" customFormat="false" ht="15" hidden="false" customHeight="false" outlineLevel="0" collapsed="false">
      <c r="A103" s="9" t="n">
        <v>103</v>
      </c>
      <c r="B103" s="9" t="s">
        <v>24</v>
      </c>
      <c r="C103" s="9" t="n">
        <v>150</v>
      </c>
      <c r="D103" s="9" t="n">
        <v>203524</v>
      </c>
      <c r="E103" s="9" t="n">
        <v>2115229</v>
      </c>
      <c r="F103" s="9"/>
      <c r="G103" s="9"/>
      <c r="H103" s="9" t="s">
        <v>265</v>
      </c>
      <c r="I103" s="9" t="s">
        <v>29</v>
      </c>
      <c r="J103" s="10" t="s">
        <v>266</v>
      </c>
      <c r="K103" s="9" t="n">
        <v>150</v>
      </c>
      <c r="L103" s="9" t="n">
        <f aca="false">I103-K103</f>
        <v>-150</v>
      </c>
      <c r="M103" s="9" t="n">
        <v>1000</v>
      </c>
      <c r="N103" s="9" t="n">
        <f aca="false">L103+M103</f>
        <v>850</v>
      </c>
      <c r="O103" s="9" t="n">
        <v>0</v>
      </c>
      <c r="P103" s="9" t="n">
        <f aca="false">N103-O103</f>
        <v>850</v>
      </c>
      <c r="Q103" s="9" t="s">
        <v>29</v>
      </c>
      <c r="R103" s="9" t="n">
        <f aca="false">P103+Q103</f>
        <v>850</v>
      </c>
      <c r="S103" s="9" t="n">
        <v>214</v>
      </c>
      <c r="T103" s="9" t="n">
        <v>0</v>
      </c>
      <c r="U103" s="9" t="s">
        <v>29</v>
      </c>
      <c r="V103" s="9" t="n">
        <f aca="false">T103+U103</f>
        <v>0</v>
      </c>
      <c r="W103" s="9" t="n">
        <v>303</v>
      </c>
      <c r="X103" s="9" t="n">
        <f aca="false">V103-W103</f>
        <v>-303</v>
      </c>
      <c r="Y103" s="9" t="s">
        <v>29</v>
      </c>
      <c r="Z103" s="9" t="n">
        <f aca="false">X103+Y103</f>
        <v>-303</v>
      </c>
      <c r="AA103" s="9" t="n">
        <v>0</v>
      </c>
      <c r="AB103" s="9" t="n">
        <f aca="false">Z103-AA103</f>
        <v>-303</v>
      </c>
      <c r="AC103" s="9" t="s">
        <v>29</v>
      </c>
      <c r="AD103" s="9" t="n">
        <f aca="false">AB103+AC103</f>
        <v>-303</v>
      </c>
      <c r="AE103" s="9" t="n">
        <v>0</v>
      </c>
      <c r="AF103" s="9" t="n">
        <f aca="false">AD103-AE103</f>
        <v>-303</v>
      </c>
      <c r="AG103" s="9" t="s">
        <v>29</v>
      </c>
      <c r="AH103" s="9" t="n">
        <f aca="false">AF103+AG103</f>
        <v>-303</v>
      </c>
      <c r="AI103" s="9" t="n">
        <v>0</v>
      </c>
      <c r="AJ103" s="9" t="n">
        <v>-303</v>
      </c>
      <c r="AK103" s="9" t="s">
        <v>29</v>
      </c>
      <c r="AL103" s="9" t="n">
        <f aca="false">AJ103+AK103</f>
        <v>-303</v>
      </c>
      <c r="AM103" s="9"/>
      <c r="AN103" s="9"/>
      <c r="AO103" s="9"/>
      <c r="AP103" s="9"/>
      <c r="AQ103" s="9" t="n">
        <v>0</v>
      </c>
      <c r="AR103" s="9" t="n">
        <f aca="false">AL103-AQ103</f>
        <v>-303</v>
      </c>
      <c r="AS103" s="9" t="s">
        <v>29</v>
      </c>
      <c r="AT103" s="9" t="s">
        <v>29</v>
      </c>
      <c r="AU103" s="9" t="s">
        <v>29</v>
      </c>
      <c r="AV103" s="9" t="s">
        <v>29</v>
      </c>
      <c r="AW103" s="9" t="s">
        <v>29</v>
      </c>
      <c r="AX103" s="9" t="s">
        <v>29</v>
      </c>
      <c r="AY103" s="9" t="s">
        <v>29</v>
      </c>
      <c r="AZ103" s="9" t="s">
        <v>29</v>
      </c>
      <c r="BA103" s="9" t="s">
        <v>29</v>
      </c>
      <c r="BB103" s="9" t="s">
        <v>29</v>
      </c>
      <c r="BC103" s="9" t="s">
        <v>29</v>
      </c>
      <c r="BD103" s="9" t="s">
        <v>29</v>
      </c>
      <c r="BE103" s="9" t="n">
        <v>1000</v>
      </c>
      <c r="BF103" s="9" t="s">
        <v>29</v>
      </c>
      <c r="BG103" s="9" t="s">
        <v>29</v>
      </c>
      <c r="BH103" s="9" t="s">
        <v>29</v>
      </c>
      <c r="BI103" s="9" t="s">
        <v>29</v>
      </c>
      <c r="BJ103" s="11" t="n">
        <f aca="false">ROUNDUP(AR103/C103,0)</f>
        <v>-3</v>
      </c>
      <c r="BK103" s="12" t="n">
        <v>433</v>
      </c>
      <c r="BL103" s="13" t="n">
        <v>50</v>
      </c>
      <c r="BM103" s="14"/>
      <c r="BN103" s="15" t="n">
        <v>0</v>
      </c>
      <c r="BO103" s="0" t="n">
        <f aca="false">+AQ103-BN103</f>
        <v>0</v>
      </c>
    </row>
    <row r="104" customFormat="false" ht="15" hidden="false" customHeight="false" outlineLevel="0" collapsed="false">
      <c r="A104" s="9" t="n">
        <v>104</v>
      </c>
      <c r="B104" s="9" t="s">
        <v>240</v>
      </c>
      <c r="C104" s="19" t="n">
        <v>400</v>
      </c>
      <c r="D104" s="19"/>
      <c r="E104" s="15" t="n">
        <v>2004044</v>
      </c>
      <c r="F104" s="9"/>
      <c r="G104" s="9"/>
      <c r="H104" s="23" t="s">
        <v>267</v>
      </c>
      <c r="I104" s="19"/>
      <c r="J104" s="19"/>
      <c r="K104" s="19"/>
      <c r="L104" s="19"/>
      <c r="M104" s="19"/>
      <c r="N104" s="19"/>
      <c r="O104" s="9" t="n">
        <v>150</v>
      </c>
      <c r="P104" s="9" t="n">
        <f aca="false">N104-O104</f>
        <v>-150</v>
      </c>
      <c r="Q104" s="19"/>
      <c r="R104" s="9" t="n">
        <f aca="false">P104+Q104</f>
        <v>-150</v>
      </c>
      <c r="S104" s="9" t="n">
        <v>199</v>
      </c>
      <c r="T104" s="9" t="n">
        <f aca="false">R104-S104</f>
        <v>-349</v>
      </c>
      <c r="U104" s="19"/>
      <c r="V104" s="9" t="n">
        <f aca="false">T104+U104</f>
        <v>-349</v>
      </c>
      <c r="W104" s="9" t="n">
        <v>0</v>
      </c>
      <c r="X104" s="9" t="n">
        <f aca="false">V104-W104</f>
        <v>-349</v>
      </c>
      <c r="Y104" s="19"/>
      <c r="Z104" s="9" t="n">
        <f aca="false">X104+Y104</f>
        <v>-349</v>
      </c>
      <c r="AA104" s="9" t="n">
        <v>0</v>
      </c>
      <c r="AB104" s="9" t="n">
        <f aca="false">Z104-AA104</f>
        <v>-349</v>
      </c>
      <c r="AC104" s="19"/>
      <c r="AD104" s="9" t="n">
        <f aca="false">AB104+AC104</f>
        <v>-349</v>
      </c>
      <c r="AE104" s="9" t="n">
        <v>0</v>
      </c>
      <c r="AF104" s="9" t="n">
        <f aca="false">AD104-AE104</f>
        <v>-349</v>
      </c>
      <c r="AG104" s="19"/>
      <c r="AH104" s="9" t="n">
        <f aca="false">AF104+AG104</f>
        <v>-349</v>
      </c>
      <c r="AI104" s="9" t="n">
        <v>0</v>
      </c>
      <c r="AJ104" s="9" t="n">
        <v>-349</v>
      </c>
      <c r="AK104" s="9" t="n">
        <v>0</v>
      </c>
      <c r="AL104" s="9" t="n">
        <f aca="false">AJ104+AK104</f>
        <v>-349</v>
      </c>
      <c r="AM104" s="15"/>
      <c r="AN104" s="15"/>
      <c r="AO104" s="15"/>
      <c r="AP104" s="19"/>
      <c r="AQ104" s="9" t="n">
        <v>0</v>
      </c>
      <c r="AR104" s="9" t="n">
        <f aca="false">AL104-AQ104</f>
        <v>-349</v>
      </c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1" t="n">
        <f aca="false">ROUNDUP(AR104/C104,0)</f>
        <v>-1</v>
      </c>
      <c r="BK104" s="12" t="n">
        <v>720</v>
      </c>
      <c r="BL104" s="13" t="n">
        <v>0</v>
      </c>
      <c r="BM104" s="14"/>
      <c r="BN104" s="15" t="n">
        <v>0</v>
      </c>
      <c r="BO104" s="0" t="n">
        <f aca="false">+AQ104-BN104</f>
        <v>0</v>
      </c>
    </row>
    <row r="105" customFormat="false" ht="15" hidden="false" customHeight="false" outlineLevel="0" collapsed="false">
      <c r="A105" s="9" t="n">
        <v>105</v>
      </c>
      <c r="B105" s="17" t="s">
        <v>240</v>
      </c>
      <c r="C105" s="17" t="n">
        <v>200</v>
      </c>
      <c r="D105" s="17"/>
      <c r="E105" s="25" t="n">
        <v>2023932</v>
      </c>
      <c r="F105" s="9"/>
      <c r="G105" s="9"/>
      <c r="H105" s="25" t="s">
        <v>268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9" t="n">
        <v>0</v>
      </c>
      <c r="T105" s="9" t="n">
        <f aca="false">R105-S105</f>
        <v>0</v>
      </c>
      <c r="U105" s="9"/>
      <c r="V105" s="9" t="n">
        <f aca="false">T105+U105</f>
        <v>0</v>
      </c>
      <c r="W105" s="9" t="n">
        <v>284</v>
      </c>
      <c r="X105" s="9" t="n">
        <f aca="false">V105-W105</f>
        <v>-284</v>
      </c>
      <c r="Y105" s="9"/>
      <c r="Z105" s="9" t="n">
        <f aca="false">X105+Y105</f>
        <v>-284</v>
      </c>
      <c r="AA105" s="9" t="n">
        <v>0</v>
      </c>
      <c r="AB105" s="9" t="n">
        <f aca="false">Z105-AA105</f>
        <v>-284</v>
      </c>
      <c r="AC105" s="17"/>
      <c r="AD105" s="9" t="n">
        <f aca="false">AB105+AC105</f>
        <v>-284</v>
      </c>
      <c r="AE105" s="9" t="n">
        <v>137</v>
      </c>
      <c r="AF105" s="9" t="n">
        <f aca="false">AD105-AE105</f>
        <v>-421</v>
      </c>
      <c r="AG105" s="17"/>
      <c r="AH105" s="9" t="n">
        <f aca="false">AF105+AG105</f>
        <v>-421</v>
      </c>
      <c r="AI105" s="9" t="n">
        <v>0</v>
      </c>
      <c r="AJ105" s="9" t="n">
        <v>-421</v>
      </c>
      <c r="AK105" s="9" t="n">
        <v>0</v>
      </c>
      <c r="AL105" s="9" t="n">
        <f aca="false">AJ105+AK105</f>
        <v>-421</v>
      </c>
      <c r="AM105" s="9"/>
      <c r="AN105" s="9"/>
      <c r="AO105" s="9"/>
      <c r="AP105" s="9"/>
      <c r="AQ105" s="9" t="n">
        <v>0</v>
      </c>
      <c r="AR105" s="9" t="n">
        <f aca="false">AL105-AQ105</f>
        <v>-421</v>
      </c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1" t="n">
        <f aca="false">ROUNDUP(AR105/C105,0)</f>
        <v>-3</v>
      </c>
      <c r="BK105" s="12" t="n">
        <v>34</v>
      </c>
      <c r="BL105" s="13" t="n">
        <v>0</v>
      </c>
      <c r="BM105" s="14"/>
      <c r="BN105" s="15" t="n">
        <v>0</v>
      </c>
      <c r="BO105" s="0" t="n">
        <f aca="false">+AQ105-BN105</f>
        <v>0</v>
      </c>
    </row>
    <row r="106" customFormat="false" ht="15" hidden="false" customHeight="false" outlineLevel="0" collapsed="false">
      <c r="A106" s="9" t="n">
        <v>106</v>
      </c>
      <c r="B106" s="9" t="s">
        <v>240</v>
      </c>
      <c r="C106" s="19"/>
      <c r="D106" s="19"/>
      <c r="E106" s="25" t="n">
        <v>2066210</v>
      </c>
      <c r="F106" s="9"/>
      <c r="G106" s="9"/>
      <c r="H106" s="25" t="s">
        <v>269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9"/>
      <c r="T106" s="9"/>
      <c r="U106" s="19"/>
      <c r="V106" s="9"/>
      <c r="W106" s="9"/>
      <c r="X106" s="9"/>
      <c r="Y106" s="19"/>
      <c r="Z106" s="9"/>
      <c r="AA106" s="9"/>
      <c r="AB106" s="9"/>
      <c r="AC106" s="19"/>
      <c r="AD106" s="9"/>
      <c r="AE106" s="9"/>
      <c r="AF106" s="9"/>
      <c r="AG106" s="19"/>
      <c r="AH106" s="9"/>
      <c r="AI106" s="9" t="n">
        <v>556</v>
      </c>
      <c r="AJ106" s="9" t="n">
        <v>-556</v>
      </c>
      <c r="AK106" s="9" t="n">
        <v>0</v>
      </c>
      <c r="AL106" s="9" t="n">
        <f aca="false">AJ106+AK106</f>
        <v>-556</v>
      </c>
      <c r="AM106" s="15"/>
      <c r="AN106" s="15"/>
      <c r="AO106" s="15"/>
      <c r="AP106" s="19"/>
      <c r="AQ106" s="9" t="n">
        <v>0</v>
      </c>
      <c r="AR106" s="9" t="n">
        <f aca="false">AL106-AQ106</f>
        <v>-556</v>
      </c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1" t="e">
        <f aca="false">ROUNDUP(AR106/C106,0)</f>
        <v>#DIV/0!</v>
      </c>
      <c r="BK106" s="12"/>
      <c r="BL106" s="13"/>
      <c r="BM106" s="14"/>
      <c r="BN106" s="15" t="n">
        <v>0</v>
      </c>
      <c r="BO106" s="0" t="n">
        <f aca="false">+AQ106-BN106</f>
        <v>0</v>
      </c>
    </row>
    <row r="107" customFormat="false" ht="15" hidden="false" customHeight="false" outlineLevel="0" collapsed="false">
      <c r="A107" s="9" t="n">
        <v>107</v>
      </c>
      <c r="B107" s="9" t="s">
        <v>24</v>
      </c>
      <c r="C107" s="9" t="n">
        <v>400</v>
      </c>
      <c r="D107" s="9" t="n">
        <v>203524</v>
      </c>
      <c r="E107" s="9" t="n">
        <v>2079688</v>
      </c>
      <c r="F107" s="9"/>
      <c r="G107" s="9"/>
      <c r="H107" s="9" t="s">
        <v>270</v>
      </c>
      <c r="I107" s="9" t="s">
        <v>29</v>
      </c>
      <c r="J107" s="10" t="s">
        <v>271</v>
      </c>
      <c r="K107" s="9" t="n">
        <v>0</v>
      </c>
      <c r="L107" s="9" t="n">
        <f aca="false">I107-K107</f>
        <v>0</v>
      </c>
      <c r="M107" s="9" t="s">
        <v>29</v>
      </c>
      <c r="N107" s="9" t="n">
        <f aca="false">L107+M107</f>
        <v>0</v>
      </c>
      <c r="O107" s="9" t="n">
        <v>0</v>
      </c>
      <c r="P107" s="9" t="n">
        <f aca="false">N107-O107</f>
        <v>0</v>
      </c>
      <c r="Q107" s="9" t="s">
        <v>29</v>
      </c>
      <c r="R107" s="9" t="n">
        <f aca="false">P107+Q107</f>
        <v>0</v>
      </c>
      <c r="S107" s="9" t="n">
        <v>0</v>
      </c>
      <c r="T107" s="9" t="n">
        <f aca="false">R107-S107</f>
        <v>0</v>
      </c>
      <c r="U107" s="9" t="s">
        <v>29</v>
      </c>
      <c r="V107" s="9" t="n">
        <f aca="false">T107+U107</f>
        <v>0</v>
      </c>
      <c r="W107" s="9" t="n">
        <v>111</v>
      </c>
      <c r="X107" s="9" t="n">
        <f aca="false">V107-W107</f>
        <v>-111</v>
      </c>
      <c r="Y107" s="9" t="s">
        <v>29</v>
      </c>
      <c r="Z107" s="9" t="n">
        <f aca="false">X107+Y107</f>
        <v>-111</v>
      </c>
      <c r="AA107" s="9" t="n">
        <v>300</v>
      </c>
      <c r="AB107" s="9" t="n">
        <f aca="false">Z107-AA107</f>
        <v>-411</v>
      </c>
      <c r="AC107" s="9" t="s">
        <v>29</v>
      </c>
      <c r="AD107" s="9" t="n">
        <f aca="false">AB107+AC107</f>
        <v>-411</v>
      </c>
      <c r="AE107" s="9" t="n">
        <v>390</v>
      </c>
      <c r="AF107" s="9" t="n">
        <f aca="false">AD107-AE107</f>
        <v>-801</v>
      </c>
      <c r="AG107" s="9" t="s">
        <v>29</v>
      </c>
      <c r="AH107" s="9" t="n">
        <f aca="false">AF107+AG107</f>
        <v>-801</v>
      </c>
      <c r="AI107" s="9" t="n">
        <v>0</v>
      </c>
      <c r="AJ107" s="9" t="n">
        <v>-801</v>
      </c>
      <c r="AK107" s="9" t="n">
        <v>200</v>
      </c>
      <c r="AL107" s="9" t="n">
        <f aca="false">AJ107+AK107</f>
        <v>-601</v>
      </c>
      <c r="AM107" s="9"/>
      <c r="AN107" s="9"/>
      <c r="AO107" s="9"/>
      <c r="AP107" s="9"/>
      <c r="AQ107" s="9" t="n">
        <v>0</v>
      </c>
      <c r="AR107" s="9" t="n">
        <f aca="false">AL107-AQ107</f>
        <v>-601</v>
      </c>
      <c r="AS107" s="9" t="n">
        <v>200</v>
      </c>
      <c r="AT107" s="9" t="s">
        <v>29</v>
      </c>
      <c r="AU107" s="9" t="n">
        <v>200</v>
      </c>
      <c r="AV107" s="9" t="n">
        <v>200</v>
      </c>
      <c r="AW107" s="9" t="s">
        <v>29</v>
      </c>
      <c r="AX107" s="9" t="s">
        <v>29</v>
      </c>
      <c r="AY107" s="9" t="s">
        <v>29</v>
      </c>
      <c r="AZ107" s="9" t="s">
        <v>29</v>
      </c>
      <c r="BA107" s="9" t="s">
        <v>29</v>
      </c>
      <c r="BB107" s="9" t="s">
        <v>29</v>
      </c>
      <c r="BC107" s="9" t="s">
        <v>29</v>
      </c>
      <c r="BD107" s="9" t="s">
        <v>29</v>
      </c>
      <c r="BE107" s="9" t="s">
        <v>29</v>
      </c>
      <c r="BF107" s="9" t="n">
        <v>200</v>
      </c>
      <c r="BG107" s="9" t="n">
        <v>200</v>
      </c>
      <c r="BH107" s="9" t="s">
        <v>29</v>
      </c>
      <c r="BI107" s="9" t="n">
        <v>200</v>
      </c>
      <c r="BJ107" s="11" t="n">
        <f aca="false">ROUNDUP(AR107/C107,0)</f>
        <v>-2</v>
      </c>
      <c r="BK107" s="12" t="n">
        <v>10</v>
      </c>
      <c r="BL107" s="13" t="n">
        <v>0</v>
      </c>
      <c r="BM107" s="14"/>
      <c r="BN107" s="15" t="n">
        <v>0</v>
      </c>
      <c r="BO107" s="0" t="n">
        <f aca="false">+AQ107-BN107</f>
        <v>0</v>
      </c>
    </row>
    <row r="108" customFormat="false" ht="15" hidden="false" customHeight="false" outlineLevel="0" collapsed="false">
      <c r="A108" s="9" t="n">
        <v>108</v>
      </c>
      <c r="B108" s="9" t="s">
        <v>240</v>
      </c>
      <c r="C108" s="9" t="n">
        <v>100</v>
      </c>
      <c r="D108" s="9"/>
      <c r="E108" s="9" t="n">
        <v>2004141</v>
      </c>
      <c r="F108" s="9"/>
      <c r="G108" s="9"/>
      <c r="H108" s="9" t="s">
        <v>272</v>
      </c>
      <c r="I108" s="9"/>
      <c r="J108" s="10"/>
      <c r="K108" s="9"/>
      <c r="L108" s="9"/>
      <c r="M108" s="9"/>
      <c r="N108" s="9"/>
      <c r="O108" s="9"/>
      <c r="P108" s="9"/>
      <c r="Q108" s="9"/>
      <c r="R108" s="9"/>
      <c r="S108" s="9" t="n">
        <v>463</v>
      </c>
      <c r="T108" s="9" t="n">
        <f aca="false">R108-S108</f>
        <v>-463</v>
      </c>
      <c r="U108" s="9"/>
      <c r="V108" s="9" t="n">
        <f aca="false">T108+U108</f>
        <v>-463</v>
      </c>
      <c r="W108" s="9" t="n">
        <v>200</v>
      </c>
      <c r="X108" s="9" t="n">
        <f aca="false">V108-W108</f>
        <v>-663</v>
      </c>
      <c r="Y108" s="9"/>
      <c r="Z108" s="9" t="n">
        <f aca="false">X108+Y108</f>
        <v>-663</v>
      </c>
      <c r="AA108" s="9" t="n">
        <v>0</v>
      </c>
      <c r="AB108" s="9" t="n">
        <f aca="false">Z108-AA108</f>
        <v>-663</v>
      </c>
      <c r="AC108" s="9"/>
      <c r="AD108" s="9" t="n">
        <f aca="false">AB108+AC108</f>
        <v>-663</v>
      </c>
      <c r="AE108" s="9" t="n">
        <v>85</v>
      </c>
      <c r="AF108" s="9" t="n">
        <f aca="false">AD108-AE108</f>
        <v>-748</v>
      </c>
      <c r="AG108" s="9"/>
      <c r="AH108" s="9" t="n">
        <f aca="false">AF108+AG108</f>
        <v>-748</v>
      </c>
      <c r="AI108" s="9" t="n">
        <v>0</v>
      </c>
      <c r="AJ108" s="9" t="n">
        <v>-748</v>
      </c>
      <c r="AK108" s="9" t="n">
        <v>0</v>
      </c>
      <c r="AL108" s="9" t="n">
        <f aca="false">AJ108+AK108</f>
        <v>-748</v>
      </c>
      <c r="AM108" s="9"/>
      <c r="AN108" s="9"/>
      <c r="AO108" s="9"/>
      <c r="AP108" s="9"/>
      <c r="AQ108" s="9" t="n">
        <v>0</v>
      </c>
      <c r="AR108" s="9" t="n">
        <f aca="false">AL108-AQ108</f>
        <v>-748</v>
      </c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11" t="n">
        <f aca="false">ROUNDUP(AR108/C108,0)</f>
        <v>-8</v>
      </c>
      <c r="BK108" s="12" t="n">
        <v>5</v>
      </c>
      <c r="BL108" s="13" t="n">
        <v>8</v>
      </c>
      <c r="BM108" s="14"/>
      <c r="BN108" s="15" t="n">
        <v>0</v>
      </c>
      <c r="BO108" s="0" t="n">
        <f aca="false">+AQ108-BN108</f>
        <v>0</v>
      </c>
    </row>
  </sheetData>
  <conditionalFormatting sqref="R101:V101 I2:I100 O2:P101 K2:N100 S102:T102 V102 Q2:X2 Q3:V100 Y2:Y100 Z2:AF2 AG2:AG100 W3:X103 Z3:AD103 AE3:AF106 AH2:AH106 AM3:AP100 AL2:AR2 AL3:AL108 AS2:BI100 BJ2:BJ108 AI2:AK108 AQ3:AR108">
    <cfRule type="cellIs" priority="2" operator="between" aboveAverage="0" equalAverage="0" bottom="0" percent="0" rank="0" text="" dxfId="0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Y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D14" activeCellId="0" sqref="AD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.85"/>
    <col collapsed="false" customWidth="true" hidden="true" outlineLevel="0" max="3" min="3" style="0" width="6.43"/>
    <col collapsed="false" customWidth="true" hidden="false" outlineLevel="0" max="5" min="5" style="0" width="8.85"/>
    <col collapsed="false" customWidth="true" hidden="false" outlineLevel="0" max="6" min="6" style="0" width="13.57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true" outlineLevel="0" max="10" min="10" style="0" width="7.71"/>
    <col collapsed="false" customWidth="true" hidden="true" outlineLevel="0" max="11" min="11" style="0" width="6.28"/>
    <col collapsed="false" customWidth="true" hidden="true" outlineLevel="0" max="12" min="12" style="0" width="7"/>
    <col collapsed="false" customWidth="true" hidden="true" outlineLevel="0" max="13" min="13" style="0" width="5.57"/>
    <col collapsed="false" customWidth="true" hidden="true" outlineLevel="0" max="14" min="14" style="0" width="7.14"/>
    <col collapsed="false" customWidth="true" hidden="true" outlineLevel="0" max="15" min="15" style="0" width="5.57"/>
    <col collapsed="false" customWidth="true" hidden="true" outlineLevel="0" max="16" min="16" style="0" width="7"/>
    <col collapsed="false" customWidth="true" hidden="true" outlineLevel="0" max="19" min="17" style="0" width="5.57"/>
    <col collapsed="false" customWidth="true" hidden="true" outlineLevel="0" max="20" min="20" style="0" width="7"/>
    <col collapsed="false" customWidth="true" hidden="true" outlineLevel="0" max="23" min="21" style="0" width="5.57"/>
    <col collapsed="false" customWidth="true" hidden="true" outlineLevel="0" max="24" min="24" style="0" width="7"/>
    <col collapsed="false" customWidth="true" hidden="true" outlineLevel="0" max="27" min="25" style="0" width="5.57"/>
    <col collapsed="false" customWidth="true" hidden="true" outlineLevel="0" max="28" min="28" style="0" width="7"/>
    <col collapsed="false" customWidth="true" hidden="true" outlineLevel="0" max="29" min="29" style="0" width="5.57"/>
    <col collapsed="false" customWidth="true" hidden="false" outlineLevel="0" max="31" min="30" style="0" width="5.57"/>
    <col collapsed="false" customWidth="true" hidden="false" outlineLevel="0" max="32" min="32" style="0" width="7"/>
    <col collapsed="false" customWidth="true" hidden="false" outlineLevel="0" max="33" min="33" style="0" width="5.57"/>
    <col collapsed="false" customWidth="true" hidden="true" outlineLevel="0" max="41" min="34" style="0" width="5"/>
    <col collapsed="false" customWidth="true" hidden="true" outlineLevel="0" max="52" min="42" style="1" width="5"/>
    <col collapsed="false" customWidth="true" hidden="false" outlineLevel="0" max="53" min="53" style="0" width="2.86"/>
    <col collapsed="false" customWidth="true" hidden="false" outlineLevel="0" max="54" min="54" style="0" width="6"/>
    <col collapsed="false" customWidth="true" hidden="false" outlineLevel="0" max="55" min="55" style="0" width="7.43"/>
    <col collapsed="false" customWidth="true" hidden="false" outlineLevel="0" max="56" min="56" style="0" width="7"/>
    <col collapsed="false" customWidth="true" hidden="true" outlineLevel="0" max="57" min="57" style="0" width="11.57"/>
    <col collapsed="false" customWidth="true" hidden="true" outlineLevel="0" max="73" min="58" style="0" width="9.14"/>
    <col collapsed="false" customWidth="true" hidden="false" outlineLevel="0" max="74" min="74" style="1" width="4"/>
    <col collapsed="false" customWidth="true" hidden="false" outlineLevel="0" max="76" min="75" style="1" width="5.57"/>
    <col collapsed="false" customWidth="true" hidden="false" outlineLevel="0" max="77" min="77" style="1" width="22.28"/>
  </cols>
  <sheetData>
    <row r="1" customFormat="false" ht="38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6" t="s">
        <v>12</v>
      </c>
      <c r="O1" s="6" t="s">
        <v>10</v>
      </c>
      <c r="P1" s="6" t="n">
        <v>44180</v>
      </c>
      <c r="Q1" s="6" t="s">
        <v>11</v>
      </c>
      <c r="R1" s="6" t="s">
        <v>13</v>
      </c>
      <c r="S1" s="6" t="s">
        <v>10</v>
      </c>
      <c r="T1" s="6" t="n">
        <v>44181</v>
      </c>
      <c r="U1" s="6" t="s">
        <v>11</v>
      </c>
      <c r="V1" s="6" t="s">
        <v>14</v>
      </c>
      <c r="W1" s="6" t="s">
        <v>10</v>
      </c>
      <c r="X1" s="6" t="n">
        <v>44182</v>
      </c>
      <c r="Y1" s="6" t="s">
        <v>11</v>
      </c>
      <c r="Z1" s="6" t="s">
        <v>15</v>
      </c>
      <c r="AA1" s="6" t="s">
        <v>10</v>
      </c>
      <c r="AB1" s="6" t="n">
        <v>44183</v>
      </c>
      <c r="AC1" s="6" t="s">
        <v>11</v>
      </c>
      <c r="AD1" s="6" t="s">
        <v>16</v>
      </c>
      <c r="AE1" s="6" t="s">
        <v>10</v>
      </c>
      <c r="AF1" s="6" t="n">
        <v>44184</v>
      </c>
      <c r="AG1" s="6" t="s">
        <v>11</v>
      </c>
      <c r="AH1" s="7" t="n">
        <v>8875</v>
      </c>
      <c r="AI1" s="7" t="n">
        <v>2097</v>
      </c>
      <c r="AJ1" s="7" t="n">
        <v>2777</v>
      </c>
      <c r="AK1" s="7" t="n">
        <v>3076</v>
      </c>
      <c r="AL1" s="7" t="n">
        <v>423</v>
      </c>
      <c r="AM1" s="7" t="n">
        <v>8875</v>
      </c>
      <c r="AN1" s="7" t="n">
        <v>2777</v>
      </c>
      <c r="AO1" s="7" t="n">
        <v>2097</v>
      </c>
      <c r="AP1" s="7" t="n">
        <v>3076</v>
      </c>
      <c r="AQ1" s="7" t="n">
        <v>8875</v>
      </c>
      <c r="AR1" s="7" t="s">
        <v>273</v>
      </c>
      <c r="AS1" s="7" t="n">
        <v>2777</v>
      </c>
      <c r="AT1" s="7" t="n">
        <v>2097</v>
      </c>
      <c r="AU1" s="7" t="n">
        <v>3076</v>
      </c>
      <c r="AV1" s="7" t="n">
        <v>1588</v>
      </c>
      <c r="AW1" s="7" t="n">
        <v>5393</v>
      </c>
      <c r="AX1" s="7" t="n">
        <v>423</v>
      </c>
      <c r="AY1" s="7" t="n">
        <v>3076</v>
      </c>
      <c r="AZ1" s="7" t="n">
        <v>2097</v>
      </c>
      <c r="BA1" s="7"/>
      <c r="BB1" s="7" t="s">
        <v>274</v>
      </c>
      <c r="BC1" s="6" t="s">
        <v>275</v>
      </c>
      <c r="BD1" s="6" t="n">
        <v>44186</v>
      </c>
      <c r="BE1" s="6" t="n">
        <v>44187</v>
      </c>
      <c r="BF1" s="6" t="n">
        <v>44188</v>
      </c>
      <c r="BG1" s="6" t="n">
        <v>44189</v>
      </c>
      <c r="BH1" s="6" t="n">
        <v>44190</v>
      </c>
      <c r="BI1" s="6" t="n">
        <v>44191</v>
      </c>
      <c r="BJ1" s="6" t="n">
        <v>44192</v>
      </c>
      <c r="BK1" s="6" t="n">
        <v>44193</v>
      </c>
      <c r="BL1" s="6" t="n">
        <v>44194</v>
      </c>
      <c r="BM1" s="6" t="n">
        <v>44195</v>
      </c>
      <c r="BN1" s="6" t="n">
        <v>44196</v>
      </c>
      <c r="BO1" s="6" t="n">
        <v>44197</v>
      </c>
      <c r="BP1" s="6" t="n">
        <v>44198</v>
      </c>
      <c r="BQ1" s="6" t="n">
        <v>44199</v>
      </c>
      <c r="BR1" s="6" t="n">
        <v>44200</v>
      </c>
      <c r="BS1" s="6" t="n">
        <v>44201</v>
      </c>
      <c r="BT1" s="6" t="n">
        <v>44202</v>
      </c>
      <c r="BU1" s="6" t="n">
        <v>44203</v>
      </c>
      <c r="BV1" s="6" t="s">
        <v>20</v>
      </c>
      <c r="BW1" s="6" t="s">
        <v>21</v>
      </c>
      <c r="BX1" s="6" t="s">
        <v>22</v>
      </c>
      <c r="BY1" s="26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400</v>
      </c>
      <c r="D2" s="9" t="n">
        <v>203524</v>
      </c>
      <c r="E2" s="9" t="n">
        <v>2068516</v>
      </c>
      <c r="F2" s="9" t="s">
        <v>36</v>
      </c>
      <c r="G2" s="9" t="s">
        <v>96</v>
      </c>
      <c r="H2" s="9" t="n">
        <v>1600</v>
      </c>
      <c r="I2" s="10" t="s">
        <v>97</v>
      </c>
      <c r="J2" s="9" t="n">
        <v>0</v>
      </c>
      <c r="K2" s="9" t="n">
        <f aca="false">H2-J2</f>
        <v>1600</v>
      </c>
      <c r="L2" s="9" t="n">
        <v>3200</v>
      </c>
      <c r="M2" s="9" t="n">
        <f aca="false">K2+L2</f>
        <v>4800</v>
      </c>
      <c r="N2" s="9" t="n">
        <v>1575</v>
      </c>
      <c r="O2" s="9" t="n">
        <f aca="false">M2-N2</f>
        <v>3225</v>
      </c>
      <c r="P2" s="9" t="n">
        <v>1600</v>
      </c>
      <c r="Q2" s="9" t="n">
        <f aca="false">O2+P2</f>
        <v>4825</v>
      </c>
      <c r="R2" s="9" t="n">
        <v>860</v>
      </c>
      <c r="S2" s="9" t="n">
        <f aca="false">Q2-R2</f>
        <v>3965</v>
      </c>
      <c r="T2" s="9" t="s">
        <v>29</v>
      </c>
      <c r="U2" s="9" t="n">
        <f aca="false">S2+T2</f>
        <v>3965</v>
      </c>
      <c r="V2" s="9" t="n">
        <v>3430</v>
      </c>
      <c r="W2" s="9" t="n">
        <f aca="false">U2-V2</f>
        <v>535</v>
      </c>
      <c r="X2" s="9" t="n">
        <v>1600</v>
      </c>
      <c r="Y2" s="9" t="n">
        <f aca="false">W2+X2</f>
        <v>2135</v>
      </c>
      <c r="Z2" s="9" t="n">
        <v>0</v>
      </c>
      <c r="AA2" s="9" t="n">
        <f aca="false">Y2-Z2</f>
        <v>2135</v>
      </c>
      <c r="AB2" s="9" t="n">
        <v>1600</v>
      </c>
      <c r="AC2" s="9" t="n">
        <f aca="false">AA2+AB2</f>
        <v>3735</v>
      </c>
      <c r="AD2" s="9" t="n">
        <v>1460</v>
      </c>
      <c r="AE2" s="9" t="n">
        <f aca="false">AC2-AD2</f>
        <v>2275</v>
      </c>
      <c r="AF2" s="9" t="n">
        <v>1600</v>
      </c>
      <c r="AG2" s="9" t="n">
        <f aca="false">AE2+AF2</f>
        <v>3875</v>
      </c>
      <c r="AH2" s="9"/>
      <c r="AI2" s="9"/>
      <c r="AJ2" s="9" t="n">
        <v>1800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 t="n">
        <f aca="false">SUM(AH2:BA2)</f>
        <v>1800</v>
      </c>
      <c r="BC2" s="9" t="n">
        <f aca="false">AG2-BB2</f>
        <v>2075</v>
      </c>
      <c r="BD2" s="9" t="n">
        <v>1600</v>
      </c>
      <c r="BE2" s="9" t="n">
        <v>1600</v>
      </c>
      <c r="BF2" s="9" t="n">
        <v>1600</v>
      </c>
      <c r="BG2" s="9" t="n">
        <v>1600</v>
      </c>
      <c r="BH2" s="9" t="n">
        <v>1600</v>
      </c>
      <c r="BI2" s="9" t="s">
        <v>29</v>
      </c>
      <c r="BJ2" s="9" t="s">
        <v>29</v>
      </c>
      <c r="BK2" s="9" t="s">
        <v>29</v>
      </c>
      <c r="BL2" s="9" t="s">
        <v>29</v>
      </c>
      <c r="BM2" s="9" t="s">
        <v>29</v>
      </c>
      <c r="BN2" s="9" t="s">
        <v>29</v>
      </c>
      <c r="BO2" s="9" t="s">
        <v>29</v>
      </c>
      <c r="BP2" s="9" t="s">
        <v>29</v>
      </c>
      <c r="BQ2" s="9" t="s">
        <v>29</v>
      </c>
      <c r="BR2" s="9" t="n">
        <v>3200</v>
      </c>
      <c r="BS2" s="9" t="n">
        <v>1600</v>
      </c>
      <c r="BT2" s="9" t="n">
        <v>1600</v>
      </c>
      <c r="BU2" s="9" t="n">
        <v>1600</v>
      </c>
      <c r="BV2" s="11" t="n">
        <f aca="false">ROUNDUP(BC2/C2,0)</f>
        <v>6</v>
      </c>
      <c r="BW2" s="12" t="n">
        <v>5</v>
      </c>
      <c r="BX2" s="13" t="n">
        <v>0</v>
      </c>
      <c r="BY2" s="13" t="s">
        <v>95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600</v>
      </c>
      <c r="D3" s="9" t="n">
        <v>203524</v>
      </c>
      <c r="E3" s="9" t="n">
        <v>2071363</v>
      </c>
      <c r="F3" s="9" t="s">
        <v>36</v>
      </c>
      <c r="G3" s="9" t="s">
        <v>38</v>
      </c>
      <c r="H3" s="9" t="n">
        <v>500</v>
      </c>
      <c r="I3" s="10" t="s">
        <v>39</v>
      </c>
      <c r="J3" s="9" t="n">
        <v>0</v>
      </c>
      <c r="K3" s="9" t="n">
        <f aca="false">H3-J3</f>
        <v>500</v>
      </c>
      <c r="L3" s="9" t="n">
        <v>1000</v>
      </c>
      <c r="M3" s="9" t="n">
        <f aca="false">K3+L3</f>
        <v>1500</v>
      </c>
      <c r="N3" s="9" t="n">
        <v>1005</v>
      </c>
      <c r="O3" s="9" t="n">
        <f aca="false">M3-N3</f>
        <v>495</v>
      </c>
      <c r="P3" s="9" t="n">
        <v>1000</v>
      </c>
      <c r="Q3" s="9" t="n">
        <f aca="false">O3+P3</f>
        <v>1495</v>
      </c>
      <c r="R3" s="9" t="n">
        <v>725</v>
      </c>
      <c r="S3" s="9" t="n">
        <f aca="false">Q3-R3</f>
        <v>770</v>
      </c>
      <c r="T3" s="9" t="n">
        <v>500</v>
      </c>
      <c r="U3" s="9" t="n">
        <f aca="false">S3+T3</f>
        <v>1270</v>
      </c>
      <c r="V3" s="9" t="n">
        <v>160</v>
      </c>
      <c r="W3" s="9" t="n">
        <f aca="false">U3-V3</f>
        <v>1110</v>
      </c>
      <c r="X3" s="9" t="n">
        <v>1000</v>
      </c>
      <c r="Y3" s="9" t="n">
        <f aca="false">W3+X3</f>
        <v>2110</v>
      </c>
      <c r="Z3" s="9" t="n">
        <v>900</v>
      </c>
      <c r="AA3" s="9" t="n">
        <f aca="false">Y3-Z3</f>
        <v>1210</v>
      </c>
      <c r="AB3" s="9" t="n">
        <v>500</v>
      </c>
      <c r="AC3" s="9" t="n">
        <f aca="false">AA3+AB3</f>
        <v>1710</v>
      </c>
      <c r="AD3" s="9" t="n">
        <v>1100</v>
      </c>
      <c r="AE3" s="9" t="n">
        <f aca="false">AC3-AD3</f>
        <v>610</v>
      </c>
      <c r="AF3" s="9" t="n">
        <v>1000</v>
      </c>
      <c r="AG3" s="9" t="n">
        <f aca="false">AE3+AF3</f>
        <v>1610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 t="n">
        <v>250</v>
      </c>
      <c r="AZ3" s="9" t="n">
        <v>600</v>
      </c>
      <c r="BA3" s="9"/>
      <c r="BB3" s="9" t="n">
        <f aca="false">SUM(AH3:BA3)</f>
        <v>850</v>
      </c>
      <c r="BC3" s="9" t="n">
        <f aca="false">AG3-BB3</f>
        <v>760</v>
      </c>
      <c r="BD3" s="9" t="n">
        <v>500</v>
      </c>
      <c r="BE3" s="9" t="n">
        <v>1000</v>
      </c>
      <c r="BF3" s="9" t="n">
        <v>500</v>
      </c>
      <c r="BG3" s="9" t="n">
        <v>1000</v>
      </c>
      <c r="BH3" s="9" t="n">
        <v>500</v>
      </c>
      <c r="BI3" s="9" t="s">
        <v>29</v>
      </c>
      <c r="BJ3" s="9" t="s">
        <v>29</v>
      </c>
      <c r="BK3" s="9" t="s">
        <v>29</v>
      </c>
      <c r="BL3" s="9" t="s">
        <v>29</v>
      </c>
      <c r="BM3" s="9" t="s">
        <v>29</v>
      </c>
      <c r="BN3" s="9" t="s">
        <v>29</v>
      </c>
      <c r="BO3" s="9" t="s">
        <v>29</v>
      </c>
      <c r="BP3" s="9" t="s">
        <v>29</v>
      </c>
      <c r="BQ3" s="9" t="n">
        <v>500</v>
      </c>
      <c r="BR3" s="9" t="n">
        <v>1500</v>
      </c>
      <c r="BS3" s="9" t="n">
        <v>500</v>
      </c>
      <c r="BT3" s="9" t="n">
        <v>1000</v>
      </c>
      <c r="BU3" s="9" t="n">
        <v>500</v>
      </c>
      <c r="BV3" s="11" t="n">
        <f aca="false">ROUNDUP(BC3/C3,0)</f>
        <v>2</v>
      </c>
      <c r="BW3" s="12" t="n">
        <v>2</v>
      </c>
      <c r="BX3" s="13" t="n">
        <v>65</v>
      </c>
      <c r="BY3" s="13" t="s">
        <v>125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96</v>
      </c>
      <c r="D4" s="9" t="n">
        <v>203524</v>
      </c>
      <c r="E4" s="9" t="n">
        <v>2055825</v>
      </c>
      <c r="F4" s="9" t="s">
        <v>31</v>
      </c>
      <c r="G4" s="9" t="s">
        <v>54</v>
      </c>
      <c r="H4" s="9" t="n">
        <v>960</v>
      </c>
      <c r="I4" s="10" t="s">
        <v>55</v>
      </c>
      <c r="J4" s="9" t="n">
        <v>0</v>
      </c>
      <c r="K4" s="9" t="n">
        <f aca="false">H4-J4</f>
        <v>960</v>
      </c>
      <c r="L4" s="9" t="n">
        <v>1056</v>
      </c>
      <c r="M4" s="9" t="n">
        <f aca="false">K4+L4</f>
        <v>2016</v>
      </c>
      <c r="N4" s="9" t="n">
        <v>1115</v>
      </c>
      <c r="O4" s="9" t="n">
        <f aca="false">M4-N4</f>
        <v>901</v>
      </c>
      <c r="P4" s="9" t="n">
        <v>768</v>
      </c>
      <c r="Q4" s="9" t="n">
        <f aca="false">O4+P4</f>
        <v>1669</v>
      </c>
      <c r="R4" s="9" t="n">
        <v>660</v>
      </c>
      <c r="S4" s="9" t="n">
        <f aca="false">Q4-R4</f>
        <v>1009</v>
      </c>
      <c r="T4" s="9" t="n">
        <v>768</v>
      </c>
      <c r="U4" s="9" t="n">
        <f aca="false">S4+T4</f>
        <v>1777</v>
      </c>
      <c r="V4" s="9" t="n">
        <v>617</v>
      </c>
      <c r="W4" s="9" t="n">
        <f aca="false">U4-V4</f>
        <v>1160</v>
      </c>
      <c r="X4" s="9" t="n">
        <v>768</v>
      </c>
      <c r="Y4" s="9" t="n">
        <f aca="false">W4+X4</f>
        <v>1928</v>
      </c>
      <c r="Z4" s="9" t="n">
        <v>662</v>
      </c>
      <c r="AA4" s="9" t="n">
        <f aca="false">Y4-Z4</f>
        <v>1266</v>
      </c>
      <c r="AB4" s="9" t="n">
        <v>768</v>
      </c>
      <c r="AC4" s="9" t="n">
        <f aca="false">AA4+AB4</f>
        <v>2034</v>
      </c>
      <c r="AD4" s="9" t="n">
        <v>552</v>
      </c>
      <c r="AE4" s="9" t="n">
        <f aca="false">AC4-AD4</f>
        <v>1482</v>
      </c>
      <c r="AF4" s="9" t="n">
        <v>768</v>
      </c>
      <c r="AG4" s="9" t="n">
        <f aca="false">AE4+AF4</f>
        <v>2250</v>
      </c>
      <c r="AH4" s="9"/>
      <c r="AI4" s="9"/>
      <c r="AJ4" s="9"/>
      <c r="AK4" s="9" t="n">
        <v>96</v>
      </c>
      <c r="AL4" s="9" t="n">
        <v>88</v>
      </c>
      <c r="AM4" s="9"/>
      <c r="AN4" s="9"/>
      <c r="AO4" s="9" t="n">
        <v>104</v>
      </c>
      <c r="AP4" s="9" t="n">
        <f aca="false">100+105</f>
        <v>205</v>
      </c>
      <c r="AQ4" s="9"/>
      <c r="AR4" s="9" t="n">
        <f aca="false">80+96</f>
        <v>176</v>
      </c>
      <c r="AS4" s="9" t="n">
        <v>88</v>
      </c>
      <c r="AT4" s="9"/>
      <c r="AU4" s="9" t="n">
        <f aca="false">96+94</f>
        <v>190</v>
      </c>
      <c r="AV4" s="9" t="n">
        <v>96</v>
      </c>
      <c r="AW4" s="9"/>
      <c r="AX4" s="9"/>
      <c r="AY4" s="9"/>
      <c r="AZ4" s="9"/>
      <c r="BA4" s="9"/>
      <c r="BB4" s="9" t="n">
        <f aca="false">SUM(AH4:BA4)</f>
        <v>1043</v>
      </c>
      <c r="BC4" s="9" t="n">
        <f aca="false">AG4-BB4</f>
        <v>1207</v>
      </c>
      <c r="BD4" s="9" t="n">
        <v>768</v>
      </c>
      <c r="BE4" s="9" t="n">
        <v>672</v>
      </c>
      <c r="BF4" s="9" t="n">
        <v>768</v>
      </c>
      <c r="BG4" s="9" t="n">
        <v>768</v>
      </c>
      <c r="BH4" s="9" t="n">
        <v>768</v>
      </c>
      <c r="BI4" s="9" t="s">
        <v>29</v>
      </c>
      <c r="BJ4" s="9" t="s">
        <v>29</v>
      </c>
      <c r="BK4" s="9" t="s">
        <v>29</v>
      </c>
      <c r="BL4" s="9" t="s">
        <v>29</v>
      </c>
      <c r="BM4" s="9" t="s">
        <v>29</v>
      </c>
      <c r="BN4" s="9" t="s">
        <v>29</v>
      </c>
      <c r="BO4" s="9" t="s">
        <v>29</v>
      </c>
      <c r="BP4" s="9" t="s">
        <v>29</v>
      </c>
      <c r="BQ4" s="9" t="n">
        <v>384</v>
      </c>
      <c r="BR4" s="9" t="n">
        <v>1152</v>
      </c>
      <c r="BS4" s="9" t="n">
        <v>768</v>
      </c>
      <c r="BT4" s="9" t="n">
        <v>768</v>
      </c>
      <c r="BU4" s="9" t="n">
        <v>768</v>
      </c>
      <c r="BV4" s="11" t="n">
        <f aca="false">ROUNDUP(BC4/C4,0)</f>
        <v>13</v>
      </c>
      <c r="BW4" s="12" t="n">
        <v>20</v>
      </c>
      <c r="BX4" s="13" t="n">
        <v>167</v>
      </c>
      <c r="BY4" s="13" t="s">
        <v>276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160</v>
      </c>
      <c r="D5" s="9" t="n">
        <v>203524</v>
      </c>
      <c r="E5" s="9" t="n">
        <v>2055827</v>
      </c>
      <c r="F5" s="9" t="s">
        <v>41</v>
      </c>
      <c r="G5" s="9" t="s">
        <v>43</v>
      </c>
      <c r="H5" s="9" t="n">
        <v>960</v>
      </c>
      <c r="I5" s="10" t="s">
        <v>44</v>
      </c>
      <c r="J5" s="9" t="n">
        <v>665</v>
      </c>
      <c r="K5" s="9" t="n">
        <f aca="false">H5-J5</f>
        <v>295</v>
      </c>
      <c r="L5" s="9" t="n">
        <v>1056</v>
      </c>
      <c r="M5" s="9" t="n">
        <f aca="false">K5+L5</f>
        <v>1351</v>
      </c>
      <c r="N5" s="9" t="n">
        <v>469</v>
      </c>
      <c r="O5" s="9" t="n">
        <f aca="false">M5-N5</f>
        <v>882</v>
      </c>
      <c r="P5" s="9" t="n">
        <v>768</v>
      </c>
      <c r="Q5" s="9" t="n">
        <f aca="false">O5+P5</f>
        <v>1650</v>
      </c>
      <c r="R5" s="9" t="n">
        <v>606</v>
      </c>
      <c r="S5" s="9" t="n">
        <f aca="false">Q5-R5</f>
        <v>1044</v>
      </c>
      <c r="T5" s="9" t="n">
        <v>768</v>
      </c>
      <c r="U5" s="9" t="n">
        <f aca="false">S5+T5</f>
        <v>1812</v>
      </c>
      <c r="V5" s="9" t="n">
        <v>962</v>
      </c>
      <c r="W5" s="9" t="n">
        <f aca="false">U5-V5</f>
        <v>850</v>
      </c>
      <c r="X5" s="9" t="n">
        <v>768</v>
      </c>
      <c r="Y5" s="9" t="n">
        <f aca="false">W5+X5</f>
        <v>1618</v>
      </c>
      <c r="Z5" s="9" t="n">
        <v>384</v>
      </c>
      <c r="AA5" s="9" t="n">
        <f aca="false">Y5-Z5</f>
        <v>1234</v>
      </c>
      <c r="AB5" s="9" t="n">
        <v>768</v>
      </c>
      <c r="AC5" s="9" t="n">
        <f aca="false">AA5+AB5</f>
        <v>2002</v>
      </c>
      <c r="AD5" s="9" t="n">
        <v>834</v>
      </c>
      <c r="AE5" s="9" t="n">
        <f aca="false">AC5-AD5</f>
        <v>1168</v>
      </c>
      <c r="AF5" s="9" t="n">
        <v>768</v>
      </c>
      <c r="AG5" s="9" t="n">
        <f aca="false">AE5+AF5</f>
        <v>1936</v>
      </c>
      <c r="AH5" s="9"/>
      <c r="AI5" s="9"/>
      <c r="AJ5" s="9"/>
      <c r="AK5" s="9" t="n">
        <v>96</v>
      </c>
      <c r="AL5" s="9" t="n">
        <v>96</v>
      </c>
      <c r="AM5" s="9" t="n">
        <v>96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 t="n">
        <f aca="false">96+96</f>
        <v>192</v>
      </c>
      <c r="AZ5" s="9" t="n">
        <f aca="false">96+96+96</f>
        <v>288</v>
      </c>
      <c r="BA5" s="9"/>
      <c r="BB5" s="9" t="n">
        <f aca="false">SUM(AH5:BA5)</f>
        <v>768</v>
      </c>
      <c r="BC5" s="9" t="n">
        <f aca="false">AG5-BB5</f>
        <v>1168</v>
      </c>
      <c r="BD5" s="9" t="n">
        <v>768</v>
      </c>
      <c r="BE5" s="9" t="n">
        <v>672</v>
      </c>
      <c r="BF5" s="9" t="n">
        <v>768</v>
      </c>
      <c r="BG5" s="9" t="n">
        <v>768</v>
      </c>
      <c r="BH5" s="9" t="n">
        <v>768</v>
      </c>
      <c r="BI5" s="9" t="s">
        <v>29</v>
      </c>
      <c r="BJ5" s="9" t="s">
        <v>29</v>
      </c>
      <c r="BK5" s="9" t="s">
        <v>29</v>
      </c>
      <c r="BL5" s="9" t="s">
        <v>29</v>
      </c>
      <c r="BM5" s="9" t="s">
        <v>29</v>
      </c>
      <c r="BN5" s="9" t="s">
        <v>29</v>
      </c>
      <c r="BO5" s="9" t="s">
        <v>29</v>
      </c>
      <c r="BP5" s="9" t="s">
        <v>29</v>
      </c>
      <c r="BQ5" s="9" t="n">
        <v>384</v>
      </c>
      <c r="BR5" s="9" t="n">
        <v>1152</v>
      </c>
      <c r="BS5" s="9" t="n">
        <v>768</v>
      </c>
      <c r="BT5" s="9" t="n">
        <v>768</v>
      </c>
      <c r="BU5" s="9" t="n">
        <v>768</v>
      </c>
      <c r="BV5" s="11" t="n">
        <f aca="false">ROUNDUP(BC5/C5,0)</f>
        <v>8</v>
      </c>
      <c r="BW5" s="12" t="n">
        <v>98</v>
      </c>
      <c r="BX5" s="13" t="n">
        <v>736</v>
      </c>
      <c r="BY5" s="13" t="s">
        <v>49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200</v>
      </c>
      <c r="D6" s="9" t="n">
        <v>203524</v>
      </c>
      <c r="E6" s="9" t="n">
        <v>2055828</v>
      </c>
      <c r="F6" s="9" t="s">
        <v>25</v>
      </c>
      <c r="G6" s="9" t="s">
        <v>27</v>
      </c>
      <c r="H6" s="9" t="n">
        <v>300</v>
      </c>
      <c r="I6" s="10" t="s">
        <v>28</v>
      </c>
      <c r="J6" s="9" t="n">
        <v>0</v>
      </c>
      <c r="K6" s="9" t="n">
        <f aca="false">H6-J6</f>
        <v>300</v>
      </c>
      <c r="L6" s="9" t="n">
        <v>900</v>
      </c>
      <c r="M6" s="9" t="n">
        <f aca="false">K6+L6</f>
        <v>1200</v>
      </c>
      <c r="N6" s="9" t="n">
        <v>0</v>
      </c>
      <c r="O6" s="9" t="n">
        <f aca="false">M6-N6</f>
        <v>1200</v>
      </c>
      <c r="P6" s="9" t="n">
        <v>900</v>
      </c>
      <c r="Q6" s="9" t="n">
        <f aca="false">O6+P6</f>
        <v>2100</v>
      </c>
      <c r="R6" s="9" t="n">
        <v>1641</v>
      </c>
      <c r="S6" s="9" t="n">
        <f aca="false">Q6-R6</f>
        <v>459</v>
      </c>
      <c r="T6" s="9" t="n">
        <v>600</v>
      </c>
      <c r="U6" s="9" t="n">
        <f aca="false">S6+T6</f>
        <v>1059</v>
      </c>
      <c r="V6" s="9" t="n">
        <v>556</v>
      </c>
      <c r="W6" s="9" t="n">
        <f aca="false">U6-V6</f>
        <v>503</v>
      </c>
      <c r="X6" s="9" t="n">
        <v>900</v>
      </c>
      <c r="Y6" s="9" t="n">
        <f aca="false">W6+X6</f>
        <v>1403</v>
      </c>
      <c r="Z6" s="9" t="n">
        <v>120</v>
      </c>
      <c r="AA6" s="9" t="n">
        <f aca="false">Y6-Z6</f>
        <v>1283</v>
      </c>
      <c r="AB6" s="9" t="n">
        <v>600</v>
      </c>
      <c r="AC6" s="9" t="n">
        <f aca="false">AA6+AB6</f>
        <v>1883</v>
      </c>
      <c r="AD6" s="9" t="n">
        <v>1080</v>
      </c>
      <c r="AE6" s="9" t="n">
        <f aca="false">AC6-AD6</f>
        <v>803</v>
      </c>
      <c r="AF6" s="9" t="n">
        <v>900</v>
      </c>
      <c r="AG6" s="9" t="n">
        <f aca="false">AE6+AF6</f>
        <v>1703</v>
      </c>
      <c r="AH6" s="9"/>
      <c r="AI6" s="9"/>
      <c r="AJ6" s="9"/>
      <c r="AK6" s="9" t="n">
        <v>280</v>
      </c>
      <c r="AL6" s="9"/>
      <c r="AM6" s="9"/>
      <c r="AN6" s="9" t="n">
        <f aca="false">44+280</f>
        <v>324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 t="n">
        <f aca="false">SUM(AH6:BA6)</f>
        <v>604</v>
      </c>
      <c r="BC6" s="9" t="n">
        <f aca="false">AG6-BB6</f>
        <v>1099</v>
      </c>
      <c r="BD6" s="9" t="n">
        <v>600</v>
      </c>
      <c r="BE6" s="9" t="n">
        <v>900</v>
      </c>
      <c r="BF6" s="9" t="n">
        <v>600</v>
      </c>
      <c r="BG6" s="9" t="n">
        <v>900</v>
      </c>
      <c r="BH6" s="9" t="n">
        <v>600</v>
      </c>
      <c r="BI6" s="9" t="s">
        <v>29</v>
      </c>
      <c r="BJ6" s="9" t="s">
        <v>29</v>
      </c>
      <c r="BK6" s="9" t="s">
        <v>29</v>
      </c>
      <c r="BL6" s="9" t="s">
        <v>29</v>
      </c>
      <c r="BM6" s="9" t="s">
        <v>29</v>
      </c>
      <c r="BN6" s="9" t="s">
        <v>29</v>
      </c>
      <c r="BO6" s="9" t="s">
        <v>29</v>
      </c>
      <c r="BP6" s="9" t="s">
        <v>29</v>
      </c>
      <c r="BQ6" s="9" t="n">
        <v>300</v>
      </c>
      <c r="BR6" s="9" t="n">
        <v>1200</v>
      </c>
      <c r="BS6" s="9" t="n">
        <v>900</v>
      </c>
      <c r="BT6" s="9" t="n">
        <v>600</v>
      </c>
      <c r="BU6" s="9" t="n">
        <v>900</v>
      </c>
      <c r="BV6" s="11" t="n">
        <f aca="false">ROUNDUP(BC6/C6,0)</f>
        <v>6</v>
      </c>
      <c r="BW6" s="12" t="n">
        <v>230</v>
      </c>
      <c r="BX6" s="13" t="n">
        <v>1220</v>
      </c>
      <c r="BY6" s="13" t="s">
        <v>95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1000</v>
      </c>
      <c r="D7" s="9" t="n">
        <v>203525</v>
      </c>
      <c r="E7" s="9" t="n">
        <v>2032042</v>
      </c>
      <c r="F7" s="9"/>
      <c r="G7" s="9" t="s">
        <v>170</v>
      </c>
      <c r="H7" s="9" t="n">
        <v>2000</v>
      </c>
      <c r="I7" s="10" t="s">
        <v>171</v>
      </c>
      <c r="J7" s="9" t="n">
        <v>0</v>
      </c>
      <c r="K7" s="9" t="n">
        <f aca="false">H7-J7</f>
        <v>2000</v>
      </c>
      <c r="L7" s="9" t="s">
        <v>29</v>
      </c>
      <c r="M7" s="9" t="n">
        <f aca="false">K7+L7</f>
        <v>2000</v>
      </c>
      <c r="N7" s="9" t="n">
        <v>0</v>
      </c>
      <c r="O7" s="9" t="n">
        <f aca="false">M7-N7</f>
        <v>2000</v>
      </c>
      <c r="P7" s="9" t="n">
        <v>2000</v>
      </c>
      <c r="Q7" s="9" t="n">
        <f aca="false">O7+P7</f>
        <v>4000</v>
      </c>
      <c r="R7" s="9" t="n">
        <v>1310</v>
      </c>
      <c r="S7" s="9" t="n">
        <f aca="false">Q7-R7</f>
        <v>2690</v>
      </c>
      <c r="T7" s="9" t="s">
        <v>29</v>
      </c>
      <c r="U7" s="9" t="n">
        <f aca="false">S7+T7</f>
        <v>2690</v>
      </c>
      <c r="V7" s="9" t="n">
        <v>2040</v>
      </c>
      <c r="W7" s="9" t="n">
        <f aca="false">U7-V7</f>
        <v>650</v>
      </c>
      <c r="X7" s="9" t="n">
        <v>2000</v>
      </c>
      <c r="Y7" s="9" t="n">
        <f aca="false">W7+X7</f>
        <v>2650</v>
      </c>
      <c r="Z7" s="9" t="n">
        <v>0</v>
      </c>
      <c r="AA7" s="9" t="n">
        <f aca="false">Y7-Z7</f>
        <v>2650</v>
      </c>
      <c r="AB7" s="9" t="s">
        <v>29</v>
      </c>
      <c r="AC7" s="9" t="n">
        <f aca="false">AA7+AB7</f>
        <v>2650</v>
      </c>
      <c r="AD7" s="9" t="n">
        <v>750</v>
      </c>
      <c r="AE7" s="9" t="n">
        <f aca="false">AC7-AD7</f>
        <v>1900</v>
      </c>
      <c r="AF7" s="9" t="s">
        <v>29</v>
      </c>
      <c r="AG7" s="9" t="n">
        <f aca="false">AE7+AF7</f>
        <v>1900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 t="n">
        <v>910</v>
      </c>
      <c r="AV7" s="9"/>
      <c r="AW7" s="9"/>
      <c r="AX7" s="9"/>
      <c r="AY7" s="9"/>
      <c r="AZ7" s="9"/>
      <c r="BA7" s="9"/>
      <c r="BB7" s="9" t="n">
        <f aca="false">SUM(AH7:BA7)</f>
        <v>910</v>
      </c>
      <c r="BC7" s="9" t="n">
        <f aca="false">AG7-BB7</f>
        <v>990</v>
      </c>
      <c r="BD7" s="9" t="n">
        <v>2000</v>
      </c>
      <c r="BE7" s="9" t="s">
        <v>29</v>
      </c>
      <c r="BF7" s="9" t="n">
        <v>2000</v>
      </c>
      <c r="BG7" s="9" t="s">
        <v>29</v>
      </c>
      <c r="BH7" s="9" t="n">
        <v>2000</v>
      </c>
      <c r="BI7" s="9" t="s">
        <v>29</v>
      </c>
      <c r="BJ7" s="9" t="s">
        <v>29</v>
      </c>
      <c r="BK7" s="9" t="s">
        <v>29</v>
      </c>
      <c r="BL7" s="9" t="s">
        <v>29</v>
      </c>
      <c r="BM7" s="9" t="s">
        <v>29</v>
      </c>
      <c r="BN7" s="9" t="s">
        <v>29</v>
      </c>
      <c r="BO7" s="9" t="s">
        <v>29</v>
      </c>
      <c r="BP7" s="9" t="s">
        <v>29</v>
      </c>
      <c r="BQ7" s="9" t="s">
        <v>29</v>
      </c>
      <c r="BR7" s="9" t="n">
        <v>2000</v>
      </c>
      <c r="BS7" s="9" t="s">
        <v>29</v>
      </c>
      <c r="BT7" s="9" t="s">
        <v>29</v>
      </c>
      <c r="BU7" s="9" t="n">
        <v>2000</v>
      </c>
      <c r="BV7" s="11" t="n">
        <f aca="false">ROUNDUP(BC7/C7,0)</f>
        <v>1</v>
      </c>
      <c r="BW7" s="12" t="n">
        <v>148</v>
      </c>
      <c r="BX7" s="13" t="n">
        <v>0</v>
      </c>
      <c r="BY7" s="13" t="s">
        <v>277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100</v>
      </c>
      <c r="D8" s="9" t="n">
        <v>190991</v>
      </c>
      <c r="E8" s="16" t="n">
        <v>2130677</v>
      </c>
      <c r="F8" s="9" t="s">
        <v>31</v>
      </c>
      <c r="G8" s="9" t="s">
        <v>33</v>
      </c>
      <c r="H8" s="9" t="s">
        <v>29</v>
      </c>
      <c r="I8" s="10" t="s">
        <v>34</v>
      </c>
      <c r="J8" s="9" t="n">
        <v>256</v>
      </c>
      <c r="K8" s="9" t="n">
        <f aca="false">H8-J8</f>
        <v>-256</v>
      </c>
      <c r="L8" s="9" t="n">
        <v>1200</v>
      </c>
      <c r="M8" s="9" t="n">
        <f aca="false">K8+L8</f>
        <v>944</v>
      </c>
      <c r="N8" s="9" t="n">
        <v>500</v>
      </c>
      <c r="O8" s="9" t="n">
        <f aca="false">M8-N8</f>
        <v>444</v>
      </c>
      <c r="P8" s="9" t="n">
        <v>500</v>
      </c>
      <c r="Q8" s="9" t="n">
        <f aca="false">O8+P8</f>
        <v>944</v>
      </c>
      <c r="R8" s="9" t="n">
        <v>400</v>
      </c>
      <c r="S8" s="9" t="n">
        <f aca="false">Q8-R8</f>
        <v>544</v>
      </c>
      <c r="T8" s="9" t="n">
        <v>500</v>
      </c>
      <c r="U8" s="9" t="n">
        <f aca="false">S8+T8</f>
        <v>1044</v>
      </c>
      <c r="V8" s="9" t="n">
        <v>314</v>
      </c>
      <c r="W8" s="9" t="n">
        <f aca="false">U8-V8</f>
        <v>730</v>
      </c>
      <c r="X8" s="9" t="n">
        <v>500</v>
      </c>
      <c r="Y8" s="9" t="n">
        <f aca="false">W8+X8</f>
        <v>1230</v>
      </c>
      <c r="Z8" s="9" t="n">
        <v>300</v>
      </c>
      <c r="AA8" s="9" t="n">
        <f aca="false">Y8-Z8</f>
        <v>930</v>
      </c>
      <c r="AB8" s="9" t="n">
        <v>500</v>
      </c>
      <c r="AC8" s="9" t="n">
        <f aca="false">AA8+AB8</f>
        <v>1430</v>
      </c>
      <c r="AD8" s="9" t="n">
        <v>555</v>
      </c>
      <c r="AE8" s="9" t="n">
        <f aca="false">AC8-AD8</f>
        <v>875</v>
      </c>
      <c r="AF8" s="9" t="n">
        <v>500</v>
      </c>
      <c r="AG8" s="9" t="n">
        <f aca="false">AE8+AF8</f>
        <v>1375</v>
      </c>
      <c r="AH8" s="9"/>
      <c r="AI8" s="9"/>
      <c r="AJ8" s="9"/>
      <c r="AK8" s="9"/>
      <c r="AL8" s="9"/>
      <c r="AM8" s="9" t="n">
        <v>92</v>
      </c>
      <c r="AN8" s="9" t="n">
        <v>100</v>
      </c>
      <c r="AO8" s="9"/>
      <c r="AP8" s="9"/>
      <c r="AQ8" s="9"/>
      <c r="AR8" s="9"/>
      <c r="AS8" s="9"/>
      <c r="AT8" s="9"/>
      <c r="AU8" s="9"/>
      <c r="AV8" s="9" t="n">
        <v>100</v>
      </c>
      <c r="AW8" s="9" t="n">
        <v>100</v>
      </c>
      <c r="AX8" s="9" t="n">
        <v>100</v>
      </c>
      <c r="AY8" s="9"/>
      <c r="AZ8" s="9"/>
      <c r="BA8" s="9"/>
      <c r="BB8" s="9" t="n">
        <f aca="false">SUM(AH8:BA8)</f>
        <v>492</v>
      </c>
      <c r="BC8" s="9" t="n">
        <f aca="false">AG8-BB8</f>
        <v>883</v>
      </c>
      <c r="BD8" s="9" t="n">
        <v>500</v>
      </c>
      <c r="BE8" s="9" t="n">
        <v>500</v>
      </c>
      <c r="BF8" s="9" t="n">
        <v>500</v>
      </c>
      <c r="BG8" s="9" t="n">
        <v>500</v>
      </c>
      <c r="BH8" s="9" t="n">
        <v>500</v>
      </c>
      <c r="BI8" s="9" t="s">
        <v>29</v>
      </c>
      <c r="BJ8" s="9" t="s">
        <v>29</v>
      </c>
      <c r="BK8" s="9" t="s">
        <v>29</v>
      </c>
      <c r="BL8" s="9" t="s">
        <v>29</v>
      </c>
      <c r="BM8" s="9" t="s">
        <v>29</v>
      </c>
      <c r="BN8" s="9" t="s">
        <v>29</v>
      </c>
      <c r="BO8" s="9" t="s">
        <v>29</v>
      </c>
      <c r="BP8" s="9" t="s">
        <v>29</v>
      </c>
      <c r="BQ8" s="9" t="n">
        <v>100</v>
      </c>
      <c r="BR8" s="9" t="n">
        <v>900</v>
      </c>
      <c r="BS8" s="9" t="n">
        <v>500</v>
      </c>
      <c r="BT8" s="9" t="n">
        <v>500</v>
      </c>
      <c r="BU8" s="9" t="n">
        <v>500</v>
      </c>
      <c r="BV8" s="11" t="n">
        <f aca="false">ROUNDUP(BC8/C8,0)</f>
        <v>9</v>
      </c>
      <c r="BW8" s="12" t="n">
        <v>6</v>
      </c>
      <c r="BX8" s="13" t="n">
        <v>622</v>
      </c>
      <c r="BY8" s="13" t="s">
        <v>278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2850</v>
      </c>
      <c r="D9" s="9" t="n">
        <v>203524</v>
      </c>
      <c r="E9" s="9" t="n">
        <v>2055826</v>
      </c>
      <c r="F9" s="9" t="s">
        <v>70</v>
      </c>
      <c r="G9" s="9" t="s">
        <v>71</v>
      </c>
      <c r="H9" s="9" t="n">
        <v>900</v>
      </c>
      <c r="I9" s="10" t="s">
        <v>72</v>
      </c>
      <c r="J9" s="9" t="n">
        <v>330</v>
      </c>
      <c r="K9" s="9" t="n">
        <f aca="false">H9-J9</f>
        <v>570</v>
      </c>
      <c r="L9" s="9" t="n">
        <v>1200</v>
      </c>
      <c r="M9" s="9" t="n">
        <f aca="false">K9+L9</f>
        <v>1770</v>
      </c>
      <c r="N9" s="9" t="n">
        <v>1855</v>
      </c>
      <c r="O9" s="9" t="n">
        <f aca="false">M9-N9</f>
        <v>-85</v>
      </c>
      <c r="P9" s="9" t="n">
        <v>900</v>
      </c>
      <c r="Q9" s="9" t="n">
        <f aca="false">O9+P9</f>
        <v>815</v>
      </c>
      <c r="R9" s="9" t="n">
        <v>219</v>
      </c>
      <c r="S9" s="9" t="n">
        <f aca="false">Q9-R9</f>
        <v>596</v>
      </c>
      <c r="T9" s="9" t="n">
        <v>600</v>
      </c>
      <c r="U9" s="9" t="n">
        <f aca="false">S9+T9</f>
        <v>1196</v>
      </c>
      <c r="V9" s="9" t="n">
        <v>1800</v>
      </c>
      <c r="W9" s="9" t="n">
        <f aca="false">U9-V9</f>
        <v>-604</v>
      </c>
      <c r="X9" s="9" t="n">
        <v>900</v>
      </c>
      <c r="Y9" s="9" t="n">
        <f aca="false">W9+X9</f>
        <v>296</v>
      </c>
      <c r="Z9" s="9" t="n">
        <v>296</v>
      </c>
      <c r="AA9" s="9" t="n">
        <f aca="false">Y9-Z9</f>
        <v>0</v>
      </c>
      <c r="AB9" s="9" t="n">
        <v>600</v>
      </c>
      <c r="AC9" s="9" t="n">
        <f aca="false">AA9+AB9</f>
        <v>600</v>
      </c>
      <c r="AD9" s="9" t="n">
        <v>414</v>
      </c>
      <c r="AE9" s="9" t="n">
        <f aca="false">AC9-AD9</f>
        <v>186</v>
      </c>
      <c r="AF9" s="9" t="n">
        <v>900</v>
      </c>
      <c r="AG9" s="9" t="n">
        <f aca="false">AE9+AF9</f>
        <v>1086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 t="n">
        <v>425</v>
      </c>
      <c r="AY9" s="9"/>
      <c r="AZ9" s="9"/>
      <c r="BA9" s="9"/>
      <c r="BB9" s="9" t="n">
        <f aca="false">SUM(AH9:BA9)</f>
        <v>425</v>
      </c>
      <c r="BC9" s="9" t="n">
        <f aca="false">AG9-BB9</f>
        <v>661</v>
      </c>
      <c r="BD9" s="9" t="n">
        <v>600</v>
      </c>
      <c r="BE9" s="9" t="n">
        <v>900</v>
      </c>
      <c r="BF9" s="9" t="n">
        <v>600</v>
      </c>
      <c r="BG9" s="9" t="n">
        <v>900</v>
      </c>
      <c r="BH9" s="9" t="n">
        <v>600</v>
      </c>
      <c r="BI9" s="9" t="s">
        <v>29</v>
      </c>
      <c r="BJ9" s="9" t="s">
        <v>29</v>
      </c>
      <c r="BK9" s="9" t="s">
        <v>29</v>
      </c>
      <c r="BL9" s="9" t="s">
        <v>29</v>
      </c>
      <c r="BM9" s="9" t="s">
        <v>29</v>
      </c>
      <c r="BN9" s="9" t="s">
        <v>29</v>
      </c>
      <c r="BO9" s="9" t="s">
        <v>29</v>
      </c>
      <c r="BP9" s="9" t="s">
        <v>29</v>
      </c>
      <c r="BQ9" s="9" t="n">
        <v>300</v>
      </c>
      <c r="BR9" s="9" t="n">
        <v>1200</v>
      </c>
      <c r="BS9" s="9" t="n">
        <v>900</v>
      </c>
      <c r="BT9" s="9" t="n">
        <v>600</v>
      </c>
      <c r="BU9" s="9" t="n">
        <v>900</v>
      </c>
      <c r="BV9" s="11" t="n">
        <f aca="false">ROUNDUP(BC9/C9,0)</f>
        <v>1</v>
      </c>
      <c r="BW9" s="12" t="n">
        <v>220</v>
      </c>
      <c r="BX9" s="13" t="n">
        <v>0</v>
      </c>
      <c r="BY9" s="13" t="s">
        <v>117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350</v>
      </c>
      <c r="D10" s="9" t="n">
        <v>191575</v>
      </c>
      <c r="E10" s="9" t="n">
        <v>2192212</v>
      </c>
      <c r="F10" s="9" t="s">
        <v>31</v>
      </c>
      <c r="G10" s="9" t="s">
        <v>77</v>
      </c>
      <c r="H10" s="9" t="n">
        <v>1000</v>
      </c>
      <c r="I10" s="10" t="s">
        <v>78</v>
      </c>
      <c r="J10" s="9" t="n">
        <v>1477</v>
      </c>
      <c r="K10" s="9" t="n">
        <f aca="false">H10-J10</f>
        <v>-477</v>
      </c>
      <c r="L10" s="9" t="n">
        <v>1500</v>
      </c>
      <c r="M10" s="9" t="n">
        <f aca="false">K10+L10</f>
        <v>1023</v>
      </c>
      <c r="N10" s="9" t="n">
        <v>1254</v>
      </c>
      <c r="O10" s="9" t="n">
        <f aca="false">M10-N10</f>
        <v>-231</v>
      </c>
      <c r="P10" s="9" t="n">
        <v>500</v>
      </c>
      <c r="Q10" s="9" t="n">
        <f aca="false">O10+P10</f>
        <v>269</v>
      </c>
      <c r="R10" s="9" t="n">
        <v>0</v>
      </c>
      <c r="S10" s="9" t="n">
        <f aca="false">Q10-R10</f>
        <v>269</v>
      </c>
      <c r="T10" s="9" t="n">
        <v>1000</v>
      </c>
      <c r="U10" s="9" t="n">
        <f aca="false">S10+T10</f>
        <v>1269</v>
      </c>
      <c r="V10" s="9" t="n">
        <v>337</v>
      </c>
      <c r="W10" s="9" t="n">
        <f aca="false">U10-V10</f>
        <v>932</v>
      </c>
      <c r="X10" s="9" t="n">
        <v>1000</v>
      </c>
      <c r="Y10" s="9" t="n">
        <f aca="false">W10+X10</f>
        <v>1932</v>
      </c>
      <c r="Z10" s="9" t="n">
        <v>784</v>
      </c>
      <c r="AA10" s="9" t="n">
        <f aca="false">Y10-Z10</f>
        <v>1148</v>
      </c>
      <c r="AB10" s="9" t="n">
        <v>1000</v>
      </c>
      <c r="AC10" s="9" t="n">
        <f aca="false">AA10+AB10</f>
        <v>2148</v>
      </c>
      <c r="AD10" s="9" t="n">
        <v>740</v>
      </c>
      <c r="AE10" s="9" t="n">
        <f aca="false">AC10-AD10</f>
        <v>1408</v>
      </c>
      <c r="AF10" s="9" t="n">
        <v>1000</v>
      </c>
      <c r="AG10" s="9" t="n">
        <f aca="false">AE10+AF10</f>
        <v>2408</v>
      </c>
      <c r="AH10" s="9"/>
      <c r="AI10" s="9" t="n">
        <v>240</v>
      </c>
      <c r="AJ10" s="9"/>
      <c r="AK10" s="9"/>
      <c r="AL10" s="9"/>
      <c r="AM10" s="9"/>
      <c r="AN10" s="9"/>
      <c r="AO10" s="9"/>
      <c r="AP10" s="9"/>
      <c r="AQ10" s="9" t="n">
        <v>300</v>
      </c>
      <c r="AR10" s="9" t="n">
        <v>141</v>
      </c>
      <c r="AS10" s="9" t="n">
        <v>370</v>
      </c>
      <c r="AT10" s="9"/>
      <c r="AU10" s="9" t="n">
        <v>390</v>
      </c>
      <c r="AV10" s="9"/>
      <c r="AW10" s="9"/>
      <c r="AX10" s="9"/>
      <c r="AY10" s="9"/>
      <c r="AZ10" s="9" t="n">
        <v>400</v>
      </c>
      <c r="BA10" s="9"/>
      <c r="BB10" s="9" t="n">
        <f aca="false">SUM(AH10:BA10)</f>
        <v>1841</v>
      </c>
      <c r="BC10" s="9" t="n">
        <f aca="false">AG10-BB10</f>
        <v>567</v>
      </c>
      <c r="BD10" s="9" t="n">
        <v>500</v>
      </c>
      <c r="BE10" s="9" t="n">
        <v>1000</v>
      </c>
      <c r="BF10" s="9" t="n">
        <v>1000</v>
      </c>
      <c r="BG10" s="9" t="n">
        <v>1000</v>
      </c>
      <c r="BH10" s="9" t="n">
        <v>1000</v>
      </c>
      <c r="BI10" s="9" t="s">
        <v>29</v>
      </c>
      <c r="BJ10" s="9" t="s">
        <v>29</v>
      </c>
      <c r="BK10" s="9" t="s">
        <v>29</v>
      </c>
      <c r="BL10" s="9" t="s">
        <v>29</v>
      </c>
      <c r="BM10" s="9" t="s">
        <v>29</v>
      </c>
      <c r="BN10" s="9" t="s">
        <v>29</v>
      </c>
      <c r="BO10" s="9" t="s">
        <v>29</v>
      </c>
      <c r="BP10" s="9" t="s">
        <v>29</v>
      </c>
      <c r="BQ10" s="9" t="s">
        <v>29</v>
      </c>
      <c r="BR10" s="9" t="n">
        <v>1500</v>
      </c>
      <c r="BS10" s="9" t="n">
        <v>1000</v>
      </c>
      <c r="BT10" s="9" t="n">
        <v>1000</v>
      </c>
      <c r="BU10" s="9" t="n">
        <v>1000</v>
      </c>
      <c r="BV10" s="11" t="n">
        <f aca="false">ROUNDUP(BC10/C10,0)</f>
        <v>2</v>
      </c>
      <c r="BW10" s="12" t="n">
        <v>93</v>
      </c>
      <c r="BX10" s="13" t="n">
        <v>250</v>
      </c>
      <c r="BY10" s="13" t="s">
        <v>49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100</v>
      </c>
      <c r="D11" s="9" t="n">
        <v>203524</v>
      </c>
      <c r="E11" s="9" t="n">
        <v>2093742</v>
      </c>
      <c r="F11" s="9" t="s">
        <v>41</v>
      </c>
      <c r="G11" s="9" t="s">
        <v>99</v>
      </c>
      <c r="H11" s="9" t="n">
        <v>600</v>
      </c>
      <c r="I11" s="10" t="s">
        <v>100</v>
      </c>
      <c r="J11" s="9" t="n">
        <v>240</v>
      </c>
      <c r="K11" s="9" t="n">
        <f aca="false">H11-J11</f>
        <v>360</v>
      </c>
      <c r="L11" s="9" t="n">
        <v>1200</v>
      </c>
      <c r="M11" s="9" t="n">
        <f aca="false">K11+L11</f>
        <v>1560</v>
      </c>
      <c r="N11" s="9" t="n">
        <v>1713</v>
      </c>
      <c r="O11" s="9" t="n">
        <f aca="false">M11-N11</f>
        <v>-153</v>
      </c>
      <c r="P11" s="9" t="n">
        <v>1200</v>
      </c>
      <c r="Q11" s="9" t="n">
        <f aca="false">O11+P11</f>
        <v>1047</v>
      </c>
      <c r="R11" s="9" t="n">
        <v>0</v>
      </c>
      <c r="S11" s="9" t="n">
        <f aca="false">Q11-R11</f>
        <v>1047</v>
      </c>
      <c r="T11" s="9" t="n">
        <v>600</v>
      </c>
      <c r="U11" s="9" t="n">
        <f aca="false">S11+T11</f>
        <v>1647</v>
      </c>
      <c r="V11" s="9" t="n">
        <v>1595</v>
      </c>
      <c r="W11" s="9" t="n">
        <f aca="false">U11-V11</f>
        <v>52</v>
      </c>
      <c r="X11" s="9" t="n">
        <v>600</v>
      </c>
      <c r="Y11" s="9" t="n">
        <f aca="false">W11+X11</f>
        <v>652</v>
      </c>
      <c r="Z11" s="9" t="n">
        <v>220</v>
      </c>
      <c r="AA11" s="9" t="n">
        <f aca="false">Y11-Z11</f>
        <v>432</v>
      </c>
      <c r="AB11" s="9" t="n">
        <v>600</v>
      </c>
      <c r="AC11" s="9" t="n">
        <f aca="false">AA11+AB11</f>
        <v>1032</v>
      </c>
      <c r="AD11" s="9" t="n">
        <v>200</v>
      </c>
      <c r="AE11" s="9" t="n">
        <f aca="false">AC11-AD11</f>
        <v>832</v>
      </c>
      <c r="AF11" s="9" t="n">
        <v>1200</v>
      </c>
      <c r="AG11" s="9" t="n">
        <f aca="false">AE11+AF11</f>
        <v>2032</v>
      </c>
      <c r="AH11" s="9"/>
      <c r="AI11" s="9" t="n">
        <v>945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 t="n">
        <v>540</v>
      </c>
      <c r="AW11" s="9"/>
      <c r="AX11" s="9"/>
      <c r="AY11" s="9"/>
      <c r="AZ11" s="9"/>
      <c r="BA11" s="9"/>
      <c r="BB11" s="9" t="n">
        <f aca="false">SUM(AH11:BA11)</f>
        <v>1485</v>
      </c>
      <c r="BC11" s="9" t="n">
        <f aca="false">AG11-BB11</f>
        <v>547</v>
      </c>
      <c r="BD11" s="9" t="n">
        <v>600</v>
      </c>
      <c r="BE11" s="9" t="n">
        <v>600</v>
      </c>
      <c r="BF11" s="9" t="n">
        <v>600</v>
      </c>
      <c r="BG11" s="9" t="n">
        <v>1200</v>
      </c>
      <c r="BH11" s="9" t="n">
        <v>600</v>
      </c>
      <c r="BI11" s="9" t="s">
        <v>29</v>
      </c>
      <c r="BJ11" s="9" t="s">
        <v>29</v>
      </c>
      <c r="BK11" s="9" t="s">
        <v>29</v>
      </c>
      <c r="BL11" s="9" t="s">
        <v>29</v>
      </c>
      <c r="BM11" s="9" t="s">
        <v>29</v>
      </c>
      <c r="BN11" s="9" t="s">
        <v>29</v>
      </c>
      <c r="BO11" s="9" t="s">
        <v>29</v>
      </c>
      <c r="BP11" s="9" t="s">
        <v>29</v>
      </c>
      <c r="BQ11" s="9" t="s">
        <v>29</v>
      </c>
      <c r="BR11" s="9" t="n">
        <v>1200</v>
      </c>
      <c r="BS11" s="9" t="n">
        <v>1200</v>
      </c>
      <c r="BT11" s="9" t="n">
        <v>600</v>
      </c>
      <c r="BU11" s="9" t="n">
        <v>600</v>
      </c>
      <c r="BV11" s="11" t="n">
        <f aca="false">ROUNDUP(BC11/C11,0)</f>
        <v>6</v>
      </c>
      <c r="BW11" s="12" t="n">
        <v>306</v>
      </c>
      <c r="BX11" s="13" t="n">
        <v>0</v>
      </c>
      <c r="BY11" s="13" t="s">
        <v>117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100</v>
      </c>
      <c r="D12" s="9" t="n">
        <v>190991</v>
      </c>
      <c r="E12" s="16" t="n">
        <v>2130678</v>
      </c>
      <c r="F12" s="9" t="s">
        <v>111</v>
      </c>
      <c r="G12" s="9" t="s">
        <v>112</v>
      </c>
      <c r="H12" s="9" t="s">
        <v>29</v>
      </c>
      <c r="I12" s="10" t="s">
        <v>113</v>
      </c>
      <c r="J12" s="9" t="n">
        <v>200</v>
      </c>
      <c r="K12" s="9" t="n">
        <f aca="false">H12-J12</f>
        <v>-200</v>
      </c>
      <c r="L12" s="9" t="n">
        <v>1200</v>
      </c>
      <c r="M12" s="9" t="n">
        <f aca="false">K12+L12</f>
        <v>1000</v>
      </c>
      <c r="N12" s="9" t="n">
        <v>901</v>
      </c>
      <c r="O12" s="9" t="n">
        <f aca="false">M12-N12</f>
        <v>99</v>
      </c>
      <c r="P12" s="9" t="n">
        <v>500</v>
      </c>
      <c r="Q12" s="9" t="n">
        <f aca="false">O12+P12</f>
        <v>599</v>
      </c>
      <c r="R12" s="9" t="n">
        <v>200</v>
      </c>
      <c r="S12" s="9" t="n">
        <f aca="false">Q12-R12</f>
        <v>399</v>
      </c>
      <c r="T12" s="9" t="n">
        <v>500</v>
      </c>
      <c r="U12" s="9" t="n">
        <f aca="false">S12+T12</f>
        <v>899</v>
      </c>
      <c r="V12" s="9" t="n">
        <v>567</v>
      </c>
      <c r="W12" s="9" t="n">
        <f aca="false">U12-V12</f>
        <v>332</v>
      </c>
      <c r="X12" s="9" t="n">
        <v>500</v>
      </c>
      <c r="Y12" s="9" t="n">
        <f aca="false">W12+X12</f>
        <v>832</v>
      </c>
      <c r="Z12" s="9" t="n">
        <v>412</v>
      </c>
      <c r="AA12" s="9" t="n">
        <f aca="false">Y12-Z12</f>
        <v>420</v>
      </c>
      <c r="AB12" s="9" t="n">
        <v>500</v>
      </c>
      <c r="AC12" s="9" t="n">
        <f aca="false">AA12+AB12</f>
        <v>920</v>
      </c>
      <c r="AD12" s="9" t="n">
        <v>786</v>
      </c>
      <c r="AE12" s="9" t="n">
        <f aca="false">AC12-AD12</f>
        <v>134</v>
      </c>
      <c r="AF12" s="9" t="n">
        <v>500</v>
      </c>
      <c r="AG12" s="9" t="n">
        <f aca="false">AE12+AF12</f>
        <v>634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n">
        <v>81</v>
      </c>
      <c r="AZ12" s="9" t="n">
        <v>100</v>
      </c>
      <c r="BA12" s="9"/>
      <c r="BB12" s="9" t="n">
        <f aca="false">SUM(AH12:BA12)</f>
        <v>181</v>
      </c>
      <c r="BC12" s="9" t="n">
        <f aca="false">AG12-BB12</f>
        <v>453</v>
      </c>
      <c r="BD12" s="9" t="n">
        <v>500</v>
      </c>
      <c r="BE12" s="9" t="n">
        <v>500</v>
      </c>
      <c r="BF12" s="9" t="n">
        <v>500</v>
      </c>
      <c r="BG12" s="9" t="n">
        <v>500</v>
      </c>
      <c r="BH12" s="9" t="n">
        <v>500</v>
      </c>
      <c r="BI12" s="9" t="s">
        <v>29</v>
      </c>
      <c r="BJ12" s="9" t="s">
        <v>29</v>
      </c>
      <c r="BK12" s="9" t="s">
        <v>29</v>
      </c>
      <c r="BL12" s="9" t="s">
        <v>29</v>
      </c>
      <c r="BM12" s="9" t="s">
        <v>29</v>
      </c>
      <c r="BN12" s="9" t="s">
        <v>29</v>
      </c>
      <c r="BO12" s="9" t="s">
        <v>29</v>
      </c>
      <c r="BP12" s="9" t="s">
        <v>29</v>
      </c>
      <c r="BQ12" s="9" t="n">
        <v>100</v>
      </c>
      <c r="BR12" s="9" t="n">
        <v>900</v>
      </c>
      <c r="BS12" s="9" t="n">
        <v>500</v>
      </c>
      <c r="BT12" s="9" t="n">
        <v>500</v>
      </c>
      <c r="BU12" s="9" t="n">
        <v>500</v>
      </c>
      <c r="BV12" s="11" t="n">
        <f aca="false">ROUNDUP(BC12/C12,0)</f>
        <v>5</v>
      </c>
      <c r="BW12" s="12" t="n">
        <v>343</v>
      </c>
      <c r="BX12" s="13" t="n">
        <v>0</v>
      </c>
      <c r="BY12" s="13" t="s">
        <v>49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1000</v>
      </c>
      <c r="D13" s="9" t="n">
        <v>0</v>
      </c>
      <c r="E13" s="9" t="n">
        <v>2074375</v>
      </c>
      <c r="F13" s="9"/>
      <c r="G13" s="9" t="s">
        <v>86</v>
      </c>
      <c r="H13" s="9" t="n">
        <v>1500</v>
      </c>
      <c r="I13" s="10" t="s">
        <v>87</v>
      </c>
      <c r="J13" s="9" t="n">
        <v>0</v>
      </c>
      <c r="K13" s="9" t="n">
        <f aca="false">H13-J13</f>
        <v>1500</v>
      </c>
      <c r="L13" s="9" t="n">
        <v>1000</v>
      </c>
      <c r="M13" s="9" t="n">
        <f aca="false">K13+L13</f>
        <v>2500</v>
      </c>
      <c r="N13" s="9" t="n">
        <f aca="false">479+1760</f>
        <v>2239</v>
      </c>
      <c r="O13" s="9" t="n">
        <f aca="false">M13-N13</f>
        <v>261</v>
      </c>
      <c r="P13" s="9" t="n">
        <v>1000</v>
      </c>
      <c r="Q13" s="9" t="n">
        <f aca="false">O13+P13</f>
        <v>1261</v>
      </c>
      <c r="R13" s="9" t="n">
        <v>745</v>
      </c>
      <c r="S13" s="9" t="n">
        <f aca="false">Q13-R13</f>
        <v>516</v>
      </c>
      <c r="T13" s="9" t="n">
        <v>1000</v>
      </c>
      <c r="U13" s="9" t="n">
        <f aca="false">S13+T13</f>
        <v>1516</v>
      </c>
      <c r="V13" s="9" t="n">
        <v>748</v>
      </c>
      <c r="W13" s="9" t="n">
        <f aca="false">U13-V13</f>
        <v>768</v>
      </c>
      <c r="X13" s="9" t="n">
        <v>500</v>
      </c>
      <c r="Y13" s="9" t="n">
        <f aca="false">W13+X13</f>
        <v>1268</v>
      </c>
      <c r="Z13" s="9" t="n">
        <v>600</v>
      </c>
      <c r="AA13" s="9" t="n">
        <f aca="false">Y13-Z13</f>
        <v>668</v>
      </c>
      <c r="AB13" s="9" t="n">
        <v>1000</v>
      </c>
      <c r="AC13" s="9" t="n">
        <f aca="false">AA13+AB13</f>
        <v>1668</v>
      </c>
      <c r="AD13" s="9" t="n">
        <v>1805</v>
      </c>
      <c r="AE13" s="9" t="n">
        <f aca="false">AC13-AD13</f>
        <v>-137</v>
      </c>
      <c r="AF13" s="9" t="n">
        <v>1000</v>
      </c>
      <c r="AG13" s="9" t="n">
        <f aca="false">AE13+AF13</f>
        <v>863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 t="n">
        <v>424</v>
      </c>
      <c r="AW13" s="9"/>
      <c r="AX13" s="9"/>
      <c r="AY13" s="9"/>
      <c r="AZ13" s="9"/>
      <c r="BA13" s="9"/>
      <c r="BB13" s="9" t="n">
        <f aca="false">SUM(AH13:BA13)</f>
        <v>424</v>
      </c>
      <c r="BC13" s="9" t="n">
        <f aca="false">AG13-BB13</f>
        <v>439</v>
      </c>
      <c r="BD13" s="9" t="n">
        <v>1000</v>
      </c>
      <c r="BE13" s="9" t="n">
        <v>1000</v>
      </c>
      <c r="BF13" s="9" t="n">
        <v>500</v>
      </c>
      <c r="BG13" s="9" t="n">
        <v>1000</v>
      </c>
      <c r="BH13" s="9" t="n">
        <v>1000</v>
      </c>
      <c r="BI13" s="9" t="s">
        <v>29</v>
      </c>
      <c r="BJ13" s="9" t="s">
        <v>29</v>
      </c>
      <c r="BK13" s="9" t="s">
        <v>29</v>
      </c>
      <c r="BL13" s="9" t="s">
        <v>29</v>
      </c>
      <c r="BM13" s="9" t="s">
        <v>29</v>
      </c>
      <c r="BN13" s="9" t="s">
        <v>29</v>
      </c>
      <c r="BO13" s="9" t="s">
        <v>29</v>
      </c>
      <c r="BP13" s="9" t="s">
        <v>29</v>
      </c>
      <c r="BQ13" s="9" t="n">
        <v>500</v>
      </c>
      <c r="BR13" s="9" t="n">
        <v>1500</v>
      </c>
      <c r="BS13" s="9" t="n">
        <v>1000</v>
      </c>
      <c r="BT13" s="9" t="n">
        <v>500</v>
      </c>
      <c r="BU13" s="9" t="n">
        <v>1000</v>
      </c>
      <c r="BV13" s="11" t="n">
        <f aca="false">ROUNDUP(BC13/C13,0)</f>
        <v>1</v>
      </c>
      <c r="BW13" s="12" t="n">
        <v>1</v>
      </c>
      <c r="BX13" s="13" t="n">
        <v>89</v>
      </c>
      <c r="BY13" s="13" t="s">
        <v>49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500</v>
      </c>
      <c r="D14" s="9" t="n">
        <v>190991</v>
      </c>
      <c r="E14" s="9" t="n">
        <v>2101412</v>
      </c>
      <c r="F14" s="9" t="s">
        <v>25</v>
      </c>
      <c r="G14" s="9" t="s">
        <v>67</v>
      </c>
      <c r="H14" s="9" t="s">
        <v>29</v>
      </c>
      <c r="I14" s="10" t="s">
        <v>68</v>
      </c>
      <c r="J14" s="9" t="n">
        <v>255</v>
      </c>
      <c r="K14" s="9" t="n">
        <f aca="false">H14-J14</f>
        <v>-255</v>
      </c>
      <c r="L14" s="9" t="n">
        <v>1200</v>
      </c>
      <c r="M14" s="9" t="n">
        <f aca="false">K14+L14</f>
        <v>945</v>
      </c>
      <c r="N14" s="9" t="n">
        <v>1000</v>
      </c>
      <c r="O14" s="9" t="n">
        <f aca="false">M14-N14</f>
        <v>-55</v>
      </c>
      <c r="P14" s="9" t="n">
        <v>800</v>
      </c>
      <c r="Q14" s="9" t="n">
        <f aca="false">O14+P14</f>
        <v>745</v>
      </c>
      <c r="R14" s="9" t="n">
        <v>1300</v>
      </c>
      <c r="S14" s="9" t="n">
        <f aca="false">Q14-R14</f>
        <v>-555</v>
      </c>
      <c r="T14" s="9" t="n">
        <v>600</v>
      </c>
      <c r="U14" s="9" t="n">
        <f aca="false">S14+T14</f>
        <v>45</v>
      </c>
      <c r="V14" s="9" t="n">
        <v>378</v>
      </c>
      <c r="W14" s="9" t="n">
        <f aca="false">U14-V14</f>
        <v>-333</v>
      </c>
      <c r="X14" s="9" t="n">
        <v>800</v>
      </c>
      <c r="Y14" s="9" t="n">
        <f aca="false">W14+X14</f>
        <v>467</v>
      </c>
      <c r="Z14" s="9" t="n">
        <v>250</v>
      </c>
      <c r="AA14" s="9" t="n">
        <f aca="false">Y14-Z14</f>
        <v>217</v>
      </c>
      <c r="AB14" s="9" t="n">
        <v>800</v>
      </c>
      <c r="AC14" s="9" t="n">
        <f aca="false">AA14+AB14</f>
        <v>1017</v>
      </c>
      <c r="AD14" s="9" t="n">
        <v>600</v>
      </c>
      <c r="AE14" s="9" t="n">
        <f aca="false">AC14-AD14</f>
        <v>417</v>
      </c>
      <c r="AF14" s="9" t="n">
        <v>800</v>
      </c>
      <c r="AG14" s="9" t="n">
        <f aca="false">AE14+AF14</f>
        <v>1217</v>
      </c>
      <c r="AH14" s="9"/>
      <c r="AI14" s="9"/>
      <c r="AJ14" s="9"/>
      <c r="AK14" s="9"/>
      <c r="AL14" s="9"/>
      <c r="AM14" s="9"/>
      <c r="AN14" s="9"/>
      <c r="AO14" s="9" t="n">
        <f aca="false">200+200</f>
        <v>400</v>
      </c>
      <c r="AP14" s="9"/>
      <c r="AQ14" s="9"/>
      <c r="AR14" s="9"/>
      <c r="AS14" s="9"/>
      <c r="AT14" s="9"/>
      <c r="AU14" s="9"/>
      <c r="AV14" s="9"/>
      <c r="AW14" s="9"/>
      <c r="AX14" s="9"/>
      <c r="AY14" s="9" t="n">
        <f aca="false">200+200</f>
        <v>400</v>
      </c>
      <c r="AZ14" s="9"/>
      <c r="BA14" s="9"/>
      <c r="BB14" s="9" t="n">
        <f aca="false">SUM(AH14:BA14)</f>
        <v>800</v>
      </c>
      <c r="BC14" s="9" t="n">
        <f aca="false">AG14-BB14</f>
        <v>417</v>
      </c>
      <c r="BD14" s="9" t="n">
        <v>600</v>
      </c>
      <c r="BE14" s="9" t="n">
        <v>800</v>
      </c>
      <c r="BF14" s="9" t="n">
        <v>800</v>
      </c>
      <c r="BG14" s="9" t="n">
        <v>800</v>
      </c>
      <c r="BH14" s="9" t="n">
        <v>600</v>
      </c>
      <c r="BI14" s="9" t="s">
        <v>29</v>
      </c>
      <c r="BJ14" s="9" t="s">
        <v>29</v>
      </c>
      <c r="BK14" s="9" t="s">
        <v>29</v>
      </c>
      <c r="BL14" s="9" t="s">
        <v>29</v>
      </c>
      <c r="BM14" s="9" t="s">
        <v>29</v>
      </c>
      <c r="BN14" s="9" t="s">
        <v>29</v>
      </c>
      <c r="BO14" s="9" t="s">
        <v>29</v>
      </c>
      <c r="BP14" s="9" t="s">
        <v>29</v>
      </c>
      <c r="BQ14" s="9" t="n">
        <v>400</v>
      </c>
      <c r="BR14" s="9" t="n">
        <v>1200</v>
      </c>
      <c r="BS14" s="9" t="n">
        <v>800</v>
      </c>
      <c r="BT14" s="9" t="n">
        <v>800</v>
      </c>
      <c r="BU14" s="9" t="n">
        <v>800</v>
      </c>
      <c r="BV14" s="11" t="n">
        <f aca="false">ROUNDUP(BC14/C14,0)</f>
        <v>1</v>
      </c>
      <c r="BW14" s="12" t="n">
        <v>334</v>
      </c>
      <c r="BX14" s="13" t="n">
        <v>1000</v>
      </c>
      <c r="BY14" s="13" t="s">
        <v>279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400</v>
      </c>
      <c r="D15" s="9" t="n">
        <v>203525</v>
      </c>
      <c r="E15" s="9" t="n">
        <v>2032039</v>
      </c>
      <c r="F15" s="9" t="s">
        <v>46</v>
      </c>
      <c r="G15" s="9" t="s">
        <v>57</v>
      </c>
      <c r="H15" s="9" t="n">
        <v>1600</v>
      </c>
      <c r="I15" s="10" t="s">
        <v>58</v>
      </c>
      <c r="J15" s="9" t="n">
        <v>801</v>
      </c>
      <c r="K15" s="9" t="n">
        <f aca="false">H15-J15</f>
        <v>799</v>
      </c>
      <c r="L15" s="9" t="n">
        <v>1200</v>
      </c>
      <c r="M15" s="9" t="n">
        <f aca="false">K15+L15</f>
        <v>1999</v>
      </c>
      <c r="N15" s="9" t="n">
        <v>1071</v>
      </c>
      <c r="O15" s="9" t="n">
        <f aca="false">M15-N15</f>
        <v>928</v>
      </c>
      <c r="P15" s="9" t="n">
        <v>800</v>
      </c>
      <c r="Q15" s="9" t="n">
        <f aca="false">O15+P15</f>
        <v>1728</v>
      </c>
      <c r="R15" s="9" t="n">
        <v>1525</v>
      </c>
      <c r="S15" s="9" t="n">
        <f aca="false">Q15-R15</f>
        <v>203</v>
      </c>
      <c r="T15" s="9" t="n">
        <v>1200</v>
      </c>
      <c r="U15" s="9" t="n">
        <f aca="false">S15+T15</f>
        <v>1403</v>
      </c>
      <c r="V15" s="9" t="n">
        <v>820</v>
      </c>
      <c r="W15" s="9" t="n">
        <f aca="false">U15-V15</f>
        <v>583</v>
      </c>
      <c r="X15" s="9" t="n">
        <v>800</v>
      </c>
      <c r="Y15" s="9" t="n">
        <f aca="false">W15+X15</f>
        <v>1383</v>
      </c>
      <c r="Z15" s="9" t="n">
        <v>1647</v>
      </c>
      <c r="AA15" s="9" t="n">
        <f aca="false">Y15-Z15</f>
        <v>-264</v>
      </c>
      <c r="AB15" s="9" t="n">
        <v>800</v>
      </c>
      <c r="AC15" s="9" t="n">
        <f aca="false">AA15+AB15</f>
        <v>536</v>
      </c>
      <c r="AD15" s="9" t="n">
        <v>0</v>
      </c>
      <c r="AE15" s="9" t="n">
        <f aca="false">AC15-AD15</f>
        <v>536</v>
      </c>
      <c r="AF15" s="9" t="n">
        <v>800</v>
      </c>
      <c r="AG15" s="9" t="n">
        <f aca="false">AE15+AF15</f>
        <v>1336</v>
      </c>
      <c r="AH15" s="9"/>
      <c r="AI15" s="9"/>
      <c r="AJ15" s="9"/>
      <c r="AK15" s="9" t="n">
        <v>444</v>
      </c>
      <c r="AL15" s="9"/>
      <c r="AM15" s="9"/>
      <c r="AN15" s="9" t="n">
        <v>535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 t="n">
        <f aca="false">SUM(AH15:BA15)</f>
        <v>979</v>
      </c>
      <c r="BC15" s="9" t="n">
        <f aca="false">AG15-BB15</f>
        <v>357</v>
      </c>
      <c r="BD15" s="9" t="n">
        <v>1200</v>
      </c>
      <c r="BE15" s="9" t="n">
        <v>800</v>
      </c>
      <c r="BF15" s="9" t="n">
        <v>800</v>
      </c>
      <c r="BG15" s="9" t="n">
        <v>800</v>
      </c>
      <c r="BH15" s="9" t="n">
        <v>1200</v>
      </c>
      <c r="BI15" s="9" t="s">
        <v>29</v>
      </c>
      <c r="BJ15" s="9" t="s">
        <v>29</v>
      </c>
      <c r="BK15" s="9" t="s">
        <v>29</v>
      </c>
      <c r="BL15" s="9" t="s">
        <v>29</v>
      </c>
      <c r="BM15" s="9" t="s">
        <v>29</v>
      </c>
      <c r="BN15" s="9" t="s">
        <v>29</v>
      </c>
      <c r="BO15" s="9" t="s">
        <v>29</v>
      </c>
      <c r="BP15" s="9" t="s">
        <v>29</v>
      </c>
      <c r="BQ15" s="9" t="s">
        <v>29</v>
      </c>
      <c r="BR15" s="9" t="n">
        <v>1600</v>
      </c>
      <c r="BS15" s="9" t="n">
        <v>1200</v>
      </c>
      <c r="BT15" s="9" t="n">
        <v>800</v>
      </c>
      <c r="BU15" s="9" t="n">
        <v>800</v>
      </c>
      <c r="BV15" s="11" t="n">
        <f aca="false">ROUNDUP(BC15/C15,0)</f>
        <v>1</v>
      </c>
      <c r="BW15" s="12" t="n">
        <v>290</v>
      </c>
      <c r="BX15" s="13" t="n">
        <v>223</v>
      </c>
      <c r="BY15" s="13" t="s">
        <v>95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250</v>
      </c>
      <c r="D16" s="9" t="n">
        <v>203524</v>
      </c>
      <c r="E16" s="9" t="n">
        <v>2094896</v>
      </c>
      <c r="F16" s="9" t="s">
        <v>36</v>
      </c>
      <c r="G16" s="9" t="s">
        <v>109</v>
      </c>
      <c r="H16" s="9" t="s">
        <v>29</v>
      </c>
      <c r="I16" s="10" t="s">
        <v>110</v>
      </c>
      <c r="J16" s="9" t="n">
        <v>282</v>
      </c>
      <c r="K16" s="9" t="n">
        <f aca="false">H16-J16</f>
        <v>-282</v>
      </c>
      <c r="L16" s="9" t="n">
        <v>900</v>
      </c>
      <c r="M16" s="9" t="n">
        <f aca="false">K16+L16</f>
        <v>618</v>
      </c>
      <c r="N16" s="9" t="n">
        <v>810</v>
      </c>
      <c r="O16" s="9" t="n">
        <f aca="false">M16-N16</f>
        <v>-192</v>
      </c>
      <c r="P16" s="9" t="n">
        <v>720</v>
      </c>
      <c r="Q16" s="9" t="n">
        <f aca="false">O16+P16</f>
        <v>528</v>
      </c>
      <c r="R16" s="9" t="n">
        <v>280</v>
      </c>
      <c r="S16" s="9" t="n">
        <f aca="false">Q16-R16</f>
        <v>248</v>
      </c>
      <c r="T16" s="9" t="n">
        <v>720</v>
      </c>
      <c r="U16" s="9" t="n">
        <f aca="false">S16+T16</f>
        <v>968</v>
      </c>
      <c r="V16" s="9" t="n">
        <v>794</v>
      </c>
      <c r="W16" s="9" t="n">
        <f aca="false">U16-V16</f>
        <v>174</v>
      </c>
      <c r="X16" s="9" t="n">
        <v>900</v>
      </c>
      <c r="Y16" s="9" t="n">
        <f aca="false">W16+X16</f>
        <v>1074</v>
      </c>
      <c r="Z16" s="9" t="n">
        <v>530</v>
      </c>
      <c r="AA16" s="9" t="n">
        <f aca="false">Y16-Z16</f>
        <v>544</v>
      </c>
      <c r="AB16" s="9" t="n">
        <v>720</v>
      </c>
      <c r="AC16" s="9" t="n">
        <f aca="false">AA16+AB16</f>
        <v>1264</v>
      </c>
      <c r="AD16" s="9" t="n">
        <v>1237</v>
      </c>
      <c r="AE16" s="9" t="n">
        <f aca="false">AC16-AD16</f>
        <v>27</v>
      </c>
      <c r="AF16" s="9" t="n">
        <v>720</v>
      </c>
      <c r="AG16" s="9" t="n">
        <f aca="false">AE16+AF16</f>
        <v>747</v>
      </c>
      <c r="AH16" s="9"/>
      <c r="AI16" s="9"/>
      <c r="AJ16" s="9"/>
      <c r="AK16" s="9"/>
      <c r="AL16" s="9" t="n">
        <v>250</v>
      </c>
      <c r="AM16" s="9"/>
      <c r="AN16" s="9" t="n">
        <v>190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 t="n">
        <f aca="false">SUM(AH16:BA16)</f>
        <v>440</v>
      </c>
      <c r="BC16" s="9" t="n">
        <f aca="false">AG16-BB16</f>
        <v>307</v>
      </c>
      <c r="BD16" s="9" t="n">
        <v>720</v>
      </c>
      <c r="BE16" s="9" t="n">
        <v>720</v>
      </c>
      <c r="BF16" s="9" t="n">
        <v>720</v>
      </c>
      <c r="BG16" s="9" t="n">
        <v>900</v>
      </c>
      <c r="BH16" s="9" t="n">
        <v>720</v>
      </c>
      <c r="BI16" s="9" t="s">
        <v>29</v>
      </c>
      <c r="BJ16" s="9" t="s">
        <v>29</v>
      </c>
      <c r="BK16" s="9" t="s">
        <v>29</v>
      </c>
      <c r="BL16" s="9" t="s">
        <v>29</v>
      </c>
      <c r="BM16" s="9" t="s">
        <v>29</v>
      </c>
      <c r="BN16" s="9" t="s">
        <v>29</v>
      </c>
      <c r="BO16" s="9" t="s">
        <v>29</v>
      </c>
      <c r="BP16" s="9" t="s">
        <v>29</v>
      </c>
      <c r="BQ16" s="9" t="n">
        <v>360</v>
      </c>
      <c r="BR16" s="9" t="n">
        <v>1260</v>
      </c>
      <c r="BS16" s="9" t="n">
        <v>720</v>
      </c>
      <c r="BT16" s="9" t="n">
        <v>720</v>
      </c>
      <c r="BU16" s="9" t="n">
        <v>720</v>
      </c>
      <c r="BV16" s="11" t="n">
        <f aca="false">ROUNDUP(BC16/C16,0)</f>
        <v>2</v>
      </c>
      <c r="BW16" s="12" t="n">
        <v>666</v>
      </c>
      <c r="BX16" s="13" t="n">
        <v>261</v>
      </c>
      <c r="BY16" s="13" t="s">
        <v>125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100</v>
      </c>
      <c r="D17" s="9" t="n">
        <v>190654</v>
      </c>
      <c r="E17" s="16" t="n">
        <v>2249644</v>
      </c>
      <c r="F17" s="9"/>
      <c r="G17" s="9" t="s">
        <v>131</v>
      </c>
      <c r="H17" s="9" t="s">
        <v>29</v>
      </c>
      <c r="I17" s="10" t="s">
        <v>132</v>
      </c>
      <c r="J17" s="9" t="n">
        <v>0</v>
      </c>
      <c r="K17" s="9" t="n">
        <f aca="false">H17-J17</f>
        <v>0</v>
      </c>
      <c r="L17" s="9" t="n">
        <v>900</v>
      </c>
      <c r="M17" s="9" t="n">
        <f aca="false">K17+L17</f>
        <v>900</v>
      </c>
      <c r="N17" s="9" t="n">
        <v>545</v>
      </c>
      <c r="O17" s="9" t="n">
        <f aca="false">M17-N17</f>
        <v>355</v>
      </c>
      <c r="P17" s="9" t="n">
        <v>500</v>
      </c>
      <c r="Q17" s="9" t="n">
        <f aca="false">O17+P17</f>
        <v>855</v>
      </c>
      <c r="R17" s="9" t="n">
        <v>788</v>
      </c>
      <c r="S17" s="9" t="n">
        <f aca="false">Q17-R17</f>
        <v>67</v>
      </c>
      <c r="T17" s="9" t="n">
        <v>500</v>
      </c>
      <c r="U17" s="9" t="n">
        <f aca="false">S17+T17</f>
        <v>567</v>
      </c>
      <c r="V17" s="9" t="n">
        <v>43</v>
      </c>
      <c r="W17" s="9" t="n">
        <f aca="false">U17-V17</f>
        <v>524</v>
      </c>
      <c r="X17" s="9" t="n">
        <v>500</v>
      </c>
      <c r="Y17" s="9" t="n">
        <f aca="false">W17+X17</f>
        <v>1024</v>
      </c>
      <c r="Z17" s="9" t="n">
        <v>176</v>
      </c>
      <c r="AA17" s="9" t="n">
        <f aca="false">Y17-Z17</f>
        <v>848</v>
      </c>
      <c r="AB17" s="9" t="n">
        <v>500</v>
      </c>
      <c r="AC17" s="9" t="n">
        <f aca="false">AA17+AB17</f>
        <v>1348</v>
      </c>
      <c r="AD17" s="9" t="n">
        <v>807</v>
      </c>
      <c r="AE17" s="9" t="n">
        <f aca="false">AC17-AD17</f>
        <v>541</v>
      </c>
      <c r="AF17" s="9" t="n">
        <v>500</v>
      </c>
      <c r="AG17" s="9" t="n">
        <f aca="false">AE17+AF17</f>
        <v>1041</v>
      </c>
      <c r="AH17" s="9"/>
      <c r="AI17" s="9"/>
      <c r="AJ17" s="9"/>
      <c r="AK17" s="9" t="n">
        <f aca="false">110+120</f>
        <v>230</v>
      </c>
      <c r="AL17" s="9"/>
      <c r="AM17" s="9"/>
      <c r="AN17" s="9" t="n">
        <f aca="false">120+108</f>
        <v>228</v>
      </c>
      <c r="AO17" s="9" t="n">
        <f aca="false">100+104</f>
        <v>204</v>
      </c>
      <c r="AP17" s="9"/>
      <c r="AQ17" s="9" t="n">
        <v>90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 t="n">
        <f aca="false">SUM(AH17:BA17)</f>
        <v>752</v>
      </c>
      <c r="BC17" s="9" t="n">
        <f aca="false">AG17-BB17</f>
        <v>289</v>
      </c>
      <c r="BD17" s="9" t="n">
        <v>500</v>
      </c>
      <c r="BE17" s="9" t="n">
        <v>500</v>
      </c>
      <c r="BF17" s="9" t="n">
        <v>500</v>
      </c>
      <c r="BG17" s="9" t="n">
        <v>500</v>
      </c>
      <c r="BH17" s="9" t="n">
        <v>500</v>
      </c>
      <c r="BI17" s="9" t="s">
        <v>29</v>
      </c>
      <c r="BJ17" s="9" t="s">
        <v>29</v>
      </c>
      <c r="BK17" s="9" t="s">
        <v>29</v>
      </c>
      <c r="BL17" s="9" t="s">
        <v>29</v>
      </c>
      <c r="BM17" s="9" t="s">
        <v>29</v>
      </c>
      <c r="BN17" s="9" t="s">
        <v>29</v>
      </c>
      <c r="BO17" s="9" t="s">
        <v>29</v>
      </c>
      <c r="BP17" s="9" t="s">
        <v>29</v>
      </c>
      <c r="BQ17" s="9" t="n">
        <v>200</v>
      </c>
      <c r="BR17" s="9" t="n">
        <v>800</v>
      </c>
      <c r="BS17" s="9" t="n">
        <v>500</v>
      </c>
      <c r="BT17" s="9" t="n">
        <v>500</v>
      </c>
      <c r="BU17" s="9" t="n">
        <v>500</v>
      </c>
      <c r="BV17" s="11" t="n">
        <f aca="false">ROUNDUP(BC17/C17,0)</f>
        <v>3</v>
      </c>
      <c r="BW17" s="12" t="n">
        <v>241</v>
      </c>
      <c r="BX17" s="13" t="n">
        <v>224</v>
      </c>
      <c r="BY17" s="13" t="s">
        <v>95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200</v>
      </c>
      <c r="D18" s="9" t="n">
        <v>203524</v>
      </c>
      <c r="E18" s="9" t="n">
        <v>2079693</v>
      </c>
      <c r="F18" s="9"/>
      <c r="G18" s="9" t="s">
        <v>84</v>
      </c>
      <c r="H18" s="9" t="s">
        <v>29</v>
      </c>
      <c r="I18" s="10" t="s">
        <v>85</v>
      </c>
      <c r="J18" s="9" t="n">
        <v>138</v>
      </c>
      <c r="K18" s="9" t="n">
        <f aca="false">H18-J18</f>
        <v>-138</v>
      </c>
      <c r="L18" s="9" t="n">
        <v>200</v>
      </c>
      <c r="M18" s="9" t="n">
        <f aca="false">K18+L18</f>
        <v>62</v>
      </c>
      <c r="N18" s="9" t="n">
        <v>150</v>
      </c>
      <c r="O18" s="9" t="n">
        <f aca="false">M18-N18</f>
        <v>-88</v>
      </c>
      <c r="P18" s="9" t="s">
        <v>29</v>
      </c>
      <c r="Q18" s="9" t="n">
        <f aca="false">O18+P18</f>
        <v>-88</v>
      </c>
      <c r="R18" s="9" t="n">
        <v>0</v>
      </c>
      <c r="S18" s="9" t="n">
        <f aca="false">Q18-R18</f>
        <v>-88</v>
      </c>
      <c r="T18" s="9" t="n">
        <v>200</v>
      </c>
      <c r="U18" s="9" t="n">
        <f aca="false">S18+T18</f>
        <v>112</v>
      </c>
      <c r="V18" s="9" t="n">
        <v>113</v>
      </c>
      <c r="W18" s="9" t="n">
        <f aca="false">U18-V18</f>
        <v>-1</v>
      </c>
      <c r="X18" s="9" t="s">
        <v>29</v>
      </c>
      <c r="Y18" s="9" t="n">
        <f aca="false">W18+X18</f>
        <v>-1</v>
      </c>
      <c r="Z18" s="9" t="n">
        <v>0</v>
      </c>
      <c r="AA18" s="9" t="n">
        <f aca="false">Y18-Z18</f>
        <v>-1</v>
      </c>
      <c r="AB18" s="9" t="n">
        <v>200</v>
      </c>
      <c r="AC18" s="9" t="n">
        <f aca="false">AA18+AB18</f>
        <v>199</v>
      </c>
      <c r="AD18" s="9" t="n">
        <v>227</v>
      </c>
      <c r="AE18" s="9" t="n">
        <f aca="false">AC18-AD18</f>
        <v>-28</v>
      </c>
      <c r="AF18" s="9" t="n">
        <v>200</v>
      </c>
      <c r="AG18" s="9" t="n">
        <f aca="false">AE18+AF18</f>
        <v>172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 t="n">
        <f aca="false">SUM(AH18:BA18)</f>
        <v>0</v>
      </c>
      <c r="BC18" s="9" t="n">
        <f aca="false">AG18-BB18</f>
        <v>172</v>
      </c>
      <c r="BD18" s="9" t="s">
        <v>29</v>
      </c>
      <c r="BE18" s="9" t="n">
        <v>200</v>
      </c>
      <c r="BF18" s="9" t="n">
        <v>200</v>
      </c>
      <c r="BG18" s="9" t="s">
        <v>29</v>
      </c>
      <c r="BH18" s="9" t="n">
        <v>200</v>
      </c>
      <c r="BI18" s="9" t="s">
        <v>29</v>
      </c>
      <c r="BJ18" s="9" t="s">
        <v>29</v>
      </c>
      <c r="BK18" s="9" t="s">
        <v>29</v>
      </c>
      <c r="BL18" s="9" t="s">
        <v>29</v>
      </c>
      <c r="BM18" s="9" t="s">
        <v>29</v>
      </c>
      <c r="BN18" s="9" t="s">
        <v>29</v>
      </c>
      <c r="BO18" s="9" t="s">
        <v>29</v>
      </c>
      <c r="BP18" s="9" t="s">
        <v>29</v>
      </c>
      <c r="BQ18" s="9" t="s">
        <v>29</v>
      </c>
      <c r="BR18" s="9" t="n">
        <v>200</v>
      </c>
      <c r="BS18" s="9" t="n">
        <v>200</v>
      </c>
      <c r="BT18" s="9" t="n">
        <v>200</v>
      </c>
      <c r="BU18" s="9" t="s">
        <v>29</v>
      </c>
      <c r="BV18" s="11" t="n">
        <f aca="false">ROUNDUP(BC18/C18,0)</f>
        <v>1</v>
      </c>
      <c r="BW18" s="12" t="n">
        <v>47</v>
      </c>
      <c r="BX18" s="13" t="n">
        <v>1696</v>
      </c>
      <c r="BY18" s="13" t="s">
        <v>117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300</v>
      </c>
      <c r="D19" s="9" t="n">
        <v>191575</v>
      </c>
      <c r="E19" s="9" t="n">
        <v>2192211</v>
      </c>
      <c r="F19" s="9" t="s">
        <v>31</v>
      </c>
      <c r="G19" s="9" t="s">
        <v>102</v>
      </c>
      <c r="H19" s="9" t="n">
        <v>1000</v>
      </c>
      <c r="I19" s="10" t="s">
        <v>103</v>
      </c>
      <c r="J19" s="9" t="n">
        <v>2554</v>
      </c>
      <c r="K19" s="9" t="n">
        <f aca="false">H19-J19</f>
        <v>-1554</v>
      </c>
      <c r="L19" s="9" t="n">
        <v>1500</v>
      </c>
      <c r="M19" s="9" t="n">
        <f aca="false">K19+L19</f>
        <v>-54</v>
      </c>
      <c r="N19" s="9" t="n">
        <v>0</v>
      </c>
      <c r="O19" s="9" t="n">
        <f aca="false">M19-N19</f>
        <v>-54</v>
      </c>
      <c r="P19" s="9" t="n">
        <v>500</v>
      </c>
      <c r="Q19" s="9" t="n">
        <f aca="false">O19+P19</f>
        <v>446</v>
      </c>
      <c r="R19" s="9" t="n">
        <v>0</v>
      </c>
      <c r="S19" s="9" t="n">
        <f aca="false">Q19-R19</f>
        <v>446</v>
      </c>
      <c r="T19" s="9" t="n">
        <v>1000</v>
      </c>
      <c r="U19" s="9" t="n">
        <f aca="false">S19+T19</f>
        <v>1446</v>
      </c>
      <c r="V19" s="9" t="n">
        <v>366</v>
      </c>
      <c r="W19" s="9" t="n">
        <f aca="false">U19-V19</f>
        <v>1080</v>
      </c>
      <c r="X19" s="9" t="n">
        <v>1000</v>
      </c>
      <c r="Y19" s="9" t="n">
        <f aca="false">W19+X19</f>
        <v>2080</v>
      </c>
      <c r="Z19" s="9" t="n">
        <v>2139</v>
      </c>
      <c r="AA19" s="9" t="n">
        <f aca="false">Y19-Z19</f>
        <v>-59</v>
      </c>
      <c r="AB19" s="9" t="n">
        <v>1000</v>
      </c>
      <c r="AC19" s="9" t="n">
        <f aca="false">AA19+AB19</f>
        <v>941</v>
      </c>
      <c r="AD19" s="9" t="n">
        <v>0</v>
      </c>
      <c r="AE19" s="9" t="n">
        <f aca="false">AC19-AD19</f>
        <v>941</v>
      </c>
      <c r="AF19" s="9" t="n">
        <v>1000</v>
      </c>
      <c r="AG19" s="9" t="n">
        <f aca="false">AE19+AF19</f>
        <v>1941</v>
      </c>
      <c r="AH19" s="9"/>
      <c r="AI19" s="9"/>
      <c r="AJ19" s="9"/>
      <c r="AK19" s="9"/>
      <c r="AL19" s="9"/>
      <c r="AM19" s="9"/>
      <c r="AN19" s="9"/>
      <c r="AO19" s="9"/>
      <c r="AP19" s="9"/>
      <c r="AQ19" s="9" t="n">
        <v>200</v>
      </c>
      <c r="AR19" s="9"/>
      <c r="AS19" s="9"/>
      <c r="AT19" s="9" t="n">
        <v>430</v>
      </c>
      <c r="AU19" s="9"/>
      <c r="AV19" s="9" t="n">
        <v>360</v>
      </c>
      <c r="AW19" s="9" t="n">
        <v>400</v>
      </c>
      <c r="AX19" s="9"/>
      <c r="AY19" s="9" t="n">
        <v>390</v>
      </c>
      <c r="AZ19" s="9"/>
      <c r="BA19" s="9"/>
      <c r="BB19" s="9" t="n">
        <f aca="false">SUM(AH19:BA19)</f>
        <v>1780</v>
      </c>
      <c r="BC19" s="9" t="n">
        <f aca="false">AG19-BB19</f>
        <v>161</v>
      </c>
      <c r="BD19" s="9" t="n">
        <v>500</v>
      </c>
      <c r="BE19" s="9" t="n">
        <v>1000</v>
      </c>
      <c r="BF19" s="9" t="n">
        <v>1000</v>
      </c>
      <c r="BG19" s="9" t="n">
        <v>1000</v>
      </c>
      <c r="BH19" s="9" t="n">
        <v>1000</v>
      </c>
      <c r="BI19" s="9" t="s">
        <v>29</v>
      </c>
      <c r="BJ19" s="9" t="s">
        <v>29</v>
      </c>
      <c r="BK19" s="9" t="s">
        <v>29</v>
      </c>
      <c r="BL19" s="9" t="s">
        <v>29</v>
      </c>
      <c r="BM19" s="9" t="s">
        <v>29</v>
      </c>
      <c r="BN19" s="9" t="s">
        <v>29</v>
      </c>
      <c r="BO19" s="9" t="s">
        <v>29</v>
      </c>
      <c r="BP19" s="9" t="s">
        <v>29</v>
      </c>
      <c r="BQ19" s="9" t="s">
        <v>29</v>
      </c>
      <c r="BR19" s="9" t="n">
        <v>1500</v>
      </c>
      <c r="BS19" s="9" t="n">
        <v>1000</v>
      </c>
      <c r="BT19" s="9" t="n">
        <v>1000</v>
      </c>
      <c r="BU19" s="9" t="n">
        <v>1000</v>
      </c>
      <c r="BV19" s="11" t="n">
        <f aca="false">ROUNDUP(BC19/C19,0)</f>
        <v>1</v>
      </c>
      <c r="BW19" s="12" t="n">
        <v>243</v>
      </c>
      <c r="BX19" s="13" t="n">
        <v>240</v>
      </c>
      <c r="BY19" s="13" t="s">
        <v>49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2000</v>
      </c>
      <c r="D20" s="9" t="n">
        <v>203525</v>
      </c>
      <c r="E20" s="9" t="n">
        <v>2032038</v>
      </c>
      <c r="F20" s="9" t="s">
        <v>122</v>
      </c>
      <c r="G20" s="9" t="s">
        <v>123</v>
      </c>
      <c r="H20" s="9" t="s">
        <v>29</v>
      </c>
      <c r="I20" s="10" t="s">
        <v>124</v>
      </c>
      <c r="J20" s="9" t="n">
        <v>0</v>
      </c>
      <c r="K20" s="9" t="n">
        <f aca="false">H20-J20</f>
        <v>0</v>
      </c>
      <c r="L20" s="9" t="n">
        <v>2000</v>
      </c>
      <c r="M20" s="9" t="n">
        <f aca="false">K20+L20</f>
        <v>2000</v>
      </c>
      <c r="N20" s="9" t="n">
        <v>0</v>
      </c>
      <c r="O20" s="9" t="n">
        <f aca="false">M20-N20</f>
        <v>2000</v>
      </c>
      <c r="P20" s="9" t="s">
        <v>29</v>
      </c>
      <c r="Q20" s="9" t="n">
        <f aca="false">O20+P20</f>
        <v>2000</v>
      </c>
      <c r="R20" s="9" t="n">
        <v>1310</v>
      </c>
      <c r="S20" s="9" t="n">
        <f aca="false">Q20-R20</f>
        <v>690</v>
      </c>
      <c r="T20" s="9" t="n">
        <v>2000</v>
      </c>
      <c r="U20" s="9" t="n">
        <f aca="false">S20+T20</f>
        <v>2690</v>
      </c>
      <c r="V20" s="9" t="n">
        <v>2040</v>
      </c>
      <c r="W20" s="9" t="n">
        <f aca="false">U20-V20</f>
        <v>650</v>
      </c>
      <c r="X20" s="9" t="s">
        <v>29</v>
      </c>
      <c r="Y20" s="9" t="n">
        <f aca="false">W20+X20</f>
        <v>650</v>
      </c>
      <c r="Z20" s="9" t="n">
        <v>0</v>
      </c>
      <c r="AA20" s="9" t="n">
        <f aca="false">Y20-Z20</f>
        <v>650</v>
      </c>
      <c r="AB20" s="9" t="n">
        <v>2000</v>
      </c>
      <c r="AC20" s="9" t="n">
        <f aca="false">AA20+AB20</f>
        <v>2650</v>
      </c>
      <c r="AD20" s="9" t="n">
        <v>1596</v>
      </c>
      <c r="AE20" s="9" t="n">
        <f aca="false">AC20-AD20</f>
        <v>1054</v>
      </c>
      <c r="AF20" s="9" t="s">
        <v>29</v>
      </c>
      <c r="AG20" s="9" t="n">
        <f aca="false">AE20+AF20</f>
        <v>1054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 t="n">
        <v>910</v>
      </c>
      <c r="AV20" s="9"/>
      <c r="AW20" s="9"/>
      <c r="AX20" s="9"/>
      <c r="AY20" s="9"/>
      <c r="AZ20" s="9"/>
      <c r="BA20" s="9"/>
      <c r="BB20" s="9" t="n">
        <f aca="false">SUM(AH20:BA20)</f>
        <v>910</v>
      </c>
      <c r="BC20" s="9" t="n">
        <f aca="false">AG20-BB20</f>
        <v>144</v>
      </c>
      <c r="BD20" s="9" t="n">
        <v>2000</v>
      </c>
      <c r="BE20" s="9" t="s">
        <v>29</v>
      </c>
      <c r="BF20" s="9" t="n">
        <v>2000</v>
      </c>
      <c r="BG20" s="9" t="s">
        <v>29</v>
      </c>
      <c r="BH20" s="9" t="s">
        <v>29</v>
      </c>
      <c r="BI20" s="9" t="s">
        <v>29</v>
      </c>
      <c r="BJ20" s="9" t="s">
        <v>29</v>
      </c>
      <c r="BK20" s="9" t="s">
        <v>29</v>
      </c>
      <c r="BL20" s="9" t="s">
        <v>29</v>
      </c>
      <c r="BM20" s="9" t="s">
        <v>29</v>
      </c>
      <c r="BN20" s="9" t="s">
        <v>29</v>
      </c>
      <c r="BO20" s="9" t="s">
        <v>29</v>
      </c>
      <c r="BP20" s="9" t="s">
        <v>29</v>
      </c>
      <c r="BQ20" s="9" t="n">
        <v>2000</v>
      </c>
      <c r="BR20" s="9" t="s">
        <v>29</v>
      </c>
      <c r="BS20" s="9" t="n">
        <v>2000</v>
      </c>
      <c r="BT20" s="9" t="s">
        <v>29</v>
      </c>
      <c r="BU20" s="9" t="n">
        <v>2000</v>
      </c>
      <c r="BV20" s="11" t="n">
        <f aca="false">ROUNDUP(BC20/C20,0)</f>
        <v>1</v>
      </c>
      <c r="BW20" s="12" t="n">
        <v>19</v>
      </c>
      <c r="BX20" s="13" t="n">
        <v>175</v>
      </c>
      <c r="BY20" s="13" t="s">
        <v>277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250</v>
      </c>
      <c r="D21" s="9" t="n">
        <v>190991</v>
      </c>
      <c r="E21" s="9" t="n">
        <v>2101413</v>
      </c>
      <c r="F21" s="9" t="s">
        <v>111</v>
      </c>
      <c r="G21" s="9" t="s">
        <v>150</v>
      </c>
      <c r="H21" s="9" t="s">
        <v>29</v>
      </c>
      <c r="I21" s="10" t="s">
        <v>151</v>
      </c>
      <c r="J21" s="9" t="n">
        <v>200</v>
      </c>
      <c r="K21" s="9" t="n">
        <f aca="false">H21-J21</f>
        <v>-200</v>
      </c>
      <c r="L21" s="9" t="n">
        <v>1000</v>
      </c>
      <c r="M21" s="9" t="n">
        <f aca="false">K21+L21</f>
        <v>800</v>
      </c>
      <c r="N21" s="9" t="n">
        <v>800</v>
      </c>
      <c r="O21" s="9" t="n">
        <f aca="false">M21-N21</f>
        <v>0</v>
      </c>
      <c r="P21" s="9" t="n">
        <v>800</v>
      </c>
      <c r="Q21" s="9" t="n">
        <f aca="false">O21+P21</f>
        <v>800</v>
      </c>
      <c r="R21" s="9" t="n">
        <v>1200</v>
      </c>
      <c r="S21" s="9" t="n">
        <f aca="false">Q21-R21</f>
        <v>-400</v>
      </c>
      <c r="T21" s="9" t="n">
        <v>800</v>
      </c>
      <c r="U21" s="9" t="n">
        <f aca="false">S21+T21</f>
        <v>400</v>
      </c>
      <c r="V21" s="9" t="n">
        <v>400</v>
      </c>
      <c r="W21" s="9" t="n">
        <f aca="false">U21-V21</f>
        <v>0</v>
      </c>
      <c r="X21" s="9" t="n">
        <v>800</v>
      </c>
      <c r="Y21" s="9" t="n">
        <f aca="false">W21+X21</f>
        <v>800</v>
      </c>
      <c r="Z21" s="9" t="n">
        <v>514</v>
      </c>
      <c r="AA21" s="9" t="n">
        <f aca="false">Y21-Z21</f>
        <v>286</v>
      </c>
      <c r="AB21" s="9" t="n">
        <v>800</v>
      </c>
      <c r="AC21" s="9" t="n">
        <f aca="false">AA21+AB21</f>
        <v>1086</v>
      </c>
      <c r="AD21" s="9" t="n">
        <v>600</v>
      </c>
      <c r="AE21" s="9" t="n">
        <f aca="false">AC21-AD21</f>
        <v>486</v>
      </c>
      <c r="AF21" s="9" t="n">
        <v>600</v>
      </c>
      <c r="AG21" s="9" t="n">
        <f aca="false">AE21+AF21</f>
        <v>1086</v>
      </c>
      <c r="AH21" s="9"/>
      <c r="AI21" s="9"/>
      <c r="AJ21" s="9"/>
      <c r="AK21" s="9" t="n">
        <f aca="false">200+200</f>
        <v>400</v>
      </c>
      <c r="AL21" s="9"/>
      <c r="AM21" s="9"/>
      <c r="AN21" s="9"/>
      <c r="AO21" s="9"/>
      <c r="AP21" s="9"/>
      <c r="AQ21" s="9"/>
      <c r="AR21" s="9"/>
      <c r="AS21" s="9" t="n">
        <v>133</v>
      </c>
      <c r="AT21" s="9"/>
      <c r="AU21" s="9" t="n">
        <v>450</v>
      </c>
      <c r="AV21" s="9"/>
      <c r="AW21" s="9"/>
      <c r="AX21" s="9"/>
      <c r="AY21" s="9"/>
      <c r="AZ21" s="9"/>
      <c r="BA21" s="9"/>
      <c r="BB21" s="9" t="n">
        <f aca="false">SUM(AH21:BA21)</f>
        <v>983</v>
      </c>
      <c r="BC21" s="9" t="n">
        <f aca="false">AG21-BB21</f>
        <v>103</v>
      </c>
      <c r="BD21" s="9" t="n">
        <v>800</v>
      </c>
      <c r="BE21" s="9" t="n">
        <v>800</v>
      </c>
      <c r="BF21" s="9" t="n">
        <v>800</v>
      </c>
      <c r="BG21" s="9" t="n">
        <v>600</v>
      </c>
      <c r="BH21" s="9" t="n">
        <v>800</v>
      </c>
      <c r="BI21" s="9" t="s">
        <v>29</v>
      </c>
      <c r="BJ21" s="9" t="s">
        <v>29</v>
      </c>
      <c r="BK21" s="9" t="s">
        <v>29</v>
      </c>
      <c r="BL21" s="9" t="s">
        <v>29</v>
      </c>
      <c r="BM21" s="9" t="s">
        <v>29</v>
      </c>
      <c r="BN21" s="9" t="s">
        <v>29</v>
      </c>
      <c r="BO21" s="9" t="s">
        <v>29</v>
      </c>
      <c r="BP21" s="9" t="s">
        <v>29</v>
      </c>
      <c r="BQ21" s="9" t="n">
        <v>400</v>
      </c>
      <c r="BR21" s="9" t="n">
        <v>1200</v>
      </c>
      <c r="BS21" s="9" t="n">
        <v>800</v>
      </c>
      <c r="BT21" s="9" t="n">
        <v>600</v>
      </c>
      <c r="BU21" s="9" t="n">
        <v>800</v>
      </c>
      <c r="BV21" s="11" t="n">
        <f aca="false">ROUNDUP(BC21/C21,0)</f>
        <v>1</v>
      </c>
      <c r="BW21" s="12" t="n">
        <v>16</v>
      </c>
      <c r="BX21" s="13" t="n">
        <v>1200</v>
      </c>
      <c r="BY21" s="13" t="s">
        <v>95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90</v>
      </c>
      <c r="D22" s="9" t="n">
        <v>203525</v>
      </c>
      <c r="E22" s="16" t="n">
        <v>2004136</v>
      </c>
      <c r="F22" s="9" t="s">
        <v>46</v>
      </c>
      <c r="G22" s="9" t="s">
        <v>105</v>
      </c>
      <c r="H22" s="9" t="s">
        <v>29</v>
      </c>
      <c r="I22" s="10" t="s">
        <v>106</v>
      </c>
      <c r="J22" s="9" t="n">
        <v>167</v>
      </c>
      <c r="K22" s="9" t="n">
        <f aca="false">H22-J22</f>
        <v>-167</v>
      </c>
      <c r="L22" s="9" t="n">
        <v>300</v>
      </c>
      <c r="M22" s="9" t="n">
        <f aca="false">K22+L22</f>
        <v>133</v>
      </c>
      <c r="N22" s="9" t="n">
        <v>150</v>
      </c>
      <c r="O22" s="9" t="n">
        <f aca="false">M22-N22</f>
        <v>-17</v>
      </c>
      <c r="P22" s="9" t="n">
        <v>500</v>
      </c>
      <c r="Q22" s="9" t="n">
        <f aca="false">O22+P22</f>
        <v>483</v>
      </c>
      <c r="R22" s="9" t="n">
        <v>219</v>
      </c>
      <c r="S22" s="9" t="n">
        <f aca="false">Q22-R22</f>
        <v>264</v>
      </c>
      <c r="T22" s="9" t="n">
        <v>500</v>
      </c>
      <c r="U22" s="9" t="n">
        <f aca="false">S22+T22</f>
        <v>764</v>
      </c>
      <c r="V22" s="9" t="n">
        <v>583</v>
      </c>
      <c r="W22" s="9" t="n">
        <f aca="false">U22-V22</f>
        <v>181</v>
      </c>
      <c r="X22" s="9" t="n">
        <v>500</v>
      </c>
      <c r="Y22" s="9" t="n">
        <f aca="false">W22+X22</f>
        <v>681</v>
      </c>
      <c r="Z22" s="9" t="n">
        <v>598</v>
      </c>
      <c r="AA22" s="9" t="n">
        <f aca="false">Y22-Z22</f>
        <v>83</v>
      </c>
      <c r="AB22" s="9" t="n">
        <v>500</v>
      </c>
      <c r="AC22" s="9" t="n">
        <f aca="false">AA22+AB22</f>
        <v>583</v>
      </c>
      <c r="AD22" s="9" t="n">
        <v>502</v>
      </c>
      <c r="AE22" s="9" t="n">
        <f aca="false">AC22-AD22</f>
        <v>81</v>
      </c>
      <c r="AF22" s="9" t="n">
        <v>500</v>
      </c>
      <c r="AG22" s="9" t="n">
        <f aca="false">AE22+AF22</f>
        <v>581</v>
      </c>
      <c r="AH22" s="9"/>
      <c r="AI22" s="9"/>
      <c r="AJ22" s="9"/>
      <c r="AK22" s="9"/>
      <c r="AL22" s="9"/>
      <c r="AM22" s="9" t="n">
        <v>80</v>
      </c>
      <c r="AN22" s="9" t="n">
        <v>85</v>
      </c>
      <c r="AO22" s="9"/>
      <c r="AP22" s="9" t="n">
        <v>74</v>
      </c>
      <c r="AQ22" s="9"/>
      <c r="AR22" s="9"/>
      <c r="AS22" s="9"/>
      <c r="AT22" s="9"/>
      <c r="AU22" s="9"/>
      <c r="AV22" s="9"/>
      <c r="AW22" s="9"/>
      <c r="AX22" s="9" t="n">
        <v>80</v>
      </c>
      <c r="AY22" s="9" t="n">
        <f aca="false">80+80</f>
        <v>160</v>
      </c>
      <c r="AZ22" s="9"/>
      <c r="BA22" s="9"/>
      <c r="BB22" s="9" t="n">
        <f aca="false">SUM(AH22:BA22)</f>
        <v>479</v>
      </c>
      <c r="BC22" s="9" t="n">
        <f aca="false">AG22-BB22</f>
        <v>102</v>
      </c>
      <c r="BD22" s="9" t="n">
        <v>500</v>
      </c>
      <c r="BE22" s="9" t="n">
        <v>500</v>
      </c>
      <c r="BF22" s="9" t="n">
        <v>500</v>
      </c>
      <c r="BG22" s="9" t="n">
        <v>500</v>
      </c>
      <c r="BH22" s="9" t="n">
        <v>500</v>
      </c>
      <c r="BI22" s="9" t="s">
        <v>29</v>
      </c>
      <c r="BJ22" s="9" t="s">
        <v>29</v>
      </c>
      <c r="BK22" s="9" t="s">
        <v>29</v>
      </c>
      <c r="BL22" s="9" t="s">
        <v>29</v>
      </c>
      <c r="BM22" s="9" t="s">
        <v>29</v>
      </c>
      <c r="BN22" s="9" t="s">
        <v>29</v>
      </c>
      <c r="BO22" s="9" t="s">
        <v>29</v>
      </c>
      <c r="BP22" s="9" t="s">
        <v>29</v>
      </c>
      <c r="BQ22" s="9" t="n">
        <v>100</v>
      </c>
      <c r="BR22" s="9" t="n">
        <v>900</v>
      </c>
      <c r="BS22" s="9" t="n">
        <v>500</v>
      </c>
      <c r="BT22" s="9" t="n">
        <v>500</v>
      </c>
      <c r="BU22" s="9" t="n">
        <v>500</v>
      </c>
      <c r="BV22" s="11" t="n">
        <f aca="false">ROUNDUP(BC22/C22,0)</f>
        <v>2</v>
      </c>
      <c r="BW22" s="12" t="n">
        <v>72</v>
      </c>
      <c r="BX22" s="13" t="n">
        <v>2011</v>
      </c>
      <c r="BY22" s="13" t="s">
        <v>49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400</v>
      </c>
      <c r="D23" s="9" t="n">
        <v>203524</v>
      </c>
      <c r="E23" s="9" t="n">
        <v>2071358</v>
      </c>
      <c r="F23" s="9"/>
      <c r="G23" s="9" t="s">
        <v>74</v>
      </c>
      <c r="H23" s="9" t="s">
        <v>29</v>
      </c>
      <c r="I23" s="10" t="s">
        <v>75</v>
      </c>
      <c r="J23" s="9" t="n">
        <v>0</v>
      </c>
      <c r="K23" s="9" t="n">
        <f aca="false">H23-J23</f>
        <v>0</v>
      </c>
      <c r="L23" s="9" t="n">
        <v>1000</v>
      </c>
      <c r="M23" s="9" t="n">
        <f aca="false">K23+L23</f>
        <v>1000</v>
      </c>
      <c r="N23" s="9" t="n">
        <v>1010</v>
      </c>
      <c r="O23" s="9" t="n">
        <f aca="false">M23-N23</f>
        <v>-10</v>
      </c>
      <c r="P23" s="9" t="n">
        <v>500</v>
      </c>
      <c r="Q23" s="9" t="n">
        <f aca="false">O23+P23</f>
        <v>490</v>
      </c>
      <c r="R23" s="9" t="n">
        <v>1234</v>
      </c>
      <c r="S23" s="9" t="n">
        <f aca="false">Q23-R23</f>
        <v>-744</v>
      </c>
      <c r="T23" s="9" t="n">
        <v>1000</v>
      </c>
      <c r="U23" s="9" t="n">
        <f aca="false">S23+T23</f>
        <v>256</v>
      </c>
      <c r="V23" s="9" t="n">
        <v>0</v>
      </c>
      <c r="W23" s="9" t="n">
        <f aca="false">U23-V23</f>
        <v>256</v>
      </c>
      <c r="X23" s="9" t="n">
        <v>500</v>
      </c>
      <c r="Y23" s="9" t="n">
        <f aca="false">W23+X23</f>
        <v>756</v>
      </c>
      <c r="Z23" s="9" t="n">
        <v>960</v>
      </c>
      <c r="AA23" s="9" t="n">
        <f aca="false">Y23-Z23</f>
        <v>-204</v>
      </c>
      <c r="AB23" s="9" t="n">
        <v>1000</v>
      </c>
      <c r="AC23" s="9" t="n">
        <f aca="false">AA23+AB23</f>
        <v>796</v>
      </c>
      <c r="AD23" s="9" t="n">
        <v>950</v>
      </c>
      <c r="AE23" s="9" t="n">
        <f aca="false">AC23-AD23</f>
        <v>-154</v>
      </c>
      <c r="AF23" s="9" t="n">
        <v>500</v>
      </c>
      <c r="AG23" s="9" t="n">
        <f aca="false">AE23+AF23</f>
        <v>346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n">
        <v>250</v>
      </c>
      <c r="AZ23" s="9"/>
      <c r="BA23" s="9"/>
      <c r="BB23" s="9" t="n">
        <f aca="false">SUM(AH23:BA23)</f>
        <v>250</v>
      </c>
      <c r="BC23" s="9" t="n">
        <f aca="false">AG23-BB23</f>
        <v>96</v>
      </c>
      <c r="BD23" s="9" t="n">
        <v>1000</v>
      </c>
      <c r="BE23" s="9" t="n">
        <v>500</v>
      </c>
      <c r="BF23" s="9" t="n">
        <v>1000</v>
      </c>
      <c r="BG23" s="9" t="n">
        <v>500</v>
      </c>
      <c r="BH23" s="9" t="n">
        <v>1000</v>
      </c>
      <c r="BI23" s="9" t="s">
        <v>29</v>
      </c>
      <c r="BJ23" s="9" t="s">
        <v>29</v>
      </c>
      <c r="BK23" s="9" t="s">
        <v>29</v>
      </c>
      <c r="BL23" s="9" t="s">
        <v>29</v>
      </c>
      <c r="BM23" s="9" t="s">
        <v>29</v>
      </c>
      <c r="BN23" s="9" t="s">
        <v>29</v>
      </c>
      <c r="BO23" s="9" t="s">
        <v>29</v>
      </c>
      <c r="BP23" s="9" t="s">
        <v>29</v>
      </c>
      <c r="BQ23" s="9" t="s">
        <v>29</v>
      </c>
      <c r="BR23" s="9" t="n">
        <v>1500</v>
      </c>
      <c r="BS23" s="9" t="n">
        <v>500</v>
      </c>
      <c r="BT23" s="9" t="n">
        <v>1000</v>
      </c>
      <c r="BU23" s="9" t="n">
        <v>500</v>
      </c>
      <c r="BV23" s="11" t="n">
        <f aca="false">ROUNDUP(BC23/C23,0)</f>
        <v>1</v>
      </c>
      <c r="BW23" s="12" t="n">
        <v>228</v>
      </c>
      <c r="BX23" s="13" t="n">
        <v>464</v>
      </c>
      <c r="BY23" s="13" t="s">
        <v>125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450</v>
      </c>
      <c r="D24" s="9" t="n">
        <v>203525</v>
      </c>
      <c r="E24" s="9" t="n">
        <v>2032044</v>
      </c>
      <c r="F24" s="9" t="s">
        <v>46</v>
      </c>
      <c r="G24" s="9" t="s">
        <v>60</v>
      </c>
      <c r="H24" s="9" t="n">
        <v>1600</v>
      </c>
      <c r="I24" s="10" t="s">
        <v>61</v>
      </c>
      <c r="J24" s="9" t="n">
        <v>1007</v>
      </c>
      <c r="K24" s="9" t="n">
        <f aca="false">H24-J24</f>
        <v>593</v>
      </c>
      <c r="L24" s="9" t="n">
        <v>1200</v>
      </c>
      <c r="M24" s="9" t="n">
        <f aca="false">K24+L24</f>
        <v>1793</v>
      </c>
      <c r="N24" s="9" t="n">
        <v>1153</v>
      </c>
      <c r="O24" s="9" t="n">
        <f aca="false">M24-N24</f>
        <v>640</v>
      </c>
      <c r="P24" s="9" t="n">
        <v>800</v>
      </c>
      <c r="Q24" s="9" t="n">
        <f aca="false">O24+P24</f>
        <v>1440</v>
      </c>
      <c r="R24" s="9" t="n">
        <v>1454</v>
      </c>
      <c r="S24" s="9" t="n">
        <f aca="false">Q24-R24</f>
        <v>-14</v>
      </c>
      <c r="T24" s="9" t="n">
        <v>1200</v>
      </c>
      <c r="U24" s="9" t="n">
        <f aca="false">S24+T24</f>
        <v>1186</v>
      </c>
      <c r="V24" s="9" t="n">
        <v>820</v>
      </c>
      <c r="W24" s="9" t="n">
        <f aca="false">U24-V24</f>
        <v>366</v>
      </c>
      <c r="X24" s="9" t="n">
        <v>800</v>
      </c>
      <c r="Y24" s="9" t="n">
        <f aca="false">W24+X24</f>
        <v>1166</v>
      </c>
      <c r="Z24" s="9" t="n">
        <v>1159</v>
      </c>
      <c r="AA24" s="9" t="n">
        <f aca="false">Y24-Z24</f>
        <v>7</v>
      </c>
      <c r="AB24" s="9" t="n">
        <v>800</v>
      </c>
      <c r="AC24" s="9" t="n">
        <f aca="false">AA24+AB24</f>
        <v>807</v>
      </c>
      <c r="AD24" s="9" t="n">
        <v>450</v>
      </c>
      <c r="AE24" s="9" t="n">
        <f aca="false">AC24-AD24</f>
        <v>357</v>
      </c>
      <c r="AF24" s="9" t="n">
        <v>800</v>
      </c>
      <c r="AG24" s="9" t="n">
        <f aca="false">AE24+AF24</f>
        <v>1157</v>
      </c>
      <c r="AH24" s="9"/>
      <c r="AI24" s="9"/>
      <c r="AJ24" s="9"/>
      <c r="AK24" s="9" t="n">
        <v>400</v>
      </c>
      <c r="AL24" s="9"/>
      <c r="AM24" s="9"/>
      <c r="AN24" s="9"/>
      <c r="AO24" s="9"/>
      <c r="AP24" s="9"/>
      <c r="AQ24" s="9"/>
      <c r="AR24" s="9"/>
      <c r="AS24" s="9"/>
      <c r="AT24" s="9"/>
      <c r="AU24" s="9" t="n">
        <v>680</v>
      </c>
      <c r="AV24" s="9"/>
      <c r="AW24" s="9"/>
      <c r="AX24" s="9"/>
      <c r="AY24" s="9"/>
      <c r="AZ24" s="9"/>
      <c r="BA24" s="9"/>
      <c r="BB24" s="9" t="n">
        <f aca="false">SUM(AH24:BA24)</f>
        <v>1080</v>
      </c>
      <c r="BC24" s="9" t="n">
        <f aca="false">AG24-BB24</f>
        <v>77</v>
      </c>
      <c r="BD24" s="9" t="n">
        <v>1200</v>
      </c>
      <c r="BE24" s="9" t="n">
        <v>800</v>
      </c>
      <c r="BF24" s="9" t="n">
        <v>800</v>
      </c>
      <c r="BG24" s="9" t="n">
        <v>800</v>
      </c>
      <c r="BH24" s="9" t="n">
        <v>1200</v>
      </c>
      <c r="BI24" s="9" t="s">
        <v>29</v>
      </c>
      <c r="BJ24" s="9" t="s">
        <v>29</v>
      </c>
      <c r="BK24" s="9" t="s">
        <v>29</v>
      </c>
      <c r="BL24" s="9" t="s">
        <v>29</v>
      </c>
      <c r="BM24" s="9" t="s">
        <v>29</v>
      </c>
      <c r="BN24" s="9" t="s">
        <v>29</v>
      </c>
      <c r="BO24" s="9" t="s">
        <v>29</v>
      </c>
      <c r="BP24" s="9" t="s">
        <v>29</v>
      </c>
      <c r="BQ24" s="9" t="s">
        <v>29</v>
      </c>
      <c r="BR24" s="9" t="n">
        <v>1600</v>
      </c>
      <c r="BS24" s="9" t="n">
        <v>1200</v>
      </c>
      <c r="BT24" s="9" t="n">
        <v>800</v>
      </c>
      <c r="BU24" s="9" t="n">
        <v>800</v>
      </c>
      <c r="BV24" s="11" t="n">
        <f aca="false">ROUNDUP(BC24/C24,0)</f>
        <v>1</v>
      </c>
      <c r="BW24" s="12" t="n">
        <v>6</v>
      </c>
      <c r="BX24" s="13" t="n">
        <v>482</v>
      </c>
      <c r="BY24" s="13" t="s">
        <v>95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400</v>
      </c>
      <c r="D25" s="9" t="n">
        <v>200375</v>
      </c>
      <c r="E25" s="16" t="n">
        <v>2260334</v>
      </c>
      <c r="F25" s="9" t="s">
        <v>111</v>
      </c>
      <c r="G25" s="9" t="s">
        <v>134</v>
      </c>
      <c r="H25" s="9" t="s">
        <v>29</v>
      </c>
      <c r="I25" s="10" t="s">
        <v>135</v>
      </c>
      <c r="J25" s="9" t="n">
        <v>0</v>
      </c>
      <c r="K25" s="9" t="n">
        <f aca="false">H25-J25</f>
        <v>0</v>
      </c>
      <c r="L25" s="9" t="n">
        <v>1000</v>
      </c>
      <c r="M25" s="9" t="n">
        <f aca="false">K25+L25</f>
        <v>1000</v>
      </c>
      <c r="N25" s="9" t="n">
        <v>853</v>
      </c>
      <c r="O25" s="9" t="n">
        <f aca="false">M25-N25</f>
        <v>147</v>
      </c>
      <c r="P25" s="9" t="n">
        <v>400</v>
      </c>
      <c r="Q25" s="9" t="n">
        <f aca="false">O25+P25</f>
        <v>547</v>
      </c>
      <c r="R25" s="9" t="n">
        <v>890</v>
      </c>
      <c r="S25" s="9" t="n">
        <f aca="false">Q25-R25</f>
        <v>-343</v>
      </c>
      <c r="T25" s="9" t="n">
        <v>600</v>
      </c>
      <c r="U25" s="9" t="n">
        <f aca="false">S25+T25</f>
        <v>257</v>
      </c>
      <c r="V25" s="9" t="n">
        <v>74</v>
      </c>
      <c r="W25" s="9" t="n">
        <f aca="false">U25-V25</f>
        <v>183</v>
      </c>
      <c r="X25" s="9" t="n">
        <v>400</v>
      </c>
      <c r="Y25" s="9" t="n">
        <f aca="false">W25+X25</f>
        <v>583</v>
      </c>
      <c r="Z25" s="9" t="n">
        <v>542</v>
      </c>
      <c r="AA25" s="9" t="n">
        <f aca="false">Y25-Z25</f>
        <v>41</v>
      </c>
      <c r="AB25" s="9" t="n">
        <v>600</v>
      </c>
      <c r="AC25" s="9" t="n">
        <f aca="false">AA25+AB25</f>
        <v>641</v>
      </c>
      <c r="AD25" s="9" t="n">
        <v>197</v>
      </c>
      <c r="AE25" s="9" t="n">
        <f aca="false">AC25-AD25</f>
        <v>444</v>
      </c>
      <c r="AF25" s="9" t="n">
        <v>400</v>
      </c>
      <c r="AG25" s="9" t="n">
        <f aca="false">AE25+AF25</f>
        <v>844</v>
      </c>
      <c r="AH25" s="9"/>
      <c r="AI25" s="9" t="n">
        <v>150</v>
      </c>
      <c r="AJ25" s="9" t="n">
        <f aca="false">170+125+164</f>
        <v>459</v>
      </c>
      <c r="AK25" s="9"/>
      <c r="AL25" s="9"/>
      <c r="AM25" s="9"/>
      <c r="AN25" s="9"/>
      <c r="AO25" s="9"/>
      <c r="AP25" s="9"/>
      <c r="AQ25" s="9"/>
      <c r="AR25" s="9"/>
      <c r="AS25" s="9"/>
      <c r="AT25" s="9" t="n">
        <v>178</v>
      </c>
      <c r="AU25" s="9"/>
      <c r="AV25" s="9"/>
      <c r="AW25" s="9"/>
      <c r="AX25" s="9"/>
      <c r="AY25" s="9"/>
      <c r="AZ25" s="9"/>
      <c r="BA25" s="9"/>
      <c r="BB25" s="9" t="n">
        <f aca="false">SUM(AH25:BA25)</f>
        <v>787</v>
      </c>
      <c r="BC25" s="9" t="n">
        <f aca="false">AG25-BB25</f>
        <v>57</v>
      </c>
      <c r="BD25" s="9" t="n">
        <v>600</v>
      </c>
      <c r="BE25" s="9" t="n">
        <v>400</v>
      </c>
      <c r="BF25" s="9" t="n">
        <v>600</v>
      </c>
      <c r="BG25" s="9" t="n">
        <v>400</v>
      </c>
      <c r="BH25" s="9" t="n">
        <v>600</v>
      </c>
      <c r="BI25" s="9" t="s">
        <v>29</v>
      </c>
      <c r="BJ25" s="9" t="s">
        <v>29</v>
      </c>
      <c r="BK25" s="9" t="s">
        <v>29</v>
      </c>
      <c r="BL25" s="9" t="s">
        <v>29</v>
      </c>
      <c r="BM25" s="9" t="s">
        <v>29</v>
      </c>
      <c r="BN25" s="9" t="s">
        <v>29</v>
      </c>
      <c r="BO25" s="9" t="s">
        <v>29</v>
      </c>
      <c r="BP25" s="9" t="s">
        <v>29</v>
      </c>
      <c r="BQ25" s="9" t="s">
        <v>29</v>
      </c>
      <c r="BR25" s="9" t="n">
        <v>1000</v>
      </c>
      <c r="BS25" s="9" t="n">
        <v>400</v>
      </c>
      <c r="BT25" s="9" t="n">
        <v>600</v>
      </c>
      <c r="BU25" s="9" t="n">
        <v>400</v>
      </c>
      <c r="BV25" s="11" t="n">
        <f aca="false">ROUNDUP(BC25/C25,0)</f>
        <v>1</v>
      </c>
      <c r="BW25" s="12" t="n">
        <v>235</v>
      </c>
      <c r="BX25" s="13" t="n">
        <v>1176</v>
      </c>
      <c r="BY25" s="13" t="s">
        <v>117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39</v>
      </c>
      <c r="D26" s="9" t="n">
        <v>203524</v>
      </c>
      <c r="E26" s="9" t="n">
        <v>2079695</v>
      </c>
      <c r="F26" s="9" t="s">
        <v>31</v>
      </c>
      <c r="G26" s="9" t="s">
        <v>93</v>
      </c>
      <c r="H26" s="9" t="s">
        <v>29</v>
      </c>
      <c r="I26" s="10" t="s">
        <v>94</v>
      </c>
      <c r="J26" s="9" t="n">
        <v>41</v>
      </c>
      <c r="K26" s="9" t="n">
        <f aca="false">H26-J26</f>
        <v>-41</v>
      </c>
      <c r="L26" s="9" t="n">
        <v>126</v>
      </c>
      <c r="M26" s="9" t="n">
        <f aca="false">K26+L26</f>
        <v>85</v>
      </c>
      <c r="N26" s="9" t="n">
        <v>82</v>
      </c>
      <c r="O26" s="9" t="n">
        <f aca="false">M26-N26</f>
        <v>3</v>
      </c>
      <c r="P26" s="9" t="n">
        <v>126</v>
      </c>
      <c r="Q26" s="9" t="n">
        <f aca="false">O26+P26</f>
        <v>129</v>
      </c>
      <c r="R26" s="9" t="n">
        <v>118</v>
      </c>
      <c r="S26" s="9" t="n">
        <f aca="false">Q26-R26</f>
        <v>11</v>
      </c>
      <c r="T26" s="9" t="n">
        <v>126</v>
      </c>
      <c r="U26" s="9" t="n">
        <f aca="false">S26+T26</f>
        <v>137</v>
      </c>
      <c r="V26" s="9" t="n">
        <v>0</v>
      </c>
      <c r="W26" s="9" t="n">
        <f aca="false">U26-V26</f>
        <v>137</v>
      </c>
      <c r="X26" s="9" t="n">
        <v>126</v>
      </c>
      <c r="Y26" s="9" t="n">
        <f aca="false">W26+X26</f>
        <v>263</v>
      </c>
      <c r="Z26" s="9" t="n">
        <v>310</v>
      </c>
      <c r="AA26" s="9" t="n">
        <f aca="false">Y26-Z26</f>
        <v>-47</v>
      </c>
      <c r="AB26" s="9" t="n">
        <v>126</v>
      </c>
      <c r="AC26" s="9" t="n">
        <f aca="false">AA26+AB26</f>
        <v>79</v>
      </c>
      <c r="AD26" s="9" t="n">
        <v>0</v>
      </c>
      <c r="AE26" s="9" t="n">
        <f aca="false">AC26-AD26</f>
        <v>79</v>
      </c>
      <c r="AF26" s="9" t="n">
        <v>126</v>
      </c>
      <c r="AG26" s="9" t="n">
        <f aca="false">AE26+AF26</f>
        <v>205</v>
      </c>
      <c r="AH26" s="9"/>
      <c r="AI26" s="9"/>
      <c r="AJ26" s="9"/>
      <c r="AK26" s="9"/>
      <c r="AL26" s="9"/>
      <c r="AM26" s="9" t="n">
        <v>32</v>
      </c>
      <c r="AN26" s="9"/>
      <c r="AO26" s="9"/>
      <c r="AP26" s="9" t="n">
        <v>42</v>
      </c>
      <c r="AQ26" s="9" t="n">
        <v>42</v>
      </c>
      <c r="AR26" s="9" t="n">
        <v>42</v>
      </c>
      <c r="AS26" s="9"/>
      <c r="AT26" s="9"/>
      <c r="AU26" s="9"/>
      <c r="AV26" s="9"/>
      <c r="AW26" s="9"/>
      <c r="AX26" s="9"/>
      <c r="AY26" s="9"/>
      <c r="AZ26" s="9"/>
      <c r="BA26" s="9"/>
      <c r="BB26" s="9" t="n">
        <f aca="false">SUM(AH26:BA26)</f>
        <v>158</v>
      </c>
      <c r="BC26" s="9" t="n">
        <f aca="false">AG26-BB26</f>
        <v>47</v>
      </c>
      <c r="BD26" s="9" t="n">
        <v>126</v>
      </c>
      <c r="BE26" s="9" t="n">
        <v>126</v>
      </c>
      <c r="BF26" s="9" t="n">
        <v>126</v>
      </c>
      <c r="BG26" s="9" t="n">
        <v>126</v>
      </c>
      <c r="BH26" s="9" t="n">
        <v>168</v>
      </c>
      <c r="BI26" s="9" t="s">
        <v>29</v>
      </c>
      <c r="BJ26" s="9" t="s">
        <v>29</v>
      </c>
      <c r="BK26" s="9" t="s">
        <v>29</v>
      </c>
      <c r="BL26" s="9" t="s">
        <v>29</v>
      </c>
      <c r="BM26" s="9" t="s">
        <v>29</v>
      </c>
      <c r="BN26" s="9" t="s">
        <v>29</v>
      </c>
      <c r="BO26" s="9" t="s">
        <v>29</v>
      </c>
      <c r="BP26" s="9" t="s">
        <v>29</v>
      </c>
      <c r="BQ26" s="9" t="n">
        <v>84</v>
      </c>
      <c r="BR26" s="9" t="n">
        <v>168</v>
      </c>
      <c r="BS26" s="9" t="n">
        <v>126</v>
      </c>
      <c r="BT26" s="9" t="n">
        <v>126</v>
      </c>
      <c r="BU26" s="9" t="n">
        <v>126</v>
      </c>
      <c r="BV26" s="11" t="n">
        <f aca="false">ROUNDUP(BC26/C26,0)</f>
        <v>2</v>
      </c>
      <c r="BW26" s="12" t="n">
        <v>74</v>
      </c>
      <c r="BX26" s="13" t="n">
        <v>0</v>
      </c>
      <c r="BY26" s="13" t="s">
        <v>117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100</v>
      </c>
      <c r="D27" s="9" t="n">
        <v>203525</v>
      </c>
      <c r="E27" s="9" t="n">
        <v>2032046</v>
      </c>
      <c r="F27" s="9" t="s">
        <v>122</v>
      </c>
      <c r="G27" s="9" t="s">
        <v>126</v>
      </c>
      <c r="H27" s="9" t="n">
        <v>520</v>
      </c>
      <c r="I27" s="10" t="s">
        <v>127</v>
      </c>
      <c r="J27" s="9" t="n">
        <v>900</v>
      </c>
      <c r="K27" s="9" t="n">
        <f aca="false">H27-J27</f>
        <v>-380</v>
      </c>
      <c r="L27" s="9" t="n">
        <v>1170</v>
      </c>
      <c r="M27" s="9" t="n">
        <f aca="false">K27+L27</f>
        <v>790</v>
      </c>
      <c r="N27" s="9" t="n">
        <v>800</v>
      </c>
      <c r="O27" s="9" t="n">
        <f aca="false">M27-N27</f>
        <v>-10</v>
      </c>
      <c r="P27" s="9" t="n">
        <v>780</v>
      </c>
      <c r="Q27" s="9" t="n">
        <f aca="false">O27+P27</f>
        <v>770</v>
      </c>
      <c r="R27" s="9" t="n">
        <v>600</v>
      </c>
      <c r="S27" s="9" t="n">
        <f aca="false">Q27-R27</f>
        <v>170</v>
      </c>
      <c r="T27" s="9" t="n">
        <v>1040</v>
      </c>
      <c r="U27" s="9" t="n">
        <f aca="false">S27+T27</f>
        <v>1210</v>
      </c>
      <c r="V27" s="9" t="n">
        <v>1000</v>
      </c>
      <c r="W27" s="9" t="n">
        <f aca="false">U27-V27</f>
        <v>210</v>
      </c>
      <c r="X27" s="9" t="n">
        <v>910</v>
      </c>
      <c r="Y27" s="9" t="n">
        <f aca="false">W27+X27</f>
        <v>1120</v>
      </c>
      <c r="Z27" s="9" t="n">
        <v>2000</v>
      </c>
      <c r="AA27" s="9" t="n">
        <f aca="false">Y27-Z27</f>
        <v>-880</v>
      </c>
      <c r="AB27" s="9" t="n">
        <v>910</v>
      </c>
      <c r="AC27" s="9" t="n">
        <f aca="false">AA27+AB27</f>
        <v>30</v>
      </c>
      <c r="AD27" s="9" t="n">
        <v>200</v>
      </c>
      <c r="AE27" s="9" t="n">
        <f aca="false">AC27-AD27</f>
        <v>-170</v>
      </c>
      <c r="AF27" s="9" t="n">
        <v>910</v>
      </c>
      <c r="AG27" s="9" t="n">
        <f aca="false">AE27+AF27</f>
        <v>740</v>
      </c>
      <c r="AH27" s="9"/>
      <c r="AI27" s="9"/>
      <c r="AJ27" s="9"/>
      <c r="AK27" s="9"/>
      <c r="AL27" s="9"/>
      <c r="AM27" s="9"/>
      <c r="AN27" s="9"/>
      <c r="AO27" s="9"/>
      <c r="AP27" s="9"/>
      <c r="AQ27" s="9" t="n">
        <f aca="false">100+100</f>
        <v>200</v>
      </c>
      <c r="AR27" s="9"/>
      <c r="AS27" s="9"/>
      <c r="AT27" s="9"/>
      <c r="AU27" s="9"/>
      <c r="AV27" s="9" t="n">
        <v>100</v>
      </c>
      <c r="AW27" s="9" t="n">
        <f aca="false">100+100</f>
        <v>200</v>
      </c>
      <c r="AX27" s="9" t="n">
        <f aca="false">100+100</f>
        <v>200</v>
      </c>
      <c r="AY27" s="9"/>
      <c r="AZ27" s="9"/>
      <c r="BA27" s="9"/>
      <c r="BB27" s="9" t="n">
        <f aca="false">SUM(AH27:BA27)</f>
        <v>700</v>
      </c>
      <c r="BC27" s="9" t="n">
        <f aca="false">AG27-BB27</f>
        <v>40</v>
      </c>
      <c r="BD27" s="9" t="n">
        <v>910</v>
      </c>
      <c r="BE27" s="9" t="n">
        <v>910</v>
      </c>
      <c r="BF27" s="9" t="n">
        <v>910</v>
      </c>
      <c r="BG27" s="9" t="n">
        <v>910</v>
      </c>
      <c r="BH27" s="9" t="n">
        <v>780</v>
      </c>
      <c r="BI27" s="9" t="s">
        <v>29</v>
      </c>
      <c r="BJ27" s="9" t="s">
        <v>29</v>
      </c>
      <c r="BK27" s="9" t="s">
        <v>29</v>
      </c>
      <c r="BL27" s="9" t="s">
        <v>29</v>
      </c>
      <c r="BM27" s="9" t="s">
        <v>29</v>
      </c>
      <c r="BN27" s="9" t="s">
        <v>29</v>
      </c>
      <c r="BO27" s="9" t="s">
        <v>29</v>
      </c>
      <c r="BP27" s="9" t="s">
        <v>29</v>
      </c>
      <c r="BQ27" s="9" t="n">
        <v>390</v>
      </c>
      <c r="BR27" s="9" t="n">
        <v>1560</v>
      </c>
      <c r="BS27" s="9" t="n">
        <v>910</v>
      </c>
      <c r="BT27" s="9" t="n">
        <v>910</v>
      </c>
      <c r="BU27" s="9" t="n">
        <v>780</v>
      </c>
      <c r="BV27" s="11" t="n">
        <f aca="false">ROUNDUP(BC27/C27,0)</f>
        <v>1</v>
      </c>
      <c r="BW27" s="12" t="n">
        <v>100</v>
      </c>
      <c r="BX27" s="13" t="n">
        <v>2076</v>
      </c>
      <c r="BY27" s="13" t="s">
        <v>65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1800</v>
      </c>
      <c r="D28" s="9" t="n">
        <v>190991</v>
      </c>
      <c r="E28" s="9" t="n">
        <v>2184947</v>
      </c>
      <c r="F28" s="9" t="s">
        <v>70</v>
      </c>
      <c r="G28" s="9" t="s">
        <v>168</v>
      </c>
      <c r="H28" s="9" t="s">
        <v>29</v>
      </c>
      <c r="I28" s="10" t="s">
        <v>169</v>
      </c>
      <c r="J28" s="9" t="n">
        <v>0</v>
      </c>
      <c r="K28" s="9" t="n">
        <f aca="false">H28-J28</f>
        <v>0</v>
      </c>
      <c r="L28" s="9" t="s">
        <v>29</v>
      </c>
      <c r="M28" s="9" t="n">
        <f aca="false">K28+L28</f>
        <v>0</v>
      </c>
      <c r="N28" s="9" t="n">
        <v>0</v>
      </c>
      <c r="O28" s="9" t="n">
        <f aca="false">M28-N28</f>
        <v>0</v>
      </c>
      <c r="P28" s="9" t="n">
        <v>120</v>
      </c>
      <c r="Q28" s="9" t="n">
        <f aca="false">O28+P28</f>
        <v>120</v>
      </c>
      <c r="R28" s="9" t="n">
        <v>0</v>
      </c>
      <c r="S28" s="9" t="n">
        <f aca="false">Q28-R28</f>
        <v>120</v>
      </c>
      <c r="T28" s="9" t="n">
        <v>120</v>
      </c>
      <c r="U28" s="9" t="n">
        <f aca="false">S28+T28</f>
        <v>240</v>
      </c>
      <c r="V28" s="9" t="n">
        <v>151</v>
      </c>
      <c r="W28" s="9" t="n">
        <f aca="false">U28-V28</f>
        <v>89</v>
      </c>
      <c r="X28" s="9" t="n">
        <v>120</v>
      </c>
      <c r="Y28" s="9" t="n">
        <f aca="false">W28+X28</f>
        <v>209</v>
      </c>
      <c r="Z28" s="9" t="n">
        <v>62</v>
      </c>
      <c r="AA28" s="9" t="n">
        <f aca="false">Y28-Z28</f>
        <v>147</v>
      </c>
      <c r="AB28" s="9" t="n">
        <v>120</v>
      </c>
      <c r="AC28" s="9" t="n">
        <f aca="false">AA28+AB28</f>
        <v>267</v>
      </c>
      <c r="AD28" s="9" t="n">
        <v>127</v>
      </c>
      <c r="AE28" s="9" t="n">
        <f aca="false">AC28-AD28</f>
        <v>140</v>
      </c>
      <c r="AF28" s="9" t="n">
        <v>120</v>
      </c>
      <c r="AG28" s="9" t="n">
        <f aca="false">AE28+AF28</f>
        <v>260</v>
      </c>
      <c r="AH28" s="9"/>
      <c r="AI28" s="9"/>
      <c r="AJ28" s="9"/>
      <c r="AK28" s="9"/>
      <c r="AL28" s="9" t="n">
        <v>150</v>
      </c>
      <c r="AM28" s="9"/>
      <c r="AN28" s="9" t="n">
        <v>82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 t="n">
        <f aca="false">SUM(AH28:BA28)</f>
        <v>232</v>
      </c>
      <c r="BC28" s="9" t="n">
        <f aca="false">AG28-BB28</f>
        <v>28</v>
      </c>
      <c r="BD28" s="9" t="n">
        <v>120</v>
      </c>
      <c r="BE28" s="9" t="n">
        <v>120</v>
      </c>
      <c r="BF28" s="9" t="n">
        <v>120</v>
      </c>
      <c r="BG28" s="9" t="n">
        <v>240</v>
      </c>
      <c r="BH28" s="9" t="n">
        <v>120</v>
      </c>
      <c r="BI28" s="9" t="s">
        <v>29</v>
      </c>
      <c r="BJ28" s="9" t="s">
        <v>29</v>
      </c>
      <c r="BK28" s="9" t="s">
        <v>29</v>
      </c>
      <c r="BL28" s="9" t="s">
        <v>29</v>
      </c>
      <c r="BM28" s="9" t="s">
        <v>29</v>
      </c>
      <c r="BN28" s="9" t="s">
        <v>29</v>
      </c>
      <c r="BO28" s="9" t="s">
        <v>29</v>
      </c>
      <c r="BP28" s="9" t="s">
        <v>29</v>
      </c>
      <c r="BQ28" s="9" t="s">
        <v>29</v>
      </c>
      <c r="BR28" s="9" t="n">
        <v>240</v>
      </c>
      <c r="BS28" s="9" t="n">
        <v>120</v>
      </c>
      <c r="BT28" s="9" t="n">
        <v>120</v>
      </c>
      <c r="BU28" s="9" t="n">
        <v>120</v>
      </c>
      <c r="BV28" s="11" t="n">
        <f aca="false">ROUNDUP(BC28/C28,0)</f>
        <v>1</v>
      </c>
      <c r="BW28" s="12" t="n">
        <v>41</v>
      </c>
      <c r="BX28" s="13" t="n">
        <v>548</v>
      </c>
      <c r="BY28" s="13" t="s">
        <v>49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400</v>
      </c>
      <c r="D29" s="9" t="n">
        <v>203524</v>
      </c>
      <c r="E29" s="9" t="n">
        <v>2079665</v>
      </c>
      <c r="F29" s="9"/>
      <c r="G29" s="9" t="s">
        <v>148</v>
      </c>
      <c r="H29" s="9" t="s">
        <v>29</v>
      </c>
      <c r="I29" s="10" t="s">
        <v>149</v>
      </c>
      <c r="J29" s="9" t="n">
        <v>0</v>
      </c>
      <c r="K29" s="9" t="n">
        <f aca="false">H29-J29</f>
        <v>0</v>
      </c>
      <c r="L29" s="9" t="s">
        <v>29</v>
      </c>
      <c r="M29" s="9" t="n">
        <f aca="false">K29+L29</f>
        <v>0</v>
      </c>
      <c r="N29" s="9" t="n">
        <v>0</v>
      </c>
      <c r="O29" s="9" t="n">
        <f aca="false">M29-N29</f>
        <v>0</v>
      </c>
      <c r="P29" s="9" t="s">
        <v>29</v>
      </c>
      <c r="Q29" s="9" t="n">
        <f aca="false">O29+P29</f>
        <v>0</v>
      </c>
      <c r="R29" s="9" t="n">
        <v>0</v>
      </c>
      <c r="S29" s="9" t="n">
        <f aca="false">Q29-R29</f>
        <v>0</v>
      </c>
      <c r="T29" s="9" t="n">
        <v>200</v>
      </c>
      <c r="U29" s="9" t="n">
        <f aca="false">S29+T29</f>
        <v>200</v>
      </c>
      <c r="V29" s="9" t="n">
        <v>429</v>
      </c>
      <c r="W29" s="9" t="n">
        <f aca="false">U29-V29</f>
        <v>-229</v>
      </c>
      <c r="X29" s="9" t="n">
        <v>200</v>
      </c>
      <c r="Y29" s="9" t="n">
        <f aca="false">W29+X29</f>
        <v>-29</v>
      </c>
      <c r="Z29" s="9" t="n">
        <v>0</v>
      </c>
      <c r="AA29" s="9" t="n">
        <f aca="false">Y29-Z29</f>
        <v>-29</v>
      </c>
      <c r="AB29" s="9" t="s">
        <v>29</v>
      </c>
      <c r="AC29" s="9" t="n">
        <f aca="false">AA29+AB29</f>
        <v>-29</v>
      </c>
      <c r="AD29" s="9" t="n">
        <v>0</v>
      </c>
      <c r="AE29" s="9" t="n">
        <f aca="false">AC29-AD29</f>
        <v>-29</v>
      </c>
      <c r="AF29" s="9" t="n">
        <v>200</v>
      </c>
      <c r="AG29" s="9" t="n">
        <f aca="false">AE29+AF29</f>
        <v>171</v>
      </c>
      <c r="AH29" s="9"/>
      <c r="AI29" s="9"/>
      <c r="AJ29" s="9"/>
      <c r="AK29" s="9"/>
      <c r="AL29" s="9" t="n">
        <v>150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 t="n">
        <f aca="false">SUM(AH29:BA29)</f>
        <v>150</v>
      </c>
      <c r="BC29" s="9" t="n">
        <f aca="false">AG29-BB29</f>
        <v>21</v>
      </c>
      <c r="BD29" s="9" t="s">
        <v>29</v>
      </c>
      <c r="BE29" s="9" t="n">
        <v>200</v>
      </c>
      <c r="BF29" s="9" t="n">
        <v>200</v>
      </c>
      <c r="BG29" s="9" t="s">
        <v>29</v>
      </c>
      <c r="BH29" s="9" t="n">
        <v>200</v>
      </c>
      <c r="BI29" s="9" t="s">
        <v>29</v>
      </c>
      <c r="BJ29" s="9" t="s">
        <v>29</v>
      </c>
      <c r="BK29" s="9" t="s">
        <v>29</v>
      </c>
      <c r="BL29" s="9" t="s">
        <v>29</v>
      </c>
      <c r="BM29" s="9" t="s">
        <v>29</v>
      </c>
      <c r="BN29" s="9" t="s">
        <v>29</v>
      </c>
      <c r="BO29" s="9" t="s">
        <v>29</v>
      </c>
      <c r="BP29" s="9" t="s">
        <v>29</v>
      </c>
      <c r="BQ29" s="9" t="s">
        <v>29</v>
      </c>
      <c r="BR29" s="9" t="n">
        <v>200</v>
      </c>
      <c r="BS29" s="9" t="n">
        <v>200</v>
      </c>
      <c r="BT29" s="9" t="n">
        <v>200</v>
      </c>
      <c r="BU29" s="9" t="s">
        <v>29</v>
      </c>
      <c r="BV29" s="11" t="n">
        <f aca="false">ROUNDUP(BC29/C29,0)</f>
        <v>1</v>
      </c>
      <c r="BW29" s="12" t="n">
        <v>0</v>
      </c>
      <c r="BX29" s="13" t="n">
        <v>99</v>
      </c>
      <c r="BY29" s="13" t="s">
        <v>49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300</v>
      </c>
      <c r="D30" s="9" t="n">
        <v>203524</v>
      </c>
      <c r="E30" s="9" t="n">
        <v>2071352</v>
      </c>
      <c r="F30" s="9"/>
      <c r="G30" s="9" t="s">
        <v>107</v>
      </c>
      <c r="H30" s="9" t="n">
        <v>320</v>
      </c>
      <c r="I30" s="10" t="s">
        <v>108</v>
      </c>
      <c r="J30" s="9" t="n">
        <v>0</v>
      </c>
      <c r="K30" s="9" t="n">
        <f aca="false">H30-J30</f>
        <v>320</v>
      </c>
      <c r="L30" s="9" t="n">
        <v>960</v>
      </c>
      <c r="M30" s="9" t="n">
        <f aca="false">K30+L30</f>
        <v>1280</v>
      </c>
      <c r="N30" s="9" t="n">
        <v>1307</v>
      </c>
      <c r="O30" s="9" t="n">
        <f aca="false">M30-N30</f>
        <v>-27</v>
      </c>
      <c r="P30" s="9" t="n">
        <v>960</v>
      </c>
      <c r="Q30" s="9" t="n">
        <f aca="false">O30+P30</f>
        <v>933</v>
      </c>
      <c r="R30" s="9" t="n">
        <v>1172</v>
      </c>
      <c r="S30" s="9" t="n">
        <f aca="false">Q30-R30</f>
        <v>-239</v>
      </c>
      <c r="T30" s="9" t="n">
        <v>640</v>
      </c>
      <c r="U30" s="9" t="n">
        <f aca="false">S30+T30</f>
        <v>401</v>
      </c>
      <c r="V30" s="9" t="n">
        <v>528</v>
      </c>
      <c r="W30" s="9" t="n">
        <f aca="false">U30-V30</f>
        <v>-127</v>
      </c>
      <c r="X30" s="9" t="n">
        <v>640</v>
      </c>
      <c r="Y30" s="9" t="n">
        <f aca="false">W30+X30</f>
        <v>513</v>
      </c>
      <c r="Z30" s="9" t="n">
        <v>850</v>
      </c>
      <c r="AA30" s="9" t="n">
        <f aca="false">Y30-Z30</f>
        <v>-337</v>
      </c>
      <c r="AB30" s="9" t="n">
        <v>960</v>
      </c>
      <c r="AC30" s="9" t="n">
        <f aca="false">AA30+AB30</f>
        <v>623</v>
      </c>
      <c r="AD30" s="9" t="n">
        <v>943</v>
      </c>
      <c r="AE30" s="9" t="n">
        <f aca="false">AC30-AD30</f>
        <v>-320</v>
      </c>
      <c r="AF30" s="9" t="n">
        <v>640</v>
      </c>
      <c r="AG30" s="9" t="n">
        <f aca="false">AE30+AF30</f>
        <v>320</v>
      </c>
      <c r="AH30" s="9"/>
      <c r="AI30" s="9" t="n">
        <v>300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 t="n">
        <f aca="false">SUM(AH30:BA30)</f>
        <v>300</v>
      </c>
      <c r="BC30" s="9" t="n">
        <f aca="false">AG30-BB30</f>
        <v>20</v>
      </c>
      <c r="BD30" s="9" t="n">
        <v>640</v>
      </c>
      <c r="BE30" s="9" t="n">
        <v>960</v>
      </c>
      <c r="BF30" s="9" t="n">
        <v>640</v>
      </c>
      <c r="BG30" s="9" t="n">
        <v>640</v>
      </c>
      <c r="BH30" s="9" t="n">
        <v>960</v>
      </c>
      <c r="BI30" s="9" t="s">
        <v>29</v>
      </c>
      <c r="BJ30" s="9" t="s">
        <v>29</v>
      </c>
      <c r="BK30" s="9" t="s">
        <v>29</v>
      </c>
      <c r="BL30" s="9" t="s">
        <v>29</v>
      </c>
      <c r="BM30" s="9" t="s">
        <v>29</v>
      </c>
      <c r="BN30" s="9" t="s">
        <v>29</v>
      </c>
      <c r="BO30" s="9" t="s">
        <v>29</v>
      </c>
      <c r="BP30" s="9" t="s">
        <v>29</v>
      </c>
      <c r="BQ30" s="9" t="n">
        <v>320</v>
      </c>
      <c r="BR30" s="9" t="n">
        <v>1280</v>
      </c>
      <c r="BS30" s="9" t="n">
        <v>640</v>
      </c>
      <c r="BT30" s="9" t="n">
        <v>640</v>
      </c>
      <c r="BU30" s="9" t="n">
        <v>960</v>
      </c>
      <c r="BV30" s="11" t="n">
        <f aca="false">ROUNDUP(BC30/C30,0)</f>
        <v>1</v>
      </c>
      <c r="BW30" s="12" t="n">
        <v>38</v>
      </c>
      <c r="BX30" s="13" t="n">
        <v>500</v>
      </c>
      <c r="BY30" s="13" t="s">
        <v>95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600</v>
      </c>
      <c r="D31" s="9" t="n">
        <v>203525</v>
      </c>
      <c r="E31" s="9" t="n">
        <v>2021443</v>
      </c>
      <c r="F31" s="9" t="s">
        <v>25</v>
      </c>
      <c r="G31" s="9" t="s">
        <v>174</v>
      </c>
      <c r="H31" s="9" t="s">
        <v>29</v>
      </c>
      <c r="I31" s="10" t="s">
        <v>175</v>
      </c>
      <c r="J31" s="9" t="n">
        <v>0</v>
      </c>
      <c r="K31" s="9" t="n">
        <f aca="false">H31-J31</f>
        <v>0</v>
      </c>
      <c r="L31" s="9" t="s">
        <v>29</v>
      </c>
      <c r="M31" s="9" t="n">
        <f aca="false">K31+L31</f>
        <v>0</v>
      </c>
      <c r="N31" s="9" t="n">
        <v>0</v>
      </c>
      <c r="O31" s="9" t="n">
        <f aca="false">M31-N31</f>
        <v>0</v>
      </c>
      <c r="P31" s="9" t="s">
        <v>29</v>
      </c>
      <c r="Q31" s="9" t="n">
        <f aca="false">O31+P31</f>
        <v>0</v>
      </c>
      <c r="R31" s="9" t="n">
        <v>0</v>
      </c>
      <c r="S31" s="9" t="n">
        <f aca="false">Q31-R31</f>
        <v>0</v>
      </c>
      <c r="T31" s="9" t="n">
        <v>600</v>
      </c>
      <c r="U31" s="9" t="n">
        <f aca="false">S31+T31</f>
        <v>600</v>
      </c>
      <c r="V31" s="9" t="n">
        <v>600</v>
      </c>
      <c r="W31" s="9" t="n">
        <f aca="false">U31-V31</f>
        <v>0</v>
      </c>
      <c r="X31" s="9" t="n">
        <v>600</v>
      </c>
      <c r="Y31" s="9" t="n">
        <f aca="false">W31+X31</f>
        <v>600</v>
      </c>
      <c r="Z31" s="9" t="n">
        <v>0</v>
      </c>
      <c r="AA31" s="9" t="n">
        <f aca="false">Y31-Z31</f>
        <v>600</v>
      </c>
      <c r="AB31" s="9" t="n">
        <v>600</v>
      </c>
      <c r="AC31" s="9" t="n">
        <f aca="false">AA31+AB31</f>
        <v>1200</v>
      </c>
      <c r="AD31" s="9" t="n">
        <v>0</v>
      </c>
      <c r="AE31" s="9" t="n">
        <f aca="false">AC31-AD31</f>
        <v>1200</v>
      </c>
      <c r="AF31" s="9" t="s">
        <v>29</v>
      </c>
      <c r="AG31" s="9" t="n">
        <f aca="false">AE31+AF31</f>
        <v>1200</v>
      </c>
      <c r="AH31" s="9"/>
      <c r="AI31" s="9"/>
      <c r="AJ31" s="9"/>
      <c r="AK31" s="9"/>
      <c r="AL31" s="9" t="n">
        <v>630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 t="n">
        <v>560</v>
      </c>
      <c r="BA31" s="9"/>
      <c r="BB31" s="9" t="n">
        <f aca="false">SUM(AH31:BA31)</f>
        <v>1190</v>
      </c>
      <c r="BC31" s="9" t="n">
        <f aca="false">AG31-BB31</f>
        <v>10</v>
      </c>
      <c r="BD31" s="9" t="n">
        <v>600</v>
      </c>
      <c r="BE31" s="9" t="n">
        <v>600</v>
      </c>
      <c r="BF31" s="9" t="n">
        <v>600</v>
      </c>
      <c r="BG31" s="9" t="n">
        <v>600</v>
      </c>
      <c r="BH31" s="9" t="n">
        <v>600</v>
      </c>
      <c r="BI31" s="9" t="s">
        <v>29</v>
      </c>
      <c r="BJ31" s="9" t="s">
        <v>29</v>
      </c>
      <c r="BK31" s="9" t="s">
        <v>29</v>
      </c>
      <c r="BL31" s="9" t="s">
        <v>29</v>
      </c>
      <c r="BM31" s="9" t="s">
        <v>29</v>
      </c>
      <c r="BN31" s="9" t="s">
        <v>29</v>
      </c>
      <c r="BO31" s="9" t="s">
        <v>29</v>
      </c>
      <c r="BP31" s="9" t="s">
        <v>29</v>
      </c>
      <c r="BQ31" s="9" t="s">
        <v>29</v>
      </c>
      <c r="BR31" s="9" t="n">
        <v>600</v>
      </c>
      <c r="BS31" s="9" t="n">
        <v>600</v>
      </c>
      <c r="BT31" s="9" t="n">
        <v>600</v>
      </c>
      <c r="BU31" s="9" t="n">
        <v>600</v>
      </c>
      <c r="BV31" s="11" t="n">
        <f aca="false">ROUNDUP(BC31/C31,0)</f>
        <v>1</v>
      </c>
      <c r="BW31" s="12" t="n">
        <v>20</v>
      </c>
      <c r="BX31" s="13" t="n">
        <v>277</v>
      </c>
      <c r="BY31" s="13" t="s">
        <v>125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130</v>
      </c>
      <c r="D32" s="9" t="n">
        <v>190991</v>
      </c>
      <c r="E32" s="9" t="n">
        <v>2093739</v>
      </c>
      <c r="F32" s="9"/>
      <c r="G32" s="9" t="s">
        <v>164</v>
      </c>
      <c r="H32" s="9" t="s">
        <v>29</v>
      </c>
      <c r="I32" s="10" t="s">
        <v>165</v>
      </c>
      <c r="J32" s="9" t="n">
        <v>0</v>
      </c>
      <c r="K32" s="9" t="n">
        <f aca="false">H32-J32</f>
        <v>0</v>
      </c>
      <c r="L32" s="9" t="n">
        <v>450</v>
      </c>
      <c r="M32" s="9" t="n">
        <f aca="false">K32+L32</f>
        <v>450</v>
      </c>
      <c r="N32" s="9" t="n">
        <v>488</v>
      </c>
      <c r="O32" s="9" t="n">
        <f aca="false">M32-N32</f>
        <v>-38</v>
      </c>
      <c r="P32" s="9" t="n">
        <v>900</v>
      </c>
      <c r="Q32" s="9" t="n">
        <f aca="false">O32+P32</f>
        <v>862</v>
      </c>
      <c r="R32" s="9" t="n">
        <v>910</v>
      </c>
      <c r="S32" s="9" t="n">
        <f aca="false">Q32-R32</f>
        <v>-48</v>
      </c>
      <c r="T32" s="9" t="n">
        <v>900</v>
      </c>
      <c r="U32" s="9" t="n">
        <f aca="false">S32+T32</f>
        <v>852</v>
      </c>
      <c r="V32" s="9" t="n">
        <v>1605</v>
      </c>
      <c r="W32" s="9" t="n">
        <f aca="false">U32-V32</f>
        <v>-753</v>
      </c>
      <c r="X32" s="9" t="n">
        <v>900</v>
      </c>
      <c r="Y32" s="9" t="n">
        <f aca="false">W32+X32</f>
        <v>147</v>
      </c>
      <c r="Z32" s="9" t="n">
        <v>320</v>
      </c>
      <c r="AA32" s="9" t="n">
        <f aca="false">Y32-Z32</f>
        <v>-173</v>
      </c>
      <c r="AB32" s="9" t="n">
        <v>450</v>
      </c>
      <c r="AC32" s="9" t="n">
        <f aca="false">AA32+AB32</f>
        <v>277</v>
      </c>
      <c r="AD32" s="9" t="n">
        <v>450</v>
      </c>
      <c r="AE32" s="9" t="n">
        <f aca="false">AC32-AD32</f>
        <v>-173</v>
      </c>
      <c r="AF32" s="9" t="n">
        <v>900</v>
      </c>
      <c r="AG32" s="9" t="n">
        <f aca="false">AE32+AF32</f>
        <v>727</v>
      </c>
      <c r="AH32" s="9"/>
      <c r="AI32" s="9"/>
      <c r="AJ32" s="9" t="n">
        <v>216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 t="n">
        <v>506</v>
      </c>
      <c r="AX32" s="9"/>
      <c r="AY32" s="9"/>
      <c r="AZ32" s="9"/>
      <c r="BA32" s="9"/>
      <c r="BB32" s="9" t="n">
        <f aca="false">SUM(AH32:BA32)</f>
        <v>722</v>
      </c>
      <c r="BC32" s="9" t="n">
        <f aca="false">AG32-BB32</f>
        <v>5</v>
      </c>
      <c r="BD32" s="9" t="n">
        <v>900</v>
      </c>
      <c r="BE32" s="9" t="n">
        <v>450</v>
      </c>
      <c r="BF32" s="9" t="n">
        <v>900</v>
      </c>
      <c r="BG32" s="9" t="n">
        <v>900</v>
      </c>
      <c r="BH32" s="9" t="n">
        <v>450</v>
      </c>
      <c r="BI32" s="9" t="s">
        <v>29</v>
      </c>
      <c r="BJ32" s="9" t="s">
        <v>29</v>
      </c>
      <c r="BK32" s="9" t="s">
        <v>29</v>
      </c>
      <c r="BL32" s="9" t="s">
        <v>29</v>
      </c>
      <c r="BM32" s="9" t="s">
        <v>29</v>
      </c>
      <c r="BN32" s="9" t="s">
        <v>29</v>
      </c>
      <c r="BO32" s="9" t="s">
        <v>29</v>
      </c>
      <c r="BP32" s="9" t="s">
        <v>29</v>
      </c>
      <c r="BQ32" s="9" t="n">
        <v>450</v>
      </c>
      <c r="BR32" s="9" t="n">
        <v>1350</v>
      </c>
      <c r="BS32" s="9" t="n">
        <v>450</v>
      </c>
      <c r="BT32" s="9" t="n">
        <v>900</v>
      </c>
      <c r="BU32" s="9" t="n">
        <v>900</v>
      </c>
      <c r="BV32" s="11" t="n">
        <f aca="false">ROUNDUP(BC32/C32,0)</f>
        <v>1</v>
      </c>
      <c r="BW32" s="12" t="n">
        <v>314</v>
      </c>
      <c r="BX32" s="13" t="n">
        <v>421</v>
      </c>
      <c r="BY32" s="13" t="s">
        <v>49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500</v>
      </c>
      <c r="D33" s="9" t="n">
        <v>0</v>
      </c>
      <c r="E33" s="9" t="n">
        <v>2260411</v>
      </c>
      <c r="F33" s="9"/>
      <c r="G33" s="9" t="s">
        <v>176</v>
      </c>
      <c r="H33" s="9" t="s">
        <v>29</v>
      </c>
      <c r="I33" s="10" t="s">
        <v>177</v>
      </c>
      <c r="J33" s="9" t="n">
        <v>0</v>
      </c>
      <c r="K33" s="9" t="n">
        <f aca="false">H33-J33</f>
        <v>0</v>
      </c>
      <c r="L33" s="9" t="s">
        <v>29</v>
      </c>
      <c r="M33" s="9" t="n">
        <f aca="false">K33+L33</f>
        <v>0</v>
      </c>
      <c r="N33" s="9" t="n">
        <v>0</v>
      </c>
      <c r="O33" s="9" t="n">
        <f aca="false">M33-N33</f>
        <v>0</v>
      </c>
      <c r="P33" s="9" t="s">
        <v>29</v>
      </c>
      <c r="Q33" s="9" t="n">
        <f aca="false">O33+P33</f>
        <v>0</v>
      </c>
      <c r="R33" s="9" t="n">
        <v>0</v>
      </c>
      <c r="S33" s="9" t="n">
        <f aca="false">Q33-R33</f>
        <v>0</v>
      </c>
      <c r="T33" s="9" t="s">
        <v>29</v>
      </c>
      <c r="U33" s="9" t="n">
        <f aca="false">S33+T33</f>
        <v>0</v>
      </c>
      <c r="V33" s="9" t="n">
        <v>0</v>
      </c>
      <c r="W33" s="9" t="n">
        <f aca="false">U33-V33</f>
        <v>0</v>
      </c>
      <c r="X33" s="9" t="s">
        <v>29</v>
      </c>
      <c r="Y33" s="9" t="n">
        <f aca="false">W33+X33</f>
        <v>0</v>
      </c>
      <c r="Z33" s="9" t="n">
        <v>0</v>
      </c>
      <c r="AA33" s="9" t="n">
        <f aca="false">Y33-Z33</f>
        <v>0</v>
      </c>
      <c r="AB33" s="9" t="s">
        <v>29</v>
      </c>
      <c r="AC33" s="9" t="n">
        <f aca="false">AA33+AB33</f>
        <v>0</v>
      </c>
      <c r="AD33" s="9" t="n">
        <v>0</v>
      </c>
      <c r="AE33" s="9" t="n">
        <f aca="false">AC33-AD33</f>
        <v>0</v>
      </c>
      <c r="AF33" s="9" t="s">
        <v>29</v>
      </c>
      <c r="AG33" s="9" t="n">
        <f aca="false">AE33+AF33</f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 t="n">
        <f aca="false">SUM(AH33:BA33)</f>
        <v>0</v>
      </c>
      <c r="BC33" s="9" t="n">
        <f aca="false">AG33-BB33</f>
        <v>0</v>
      </c>
      <c r="BD33" s="9" t="s">
        <v>29</v>
      </c>
      <c r="BE33" s="9" t="s">
        <v>29</v>
      </c>
      <c r="BF33" s="9" t="s">
        <v>29</v>
      </c>
      <c r="BG33" s="9" t="s">
        <v>29</v>
      </c>
      <c r="BH33" s="9" t="s">
        <v>29</v>
      </c>
      <c r="BI33" s="9" t="s">
        <v>29</v>
      </c>
      <c r="BJ33" s="9" t="s">
        <v>29</v>
      </c>
      <c r="BK33" s="9" t="s">
        <v>29</v>
      </c>
      <c r="BL33" s="9" t="s">
        <v>29</v>
      </c>
      <c r="BM33" s="9" t="s">
        <v>29</v>
      </c>
      <c r="BN33" s="9" t="s">
        <v>29</v>
      </c>
      <c r="BO33" s="9" t="s">
        <v>29</v>
      </c>
      <c r="BP33" s="9" t="s">
        <v>29</v>
      </c>
      <c r="BQ33" s="9" t="s">
        <v>29</v>
      </c>
      <c r="BR33" s="9" t="s">
        <v>29</v>
      </c>
      <c r="BS33" s="9" t="s">
        <v>29</v>
      </c>
      <c r="BT33" s="9" t="s">
        <v>29</v>
      </c>
      <c r="BU33" s="9" t="s">
        <v>29</v>
      </c>
      <c r="BV33" s="11" t="n">
        <f aca="false">SUM(BV1:BV32)</f>
        <v>84</v>
      </c>
      <c r="BW33" s="12" t="n">
        <v>146</v>
      </c>
      <c r="BX33" s="13" t="n">
        <v>21</v>
      </c>
      <c r="BY33" s="13"/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500</v>
      </c>
      <c r="D34" s="9" t="n">
        <v>0</v>
      </c>
      <c r="E34" s="9" t="n">
        <v>2260412</v>
      </c>
      <c r="F34" s="9"/>
      <c r="G34" s="9" t="s">
        <v>178</v>
      </c>
      <c r="H34" s="9" t="s">
        <v>29</v>
      </c>
      <c r="I34" s="10" t="s">
        <v>179</v>
      </c>
      <c r="J34" s="9" t="n">
        <v>0</v>
      </c>
      <c r="K34" s="9" t="n">
        <f aca="false">H34-J34</f>
        <v>0</v>
      </c>
      <c r="L34" s="9" t="s">
        <v>29</v>
      </c>
      <c r="M34" s="9" t="n">
        <f aca="false">K34+L34</f>
        <v>0</v>
      </c>
      <c r="N34" s="9" t="n">
        <v>0</v>
      </c>
      <c r="O34" s="9" t="n">
        <f aca="false">M34-N34</f>
        <v>0</v>
      </c>
      <c r="P34" s="9" t="s">
        <v>29</v>
      </c>
      <c r="Q34" s="9" t="n">
        <f aca="false">O34+P34</f>
        <v>0</v>
      </c>
      <c r="R34" s="9" t="n">
        <v>0</v>
      </c>
      <c r="S34" s="9" t="n">
        <f aca="false">Q34-R34</f>
        <v>0</v>
      </c>
      <c r="T34" s="9" t="s">
        <v>29</v>
      </c>
      <c r="U34" s="9" t="n">
        <f aca="false">S34+T34</f>
        <v>0</v>
      </c>
      <c r="V34" s="9" t="n">
        <v>0</v>
      </c>
      <c r="W34" s="9" t="n">
        <f aca="false">U34-V34</f>
        <v>0</v>
      </c>
      <c r="X34" s="9" t="s">
        <v>29</v>
      </c>
      <c r="Y34" s="9" t="n">
        <f aca="false">W34+X34</f>
        <v>0</v>
      </c>
      <c r="Z34" s="9" t="n">
        <v>0</v>
      </c>
      <c r="AA34" s="9" t="n">
        <f aca="false">Y34-Z34</f>
        <v>0</v>
      </c>
      <c r="AB34" s="9" t="s">
        <v>29</v>
      </c>
      <c r="AC34" s="9" t="n">
        <f aca="false">AA34+AB34</f>
        <v>0</v>
      </c>
      <c r="AD34" s="9" t="n">
        <v>0</v>
      </c>
      <c r="AE34" s="9" t="n">
        <f aca="false">AC34-AD34</f>
        <v>0</v>
      </c>
      <c r="AF34" s="9" t="s">
        <v>29</v>
      </c>
      <c r="AG34" s="9" t="n">
        <f aca="false">AE34+AF34</f>
        <v>0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 t="n">
        <f aca="false">SUM(AH34:BA34)</f>
        <v>0</v>
      </c>
      <c r="BC34" s="9" t="n">
        <f aca="false">AG34-BB34</f>
        <v>0</v>
      </c>
      <c r="BD34" s="9" t="s">
        <v>29</v>
      </c>
      <c r="BE34" s="9" t="s">
        <v>29</v>
      </c>
      <c r="BF34" s="9" t="s">
        <v>29</v>
      </c>
      <c r="BG34" s="9" t="s">
        <v>29</v>
      </c>
      <c r="BH34" s="9" t="s">
        <v>29</v>
      </c>
      <c r="BI34" s="9" t="s">
        <v>29</v>
      </c>
      <c r="BJ34" s="9" t="s">
        <v>29</v>
      </c>
      <c r="BK34" s="9" t="s">
        <v>29</v>
      </c>
      <c r="BL34" s="9" t="s">
        <v>29</v>
      </c>
      <c r="BM34" s="9" t="s">
        <v>29</v>
      </c>
      <c r="BN34" s="9" t="s">
        <v>29</v>
      </c>
      <c r="BO34" s="9" t="s">
        <v>29</v>
      </c>
      <c r="BP34" s="9" t="s">
        <v>29</v>
      </c>
      <c r="BQ34" s="9" t="s">
        <v>29</v>
      </c>
      <c r="BR34" s="9" t="s">
        <v>29</v>
      </c>
      <c r="BS34" s="9" t="s">
        <v>29</v>
      </c>
      <c r="BT34" s="9" t="s">
        <v>29</v>
      </c>
      <c r="BU34" s="9" t="s">
        <v>29</v>
      </c>
      <c r="BV34" s="11"/>
      <c r="BW34" s="12" t="n">
        <v>64</v>
      </c>
      <c r="BX34" s="13" t="n">
        <v>81</v>
      </c>
      <c r="BY34" s="13"/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500</v>
      </c>
      <c r="D35" s="9" t="n">
        <v>191564</v>
      </c>
      <c r="E35" s="9" t="n">
        <v>2079686</v>
      </c>
      <c r="F35" s="9"/>
      <c r="G35" s="9" t="s">
        <v>180</v>
      </c>
      <c r="H35" s="9" t="s">
        <v>29</v>
      </c>
      <c r="I35" s="10" t="s">
        <v>181</v>
      </c>
      <c r="J35" s="9" t="n">
        <v>0</v>
      </c>
      <c r="K35" s="9" t="n">
        <f aca="false">H35-J35</f>
        <v>0</v>
      </c>
      <c r="L35" s="9" t="s">
        <v>29</v>
      </c>
      <c r="M35" s="9" t="n">
        <f aca="false">K35+L35</f>
        <v>0</v>
      </c>
      <c r="N35" s="9" t="n">
        <v>0</v>
      </c>
      <c r="O35" s="9" t="n">
        <f aca="false">M35-N35</f>
        <v>0</v>
      </c>
      <c r="P35" s="9" t="s">
        <v>29</v>
      </c>
      <c r="Q35" s="9" t="n">
        <f aca="false">O35+P35</f>
        <v>0</v>
      </c>
      <c r="R35" s="9" t="n">
        <v>0</v>
      </c>
      <c r="S35" s="9" t="n">
        <f aca="false">Q35-R35</f>
        <v>0</v>
      </c>
      <c r="T35" s="9" t="s">
        <v>29</v>
      </c>
      <c r="U35" s="9" t="n">
        <f aca="false">S35+T35</f>
        <v>0</v>
      </c>
      <c r="V35" s="9" t="n">
        <v>0</v>
      </c>
      <c r="W35" s="9" t="n">
        <f aca="false">U35-V35</f>
        <v>0</v>
      </c>
      <c r="X35" s="9" t="s">
        <v>29</v>
      </c>
      <c r="Y35" s="9" t="n">
        <f aca="false">W35+X35</f>
        <v>0</v>
      </c>
      <c r="Z35" s="9" t="n">
        <v>0</v>
      </c>
      <c r="AA35" s="9" t="n">
        <f aca="false">Y35-Z35</f>
        <v>0</v>
      </c>
      <c r="AB35" s="9" t="s">
        <v>29</v>
      </c>
      <c r="AC35" s="9" t="n">
        <f aca="false">AA35+AB35</f>
        <v>0</v>
      </c>
      <c r="AD35" s="9" t="n">
        <v>0</v>
      </c>
      <c r="AE35" s="9" t="n">
        <f aca="false">AC35-AD35</f>
        <v>0</v>
      </c>
      <c r="AF35" s="9" t="s">
        <v>29</v>
      </c>
      <c r="AG35" s="9" t="n">
        <f aca="false">AE35+AF35</f>
        <v>0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 t="n">
        <f aca="false">SUM(AH35:BA35)</f>
        <v>0</v>
      </c>
      <c r="BC35" s="9" t="n">
        <f aca="false">AG35-BB35</f>
        <v>0</v>
      </c>
      <c r="BD35" s="9" t="s">
        <v>29</v>
      </c>
      <c r="BE35" s="9" t="s">
        <v>29</v>
      </c>
      <c r="BF35" s="9" t="s">
        <v>29</v>
      </c>
      <c r="BG35" s="9" t="s">
        <v>29</v>
      </c>
      <c r="BH35" s="9" t="s">
        <v>29</v>
      </c>
      <c r="BI35" s="9" t="s">
        <v>29</v>
      </c>
      <c r="BJ35" s="9" t="s">
        <v>29</v>
      </c>
      <c r="BK35" s="9" t="s">
        <v>29</v>
      </c>
      <c r="BL35" s="9" t="s">
        <v>29</v>
      </c>
      <c r="BM35" s="9" t="s">
        <v>29</v>
      </c>
      <c r="BN35" s="9" t="s">
        <v>29</v>
      </c>
      <c r="BO35" s="9" t="s">
        <v>29</v>
      </c>
      <c r="BP35" s="9" t="s">
        <v>29</v>
      </c>
      <c r="BQ35" s="9" t="s">
        <v>29</v>
      </c>
      <c r="BR35" s="9" t="s">
        <v>29</v>
      </c>
      <c r="BS35" s="9" t="s">
        <v>29</v>
      </c>
      <c r="BT35" s="9" t="s">
        <v>29</v>
      </c>
      <c r="BU35" s="9" t="s">
        <v>29</v>
      </c>
      <c r="BV35" s="11"/>
      <c r="BW35" s="12" t="n">
        <v>94</v>
      </c>
      <c r="BX35" s="13" t="n">
        <v>0</v>
      </c>
      <c r="BY35" s="13"/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500</v>
      </c>
      <c r="D36" s="9" t="n">
        <v>0</v>
      </c>
      <c r="E36" s="9" t="n">
        <v>2079689</v>
      </c>
      <c r="F36" s="9"/>
      <c r="G36" s="9" t="s">
        <v>182</v>
      </c>
      <c r="H36" s="9" t="s">
        <v>29</v>
      </c>
      <c r="I36" s="10" t="s">
        <v>183</v>
      </c>
      <c r="J36" s="9" t="n">
        <v>0</v>
      </c>
      <c r="K36" s="9" t="n">
        <f aca="false">H36-J36</f>
        <v>0</v>
      </c>
      <c r="L36" s="9" t="s">
        <v>29</v>
      </c>
      <c r="M36" s="9" t="n">
        <f aca="false">K36+L36</f>
        <v>0</v>
      </c>
      <c r="N36" s="9" t="n">
        <v>0</v>
      </c>
      <c r="O36" s="9" t="n">
        <f aca="false">M36-N36</f>
        <v>0</v>
      </c>
      <c r="P36" s="9" t="s">
        <v>29</v>
      </c>
      <c r="Q36" s="9" t="n">
        <f aca="false">O36+P36</f>
        <v>0</v>
      </c>
      <c r="R36" s="9" t="n">
        <v>0</v>
      </c>
      <c r="S36" s="9" t="n">
        <f aca="false">Q36-R36</f>
        <v>0</v>
      </c>
      <c r="T36" s="9" t="s">
        <v>29</v>
      </c>
      <c r="U36" s="9" t="n">
        <f aca="false">S36+T36</f>
        <v>0</v>
      </c>
      <c r="V36" s="9" t="n">
        <v>0</v>
      </c>
      <c r="W36" s="9" t="n">
        <f aca="false">U36-V36</f>
        <v>0</v>
      </c>
      <c r="X36" s="9" t="s">
        <v>29</v>
      </c>
      <c r="Y36" s="9" t="n">
        <f aca="false">W36+X36</f>
        <v>0</v>
      </c>
      <c r="Z36" s="9" t="n">
        <v>0</v>
      </c>
      <c r="AA36" s="9" t="n">
        <f aca="false">Y36-Z36</f>
        <v>0</v>
      </c>
      <c r="AB36" s="9" t="s">
        <v>29</v>
      </c>
      <c r="AC36" s="9" t="n">
        <f aca="false">AA36+AB36</f>
        <v>0</v>
      </c>
      <c r="AD36" s="9" t="n">
        <v>0</v>
      </c>
      <c r="AE36" s="9" t="n">
        <f aca="false">AC36-AD36</f>
        <v>0</v>
      </c>
      <c r="AF36" s="9" t="s">
        <v>29</v>
      </c>
      <c r="AG36" s="9" t="n">
        <f aca="false">AE36+AF36</f>
        <v>0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 t="n">
        <f aca="false">SUM(AH36:BA36)</f>
        <v>0</v>
      </c>
      <c r="BC36" s="9" t="n">
        <f aca="false">AG36-BB36</f>
        <v>0</v>
      </c>
      <c r="BD36" s="9" t="s">
        <v>29</v>
      </c>
      <c r="BE36" s="9" t="n">
        <v>100</v>
      </c>
      <c r="BF36" s="9" t="n">
        <v>100</v>
      </c>
      <c r="BG36" s="9" t="n">
        <v>100</v>
      </c>
      <c r="BH36" s="9" t="s">
        <v>29</v>
      </c>
      <c r="BI36" s="9" t="s">
        <v>29</v>
      </c>
      <c r="BJ36" s="9" t="s">
        <v>29</v>
      </c>
      <c r="BK36" s="9" t="s">
        <v>29</v>
      </c>
      <c r="BL36" s="9" t="s">
        <v>29</v>
      </c>
      <c r="BM36" s="9" t="s">
        <v>29</v>
      </c>
      <c r="BN36" s="9" t="s">
        <v>29</v>
      </c>
      <c r="BO36" s="9" t="s">
        <v>29</v>
      </c>
      <c r="BP36" s="9" t="s">
        <v>29</v>
      </c>
      <c r="BQ36" s="9" t="n">
        <v>100</v>
      </c>
      <c r="BR36" s="9" t="n">
        <v>100</v>
      </c>
      <c r="BS36" s="9" t="n">
        <v>100</v>
      </c>
      <c r="BT36" s="9" t="s">
        <v>29</v>
      </c>
      <c r="BU36" s="9" t="n">
        <v>100</v>
      </c>
      <c r="BV36" s="11"/>
      <c r="BW36" s="12" t="n">
        <v>10</v>
      </c>
      <c r="BX36" s="13" t="n">
        <v>0</v>
      </c>
      <c r="BY36" s="13"/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400</v>
      </c>
      <c r="D37" s="9" t="n">
        <v>203524</v>
      </c>
      <c r="E37" s="9" t="n">
        <v>2079661</v>
      </c>
      <c r="F37" s="9"/>
      <c r="G37" s="9" t="s">
        <v>166</v>
      </c>
      <c r="H37" s="9" t="s">
        <v>29</v>
      </c>
      <c r="I37" s="10" t="s">
        <v>167</v>
      </c>
      <c r="J37" s="9" t="n">
        <v>0</v>
      </c>
      <c r="K37" s="9" t="n">
        <f aca="false">H37-J37</f>
        <v>0</v>
      </c>
      <c r="L37" s="9" t="s">
        <v>29</v>
      </c>
      <c r="M37" s="9" t="n">
        <f aca="false">K37+L37</f>
        <v>0</v>
      </c>
      <c r="N37" s="9" t="n">
        <v>0</v>
      </c>
      <c r="O37" s="9" t="n">
        <f aca="false">M37-N37</f>
        <v>0</v>
      </c>
      <c r="P37" s="9" t="s">
        <v>29</v>
      </c>
      <c r="Q37" s="9" t="n">
        <f aca="false">O37+P37</f>
        <v>0</v>
      </c>
      <c r="R37" s="9" t="n">
        <v>0</v>
      </c>
      <c r="S37" s="9" t="n">
        <f aca="false">Q37-R37</f>
        <v>0</v>
      </c>
      <c r="T37" s="9" t="s">
        <v>29</v>
      </c>
      <c r="U37" s="9" t="n">
        <f aca="false">S37+T37</f>
        <v>0</v>
      </c>
      <c r="V37" s="9" t="n">
        <v>0</v>
      </c>
      <c r="W37" s="9" t="n">
        <f aca="false">U37-V37</f>
        <v>0</v>
      </c>
      <c r="X37" s="9" t="s">
        <v>29</v>
      </c>
      <c r="Y37" s="9" t="n">
        <f aca="false">W37+X37</f>
        <v>0</v>
      </c>
      <c r="Z37" s="9" t="n">
        <v>0</v>
      </c>
      <c r="AA37" s="9" t="n">
        <f aca="false">Y37-Z37</f>
        <v>0</v>
      </c>
      <c r="AB37" s="9" t="s">
        <v>29</v>
      </c>
      <c r="AC37" s="9" t="n">
        <f aca="false">AA37+AB37</f>
        <v>0</v>
      </c>
      <c r="AD37" s="9" t="n">
        <v>0</v>
      </c>
      <c r="AE37" s="9" t="n">
        <f aca="false">AC37-AD37</f>
        <v>0</v>
      </c>
      <c r="AF37" s="9" t="s">
        <v>29</v>
      </c>
      <c r="AG37" s="9" t="n">
        <f aca="false">AE37+AF37</f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 t="n">
        <f aca="false">SUM(AH37:BA37)</f>
        <v>0</v>
      </c>
      <c r="BC37" s="9" t="n">
        <f aca="false">AG37-BB37</f>
        <v>0</v>
      </c>
      <c r="BD37" s="9" t="n">
        <v>200</v>
      </c>
      <c r="BE37" s="9" t="n">
        <v>200</v>
      </c>
      <c r="BF37" s="9" t="s">
        <v>29</v>
      </c>
      <c r="BG37" s="9" t="n">
        <v>200</v>
      </c>
      <c r="BH37" s="9" t="n">
        <v>200</v>
      </c>
      <c r="BI37" s="9" t="s">
        <v>29</v>
      </c>
      <c r="BJ37" s="9" t="s">
        <v>29</v>
      </c>
      <c r="BK37" s="9" t="s">
        <v>29</v>
      </c>
      <c r="BL37" s="9" t="s">
        <v>29</v>
      </c>
      <c r="BM37" s="9" t="s">
        <v>29</v>
      </c>
      <c r="BN37" s="9" t="s">
        <v>29</v>
      </c>
      <c r="BO37" s="9" t="s">
        <v>29</v>
      </c>
      <c r="BP37" s="9" t="s">
        <v>29</v>
      </c>
      <c r="BQ37" s="9" t="s">
        <v>29</v>
      </c>
      <c r="BR37" s="9" t="n">
        <v>200</v>
      </c>
      <c r="BS37" s="9" t="n">
        <v>200</v>
      </c>
      <c r="BT37" s="9" t="s">
        <v>29</v>
      </c>
      <c r="BU37" s="9" t="n">
        <v>200</v>
      </c>
      <c r="BV37" s="11"/>
      <c r="BW37" s="12" t="n">
        <v>282</v>
      </c>
      <c r="BX37" s="13" t="n">
        <v>0</v>
      </c>
      <c r="BY37" s="13"/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500</v>
      </c>
      <c r="D38" s="9" t="n">
        <v>0</v>
      </c>
      <c r="E38" s="9" t="n">
        <v>2068514</v>
      </c>
      <c r="F38" s="9"/>
      <c r="G38" s="9" t="s">
        <v>184</v>
      </c>
      <c r="H38" s="9" t="s">
        <v>29</v>
      </c>
      <c r="I38" s="10" t="s">
        <v>185</v>
      </c>
      <c r="J38" s="9" t="n">
        <v>0</v>
      </c>
      <c r="K38" s="9" t="n">
        <f aca="false">H38-J38</f>
        <v>0</v>
      </c>
      <c r="L38" s="9" t="s">
        <v>29</v>
      </c>
      <c r="M38" s="9" t="n">
        <f aca="false">K38+L38</f>
        <v>0</v>
      </c>
      <c r="N38" s="9" t="n">
        <v>0</v>
      </c>
      <c r="O38" s="9" t="n">
        <f aca="false">M38-N38</f>
        <v>0</v>
      </c>
      <c r="P38" s="9" t="s">
        <v>29</v>
      </c>
      <c r="Q38" s="9" t="n">
        <f aca="false">O38+P38</f>
        <v>0</v>
      </c>
      <c r="R38" s="9" t="n">
        <v>0</v>
      </c>
      <c r="S38" s="9" t="n">
        <f aca="false">Q38-R38</f>
        <v>0</v>
      </c>
      <c r="T38" s="9" t="s">
        <v>29</v>
      </c>
      <c r="U38" s="9" t="n">
        <f aca="false">S38+T38</f>
        <v>0</v>
      </c>
      <c r="V38" s="9" t="n">
        <v>0</v>
      </c>
      <c r="W38" s="9" t="n">
        <f aca="false">U38-V38</f>
        <v>0</v>
      </c>
      <c r="X38" s="9" t="s">
        <v>29</v>
      </c>
      <c r="Y38" s="9" t="n">
        <f aca="false">W38+X38</f>
        <v>0</v>
      </c>
      <c r="Z38" s="9" t="n">
        <v>0</v>
      </c>
      <c r="AA38" s="9" t="n">
        <f aca="false">Y38-Z38</f>
        <v>0</v>
      </c>
      <c r="AB38" s="9" t="s">
        <v>29</v>
      </c>
      <c r="AC38" s="9" t="n">
        <f aca="false">AA38+AB38</f>
        <v>0</v>
      </c>
      <c r="AD38" s="9" t="n">
        <v>0</v>
      </c>
      <c r="AE38" s="9" t="n">
        <f aca="false">AC38-AD38</f>
        <v>0</v>
      </c>
      <c r="AF38" s="9" t="s">
        <v>29</v>
      </c>
      <c r="AG38" s="9" t="n">
        <f aca="false">AE38+AF38</f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 t="n">
        <f aca="false">SUM(AH38:BA38)</f>
        <v>0</v>
      </c>
      <c r="BC38" s="9" t="n">
        <f aca="false">AG38-BB38</f>
        <v>0</v>
      </c>
      <c r="BD38" s="9" t="s">
        <v>29</v>
      </c>
      <c r="BE38" s="9" t="s">
        <v>29</v>
      </c>
      <c r="BF38" s="9" t="s">
        <v>29</v>
      </c>
      <c r="BG38" s="9" t="s">
        <v>29</v>
      </c>
      <c r="BH38" s="9" t="s">
        <v>29</v>
      </c>
      <c r="BI38" s="9" t="s">
        <v>29</v>
      </c>
      <c r="BJ38" s="9" t="s">
        <v>29</v>
      </c>
      <c r="BK38" s="9" t="s">
        <v>29</v>
      </c>
      <c r="BL38" s="9" t="s">
        <v>29</v>
      </c>
      <c r="BM38" s="9" t="s">
        <v>29</v>
      </c>
      <c r="BN38" s="9" t="s">
        <v>29</v>
      </c>
      <c r="BO38" s="9" t="s">
        <v>29</v>
      </c>
      <c r="BP38" s="9" t="s">
        <v>29</v>
      </c>
      <c r="BQ38" s="9" t="s">
        <v>29</v>
      </c>
      <c r="BR38" s="9" t="s">
        <v>29</v>
      </c>
      <c r="BS38" s="9" t="s">
        <v>29</v>
      </c>
      <c r="BT38" s="9" t="s">
        <v>29</v>
      </c>
      <c r="BU38" s="9" t="s">
        <v>29</v>
      </c>
      <c r="BV38" s="11"/>
      <c r="BW38" s="12" t="n">
        <v>1</v>
      </c>
      <c r="BX38" s="13" t="n">
        <v>0</v>
      </c>
      <c r="BY38" s="13"/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500</v>
      </c>
      <c r="D39" s="9" t="n">
        <v>0</v>
      </c>
      <c r="E39" s="9" t="n">
        <v>2068515</v>
      </c>
      <c r="F39" s="9"/>
      <c r="G39" s="9" t="s">
        <v>186</v>
      </c>
      <c r="H39" s="9" t="s">
        <v>29</v>
      </c>
      <c r="I39" s="10" t="s">
        <v>187</v>
      </c>
      <c r="J39" s="9" t="n">
        <v>0</v>
      </c>
      <c r="K39" s="9" t="n">
        <f aca="false">H39-J39</f>
        <v>0</v>
      </c>
      <c r="L39" s="9" t="s">
        <v>29</v>
      </c>
      <c r="M39" s="9" t="n">
        <f aca="false">K39+L39</f>
        <v>0</v>
      </c>
      <c r="N39" s="9" t="n">
        <v>0</v>
      </c>
      <c r="O39" s="9" t="n">
        <f aca="false">M39-N39</f>
        <v>0</v>
      </c>
      <c r="P39" s="9" t="s">
        <v>29</v>
      </c>
      <c r="Q39" s="9" t="n">
        <f aca="false">O39+P39</f>
        <v>0</v>
      </c>
      <c r="R39" s="9" t="n">
        <v>0</v>
      </c>
      <c r="S39" s="9" t="n">
        <f aca="false">Q39-R39</f>
        <v>0</v>
      </c>
      <c r="T39" s="9" t="s">
        <v>29</v>
      </c>
      <c r="U39" s="9" t="n">
        <f aca="false">S39+T39</f>
        <v>0</v>
      </c>
      <c r="V39" s="9" t="n">
        <v>0</v>
      </c>
      <c r="W39" s="9" t="n">
        <f aca="false">U39-V39</f>
        <v>0</v>
      </c>
      <c r="X39" s="9" t="s">
        <v>29</v>
      </c>
      <c r="Y39" s="9" t="n">
        <f aca="false">W39+X39</f>
        <v>0</v>
      </c>
      <c r="Z39" s="9" t="n">
        <v>0</v>
      </c>
      <c r="AA39" s="9" t="n">
        <f aca="false">Y39-Z39</f>
        <v>0</v>
      </c>
      <c r="AB39" s="9" t="s">
        <v>29</v>
      </c>
      <c r="AC39" s="9" t="n">
        <f aca="false">AA39+AB39</f>
        <v>0</v>
      </c>
      <c r="AD39" s="9" t="n">
        <v>0</v>
      </c>
      <c r="AE39" s="9" t="n">
        <f aca="false">AC39-AD39</f>
        <v>0</v>
      </c>
      <c r="AF39" s="9" t="s">
        <v>29</v>
      </c>
      <c r="AG39" s="9" t="n">
        <f aca="false">AE39+AF39</f>
        <v>0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 t="n">
        <f aca="false">SUM(AH39:BA39)</f>
        <v>0</v>
      </c>
      <c r="BC39" s="9" t="n">
        <f aca="false">AG39-BB39</f>
        <v>0</v>
      </c>
      <c r="BD39" s="9" t="s">
        <v>29</v>
      </c>
      <c r="BE39" s="9" t="s">
        <v>29</v>
      </c>
      <c r="BF39" s="9" t="s">
        <v>29</v>
      </c>
      <c r="BG39" s="9" t="s">
        <v>29</v>
      </c>
      <c r="BH39" s="9" t="s">
        <v>29</v>
      </c>
      <c r="BI39" s="9" t="s">
        <v>29</v>
      </c>
      <c r="BJ39" s="9" t="s">
        <v>29</v>
      </c>
      <c r="BK39" s="9" t="s">
        <v>29</v>
      </c>
      <c r="BL39" s="9" t="s">
        <v>29</v>
      </c>
      <c r="BM39" s="9" t="s">
        <v>29</v>
      </c>
      <c r="BN39" s="9" t="s">
        <v>29</v>
      </c>
      <c r="BO39" s="9" t="s">
        <v>29</v>
      </c>
      <c r="BP39" s="9" t="s">
        <v>29</v>
      </c>
      <c r="BQ39" s="9" t="s">
        <v>29</v>
      </c>
      <c r="BR39" s="9" t="s">
        <v>29</v>
      </c>
      <c r="BS39" s="9" t="s">
        <v>29</v>
      </c>
      <c r="BT39" s="9" t="s">
        <v>29</v>
      </c>
      <c r="BU39" s="9" t="s">
        <v>29</v>
      </c>
      <c r="BV39" s="11"/>
      <c r="BW39" s="12" t="n">
        <v>0</v>
      </c>
      <c r="BX39" s="13" t="n">
        <v>0</v>
      </c>
      <c r="BY39" s="13"/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100</v>
      </c>
      <c r="D40" s="9" t="n">
        <v>0</v>
      </c>
      <c r="E40" s="9" t="n">
        <v>2071356</v>
      </c>
      <c r="F40" s="9"/>
      <c r="G40" s="9" t="s">
        <v>188</v>
      </c>
      <c r="H40" s="9" t="s">
        <v>29</v>
      </c>
      <c r="I40" s="10" t="s">
        <v>189</v>
      </c>
      <c r="J40" s="9" t="n">
        <v>0</v>
      </c>
      <c r="K40" s="9" t="n">
        <f aca="false">H40-J40</f>
        <v>0</v>
      </c>
      <c r="L40" s="9" t="s">
        <v>29</v>
      </c>
      <c r="M40" s="9" t="n">
        <f aca="false">K40+L40</f>
        <v>0</v>
      </c>
      <c r="N40" s="9" t="n">
        <v>0</v>
      </c>
      <c r="O40" s="9" t="n">
        <f aca="false">M40-N40</f>
        <v>0</v>
      </c>
      <c r="P40" s="9" t="s">
        <v>29</v>
      </c>
      <c r="Q40" s="9" t="n">
        <f aca="false">O40+P40</f>
        <v>0</v>
      </c>
      <c r="R40" s="9" t="n">
        <v>0</v>
      </c>
      <c r="S40" s="9" t="n">
        <f aca="false">Q40-R40</f>
        <v>0</v>
      </c>
      <c r="T40" s="9" t="s">
        <v>29</v>
      </c>
      <c r="U40" s="9" t="n">
        <f aca="false">S40+T40</f>
        <v>0</v>
      </c>
      <c r="V40" s="9" t="n">
        <v>0</v>
      </c>
      <c r="W40" s="9" t="n">
        <f aca="false">U40-V40</f>
        <v>0</v>
      </c>
      <c r="X40" s="9" t="s">
        <v>29</v>
      </c>
      <c r="Y40" s="9" t="n">
        <f aca="false">W40+X40</f>
        <v>0</v>
      </c>
      <c r="Z40" s="9" t="n">
        <v>0</v>
      </c>
      <c r="AA40" s="9" t="n">
        <f aca="false">Y40-Z40</f>
        <v>0</v>
      </c>
      <c r="AB40" s="9" t="s">
        <v>29</v>
      </c>
      <c r="AC40" s="9" t="n">
        <f aca="false">AA40+AB40</f>
        <v>0</v>
      </c>
      <c r="AD40" s="9" t="n">
        <v>0</v>
      </c>
      <c r="AE40" s="9" t="n">
        <f aca="false">AC40-AD40</f>
        <v>0</v>
      </c>
      <c r="AF40" s="9" t="s">
        <v>29</v>
      </c>
      <c r="AG40" s="9" t="n">
        <f aca="false">AE40+AF40</f>
        <v>0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 t="n">
        <f aca="false">SUM(AH40:BA40)</f>
        <v>0</v>
      </c>
      <c r="BC40" s="9" t="n">
        <f aca="false">AG40-BB40</f>
        <v>0</v>
      </c>
      <c r="BD40" s="9" t="s">
        <v>29</v>
      </c>
      <c r="BE40" s="9" t="s">
        <v>29</v>
      </c>
      <c r="BF40" s="9" t="s">
        <v>29</v>
      </c>
      <c r="BG40" s="9" t="s">
        <v>29</v>
      </c>
      <c r="BH40" s="9" t="s">
        <v>29</v>
      </c>
      <c r="BI40" s="9" t="s">
        <v>29</v>
      </c>
      <c r="BJ40" s="9" t="s">
        <v>29</v>
      </c>
      <c r="BK40" s="9" t="s">
        <v>29</v>
      </c>
      <c r="BL40" s="9" t="s">
        <v>29</v>
      </c>
      <c r="BM40" s="9" t="s">
        <v>29</v>
      </c>
      <c r="BN40" s="9" t="s">
        <v>29</v>
      </c>
      <c r="BO40" s="9" t="s">
        <v>29</v>
      </c>
      <c r="BP40" s="9" t="s">
        <v>29</v>
      </c>
      <c r="BQ40" s="9" t="s">
        <v>29</v>
      </c>
      <c r="BR40" s="9" t="s">
        <v>29</v>
      </c>
      <c r="BS40" s="9" t="s">
        <v>29</v>
      </c>
      <c r="BT40" s="9" t="s">
        <v>29</v>
      </c>
      <c r="BU40" s="9" t="s">
        <v>29</v>
      </c>
      <c r="BV40" s="11"/>
      <c r="BW40" s="12" t="n">
        <v>0</v>
      </c>
      <c r="BX40" s="13" t="n">
        <v>0</v>
      </c>
      <c r="BY40" s="13"/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200</v>
      </c>
      <c r="D41" s="9" t="n">
        <v>0</v>
      </c>
      <c r="E41" s="9" t="n">
        <v>2071368</v>
      </c>
      <c r="F41" s="9"/>
      <c r="G41" s="9" t="s">
        <v>190</v>
      </c>
      <c r="H41" s="9" t="s">
        <v>29</v>
      </c>
      <c r="I41" s="10" t="s">
        <v>191</v>
      </c>
      <c r="J41" s="9" t="n">
        <v>0</v>
      </c>
      <c r="K41" s="9" t="n">
        <f aca="false">H41-J41</f>
        <v>0</v>
      </c>
      <c r="L41" s="9" t="s">
        <v>29</v>
      </c>
      <c r="M41" s="9" t="n">
        <f aca="false">K41+L41</f>
        <v>0</v>
      </c>
      <c r="N41" s="9" t="n">
        <v>0</v>
      </c>
      <c r="O41" s="9" t="n">
        <f aca="false">M41-N41</f>
        <v>0</v>
      </c>
      <c r="P41" s="9" t="s">
        <v>29</v>
      </c>
      <c r="Q41" s="9" t="n">
        <f aca="false">O41+P41</f>
        <v>0</v>
      </c>
      <c r="R41" s="9" t="n">
        <v>0</v>
      </c>
      <c r="S41" s="9" t="n">
        <f aca="false">Q41-R41</f>
        <v>0</v>
      </c>
      <c r="T41" s="9" t="s">
        <v>29</v>
      </c>
      <c r="U41" s="9" t="n">
        <f aca="false">S41+T41</f>
        <v>0</v>
      </c>
      <c r="V41" s="9" t="n">
        <v>0</v>
      </c>
      <c r="W41" s="9" t="n">
        <f aca="false">U41-V41</f>
        <v>0</v>
      </c>
      <c r="X41" s="9" t="s">
        <v>29</v>
      </c>
      <c r="Y41" s="9" t="n">
        <f aca="false">W41+X41</f>
        <v>0</v>
      </c>
      <c r="Z41" s="9" t="n">
        <v>0</v>
      </c>
      <c r="AA41" s="9" t="n">
        <f aca="false">Y41-Z41</f>
        <v>0</v>
      </c>
      <c r="AB41" s="9" t="s">
        <v>29</v>
      </c>
      <c r="AC41" s="9" t="n">
        <f aca="false">AA41+AB41</f>
        <v>0</v>
      </c>
      <c r="AD41" s="9" t="n">
        <v>0</v>
      </c>
      <c r="AE41" s="9" t="n">
        <f aca="false">AC41-AD41</f>
        <v>0</v>
      </c>
      <c r="AF41" s="9" t="s">
        <v>29</v>
      </c>
      <c r="AG41" s="9" t="n">
        <f aca="false">AE41+AF41</f>
        <v>0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 t="n">
        <f aca="false">SUM(AH41:BA41)</f>
        <v>0</v>
      </c>
      <c r="BC41" s="9" t="n">
        <f aca="false">AG41-BB41</f>
        <v>0</v>
      </c>
      <c r="BD41" s="9" t="s">
        <v>29</v>
      </c>
      <c r="BE41" s="9" t="s">
        <v>29</v>
      </c>
      <c r="BF41" s="9" t="s">
        <v>29</v>
      </c>
      <c r="BG41" s="9" t="s">
        <v>29</v>
      </c>
      <c r="BH41" s="9" t="s">
        <v>29</v>
      </c>
      <c r="BI41" s="9" t="s">
        <v>29</v>
      </c>
      <c r="BJ41" s="9" t="s">
        <v>29</v>
      </c>
      <c r="BK41" s="9" t="s">
        <v>29</v>
      </c>
      <c r="BL41" s="9" t="s">
        <v>29</v>
      </c>
      <c r="BM41" s="9" t="s">
        <v>29</v>
      </c>
      <c r="BN41" s="9" t="s">
        <v>29</v>
      </c>
      <c r="BO41" s="9" t="s">
        <v>29</v>
      </c>
      <c r="BP41" s="9" t="s">
        <v>29</v>
      </c>
      <c r="BQ41" s="9" t="s">
        <v>29</v>
      </c>
      <c r="BR41" s="9" t="s">
        <v>29</v>
      </c>
      <c r="BS41" s="9" t="s">
        <v>29</v>
      </c>
      <c r="BT41" s="9" t="s">
        <v>29</v>
      </c>
      <c r="BU41" s="9" t="s">
        <v>29</v>
      </c>
      <c r="BV41" s="11" t="n">
        <f aca="false">ROUNDUP(BC41/C41,0)</f>
        <v>0</v>
      </c>
      <c r="BW41" s="12" t="n">
        <v>105</v>
      </c>
      <c r="BX41" s="13" t="n">
        <v>0</v>
      </c>
      <c r="BY41" s="13"/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200</v>
      </c>
      <c r="D42" s="9" t="n">
        <v>203524</v>
      </c>
      <c r="E42" s="9" t="n">
        <v>2071369</v>
      </c>
      <c r="F42" s="9"/>
      <c r="G42" s="9" t="s">
        <v>192</v>
      </c>
      <c r="H42" s="9" t="s">
        <v>29</v>
      </c>
      <c r="I42" s="10" t="s">
        <v>193</v>
      </c>
      <c r="J42" s="9" t="n">
        <v>0</v>
      </c>
      <c r="K42" s="9" t="n">
        <f aca="false">H42-J42</f>
        <v>0</v>
      </c>
      <c r="L42" s="9" t="s">
        <v>29</v>
      </c>
      <c r="M42" s="9" t="n">
        <f aca="false">K42+L42</f>
        <v>0</v>
      </c>
      <c r="N42" s="9" t="n">
        <v>0</v>
      </c>
      <c r="O42" s="9" t="n">
        <f aca="false">M42-N42</f>
        <v>0</v>
      </c>
      <c r="P42" s="9" t="s">
        <v>29</v>
      </c>
      <c r="Q42" s="9" t="n">
        <f aca="false">O42+P42</f>
        <v>0</v>
      </c>
      <c r="R42" s="9" t="n">
        <v>0</v>
      </c>
      <c r="S42" s="9" t="n">
        <f aca="false">Q42-R42</f>
        <v>0</v>
      </c>
      <c r="T42" s="9" t="s">
        <v>29</v>
      </c>
      <c r="U42" s="9" t="n">
        <f aca="false">S42+T42</f>
        <v>0</v>
      </c>
      <c r="V42" s="9" t="n">
        <v>0</v>
      </c>
      <c r="W42" s="9" t="n">
        <f aca="false">U42-V42</f>
        <v>0</v>
      </c>
      <c r="X42" s="9" t="s">
        <v>29</v>
      </c>
      <c r="Y42" s="9" t="n">
        <f aca="false">W42+X42</f>
        <v>0</v>
      </c>
      <c r="Z42" s="9" t="n">
        <v>0</v>
      </c>
      <c r="AA42" s="9" t="n">
        <f aca="false">Y42-Z42</f>
        <v>0</v>
      </c>
      <c r="AB42" s="9" t="s">
        <v>29</v>
      </c>
      <c r="AC42" s="9" t="n">
        <f aca="false">AA42+AB42</f>
        <v>0</v>
      </c>
      <c r="AD42" s="9" t="n">
        <v>0</v>
      </c>
      <c r="AE42" s="9" t="n">
        <f aca="false">AC42-AD42</f>
        <v>0</v>
      </c>
      <c r="AF42" s="9" t="s">
        <v>29</v>
      </c>
      <c r="AG42" s="9" t="n">
        <f aca="false">AE42+AF42</f>
        <v>0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 t="n">
        <f aca="false">SUM(AH42:BA42)</f>
        <v>0</v>
      </c>
      <c r="BC42" s="9" t="n">
        <f aca="false">AG42-BB42</f>
        <v>0</v>
      </c>
      <c r="BD42" s="9" t="s">
        <v>29</v>
      </c>
      <c r="BE42" s="9" t="s">
        <v>29</v>
      </c>
      <c r="BF42" s="9" t="s">
        <v>29</v>
      </c>
      <c r="BG42" s="9" t="s">
        <v>29</v>
      </c>
      <c r="BH42" s="9" t="s">
        <v>29</v>
      </c>
      <c r="BI42" s="9" t="s">
        <v>29</v>
      </c>
      <c r="BJ42" s="9" t="s">
        <v>29</v>
      </c>
      <c r="BK42" s="9" t="s">
        <v>29</v>
      </c>
      <c r="BL42" s="9" t="s">
        <v>29</v>
      </c>
      <c r="BM42" s="9" t="s">
        <v>29</v>
      </c>
      <c r="BN42" s="9" t="s">
        <v>29</v>
      </c>
      <c r="BO42" s="9" t="s">
        <v>29</v>
      </c>
      <c r="BP42" s="9" t="s">
        <v>29</v>
      </c>
      <c r="BQ42" s="9" t="s">
        <v>29</v>
      </c>
      <c r="BR42" s="9" t="s">
        <v>29</v>
      </c>
      <c r="BS42" s="9" t="s">
        <v>29</v>
      </c>
      <c r="BT42" s="9" t="s">
        <v>29</v>
      </c>
      <c r="BU42" s="9" t="s">
        <v>29</v>
      </c>
      <c r="BV42" s="11" t="n">
        <f aca="false">ROUNDUP(BC42/C42,0)</f>
        <v>0</v>
      </c>
      <c r="BW42" s="12" t="n">
        <v>70</v>
      </c>
      <c r="BX42" s="13" t="n">
        <v>0</v>
      </c>
      <c r="BY42" s="13"/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120</v>
      </c>
      <c r="D43" s="9" t="n">
        <v>156985</v>
      </c>
      <c r="E43" s="9" t="n">
        <v>2122173</v>
      </c>
      <c r="F43" s="9"/>
      <c r="G43" s="9" t="s">
        <v>194</v>
      </c>
      <c r="H43" s="9" t="s">
        <v>29</v>
      </c>
      <c r="I43" s="10" t="s">
        <v>195</v>
      </c>
      <c r="J43" s="9" t="n">
        <v>0</v>
      </c>
      <c r="K43" s="9" t="n">
        <f aca="false">H43-J43</f>
        <v>0</v>
      </c>
      <c r="L43" s="9" t="n">
        <v>240</v>
      </c>
      <c r="M43" s="9" t="n">
        <f aca="false">K43+L43</f>
        <v>240</v>
      </c>
      <c r="N43" s="9" t="n">
        <v>0</v>
      </c>
      <c r="O43" s="9" t="n">
        <f aca="false">M43-N43</f>
        <v>240</v>
      </c>
      <c r="P43" s="9" t="n">
        <v>240</v>
      </c>
      <c r="Q43" s="9" t="n">
        <f aca="false">O43+P43</f>
        <v>480</v>
      </c>
      <c r="R43" s="9" t="n">
        <v>0</v>
      </c>
      <c r="S43" s="9" t="n">
        <f aca="false">Q43-R43</f>
        <v>480</v>
      </c>
      <c r="T43" s="9" t="n">
        <v>240</v>
      </c>
      <c r="U43" s="9" t="n">
        <f aca="false">S43+T43</f>
        <v>720</v>
      </c>
      <c r="V43" s="9" t="n">
        <v>657</v>
      </c>
      <c r="W43" s="9" t="n">
        <v>0</v>
      </c>
      <c r="X43" s="9" t="n">
        <v>0</v>
      </c>
      <c r="Y43" s="9" t="n">
        <f aca="false">W43+X43</f>
        <v>0</v>
      </c>
      <c r="Z43" s="9" t="n">
        <v>0</v>
      </c>
      <c r="AA43" s="9" t="n">
        <f aca="false">Y43-Z43</f>
        <v>0</v>
      </c>
      <c r="AB43" s="9" t="s">
        <v>29</v>
      </c>
      <c r="AC43" s="9" t="n">
        <f aca="false">AA43+AB43</f>
        <v>0</v>
      </c>
      <c r="AD43" s="9" t="n">
        <v>0</v>
      </c>
      <c r="AE43" s="9" t="n">
        <f aca="false">AC43-AD43</f>
        <v>0</v>
      </c>
      <c r="AF43" s="9" t="s">
        <v>29</v>
      </c>
      <c r="AG43" s="9" t="n">
        <f aca="false">AE43+AF43</f>
        <v>0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 t="n">
        <f aca="false">SUM(AH43:BA43)</f>
        <v>0</v>
      </c>
      <c r="BC43" s="9" t="n">
        <f aca="false">AG43-BB43</f>
        <v>0</v>
      </c>
      <c r="BD43" s="9" t="s">
        <v>29</v>
      </c>
      <c r="BE43" s="9" t="s">
        <v>29</v>
      </c>
      <c r="BF43" s="9" t="s">
        <v>29</v>
      </c>
      <c r="BG43" s="9" t="s">
        <v>29</v>
      </c>
      <c r="BH43" s="9" t="s">
        <v>29</v>
      </c>
      <c r="BI43" s="9" t="s">
        <v>29</v>
      </c>
      <c r="BJ43" s="9" t="s">
        <v>29</v>
      </c>
      <c r="BK43" s="9" t="s">
        <v>29</v>
      </c>
      <c r="BL43" s="9" t="s">
        <v>29</v>
      </c>
      <c r="BM43" s="9" t="s">
        <v>29</v>
      </c>
      <c r="BN43" s="9" t="s">
        <v>29</v>
      </c>
      <c r="BO43" s="9" t="s">
        <v>29</v>
      </c>
      <c r="BP43" s="9" t="s">
        <v>29</v>
      </c>
      <c r="BQ43" s="9" t="n">
        <v>120</v>
      </c>
      <c r="BR43" s="9" t="n">
        <v>240</v>
      </c>
      <c r="BS43" s="9" t="s">
        <v>29</v>
      </c>
      <c r="BT43" s="9" t="n">
        <v>240</v>
      </c>
      <c r="BU43" s="9" t="n">
        <v>120</v>
      </c>
      <c r="BV43" s="11" t="n">
        <f aca="false">ROUNDUP(BC43/C43,0)</f>
        <v>0</v>
      </c>
      <c r="BW43" s="12" t="n">
        <v>680</v>
      </c>
      <c r="BX43" s="13" t="n">
        <v>886</v>
      </c>
      <c r="BY43" s="13"/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300</v>
      </c>
      <c r="D44" s="9" t="n">
        <v>203524</v>
      </c>
      <c r="E44" s="9" t="n">
        <v>2122174</v>
      </c>
      <c r="F44" s="9"/>
      <c r="G44" s="9" t="s">
        <v>196</v>
      </c>
      <c r="H44" s="9" t="s">
        <v>29</v>
      </c>
      <c r="I44" s="10" t="s">
        <v>197</v>
      </c>
      <c r="J44" s="9" t="n">
        <v>0</v>
      </c>
      <c r="K44" s="9" t="n">
        <f aca="false">H44-J44</f>
        <v>0</v>
      </c>
      <c r="L44" s="9" t="s">
        <v>29</v>
      </c>
      <c r="M44" s="9" t="n">
        <f aca="false">K44+L44</f>
        <v>0</v>
      </c>
      <c r="N44" s="9" t="n">
        <v>0</v>
      </c>
      <c r="O44" s="9" t="n">
        <f aca="false">M44-N44</f>
        <v>0</v>
      </c>
      <c r="P44" s="9" t="n">
        <v>500</v>
      </c>
      <c r="Q44" s="9" t="n">
        <f aca="false">O44+P44</f>
        <v>500</v>
      </c>
      <c r="R44" s="9" t="n">
        <v>0</v>
      </c>
      <c r="S44" s="9" t="n">
        <f aca="false">Q44-R44</f>
        <v>500</v>
      </c>
      <c r="T44" s="9" t="n">
        <v>0</v>
      </c>
      <c r="U44" s="9" t="n">
        <f aca="false">S44+T44</f>
        <v>500</v>
      </c>
      <c r="V44" s="9" t="n">
        <v>0</v>
      </c>
      <c r="W44" s="9" t="n">
        <v>0</v>
      </c>
      <c r="X44" s="9" t="s">
        <v>29</v>
      </c>
      <c r="Y44" s="9" t="n">
        <f aca="false">W44+X44</f>
        <v>0</v>
      </c>
      <c r="Z44" s="9" t="n">
        <v>0</v>
      </c>
      <c r="AA44" s="9" t="n">
        <f aca="false">Y44-Z44</f>
        <v>0</v>
      </c>
      <c r="AB44" s="9" t="s">
        <v>29</v>
      </c>
      <c r="AC44" s="9" t="n">
        <f aca="false">AA44+AB44</f>
        <v>0</v>
      </c>
      <c r="AD44" s="9" t="n">
        <v>0</v>
      </c>
      <c r="AE44" s="9" t="n">
        <f aca="false">AC44-AD44</f>
        <v>0</v>
      </c>
      <c r="AF44" s="9" t="s">
        <v>29</v>
      </c>
      <c r="AG44" s="9" t="n">
        <f aca="false">AE44+AF44</f>
        <v>0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 t="n">
        <f aca="false">SUM(AH44:BA44)</f>
        <v>0</v>
      </c>
      <c r="BC44" s="9" t="n">
        <f aca="false">AG44-BB44</f>
        <v>0</v>
      </c>
      <c r="BD44" s="9" t="s">
        <v>29</v>
      </c>
      <c r="BE44" s="9" t="s">
        <v>29</v>
      </c>
      <c r="BF44" s="9" t="s">
        <v>29</v>
      </c>
      <c r="BG44" s="9" t="s">
        <v>29</v>
      </c>
      <c r="BH44" s="9" t="s">
        <v>29</v>
      </c>
      <c r="BI44" s="9" t="s">
        <v>29</v>
      </c>
      <c r="BJ44" s="9" t="s">
        <v>29</v>
      </c>
      <c r="BK44" s="9" t="s">
        <v>29</v>
      </c>
      <c r="BL44" s="9" t="s">
        <v>29</v>
      </c>
      <c r="BM44" s="9" t="s">
        <v>29</v>
      </c>
      <c r="BN44" s="9" t="s">
        <v>29</v>
      </c>
      <c r="BO44" s="9" t="s">
        <v>29</v>
      </c>
      <c r="BP44" s="9" t="s">
        <v>29</v>
      </c>
      <c r="BQ44" s="9" t="s">
        <v>29</v>
      </c>
      <c r="BR44" s="9" t="n">
        <v>500</v>
      </c>
      <c r="BS44" s="9" t="s">
        <v>29</v>
      </c>
      <c r="BT44" s="9" t="s">
        <v>29</v>
      </c>
      <c r="BU44" s="9" t="n">
        <v>500</v>
      </c>
      <c r="BV44" s="11" t="n">
        <f aca="false">ROUNDUP(BC44/C44,0)</f>
        <v>0</v>
      </c>
      <c r="BW44" s="12" t="n">
        <v>1351</v>
      </c>
      <c r="BX44" s="13" t="n">
        <v>150</v>
      </c>
      <c r="BY44" s="13"/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100</v>
      </c>
      <c r="D45" s="9" t="n">
        <v>203524</v>
      </c>
      <c r="E45" s="9" t="n">
        <v>2122175</v>
      </c>
      <c r="F45" s="9"/>
      <c r="G45" s="9" t="s">
        <v>198</v>
      </c>
      <c r="H45" s="9" t="s">
        <v>29</v>
      </c>
      <c r="I45" s="10" t="s">
        <v>199</v>
      </c>
      <c r="J45" s="9" t="n">
        <v>0</v>
      </c>
      <c r="K45" s="9" t="n">
        <f aca="false">H45-J45</f>
        <v>0</v>
      </c>
      <c r="L45" s="9" t="s">
        <v>29</v>
      </c>
      <c r="M45" s="9" t="n">
        <f aca="false">K45+L45</f>
        <v>0</v>
      </c>
      <c r="N45" s="9" t="n">
        <v>0</v>
      </c>
      <c r="O45" s="9" t="n">
        <f aca="false">M45-N45</f>
        <v>0</v>
      </c>
      <c r="P45" s="9" t="n">
        <v>500</v>
      </c>
      <c r="Q45" s="9" t="n">
        <f aca="false">O45+P45</f>
        <v>500</v>
      </c>
      <c r="R45" s="9" t="n">
        <v>171</v>
      </c>
      <c r="S45" s="9" t="n">
        <f aca="false">Q45-R45</f>
        <v>329</v>
      </c>
      <c r="T45" s="9" t="n">
        <v>0</v>
      </c>
      <c r="U45" s="9" t="n">
        <f aca="false">S45+T45</f>
        <v>329</v>
      </c>
      <c r="V45" s="9" t="n">
        <v>0</v>
      </c>
      <c r="W45" s="9" t="n">
        <v>0</v>
      </c>
      <c r="X45" s="9" t="s">
        <v>29</v>
      </c>
      <c r="Y45" s="9" t="n">
        <f aca="false">W45+X45</f>
        <v>0</v>
      </c>
      <c r="Z45" s="9" t="n">
        <v>0</v>
      </c>
      <c r="AA45" s="9" t="n">
        <f aca="false">Y45-Z45</f>
        <v>0</v>
      </c>
      <c r="AB45" s="9" t="s">
        <v>29</v>
      </c>
      <c r="AC45" s="9" t="n">
        <f aca="false">AA45+AB45</f>
        <v>0</v>
      </c>
      <c r="AD45" s="9" t="n">
        <v>0</v>
      </c>
      <c r="AE45" s="9" t="n">
        <f aca="false">AC45-AD45</f>
        <v>0</v>
      </c>
      <c r="AF45" s="9" t="s">
        <v>29</v>
      </c>
      <c r="AG45" s="9" t="n">
        <f aca="false">AE45+AF45</f>
        <v>0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 t="n">
        <f aca="false">SUM(AH45:BA45)</f>
        <v>0</v>
      </c>
      <c r="BC45" s="9" t="n">
        <f aca="false">AG45-BB45</f>
        <v>0</v>
      </c>
      <c r="BD45" s="9" t="s">
        <v>29</v>
      </c>
      <c r="BE45" s="9" t="s">
        <v>29</v>
      </c>
      <c r="BF45" s="9" t="s">
        <v>29</v>
      </c>
      <c r="BG45" s="9" t="s">
        <v>29</v>
      </c>
      <c r="BH45" s="9" t="s">
        <v>29</v>
      </c>
      <c r="BI45" s="9" t="s">
        <v>29</v>
      </c>
      <c r="BJ45" s="9" t="s">
        <v>29</v>
      </c>
      <c r="BK45" s="9" t="s">
        <v>29</v>
      </c>
      <c r="BL45" s="9" t="s">
        <v>29</v>
      </c>
      <c r="BM45" s="9" t="s">
        <v>29</v>
      </c>
      <c r="BN45" s="9" t="s">
        <v>29</v>
      </c>
      <c r="BO45" s="9" t="s">
        <v>29</v>
      </c>
      <c r="BP45" s="9" t="s">
        <v>29</v>
      </c>
      <c r="BQ45" s="9" t="s">
        <v>29</v>
      </c>
      <c r="BR45" s="9" t="n">
        <v>500</v>
      </c>
      <c r="BS45" s="9" t="s">
        <v>29</v>
      </c>
      <c r="BT45" s="9" t="s">
        <v>29</v>
      </c>
      <c r="BU45" s="9" t="n">
        <v>500</v>
      </c>
      <c r="BV45" s="11" t="n">
        <f aca="false">ROUNDUP(BC45/C45,0)</f>
        <v>0</v>
      </c>
      <c r="BW45" s="12" t="n">
        <v>1446</v>
      </c>
      <c r="BX45" s="13" t="n">
        <v>150</v>
      </c>
      <c r="BY45" s="13"/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6000</v>
      </c>
      <c r="D46" s="9" t="n">
        <v>203524</v>
      </c>
      <c r="E46" s="9" t="n">
        <v>2116638</v>
      </c>
      <c r="F46" s="9"/>
      <c r="G46" s="9" t="s">
        <v>200</v>
      </c>
      <c r="H46" s="9" t="s">
        <v>29</v>
      </c>
      <c r="I46" s="10" t="s">
        <v>201</v>
      </c>
      <c r="J46" s="9" t="n">
        <v>0</v>
      </c>
      <c r="K46" s="9" t="n">
        <f aca="false">H46-J46</f>
        <v>0</v>
      </c>
      <c r="L46" s="9" t="s">
        <v>29</v>
      </c>
      <c r="M46" s="9" t="n">
        <f aca="false">K46+L46</f>
        <v>0</v>
      </c>
      <c r="N46" s="9" t="n">
        <v>0</v>
      </c>
      <c r="O46" s="9" t="n">
        <f aca="false">M46-N46</f>
        <v>0</v>
      </c>
      <c r="P46" s="9" t="n">
        <v>500</v>
      </c>
      <c r="Q46" s="9" t="n">
        <f aca="false">O46+P46</f>
        <v>500</v>
      </c>
      <c r="R46" s="9" t="n">
        <v>0</v>
      </c>
      <c r="S46" s="9" t="n">
        <v>0</v>
      </c>
      <c r="T46" s="9" t="s">
        <v>29</v>
      </c>
      <c r="U46" s="9" t="n">
        <f aca="false">S46+T46</f>
        <v>0</v>
      </c>
      <c r="V46" s="9" t="n">
        <v>0</v>
      </c>
      <c r="W46" s="9" t="n">
        <f aca="false">U46-V46</f>
        <v>0</v>
      </c>
      <c r="X46" s="9" t="n">
        <v>0</v>
      </c>
      <c r="Y46" s="9" t="n">
        <f aca="false">W46+X46</f>
        <v>0</v>
      </c>
      <c r="Z46" s="9" t="n">
        <v>0</v>
      </c>
      <c r="AA46" s="9" t="n">
        <f aca="false">Y46-Z46</f>
        <v>0</v>
      </c>
      <c r="AB46" s="9" t="s">
        <v>29</v>
      </c>
      <c r="AC46" s="9" t="n">
        <f aca="false">AA46+AB46</f>
        <v>0</v>
      </c>
      <c r="AD46" s="9" t="n">
        <v>0</v>
      </c>
      <c r="AE46" s="9" t="n">
        <f aca="false">AC46-AD46</f>
        <v>0</v>
      </c>
      <c r="AF46" s="9" t="s">
        <v>29</v>
      </c>
      <c r="AG46" s="9" t="n">
        <f aca="false">AE46+AF46</f>
        <v>0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 t="n">
        <f aca="false">SUM(AH46:BA46)</f>
        <v>0</v>
      </c>
      <c r="BC46" s="9" t="n">
        <f aca="false">AG46-BB46</f>
        <v>0</v>
      </c>
      <c r="BD46" s="9" t="s">
        <v>29</v>
      </c>
      <c r="BE46" s="9" t="s">
        <v>29</v>
      </c>
      <c r="BF46" s="9" t="s">
        <v>29</v>
      </c>
      <c r="BG46" s="9" t="s">
        <v>29</v>
      </c>
      <c r="BH46" s="9" t="s">
        <v>29</v>
      </c>
      <c r="BI46" s="9" t="s">
        <v>29</v>
      </c>
      <c r="BJ46" s="9" t="s">
        <v>29</v>
      </c>
      <c r="BK46" s="9" t="s">
        <v>29</v>
      </c>
      <c r="BL46" s="9" t="s">
        <v>29</v>
      </c>
      <c r="BM46" s="9" t="s">
        <v>29</v>
      </c>
      <c r="BN46" s="9" t="s">
        <v>29</v>
      </c>
      <c r="BO46" s="9" t="s">
        <v>29</v>
      </c>
      <c r="BP46" s="9" t="s">
        <v>29</v>
      </c>
      <c r="BQ46" s="9" t="s">
        <v>29</v>
      </c>
      <c r="BR46" s="9" t="s">
        <v>29</v>
      </c>
      <c r="BS46" s="9" t="s">
        <v>29</v>
      </c>
      <c r="BT46" s="9" t="n">
        <v>500</v>
      </c>
      <c r="BU46" s="9" t="s">
        <v>29</v>
      </c>
      <c r="BV46" s="11" t="n">
        <f aca="false">ROUNDUP(BC46/C46,0)</f>
        <v>0</v>
      </c>
      <c r="BW46" s="12" t="n">
        <v>909</v>
      </c>
      <c r="BX46" s="13" t="n">
        <v>0</v>
      </c>
      <c r="BY46" s="13"/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300</v>
      </c>
      <c r="D47" s="9" t="n">
        <v>0</v>
      </c>
      <c r="E47" s="9" t="n">
        <v>2272650</v>
      </c>
      <c r="F47" s="9"/>
      <c r="G47" s="9" t="s">
        <v>202</v>
      </c>
      <c r="H47" s="9" t="s">
        <v>29</v>
      </c>
      <c r="I47" s="10" t="s">
        <v>203</v>
      </c>
      <c r="J47" s="9" t="n">
        <v>140</v>
      </c>
      <c r="K47" s="9" t="n">
        <f aca="false">H47-J47</f>
        <v>-140</v>
      </c>
      <c r="L47" s="9" t="n">
        <v>300</v>
      </c>
      <c r="M47" s="9" t="n">
        <f aca="false">K47+L47</f>
        <v>160</v>
      </c>
      <c r="N47" s="9" t="n">
        <v>0</v>
      </c>
      <c r="O47" s="9" t="n">
        <v>0</v>
      </c>
      <c r="P47" s="9" t="n">
        <v>0</v>
      </c>
      <c r="Q47" s="9" t="n">
        <f aca="false">O47+P47</f>
        <v>0</v>
      </c>
      <c r="R47" s="9" t="n">
        <v>0</v>
      </c>
      <c r="S47" s="9" t="n">
        <f aca="false">Q47-R47</f>
        <v>0</v>
      </c>
      <c r="T47" s="9" t="n">
        <v>0</v>
      </c>
      <c r="U47" s="9" t="n">
        <f aca="false">S47+T47</f>
        <v>0</v>
      </c>
      <c r="V47" s="9" t="n">
        <v>0</v>
      </c>
      <c r="W47" s="9" t="n">
        <f aca="false">U47-V47</f>
        <v>0</v>
      </c>
      <c r="X47" s="9" t="n">
        <v>0</v>
      </c>
      <c r="Y47" s="9" t="n">
        <f aca="false">W47+X47</f>
        <v>0</v>
      </c>
      <c r="Z47" s="9" t="n">
        <v>0</v>
      </c>
      <c r="AA47" s="9" t="n">
        <f aca="false">Y47-Z47</f>
        <v>0</v>
      </c>
      <c r="AB47" s="9" t="s">
        <v>29</v>
      </c>
      <c r="AC47" s="9" t="n">
        <f aca="false">AA47+AB47</f>
        <v>0</v>
      </c>
      <c r="AD47" s="9" t="n">
        <v>0</v>
      </c>
      <c r="AE47" s="9" t="n">
        <f aca="false">AC47-AD47</f>
        <v>0</v>
      </c>
      <c r="AF47" s="9" t="s">
        <v>29</v>
      </c>
      <c r="AG47" s="9" t="n">
        <f aca="false">AE47+AF47</f>
        <v>0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 t="n">
        <f aca="false">SUM(AH47:BA47)</f>
        <v>0</v>
      </c>
      <c r="BC47" s="9" t="n">
        <f aca="false">AG47-BB47</f>
        <v>0</v>
      </c>
      <c r="BD47" s="9" t="s">
        <v>29</v>
      </c>
      <c r="BE47" s="9" t="s">
        <v>29</v>
      </c>
      <c r="BF47" s="9" t="s">
        <v>29</v>
      </c>
      <c r="BG47" s="9" t="s">
        <v>29</v>
      </c>
      <c r="BH47" s="9" t="s">
        <v>29</v>
      </c>
      <c r="BI47" s="9" t="s">
        <v>29</v>
      </c>
      <c r="BJ47" s="9" t="s">
        <v>29</v>
      </c>
      <c r="BK47" s="9" t="s">
        <v>29</v>
      </c>
      <c r="BL47" s="9" t="s">
        <v>29</v>
      </c>
      <c r="BM47" s="9" t="s">
        <v>29</v>
      </c>
      <c r="BN47" s="9" t="s">
        <v>29</v>
      </c>
      <c r="BO47" s="9" t="s">
        <v>29</v>
      </c>
      <c r="BP47" s="9" t="s">
        <v>29</v>
      </c>
      <c r="BQ47" s="9" t="n">
        <v>300</v>
      </c>
      <c r="BR47" s="9" t="s">
        <v>29</v>
      </c>
      <c r="BS47" s="9" t="s">
        <v>29</v>
      </c>
      <c r="BT47" s="9" t="n">
        <v>300</v>
      </c>
      <c r="BU47" s="9" t="n">
        <v>300</v>
      </c>
      <c r="BV47" s="11" t="n">
        <f aca="false">ROUNDUP(BC47/C47,0)</f>
        <v>0</v>
      </c>
      <c r="BW47" s="12" t="n">
        <v>0</v>
      </c>
      <c r="BX47" s="13"/>
      <c r="BY47" s="13"/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2850</v>
      </c>
      <c r="D48" s="9" t="n">
        <v>0</v>
      </c>
      <c r="E48" s="9" t="n">
        <v>2134667</v>
      </c>
      <c r="F48" s="9"/>
      <c r="G48" s="9" t="s">
        <v>204</v>
      </c>
      <c r="H48" s="9" t="s">
        <v>29</v>
      </c>
      <c r="I48" s="10" t="s">
        <v>205</v>
      </c>
      <c r="J48" s="9" t="n">
        <v>0</v>
      </c>
      <c r="K48" s="9" t="n">
        <f aca="false">H48-J48</f>
        <v>0</v>
      </c>
      <c r="L48" s="9" t="n">
        <v>600</v>
      </c>
      <c r="M48" s="9" t="n">
        <f aca="false">K48+L48</f>
        <v>600</v>
      </c>
      <c r="N48" s="9" t="n">
        <v>0</v>
      </c>
      <c r="O48" s="9" t="n">
        <f aca="false">M48-N48</f>
        <v>600</v>
      </c>
      <c r="P48" s="9" t="s">
        <v>29</v>
      </c>
      <c r="Q48" s="9" t="n">
        <f aca="false">O48+P48</f>
        <v>600</v>
      </c>
      <c r="R48" s="9" t="n">
        <v>600</v>
      </c>
      <c r="S48" s="9" t="n">
        <f aca="false">Q48-R48</f>
        <v>0</v>
      </c>
      <c r="T48" s="9" t="n">
        <v>0</v>
      </c>
      <c r="U48" s="9" t="n">
        <f aca="false">S48+T48</f>
        <v>0</v>
      </c>
      <c r="V48" s="9" t="n">
        <v>0</v>
      </c>
      <c r="W48" s="9" t="n">
        <f aca="false">U48-V48</f>
        <v>0</v>
      </c>
      <c r="X48" s="9" t="s">
        <v>29</v>
      </c>
      <c r="Y48" s="9" t="n">
        <f aca="false">W48+X48</f>
        <v>0</v>
      </c>
      <c r="Z48" s="9" t="n">
        <v>0</v>
      </c>
      <c r="AA48" s="9" t="n">
        <f aca="false">Y48-Z48</f>
        <v>0</v>
      </c>
      <c r="AB48" s="9" t="s">
        <v>29</v>
      </c>
      <c r="AC48" s="9" t="n">
        <f aca="false">AA48+AB48</f>
        <v>0</v>
      </c>
      <c r="AD48" s="9" t="n">
        <v>0</v>
      </c>
      <c r="AE48" s="9" t="n">
        <f aca="false">AC48-AD48</f>
        <v>0</v>
      </c>
      <c r="AF48" s="9" t="s">
        <v>29</v>
      </c>
      <c r="AG48" s="9" t="n">
        <f aca="false">AE48+AF48</f>
        <v>0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 t="n">
        <f aca="false">SUM(AH48:BA48)</f>
        <v>0</v>
      </c>
      <c r="BC48" s="9" t="n">
        <f aca="false">AG48-BB48</f>
        <v>0</v>
      </c>
      <c r="BD48" s="9" t="s">
        <v>29</v>
      </c>
      <c r="BE48" s="9" t="s">
        <v>29</v>
      </c>
      <c r="BF48" s="9" t="s">
        <v>29</v>
      </c>
      <c r="BG48" s="9" t="s">
        <v>29</v>
      </c>
      <c r="BH48" s="9" t="s">
        <v>29</v>
      </c>
      <c r="BI48" s="9" t="s">
        <v>29</v>
      </c>
      <c r="BJ48" s="9" t="s">
        <v>29</v>
      </c>
      <c r="BK48" s="9" t="s">
        <v>29</v>
      </c>
      <c r="BL48" s="9" t="s">
        <v>29</v>
      </c>
      <c r="BM48" s="9" t="s">
        <v>29</v>
      </c>
      <c r="BN48" s="9" t="s">
        <v>29</v>
      </c>
      <c r="BO48" s="9" t="s">
        <v>29</v>
      </c>
      <c r="BP48" s="9" t="s">
        <v>29</v>
      </c>
      <c r="BQ48" s="9" t="s">
        <v>29</v>
      </c>
      <c r="BR48" s="9" t="n">
        <v>500</v>
      </c>
      <c r="BS48" s="9" t="s">
        <v>29</v>
      </c>
      <c r="BT48" s="9" t="s">
        <v>29</v>
      </c>
      <c r="BU48" s="9" t="n">
        <v>500</v>
      </c>
      <c r="BV48" s="11" t="n">
        <f aca="false">ROUNDUP(BC48/C48,0)</f>
        <v>0</v>
      </c>
      <c r="BW48" s="12" t="n">
        <v>321</v>
      </c>
      <c r="BX48" s="13" t="n">
        <v>276</v>
      </c>
      <c r="BY48" s="13"/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2850</v>
      </c>
      <c r="D49" s="9" t="n">
        <v>203524</v>
      </c>
      <c r="E49" s="9" t="n">
        <v>2134669</v>
      </c>
      <c r="F49" s="9"/>
      <c r="G49" s="9" t="s">
        <v>206</v>
      </c>
      <c r="H49" s="9" t="s">
        <v>29</v>
      </c>
      <c r="I49" s="10" t="s">
        <v>207</v>
      </c>
      <c r="J49" s="9" t="n">
        <v>0</v>
      </c>
      <c r="K49" s="9" t="n">
        <f aca="false">H49-J49</f>
        <v>0</v>
      </c>
      <c r="L49" s="9" t="s">
        <v>29</v>
      </c>
      <c r="M49" s="9" t="n">
        <f aca="false">K49+L49</f>
        <v>0</v>
      </c>
      <c r="N49" s="9" t="n">
        <v>0</v>
      </c>
      <c r="O49" s="9" t="n">
        <f aca="false">M49-N49</f>
        <v>0</v>
      </c>
      <c r="P49" s="9" t="s">
        <v>29</v>
      </c>
      <c r="Q49" s="9" t="n">
        <f aca="false">O49+P49</f>
        <v>0</v>
      </c>
      <c r="R49" s="9" t="n">
        <v>0</v>
      </c>
      <c r="S49" s="9" t="n">
        <f aca="false">Q49-R49</f>
        <v>0</v>
      </c>
      <c r="T49" s="9" t="s">
        <v>29</v>
      </c>
      <c r="U49" s="9" t="n">
        <f aca="false">S49+T49</f>
        <v>0</v>
      </c>
      <c r="V49" s="9" t="n">
        <v>0</v>
      </c>
      <c r="W49" s="9" t="n">
        <f aca="false">U49-V49</f>
        <v>0</v>
      </c>
      <c r="X49" s="9" t="s">
        <v>29</v>
      </c>
      <c r="Y49" s="9" t="n">
        <f aca="false">W49+X49</f>
        <v>0</v>
      </c>
      <c r="Z49" s="9" t="n">
        <v>0</v>
      </c>
      <c r="AA49" s="9" t="n">
        <f aca="false">Y49-Z49</f>
        <v>0</v>
      </c>
      <c r="AB49" s="9" t="s">
        <v>29</v>
      </c>
      <c r="AC49" s="9" t="n">
        <f aca="false">AA49+AB49</f>
        <v>0</v>
      </c>
      <c r="AD49" s="9" t="n">
        <v>0</v>
      </c>
      <c r="AE49" s="9" t="n">
        <f aca="false">AC49-AD49</f>
        <v>0</v>
      </c>
      <c r="AF49" s="9" t="s">
        <v>29</v>
      </c>
      <c r="AG49" s="9" t="n">
        <f aca="false">AE49+AF49</f>
        <v>0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 t="n">
        <f aca="false">SUM(AH49:BA49)</f>
        <v>0</v>
      </c>
      <c r="BC49" s="9" t="n">
        <f aca="false">AG49-BB49</f>
        <v>0</v>
      </c>
      <c r="BD49" s="9" t="s">
        <v>29</v>
      </c>
      <c r="BE49" s="9" t="s">
        <v>29</v>
      </c>
      <c r="BF49" s="9" t="s">
        <v>29</v>
      </c>
      <c r="BG49" s="9" t="s">
        <v>29</v>
      </c>
      <c r="BH49" s="9" t="s">
        <v>29</v>
      </c>
      <c r="BI49" s="9" t="s">
        <v>29</v>
      </c>
      <c r="BJ49" s="9" t="s">
        <v>29</v>
      </c>
      <c r="BK49" s="9" t="s">
        <v>29</v>
      </c>
      <c r="BL49" s="9" t="s">
        <v>29</v>
      </c>
      <c r="BM49" s="9" t="s">
        <v>29</v>
      </c>
      <c r="BN49" s="9" t="s">
        <v>29</v>
      </c>
      <c r="BO49" s="9" t="s">
        <v>29</v>
      </c>
      <c r="BP49" s="9" t="s">
        <v>29</v>
      </c>
      <c r="BQ49" s="9" t="n">
        <v>1500</v>
      </c>
      <c r="BR49" s="9" t="s">
        <v>29</v>
      </c>
      <c r="BS49" s="9" t="s">
        <v>29</v>
      </c>
      <c r="BT49" s="9" t="s">
        <v>29</v>
      </c>
      <c r="BU49" s="9" t="s">
        <v>29</v>
      </c>
      <c r="BV49" s="11" t="n">
        <f aca="false">ROUNDUP(BC49/C49,0)</f>
        <v>0</v>
      </c>
      <c r="BW49" s="12" t="n">
        <v>916</v>
      </c>
      <c r="BX49" s="13" t="n">
        <v>279</v>
      </c>
      <c r="BY49" s="13"/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3000</v>
      </c>
      <c r="D50" s="9" t="n">
        <v>203524</v>
      </c>
      <c r="E50" s="9" t="n">
        <v>2118355</v>
      </c>
      <c r="F50" s="9"/>
      <c r="G50" s="9" t="s">
        <v>208</v>
      </c>
      <c r="H50" s="9" t="s">
        <v>29</v>
      </c>
      <c r="I50" s="10" t="s">
        <v>209</v>
      </c>
      <c r="J50" s="9" t="n">
        <v>0</v>
      </c>
      <c r="K50" s="9" t="n">
        <f aca="false">H50-J50</f>
        <v>0</v>
      </c>
      <c r="L50" s="9" t="s">
        <v>29</v>
      </c>
      <c r="M50" s="9" t="n">
        <f aca="false">K50+L50</f>
        <v>0</v>
      </c>
      <c r="N50" s="9" t="n">
        <v>0</v>
      </c>
      <c r="O50" s="9" t="n">
        <f aca="false">M50-N50</f>
        <v>0</v>
      </c>
      <c r="P50" s="9" t="n">
        <v>0</v>
      </c>
      <c r="Q50" s="9" t="n">
        <f aca="false">O50+P50</f>
        <v>0</v>
      </c>
      <c r="R50" s="9" t="n">
        <v>0</v>
      </c>
      <c r="S50" s="9" t="n">
        <f aca="false">Q50-R50</f>
        <v>0</v>
      </c>
      <c r="T50" s="9" t="n">
        <v>0</v>
      </c>
      <c r="U50" s="9" t="n">
        <f aca="false">S50+T50</f>
        <v>0</v>
      </c>
      <c r="V50" s="9" t="n">
        <v>0</v>
      </c>
      <c r="W50" s="9" t="n">
        <f aca="false">U50-V50</f>
        <v>0</v>
      </c>
      <c r="X50" s="9" t="s">
        <v>29</v>
      </c>
      <c r="Y50" s="9" t="n">
        <f aca="false">W50+X50</f>
        <v>0</v>
      </c>
      <c r="Z50" s="9" t="n">
        <v>0</v>
      </c>
      <c r="AA50" s="9" t="n">
        <f aca="false">Y50-Z50</f>
        <v>0</v>
      </c>
      <c r="AB50" s="9" t="s">
        <v>29</v>
      </c>
      <c r="AC50" s="9" t="n">
        <f aca="false">AA50+AB50</f>
        <v>0</v>
      </c>
      <c r="AD50" s="9" t="n">
        <v>0</v>
      </c>
      <c r="AE50" s="9" t="n">
        <f aca="false">AC50-AD50</f>
        <v>0</v>
      </c>
      <c r="AF50" s="9" t="s">
        <v>29</v>
      </c>
      <c r="AG50" s="9" t="n">
        <f aca="false">AE50+AF50</f>
        <v>0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 t="n">
        <f aca="false">SUM(AH50:BA50)</f>
        <v>0</v>
      </c>
      <c r="BC50" s="9" t="n">
        <f aca="false">AG50-BB50</f>
        <v>0</v>
      </c>
      <c r="BD50" s="9" t="s">
        <v>29</v>
      </c>
      <c r="BE50" s="9" t="s">
        <v>29</v>
      </c>
      <c r="BF50" s="9" t="s">
        <v>29</v>
      </c>
      <c r="BG50" s="9" t="s">
        <v>29</v>
      </c>
      <c r="BH50" s="9" t="s">
        <v>29</v>
      </c>
      <c r="BI50" s="9" t="s">
        <v>29</v>
      </c>
      <c r="BJ50" s="9" t="s">
        <v>29</v>
      </c>
      <c r="BK50" s="9" t="s">
        <v>29</v>
      </c>
      <c r="BL50" s="9" t="s">
        <v>29</v>
      </c>
      <c r="BM50" s="9" t="s">
        <v>29</v>
      </c>
      <c r="BN50" s="9" t="s">
        <v>29</v>
      </c>
      <c r="BO50" s="9" t="s">
        <v>29</v>
      </c>
      <c r="BP50" s="9" t="s">
        <v>29</v>
      </c>
      <c r="BQ50" s="9" t="s">
        <v>29</v>
      </c>
      <c r="BR50" s="9" t="s">
        <v>29</v>
      </c>
      <c r="BS50" s="9" t="s">
        <v>29</v>
      </c>
      <c r="BT50" s="9" t="s">
        <v>29</v>
      </c>
      <c r="BU50" s="9" t="s">
        <v>29</v>
      </c>
      <c r="BV50" s="11" t="n">
        <f aca="false">ROUNDUP(BC50/C50,0)</f>
        <v>0</v>
      </c>
      <c r="BW50" s="12" t="n">
        <v>6</v>
      </c>
      <c r="BX50" s="13" t="n">
        <v>0</v>
      </c>
      <c r="BY50" s="13"/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4000</v>
      </c>
      <c r="D51" s="9" t="n">
        <v>203524</v>
      </c>
      <c r="E51" s="9" t="n">
        <v>2118357</v>
      </c>
      <c r="F51" s="9"/>
      <c r="G51" s="9" t="s">
        <v>210</v>
      </c>
      <c r="H51" s="9" t="s">
        <v>29</v>
      </c>
      <c r="I51" s="10" t="s">
        <v>211</v>
      </c>
      <c r="J51" s="9" t="n">
        <v>0</v>
      </c>
      <c r="K51" s="9" t="n">
        <f aca="false">H51-J51</f>
        <v>0</v>
      </c>
      <c r="L51" s="9" t="s">
        <v>29</v>
      </c>
      <c r="M51" s="9" t="n">
        <f aca="false">K51+L51</f>
        <v>0</v>
      </c>
      <c r="N51" s="9" t="n">
        <v>0</v>
      </c>
      <c r="O51" s="9" t="n">
        <f aca="false">M51-N51</f>
        <v>0</v>
      </c>
      <c r="P51" s="9" t="s">
        <v>29</v>
      </c>
      <c r="Q51" s="9" t="n">
        <f aca="false">O51+P51</f>
        <v>0</v>
      </c>
      <c r="R51" s="9" t="n">
        <v>0</v>
      </c>
      <c r="S51" s="9" t="n">
        <f aca="false">Q51-R51</f>
        <v>0</v>
      </c>
      <c r="T51" s="9" t="s">
        <v>29</v>
      </c>
      <c r="U51" s="9" t="n">
        <f aca="false">S51+T51</f>
        <v>0</v>
      </c>
      <c r="V51" s="9" t="n">
        <v>0</v>
      </c>
      <c r="W51" s="9" t="n">
        <f aca="false">U51-V51</f>
        <v>0</v>
      </c>
      <c r="X51" s="9" t="n">
        <v>0</v>
      </c>
      <c r="Y51" s="9" t="n">
        <f aca="false">W51+X51</f>
        <v>0</v>
      </c>
      <c r="Z51" s="9" t="n">
        <v>0</v>
      </c>
      <c r="AA51" s="9" t="n">
        <f aca="false">Y51-Z51</f>
        <v>0</v>
      </c>
      <c r="AB51" s="9" t="s">
        <v>29</v>
      </c>
      <c r="AC51" s="9" t="n">
        <f aca="false">AA51+AB51</f>
        <v>0</v>
      </c>
      <c r="AD51" s="9" t="n">
        <v>0</v>
      </c>
      <c r="AE51" s="9" t="n">
        <f aca="false">AC51-AD51</f>
        <v>0</v>
      </c>
      <c r="AF51" s="9" t="s">
        <v>29</v>
      </c>
      <c r="AG51" s="9" t="n">
        <f aca="false">AE51+AF51</f>
        <v>0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 t="n">
        <f aca="false">SUM(AH51:BA51)</f>
        <v>0</v>
      </c>
      <c r="BC51" s="9" t="n">
        <f aca="false">AG51-BB51</f>
        <v>0</v>
      </c>
      <c r="BD51" s="9" t="s">
        <v>29</v>
      </c>
      <c r="BE51" s="9" t="s">
        <v>29</v>
      </c>
      <c r="BF51" s="9" t="s">
        <v>29</v>
      </c>
      <c r="BG51" s="9" t="s">
        <v>29</v>
      </c>
      <c r="BH51" s="9" t="s">
        <v>29</v>
      </c>
      <c r="BI51" s="9" t="s">
        <v>29</v>
      </c>
      <c r="BJ51" s="9" t="s">
        <v>29</v>
      </c>
      <c r="BK51" s="9" t="s">
        <v>29</v>
      </c>
      <c r="BL51" s="9" t="s">
        <v>29</v>
      </c>
      <c r="BM51" s="9" t="s">
        <v>29</v>
      </c>
      <c r="BN51" s="9" t="s">
        <v>29</v>
      </c>
      <c r="BO51" s="9" t="s">
        <v>29</v>
      </c>
      <c r="BP51" s="9" t="s">
        <v>29</v>
      </c>
      <c r="BQ51" s="9" t="s">
        <v>29</v>
      </c>
      <c r="BR51" s="9" t="n">
        <v>500</v>
      </c>
      <c r="BS51" s="9" t="s">
        <v>29</v>
      </c>
      <c r="BT51" s="9" t="s">
        <v>29</v>
      </c>
      <c r="BU51" s="9" t="s">
        <v>29</v>
      </c>
      <c r="BV51" s="11" t="n">
        <f aca="false">ROUNDUP(BC51/C51,0)</f>
        <v>0</v>
      </c>
      <c r="BW51" s="12" t="n">
        <v>1</v>
      </c>
      <c r="BX51" s="13" t="n">
        <v>0</v>
      </c>
      <c r="BY51" s="13"/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4000</v>
      </c>
      <c r="D52" s="9" t="n">
        <v>203524</v>
      </c>
      <c r="E52" s="9" t="n">
        <v>2118358</v>
      </c>
      <c r="F52" s="9"/>
      <c r="G52" s="9" t="s">
        <v>212</v>
      </c>
      <c r="H52" s="9" t="s">
        <v>29</v>
      </c>
      <c r="I52" s="10" t="s">
        <v>213</v>
      </c>
      <c r="J52" s="9" t="n">
        <v>0</v>
      </c>
      <c r="K52" s="9" t="n">
        <f aca="false">H52-J52</f>
        <v>0</v>
      </c>
      <c r="L52" s="9" t="s">
        <v>29</v>
      </c>
      <c r="M52" s="9" t="n">
        <f aca="false">K52+L52</f>
        <v>0</v>
      </c>
      <c r="N52" s="9" t="n">
        <v>0</v>
      </c>
      <c r="O52" s="9" t="n">
        <f aca="false">M52-N52</f>
        <v>0</v>
      </c>
      <c r="P52" s="9" t="s">
        <v>29</v>
      </c>
      <c r="Q52" s="9" t="n">
        <f aca="false">O52+P52</f>
        <v>0</v>
      </c>
      <c r="R52" s="9" t="n">
        <v>0</v>
      </c>
      <c r="S52" s="9" t="n">
        <f aca="false">Q52-R52</f>
        <v>0</v>
      </c>
      <c r="T52" s="9" t="s">
        <v>29</v>
      </c>
      <c r="U52" s="9" t="n">
        <f aca="false">S52+T52</f>
        <v>0</v>
      </c>
      <c r="V52" s="9" t="n">
        <v>0</v>
      </c>
      <c r="W52" s="9" t="n">
        <f aca="false">U52-V52</f>
        <v>0</v>
      </c>
      <c r="X52" s="9" t="n">
        <v>0</v>
      </c>
      <c r="Y52" s="9" t="n">
        <f aca="false">W52+X52</f>
        <v>0</v>
      </c>
      <c r="Z52" s="9" t="n">
        <v>0</v>
      </c>
      <c r="AA52" s="9" t="n">
        <f aca="false">Y52-Z52</f>
        <v>0</v>
      </c>
      <c r="AB52" s="9" t="s">
        <v>29</v>
      </c>
      <c r="AC52" s="9" t="n">
        <f aca="false">AA52+AB52</f>
        <v>0</v>
      </c>
      <c r="AD52" s="9" t="n">
        <v>0</v>
      </c>
      <c r="AE52" s="9" t="n">
        <f aca="false">AC52-AD52</f>
        <v>0</v>
      </c>
      <c r="AF52" s="9" t="s">
        <v>29</v>
      </c>
      <c r="AG52" s="9" t="n">
        <f aca="false">AE52+AF52</f>
        <v>0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 t="n">
        <f aca="false">SUM(AH52:BA52)</f>
        <v>0</v>
      </c>
      <c r="BC52" s="9" t="n">
        <f aca="false">AG52-BB52</f>
        <v>0</v>
      </c>
      <c r="BD52" s="9" t="s">
        <v>29</v>
      </c>
      <c r="BE52" s="9" t="s">
        <v>29</v>
      </c>
      <c r="BF52" s="9" t="s">
        <v>29</v>
      </c>
      <c r="BG52" s="9" t="s">
        <v>29</v>
      </c>
      <c r="BH52" s="9" t="s">
        <v>29</v>
      </c>
      <c r="BI52" s="9" t="s">
        <v>29</v>
      </c>
      <c r="BJ52" s="9" t="s">
        <v>29</v>
      </c>
      <c r="BK52" s="9" t="s">
        <v>29</v>
      </c>
      <c r="BL52" s="9" t="s">
        <v>29</v>
      </c>
      <c r="BM52" s="9" t="s">
        <v>29</v>
      </c>
      <c r="BN52" s="9" t="s">
        <v>29</v>
      </c>
      <c r="BO52" s="9" t="s">
        <v>29</v>
      </c>
      <c r="BP52" s="9" t="s">
        <v>29</v>
      </c>
      <c r="BQ52" s="9" t="s">
        <v>29</v>
      </c>
      <c r="BR52" s="9" t="s">
        <v>29</v>
      </c>
      <c r="BS52" s="9" t="s">
        <v>29</v>
      </c>
      <c r="BT52" s="9" t="s">
        <v>29</v>
      </c>
      <c r="BU52" s="9" t="s">
        <v>29</v>
      </c>
      <c r="BV52" s="11" t="n">
        <f aca="false">ROUNDUP(BC52/C52,0)</f>
        <v>0</v>
      </c>
      <c r="BW52" s="12" t="n">
        <v>1</v>
      </c>
      <c r="BX52" s="13" t="n">
        <v>0</v>
      </c>
      <c r="BY52" s="13"/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1500</v>
      </c>
      <c r="D53" s="9" t="n">
        <v>203524</v>
      </c>
      <c r="E53" s="9" t="n">
        <v>2118359</v>
      </c>
      <c r="F53" s="9"/>
      <c r="G53" s="9" t="s">
        <v>214</v>
      </c>
      <c r="H53" s="9" t="s">
        <v>29</v>
      </c>
      <c r="I53" s="10" t="s">
        <v>215</v>
      </c>
      <c r="J53" s="9" t="n">
        <v>0</v>
      </c>
      <c r="K53" s="9" t="n">
        <f aca="false">H53-J53</f>
        <v>0</v>
      </c>
      <c r="L53" s="9" t="s">
        <v>29</v>
      </c>
      <c r="M53" s="9" t="n">
        <f aca="false">K53+L53</f>
        <v>0</v>
      </c>
      <c r="N53" s="9" t="n">
        <v>0</v>
      </c>
      <c r="O53" s="9" t="n">
        <f aca="false">M53-N53</f>
        <v>0</v>
      </c>
      <c r="P53" s="9" t="s">
        <v>29</v>
      </c>
      <c r="Q53" s="9" t="n">
        <f aca="false">O53+P53</f>
        <v>0</v>
      </c>
      <c r="R53" s="9" t="n">
        <v>0</v>
      </c>
      <c r="S53" s="9" t="n">
        <f aca="false">Q53-R53</f>
        <v>0</v>
      </c>
      <c r="T53" s="9" t="s">
        <v>29</v>
      </c>
      <c r="U53" s="9" t="n">
        <f aca="false">S53+T53</f>
        <v>0</v>
      </c>
      <c r="V53" s="9" t="n">
        <v>0</v>
      </c>
      <c r="W53" s="9" t="n">
        <f aca="false">U53-V53</f>
        <v>0</v>
      </c>
      <c r="X53" s="9" t="n">
        <v>0</v>
      </c>
      <c r="Y53" s="9" t="n">
        <f aca="false">W53+X53</f>
        <v>0</v>
      </c>
      <c r="Z53" s="9" t="n">
        <v>0</v>
      </c>
      <c r="AA53" s="9" t="n">
        <f aca="false">Y53-Z53</f>
        <v>0</v>
      </c>
      <c r="AB53" s="9" t="s">
        <v>29</v>
      </c>
      <c r="AC53" s="9" t="n">
        <f aca="false">AA53+AB53</f>
        <v>0</v>
      </c>
      <c r="AD53" s="9" t="n">
        <v>0</v>
      </c>
      <c r="AE53" s="9" t="n">
        <f aca="false">AC53-AD53</f>
        <v>0</v>
      </c>
      <c r="AF53" s="9" t="s">
        <v>29</v>
      </c>
      <c r="AG53" s="9" t="n">
        <f aca="false">AE53+AF53</f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 t="n">
        <f aca="false">SUM(AH53:BA53)</f>
        <v>0</v>
      </c>
      <c r="BC53" s="9" t="n">
        <f aca="false">AG53-BB53</f>
        <v>0</v>
      </c>
      <c r="BD53" s="9" t="s">
        <v>29</v>
      </c>
      <c r="BE53" s="9" t="s">
        <v>29</v>
      </c>
      <c r="BF53" s="9" t="s">
        <v>29</v>
      </c>
      <c r="BG53" s="9" t="s">
        <v>29</v>
      </c>
      <c r="BH53" s="9" t="s">
        <v>29</v>
      </c>
      <c r="BI53" s="9" t="s">
        <v>29</v>
      </c>
      <c r="BJ53" s="9" t="s">
        <v>29</v>
      </c>
      <c r="BK53" s="9" t="s">
        <v>29</v>
      </c>
      <c r="BL53" s="9" t="s">
        <v>29</v>
      </c>
      <c r="BM53" s="9" t="s">
        <v>29</v>
      </c>
      <c r="BN53" s="9" t="s">
        <v>29</v>
      </c>
      <c r="BO53" s="9" t="s">
        <v>29</v>
      </c>
      <c r="BP53" s="9" t="s">
        <v>29</v>
      </c>
      <c r="BQ53" s="9" t="s">
        <v>29</v>
      </c>
      <c r="BR53" s="9" t="n">
        <v>500</v>
      </c>
      <c r="BS53" s="9" t="s">
        <v>29</v>
      </c>
      <c r="BT53" s="9" t="s">
        <v>29</v>
      </c>
      <c r="BU53" s="9" t="s">
        <v>29</v>
      </c>
      <c r="BV53" s="11" t="n">
        <f aca="false">ROUNDUP(BC53/C53,0)</f>
        <v>0</v>
      </c>
      <c r="BW53" s="12" t="n">
        <v>989</v>
      </c>
      <c r="BX53" s="13" t="n">
        <v>41</v>
      </c>
      <c r="BY53" s="13"/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400</v>
      </c>
      <c r="D54" s="9" t="n">
        <v>0</v>
      </c>
      <c r="E54" s="9" t="n">
        <v>2116636</v>
      </c>
      <c r="F54" s="9"/>
      <c r="G54" s="9" t="s">
        <v>216</v>
      </c>
      <c r="H54" s="9" t="s">
        <v>29</v>
      </c>
      <c r="I54" s="10" t="s">
        <v>217</v>
      </c>
      <c r="J54" s="9" t="n">
        <v>0</v>
      </c>
      <c r="K54" s="9" t="n">
        <f aca="false">H54-J54</f>
        <v>0</v>
      </c>
      <c r="L54" s="9" t="n">
        <v>600</v>
      </c>
      <c r="M54" s="9" t="n">
        <f aca="false">K54+L54</f>
        <v>600</v>
      </c>
      <c r="N54" s="9" t="n">
        <v>0</v>
      </c>
      <c r="O54" s="9" t="n">
        <f aca="false">M54-N54</f>
        <v>600</v>
      </c>
      <c r="P54" s="9" t="n">
        <v>300</v>
      </c>
      <c r="Q54" s="9" t="n">
        <f aca="false">O54+P54</f>
        <v>900</v>
      </c>
      <c r="R54" s="9" t="n">
        <v>439</v>
      </c>
      <c r="S54" s="9" t="n">
        <v>0</v>
      </c>
      <c r="T54" s="9" t="n">
        <v>0</v>
      </c>
      <c r="U54" s="9" t="n">
        <f aca="false">S54+T54</f>
        <v>0</v>
      </c>
      <c r="V54" s="9" t="n">
        <v>0</v>
      </c>
      <c r="W54" s="9" t="n">
        <f aca="false">U54-V54</f>
        <v>0</v>
      </c>
      <c r="X54" s="9" t="n">
        <v>0</v>
      </c>
      <c r="Y54" s="9" t="n">
        <f aca="false">W54+X54</f>
        <v>0</v>
      </c>
      <c r="Z54" s="9" t="n">
        <v>0</v>
      </c>
      <c r="AA54" s="9" t="n">
        <f aca="false">Y54-Z54</f>
        <v>0</v>
      </c>
      <c r="AB54" s="9" t="s">
        <v>29</v>
      </c>
      <c r="AC54" s="9" t="n">
        <f aca="false">AA54+AB54</f>
        <v>0</v>
      </c>
      <c r="AD54" s="9" t="n">
        <v>0</v>
      </c>
      <c r="AE54" s="9" t="n">
        <f aca="false">AC54-AD54</f>
        <v>0</v>
      </c>
      <c r="AF54" s="9" t="s">
        <v>29</v>
      </c>
      <c r="AG54" s="9" t="n">
        <f aca="false">AE54+AF54</f>
        <v>0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 t="n">
        <f aca="false">SUM(AH54:BA54)</f>
        <v>0</v>
      </c>
      <c r="BC54" s="9" t="n">
        <f aca="false">AG54-BB54</f>
        <v>0</v>
      </c>
      <c r="BD54" s="9" t="s">
        <v>29</v>
      </c>
      <c r="BE54" s="9" t="s">
        <v>29</v>
      </c>
      <c r="BF54" s="9" t="s">
        <v>29</v>
      </c>
      <c r="BG54" s="9" t="s">
        <v>29</v>
      </c>
      <c r="BH54" s="9" t="s">
        <v>29</v>
      </c>
      <c r="BI54" s="9" t="s">
        <v>29</v>
      </c>
      <c r="BJ54" s="9" t="s">
        <v>29</v>
      </c>
      <c r="BK54" s="9" t="s">
        <v>29</v>
      </c>
      <c r="BL54" s="9" t="s">
        <v>29</v>
      </c>
      <c r="BM54" s="9" t="s">
        <v>29</v>
      </c>
      <c r="BN54" s="9" t="s">
        <v>29</v>
      </c>
      <c r="BO54" s="9" t="s">
        <v>29</v>
      </c>
      <c r="BP54" s="9" t="s">
        <v>29</v>
      </c>
      <c r="BQ54" s="9" t="s">
        <v>29</v>
      </c>
      <c r="BR54" s="9" t="n">
        <v>0</v>
      </c>
      <c r="BS54" s="9" t="s">
        <v>29</v>
      </c>
      <c r="BT54" s="9" t="n">
        <v>0</v>
      </c>
      <c r="BU54" s="9" t="s">
        <v>29</v>
      </c>
      <c r="BV54" s="11" t="n">
        <f aca="false">ROUNDUP(BC54/C54,0)</f>
        <v>0</v>
      </c>
      <c r="BW54" s="12" t="n">
        <v>635</v>
      </c>
      <c r="BX54" s="13" t="n">
        <v>146</v>
      </c>
      <c r="BY54" s="13"/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200</v>
      </c>
      <c r="D55" s="9" t="n">
        <v>203524</v>
      </c>
      <c r="E55" s="9" t="n">
        <v>2118343</v>
      </c>
      <c r="F55" s="9"/>
      <c r="G55" s="9" t="s">
        <v>218</v>
      </c>
      <c r="H55" s="9" t="s">
        <v>29</v>
      </c>
      <c r="I55" s="10" t="s">
        <v>219</v>
      </c>
      <c r="J55" s="9" t="n">
        <v>573</v>
      </c>
      <c r="K55" s="9" t="n">
        <f aca="false">H55-J55</f>
        <v>-573</v>
      </c>
      <c r="L55" s="9" t="n">
        <v>300</v>
      </c>
      <c r="M55" s="9" t="n">
        <f aca="false">K55+L55</f>
        <v>-273</v>
      </c>
      <c r="N55" s="9" t="n">
        <v>0</v>
      </c>
      <c r="O55" s="9" t="n">
        <f aca="false">M55-N55</f>
        <v>-273</v>
      </c>
      <c r="P55" s="9" t="n">
        <v>300</v>
      </c>
      <c r="Q55" s="9" t="n">
        <f aca="false">O55+P55</f>
        <v>27</v>
      </c>
      <c r="R55" s="9" t="n">
        <v>0</v>
      </c>
      <c r="S55" s="9" t="n">
        <v>0</v>
      </c>
      <c r="T55" s="9" t="s">
        <v>29</v>
      </c>
      <c r="U55" s="9" t="n">
        <f aca="false">S55+T55</f>
        <v>0</v>
      </c>
      <c r="V55" s="9" t="n">
        <v>0</v>
      </c>
      <c r="W55" s="9" t="n">
        <f aca="false">U55-V55</f>
        <v>0</v>
      </c>
      <c r="X55" s="9" t="n">
        <v>0</v>
      </c>
      <c r="Y55" s="9" t="n">
        <f aca="false">W55+X55</f>
        <v>0</v>
      </c>
      <c r="Z55" s="9" t="n">
        <v>0</v>
      </c>
      <c r="AA55" s="9" t="n">
        <f aca="false">Y55-Z55</f>
        <v>0</v>
      </c>
      <c r="AB55" s="9" t="s">
        <v>29</v>
      </c>
      <c r="AC55" s="9" t="n">
        <f aca="false">AA55+AB55</f>
        <v>0</v>
      </c>
      <c r="AD55" s="9" t="n">
        <v>0</v>
      </c>
      <c r="AE55" s="9" t="n">
        <f aca="false">AC55-AD55</f>
        <v>0</v>
      </c>
      <c r="AF55" s="9" t="s">
        <v>29</v>
      </c>
      <c r="AG55" s="9" t="n">
        <f aca="false">AE55+AF55</f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 t="n">
        <f aca="false">SUM(AH55:BA55)</f>
        <v>0</v>
      </c>
      <c r="BC55" s="9" t="n">
        <f aca="false">AG55-BB55</f>
        <v>0</v>
      </c>
      <c r="BD55" s="9" t="s">
        <v>29</v>
      </c>
      <c r="BE55" s="9" t="s">
        <v>29</v>
      </c>
      <c r="BF55" s="9" t="s">
        <v>29</v>
      </c>
      <c r="BG55" s="9" t="s">
        <v>29</v>
      </c>
      <c r="BH55" s="9" t="s">
        <v>29</v>
      </c>
      <c r="BI55" s="9" t="s">
        <v>29</v>
      </c>
      <c r="BJ55" s="9" t="s">
        <v>29</v>
      </c>
      <c r="BK55" s="9" t="s">
        <v>29</v>
      </c>
      <c r="BL55" s="9" t="s">
        <v>29</v>
      </c>
      <c r="BM55" s="9" t="s">
        <v>29</v>
      </c>
      <c r="BN55" s="9" t="s">
        <v>29</v>
      </c>
      <c r="BO55" s="9" t="s">
        <v>29</v>
      </c>
      <c r="BP55" s="9" t="s">
        <v>29</v>
      </c>
      <c r="BQ55" s="9" t="n">
        <v>300</v>
      </c>
      <c r="BR55" s="9" t="s">
        <v>29</v>
      </c>
      <c r="BS55" s="9" t="s">
        <v>29</v>
      </c>
      <c r="BT55" s="9" t="n">
        <v>300</v>
      </c>
      <c r="BU55" s="9" t="n">
        <v>300</v>
      </c>
      <c r="BV55" s="11" t="n">
        <f aca="false">ROUNDUP(BC55/C55,0)</f>
        <v>0</v>
      </c>
      <c r="BW55" s="12" t="n">
        <v>1012</v>
      </c>
      <c r="BX55" s="13" t="n">
        <v>0</v>
      </c>
      <c r="BY55" s="13"/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2500</v>
      </c>
      <c r="D56" s="9" t="n">
        <v>203524</v>
      </c>
      <c r="E56" s="9" t="n">
        <v>2115220</v>
      </c>
      <c r="F56" s="9"/>
      <c r="G56" s="9" t="s">
        <v>220</v>
      </c>
      <c r="H56" s="9" t="s">
        <v>29</v>
      </c>
      <c r="I56" s="10" t="s">
        <v>221</v>
      </c>
      <c r="J56" s="9" t="n">
        <v>0</v>
      </c>
      <c r="K56" s="9" t="n">
        <f aca="false">H56-J56</f>
        <v>0</v>
      </c>
      <c r="L56" s="9" t="n">
        <v>600</v>
      </c>
      <c r="M56" s="9" t="n">
        <f aca="false">K56+L56</f>
        <v>600</v>
      </c>
      <c r="N56" s="9" t="n">
        <v>0</v>
      </c>
      <c r="O56" s="9" t="n">
        <f aca="false">M56-N56</f>
        <v>600</v>
      </c>
      <c r="P56" s="9" t="s">
        <v>29</v>
      </c>
      <c r="Q56" s="9" t="n">
        <f aca="false">O56+P56</f>
        <v>600</v>
      </c>
      <c r="R56" s="9" t="n">
        <v>600</v>
      </c>
      <c r="S56" s="9" t="n">
        <f aca="false">Q56-R56</f>
        <v>0</v>
      </c>
      <c r="T56" s="9" t="s">
        <v>29</v>
      </c>
      <c r="U56" s="9" t="n">
        <f aca="false">S56+T56</f>
        <v>0</v>
      </c>
      <c r="V56" s="9" t="n">
        <v>0</v>
      </c>
      <c r="W56" s="9" t="n">
        <f aca="false">U56-V56</f>
        <v>0</v>
      </c>
      <c r="X56" s="9" t="s">
        <v>29</v>
      </c>
      <c r="Y56" s="9" t="n">
        <f aca="false">W56+X56</f>
        <v>0</v>
      </c>
      <c r="Z56" s="9" t="n">
        <v>0</v>
      </c>
      <c r="AA56" s="9" t="n">
        <f aca="false">Y56-Z56</f>
        <v>0</v>
      </c>
      <c r="AB56" s="9" t="s">
        <v>29</v>
      </c>
      <c r="AC56" s="9" t="n">
        <f aca="false">AA56+AB56</f>
        <v>0</v>
      </c>
      <c r="AD56" s="9" t="n">
        <v>0</v>
      </c>
      <c r="AE56" s="9" t="n">
        <f aca="false">AC56-AD56</f>
        <v>0</v>
      </c>
      <c r="AF56" s="9" t="s">
        <v>29</v>
      </c>
      <c r="AG56" s="9" t="n">
        <f aca="false">AE56+AF56</f>
        <v>0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 t="n">
        <f aca="false">SUM(AH56:BA56)</f>
        <v>0</v>
      </c>
      <c r="BC56" s="9" t="n">
        <f aca="false">AG56-BB56</f>
        <v>0</v>
      </c>
      <c r="BD56" s="9" t="s">
        <v>29</v>
      </c>
      <c r="BE56" s="9" t="s">
        <v>29</v>
      </c>
      <c r="BF56" s="9" t="s">
        <v>29</v>
      </c>
      <c r="BG56" s="9" t="s">
        <v>29</v>
      </c>
      <c r="BH56" s="9" t="s">
        <v>29</v>
      </c>
      <c r="BI56" s="9" t="s">
        <v>29</v>
      </c>
      <c r="BJ56" s="9" t="s">
        <v>29</v>
      </c>
      <c r="BK56" s="9" t="s">
        <v>29</v>
      </c>
      <c r="BL56" s="9" t="s">
        <v>29</v>
      </c>
      <c r="BM56" s="9" t="s">
        <v>29</v>
      </c>
      <c r="BN56" s="9" t="s">
        <v>29</v>
      </c>
      <c r="BO56" s="9" t="s">
        <v>29</v>
      </c>
      <c r="BP56" s="9" t="s">
        <v>29</v>
      </c>
      <c r="BQ56" s="9" t="s">
        <v>29</v>
      </c>
      <c r="BR56" s="9" t="s">
        <v>29</v>
      </c>
      <c r="BS56" s="9" t="s">
        <v>29</v>
      </c>
      <c r="BT56" s="9" t="s">
        <v>29</v>
      </c>
      <c r="BU56" s="9" t="n">
        <v>1500</v>
      </c>
      <c r="BV56" s="11" t="n">
        <f aca="false">ROUNDUP(BC56/C56,0)</f>
        <v>0</v>
      </c>
      <c r="BW56" s="12" t="n">
        <v>1</v>
      </c>
      <c r="BX56" s="13" t="n">
        <v>350</v>
      </c>
      <c r="BY56" s="13"/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150</v>
      </c>
      <c r="D57" s="9" t="n">
        <v>203524</v>
      </c>
      <c r="E57" s="9" t="n">
        <v>2131447</v>
      </c>
      <c r="F57" s="9"/>
      <c r="G57" s="9" t="s">
        <v>222</v>
      </c>
      <c r="H57" s="9" t="s">
        <v>29</v>
      </c>
      <c r="I57" s="10" t="s">
        <v>223</v>
      </c>
      <c r="J57" s="9" t="n">
        <v>150</v>
      </c>
      <c r="K57" s="9" t="n">
        <f aca="false">H57-J57</f>
        <v>-150</v>
      </c>
      <c r="L57" s="9" t="n">
        <v>170</v>
      </c>
      <c r="M57" s="9" t="n">
        <f aca="false">K57+L57</f>
        <v>20</v>
      </c>
      <c r="N57" s="9" t="n">
        <v>0</v>
      </c>
      <c r="O57" s="9" t="n">
        <f aca="false">M57-N57</f>
        <v>20</v>
      </c>
      <c r="P57" s="9" t="n">
        <v>170</v>
      </c>
      <c r="Q57" s="9" t="n">
        <f aca="false">O57+P57</f>
        <v>190</v>
      </c>
      <c r="R57" s="9" t="n">
        <v>0</v>
      </c>
      <c r="S57" s="9" t="n">
        <v>0</v>
      </c>
      <c r="T57" s="9" t="n">
        <v>0</v>
      </c>
      <c r="U57" s="9" t="n">
        <f aca="false">S57+T57</f>
        <v>0</v>
      </c>
      <c r="V57" s="9" t="n">
        <v>0</v>
      </c>
      <c r="W57" s="9" t="n">
        <f aca="false">U57-V57</f>
        <v>0</v>
      </c>
      <c r="X57" s="9" t="n">
        <v>0</v>
      </c>
      <c r="Y57" s="9" t="n">
        <f aca="false">W57+X57</f>
        <v>0</v>
      </c>
      <c r="Z57" s="9" t="n">
        <v>0</v>
      </c>
      <c r="AA57" s="9" t="n">
        <f aca="false">Y57-Z57</f>
        <v>0</v>
      </c>
      <c r="AB57" s="9" t="s">
        <v>29</v>
      </c>
      <c r="AC57" s="9" t="n">
        <f aca="false">AA57+AB57</f>
        <v>0</v>
      </c>
      <c r="AD57" s="9" t="n">
        <v>0</v>
      </c>
      <c r="AE57" s="9" t="n">
        <f aca="false">AC57-AD57</f>
        <v>0</v>
      </c>
      <c r="AF57" s="9" t="s">
        <v>29</v>
      </c>
      <c r="AG57" s="9" t="n">
        <f aca="false">AE57+AF57</f>
        <v>0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 t="n">
        <f aca="false">SUM(AH57:BA57)</f>
        <v>0</v>
      </c>
      <c r="BC57" s="9" t="n">
        <f aca="false">AG57-BB57</f>
        <v>0</v>
      </c>
      <c r="BD57" s="9" t="s">
        <v>29</v>
      </c>
      <c r="BE57" s="9" t="s">
        <v>29</v>
      </c>
      <c r="BF57" s="9" t="s">
        <v>29</v>
      </c>
      <c r="BG57" s="9" t="s">
        <v>29</v>
      </c>
      <c r="BH57" s="9" t="s">
        <v>29</v>
      </c>
      <c r="BI57" s="9" t="s">
        <v>29</v>
      </c>
      <c r="BJ57" s="9" t="s">
        <v>29</v>
      </c>
      <c r="BK57" s="9" t="s">
        <v>29</v>
      </c>
      <c r="BL57" s="9" t="s">
        <v>29</v>
      </c>
      <c r="BM57" s="9" t="s">
        <v>29</v>
      </c>
      <c r="BN57" s="9" t="s">
        <v>29</v>
      </c>
      <c r="BO57" s="9" t="s">
        <v>29</v>
      </c>
      <c r="BP57" s="9" t="s">
        <v>29</v>
      </c>
      <c r="BQ57" s="9" t="n">
        <v>0</v>
      </c>
      <c r="BR57" s="9" t="n">
        <v>0</v>
      </c>
      <c r="BS57" s="9" t="s">
        <v>29</v>
      </c>
      <c r="BT57" s="9" t="n">
        <v>0</v>
      </c>
      <c r="BU57" s="9" t="n">
        <v>0</v>
      </c>
      <c r="BV57" s="11" t="n">
        <f aca="false">ROUNDUP(BC57/C57,0)</f>
        <v>0</v>
      </c>
      <c r="BW57" s="12" t="n">
        <v>733</v>
      </c>
      <c r="BX57" s="13" t="n">
        <v>2257</v>
      </c>
      <c r="BY57" s="13"/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1000</v>
      </c>
      <c r="D58" s="9" t="n">
        <v>203524</v>
      </c>
      <c r="E58" s="9" t="n">
        <v>2118333</v>
      </c>
      <c r="F58" s="9"/>
      <c r="G58" s="9" t="s">
        <v>224</v>
      </c>
      <c r="H58" s="9" t="s">
        <v>29</v>
      </c>
      <c r="I58" s="10" t="s">
        <v>225</v>
      </c>
      <c r="J58" s="9" t="n">
        <v>0</v>
      </c>
      <c r="K58" s="9" t="n">
        <f aca="false">H58-J58</f>
        <v>0</v>
      </c>
      <c r="L58" s="9" t="n">
        <v>800</v>
      </c>
      <c r="M58" s="9" t="n">
        <f aca="false">K58+L58</f>
        <v>800</v>
      </c>
      <c r="N58" s="9" t="n">
        <v>0</v>
      </c>
      <c r="O58" s="9" t="n">
        <f aca="false">M58-N58</f>
        <v>800</v>
      </c>
      <c r="P58" s="9" t="s">
        <v>29</v>
      </c>
      <c r="Q58" s="9" t="n">
        <f aca="false">O58+P58</f>
        <v>800</v>
      </c>
      <c r="R58" s="9" t="n">
        <v>200</v>
      </c>
      <c r="S58" s="9" t="n">
        <v>0</v>
      </c>
      <c r="T58" s="9" t="n">
        <v>0</v>
      </c>
      <c r="U58" s="9" t="n">
        <f aca="false">S58+T58</f>
        <v>0</v>
      </c>
      <c r="V58" s="9" t="n">
        <v>0</v>
      </c>
      <c r="W58" s="9" t="n">
        <f aca="false">U58-V58</f>
        <v>0</v>
      </c>
      <c r="X58" s="9" t="s">
        <v>29</v>
      </c>
      <c r="Y58" s="9" t="n">
        <f aca="false">W58+X58</f>
        <v>0</v>
      </c>
      <c r="Z58" s="9" t="n">
        <v>0</v>
      </c>
      <c r="AA58" s="9" t="n">
        <f aca="false">Y58-Z58</f>
        <v>0</v>
      </c>
      <c r="AB58" s="9" t="s">
        <v>29</v>
      </c>
      <c r="AC58" s="9" t="n">
        <f aca="false">AA58+AB58</f>
        <v>0</v>
      </c>
      <c r="AD58" s="9" t="n">
        <v>0</v>
      </c>
      <c r="AE58" s="9" t="n">
        <f aca="false">AC58-AD58</f>
        <v>0</v>
      </c>
      <c r="AF58" s="9" t="s">
        <v>29</v>
      </c>
      <c r="AG58" s="9" t="n">
        <f aca="false">AE58+AF58</f>
        <v>0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 t="n">
        <f aca="false">SUM(AH58:BA58)</f>
        <v>0</v>
      </c>
      <c r="BC58" s="9" t="n">
        <f aca="false">AG58-BB58</f>
        <v>0</v>
      </c>
      <c r="BD58" s="9" t="s">
        <v>29</v>
      </c>
      <c r="BE58" s="9" t="s">
        <v>29</v>
      </c>
      <c r="BF58" s="9" t="s">
        <v>29</v>
      </c>
      <c r="BG58" s="9" t="s">
        <v>29</v>
      </c>
      <c r="BH58" s="9" t="s">
        <v>29</v>
      </c>
      <c r="BI58" s="9" t="s">
        <v>29</v>
      </c>
      <c r="BJ58" s="9" t="s">
        <v>29</v>
      </c>
      <c r="BK58" s="9" t="s">
        <v>29</v>
      </c>
      <c r="BL58" s="9" t="s">
        <v>29</v>
      </c>
      <c r="BM58" s="9" t="s">
        <v>29</v>
      </c>
      <c r="BN58" s="9" t="s">
        <v>29</v>
      </c>
      <c r="BO58" s="9" t="s">
        <v>29</v>
      </c>
      <c r="BP58" s="9" t="s">
        <v>29</v>
      </c>
      <c r="BQ58" s="9" t="s">
        <v>29</v>
      </c>
      <c r="BR58" s="9" t="s">
        <v>29</v>
      </c>
      <c r="BS58" s="9" t="s">
        <v>29</v>
      </c>
      <c r="BT58" s="9" t="n">
        <v>800</v>
      </c>
      <c r="BU58" s="9" t="s">
        <v>29</v>
      </c>
      <c r="BV58" s="11" t="n">
        <f aca="false">ROUNDUP(BC58/C58,0)</f>
        <v>0</v>
      </c>
      <c r="BW58" s="12" t="n">
        <v>796</v>
      </c>
      <c r="BX58" s="13" t="n">
        <v>1409</v>
      </c>
      <c r="BY58" s="13"/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3000</v>
      </c>
      <c r="D59" s="9" t="n">
        <v>203524</v>
      </c>
      <c r="E59" s="9" t="n">
        <v>2135571</v>
      </c>
      <c r="F59" s="9"/>
      <c r="G59" s="9" t="s">
        <v>226</v>
      </c>
      <c r="H59" s="9" t="s">
        <v>29</v>
      </c>
      <c r="I59" s="10" t="s">
        <v>227</v>
      </c>
      <c r="J59" s="9" t="n">
        <v>500</v>
      </c>
      <c r="K59" s="9" t="n">
        <f aca="false">H59-J59</f>
        <v>-500</v>
      </c>
      <c r="L59" s="9" t="n">
        <v>500</v>
      </c>
      <c r="M59" s="9" t="n">
        <f aca="false">K59+L59</f>
        <v>0</v>
      </c>
      <c r="N59" s="9" t="n">
        <v>0</v>
      </c>
      <c r="O59" s="9" t="n">
        <f aca="false">M59-N59</f>
        <v>0</v>
      </c>
      <c r="P59" s="9" t="s">
        <v>29</v>
      </c>
      <c r="Q59" s="9" t="n">
        <f aca="false">O59+P59</f>
        <v>0</v>
      </c>
      <c r="R59" s="9" t="n">
        <v>0</v>
      </c>
      <c r="S59" s="9" t="n">
        <f aca="false">Q59-R59</f>
        <v>0</v>
      </c>
      <c r="T59" s="9" t="s">
        <v>29</v>
      </c>
      <c r="U59" s="9" t="n">
        <f aca="false">S59+T59</f>
        <v>0</v>
      </c>
      <c r="V59" s="9" t="n">
        <v>0</v>
      </c>
      <c r="W59" s="9" t="n">
        <f aca="false">U59-V59</f>
        <v>0</v>
      </c>
      <c r="X59" s="9" t="n">
        <v>0</v>
      </c>
      <c r="Y59" s="9" t="n">
        <f aca="false">W59+X59</f>
        <v>0</v>
      </c>
      <c r="Z59" s="9" t="n">
        <v>0</v>
      </c>
      <c r="AA59" s="9" t="n">
        <f aca="false">Y59-Z59</f>
        <v>0</v>
      </c>
      <c r="AB59" s="9" t="s">
        <v>29</v>
      </c>
      <c r="AC59" s="9" t="n">
        <f aca="false">AA59+AB59</f>
        <v>0</v>
      </c>
      <c r="AD59" s="9" t="n">
        <v>0</v>
      </c>
      <c r="AE59" s="9" t="n">
        <f aca="false">AC59-AD59</f>
        <v>0</v>
      </c>
      <c r="AF59" s="9" t="s">
        <v>29</v>
      </c>
      <c r="AG59" s="9" t="n">
        <f aca="false">AE59+AF59</f>
        <v>0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 t="n">
        <f aca="false">SUM(AH59:BA59)</f>
        <v>0</v>
      </c>
      <c r="BC59" s="9" t="n">
        <f aca="false">AG59-BB59</f>
        <v>0</v>
      </c>
      <c r="BD59" s="9" t="s">
        <v>29</v>
      </c>
      <c r="BE59" s="9" t="s">
        <v>29</v>
      </c>
      <c r="BF59" s="9" t="s">
        <v>29</v>
      </c>
      <c r="BG59" s="9" t="s">
        <v>29</v>
      </c>
      <c r="BH59" s="9" t="s">
        <v>29</v>
      </c>
      <c r="BI59" s="9" t="s">
        <v>29</v>
      </c>
      <c r="BJ59" s="9" t="s">
        <v>29</v>
      </c>
      <c r="BK59" s="9" t="s">
        <v>29</v>
      </c>
      <c r="BL59" s="9" t="s">
        <v>29</v>
      </c>
      <c r="BM59" s="9" t="s">
        <v>29</v>
      </c>
      <c r="BN59" s="9" t="s">
        <v>29</v>
      </c>
      <c r="BO59" s="9" t="s">
        <v>29</v>
      </c>
      <c r="BP59" s="9" t="s">
        <v>29</v>
      </c>
      <c r="BQ59" s="9" t="s">
        <v>29</v>
      </c>
      <c r="BR59" s="9" t="n">
        <v>500</v>
      </c>
      <c r="BS59" s="9" t="s">
        <v>29</v>
      </c>
      <c r="BT59" s="9" t="s">
        <v>29</v>
      </c>
      <c r="BU59" s="9" t="s">
        <v>29</v>
      </c>
      <c r="BV59" s="11" t="n">
        <f aca="false">ROUNDUP(BC59/C59,0)</f>
        <v>0</v>
      </c>
      <c r="BW59" s="12" t="n">
        <v>5</v>
      </c>
      <c r="BX59" s="13" t="n">
        <v>0</v>
      </c>
      <c r="BY59" s="13"/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100</v>
      </c>
      <c r="D60" s="9" t="n">
        <v>203524</v>
      </c>
      <c r="E60" s="9" t="n">
        <v>2131448</v>
      </c>
      <c r="F60" s="9"/>
      <c r="G60" s="9" t="s">
        <v>228</v>
      </c>
      <c r="H60" s="9" t="s">
        <v>29</v>
      </c>
      <c r="I60" s="10" t="s">
        <v>229</v>
      </c>
      <c r="J60" s="9" t="n">
        <v>147</v>
      </c>
      <c r="K60" s="9" t="n">
        <f aca="false">H60-J60</f>
        <v>-147</v>
      </c>
      <c r="L60" s="9" t="s">
        <v>29</v>
      </c>
      <c r="M60" s="9" t="n">
        <f aca="false">K60+L60</f>
        <v>-147</v>
      </c>
      <c r="N60" s="9" t="n">
        <v>0</v>
      </c>
      <c r="O60" s="9" t="n">
        <f aca="false">M60-N60</f>
        <v>-147</v>
      </c>
      <c r="P60" s="9" t="n">
        <v>170</v>
      </c>
      <c r="Q60" s="9" t="n">
        <f aca="false">O60+P60</f>
        <v>23</v>
      </c>
      <c r="R60" s="9" t="n">
        <v>150</v>
      </c>
      <c r="S60" s="9" t="n">
        <v>0</v>
      </c>
      <c r="T60" s="9" t="n">
        <v>0</v>
      </c>
      <c r="U60" s="9" t="n">
        <f aca="false">S60+T60</f>
        <v>0</v>
      </c>
      <c r="V60" s="9" t="n">
        <v>0</v>
      </c>
      <c r="W60" s="9" t="n">
        <f aca="false">U60-V60</f>
        <v>0</v>
      </c>
      <c r="X60" s="9" t="s">
        <v>29</v>
      </c>
      <c r="Y60" s="9" t="n">
        <f aca="false">W60+X60</f>
        <v>0</v>
      </c>
      <c r="Z60" s="9" t="n">
        <v>0</v>
      </c>
      <c r="AA60" s="9" t="n">
        <f aca="false">Y60-Z60</f>
        <v>0</v>
      </c>
      <c r="AB60" s="9" t="s">
        <v>29</v>
      </c>
      <c r="AC60" s="9" t="n">
        <f aca="false">AA60+AB60</f>
        <v>0</v>
      </c>
      <c r="AD60" s="9" t="n">
        <v>0</v>
      </c>
      <c r="AE60" s="9" t="n">
        <f aca="false">AC60-AD60</f>
        <v>0</v>
      </c>
      <c r="AF60" s="9" t="s">
        <v>29</v>
      </c>
      <c r="AG60" s="9" t="n">
        <f aca="false">AE60+AF60</f>
        <v>0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 t="n">
        <f aca="false">SUM(AH60:BA60)</f>
        <v>0</v>
      </c>
      <c r="BC60" s="9" t="n">
        <f aca="false">AG60-BB60</f>
        <v>0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9" t="s">
        <v>29</v>
      </c>
      <c r="BJ60" s="9" t="s">
        <v>29</v>
      </c>
      <c r="BK60" s="9" t="s">
        <v>29</v>
      </c>
      <c r="BL60" s="9" t="s">
        <v>29</v>
      </c>
      <c r="BM60" s="9" t="s">
        <v>29</v>
      </c>
      <c r="BN60" s="9" t="s">
        <v>29</v>
      </c>
      <c r="BO60" s="9" t="s">
        <v>29</v>
      </c>
      <c r="BP60" s="9" t="s">
        <v>29</v>
      </c>
      <c r="BQ60" s="9" t="n">
        <v>0</v>
      </c>
      <c r="BR60" s="9" t="n">
        <v>0</v>
      </c>
      <c r="BS60" s="9" t="s">
        <v>29</v>
      </c>
      <c r="BT60" s="9" t="n">
        <v>0</v>
      </c>
      <c r="BU60" s="9" t="n">
        <v>0</v>
      </c>
      <c r="BV60" s="11" t="n">
        <f aca="false">ROUNDUP(BC60/C60,0)</f>
        <v>0</v>
      </c>
      <c r="BW60" s="12" t="n">
        <v>5</v>
      </c>
      <c r="BX60" s="13" t="n">
        <v>0</v>
      </c>
      <c r="BY60" s="13"/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1000</v>
      </c>
      <c r="D61" s="9" t="n">
        <v>203524</v>
      </c>
      <c r="E61" s="9" t="n">
        <v>2118338</v>
      </c>
      <c r="F61" s="9"/>
      <c r="G61" s="9" t="s">
        <v>230</v>
      </c>
      <c r="H61" s="9" t="s">
        <v>29</v>
      </c>
      <c r="I61" s="10" t="s">
        <v>231</v>
      </c>
      <c r="J61" s="9" t="n">
        <v>0</v>
      </c>
      <c r="K61" s="9" t="n">
        <f aca="false">H61-J61</f>
        <v>0</v>
      </c>
      <c r="L61" s="9" t="n">
        <v>800</v>
      </c>
      <c r="M61" s="9" t="n">
        <f aca="false">K61+L61</f>
        <v>800</v>
      </c>
      <c r="N61" s="9" t="n">
        <v>0</v>
      </c>
      <c r="O61" s="9" t="n">
        <f aca="false">M61-N61</f>
        <v>800</v>
      </c>
      <c r="P61" s="9" t="s">
        <v>29</v>
      </c>
      <c r="Q61" s="9" t="n">
        <f aca="false">O61+P61</f>
        <v>800</v>
      </c>
      <c r="R61" s="9" t="n">
        <v>750</v>
      </c>
      <c r="S61" s="9" t="n">
        <v>0</v>
      </c>
      <c r="T61" s="9" t="s">
        <v>29</v>
      </c>
      <c r="U61" s="9" t="n">
        <f aca="false">S61+T61</f>
        <v>0</v>
      </c>
      <c r="V61" s="9" t="n">
        <v>0</v>
      </c>
      <c r="W61" s="9" t="n">
        <f aca="false">U61-V61</f>
        <v>0</v>
      </c>
      <c r="X61" s="9" t="s">
        <v>29</v>
      </c>
      <c r="Y61" s="9" t="n">
        <f aca="false">W61+X61</f>
        <v>0</v>
      </c>
      <c r="Z61" s="9" t="n">
        <v>0</v>
      </c>
      <c r="AA61" s="9" t="n">
        <f aca="false">Y61-Z61</f>
        <v>0</v>
      </c>
      <c r="AB61" s="9" t="s">
        <v>29</v>
      </c>
      <c r="AC61" s="9" t="n">
        <f aca="false">AA61+AB61</f>
        <v>0</v>
      </c>
      <c r="AD61" s="9" t="n">
        <v>0</v>
      </c>
      <c r="AE61" s="9" t="n">
        <f aca="false">AC61-AD61</f>
        <v>0</v>
      </c>
      <c r="AF61" s="9" t="s">
        <v>29</v>
      </c>
      <c r="AG61" s="9" t="n">
        <f aca="false">AE61+AF61</f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 t="n">
        <f aca="false">SUM(AH61:BA61)</f>
        <v>0</v>
      </c>
      <c r="BC61" s="9" t="n">
        <f aca="false">AG61-BB61</f>
        <v>0</v>
      </c>
      <c r="BD61" s="9" t="s">
        <v>29</v>
      </c>
      <c r="BE61" s="9" t="s">
        <v>29</v>
      </c>
      <c r="BF61" s="9" t="s">
        <v>29</v>
      </c>
      <c r="BG61" s="9" t="s">
        <v>29</v>
      </c>
      <c r="BH61" s="9" t="s">
        <v>29</v>
      </c>
      <c r="BI61" s="9" t="s">
        <v>29</v>
      </c>
      <c r="BJ61" s="9" t="s">
        <v>29</v>
      </c>
      <c r="BK61" s="9" t="s">
        <v>29</v>
      </c>
      <c r="BL61" s="9" t="s">
        <v>29</v>
      </c>
      <c r="BM61" s="9" t="s">
        <v>29</v>
      </c>
      <c r="BN61" s="9" t="s">
        <v>29</v>
      </c>
      <c r="BO61" s="9" t="s">
        <v>29</v>
      </c>
      <c r="BP61" s="9" t="s">
        <v>29</v>
      </c>
      <c r="BQ61" s="9" t="n">
        <v>0</v>
      </c>
      <c r="BR61" s="9" t="s">
        <v>29</v>
      </c>
      <c r="BS61" s="9" t="s">
        <v>29</v>
      </c>
      <c r="BT61" s="9" t="s">
        <v>29</v>
      </c>
      <c r="BU61" s="9" t="s">
        <v>29</v>
      </c>
      <c r="BV61" s="11" t="n">
        <f aca="false">ROUNDUP(BC61/C61,0)</f>
        <v>0</v>
      </c>
      <c r="BW61" s="12" t="n">
        <v>1163</v>
      </c>
      <c r="BX61" s="13" t="n">
        <v>1125</v>
      </c>
      <c r="BY61" s="13"/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3000</v>
      </c>
      <c r="D62" s="9" t="n">
        <v>203524</v>
      </c>
      <c r="E62" s="9" t="n">
        <v>2135572</v>
      </c>
      <c r="F62" s="9"/>
      <c r="G62" s="9" t="s">
        <v>232</v>
      </c>
      <c r="H62" s="9" t="s">
        <v>29</v>
      </c>
      <c r="I62" s="10" t="s">
        <v>233</v>
      </c>
      <c r="J62" s="9" t="n">
        <v>206</v>
      </c>
      <c r="K62" s="9" t="n">
        <f aca="false">H62-J62</f>
        <v>-206</v>
      </c>
      <c r="L62" s="9" t="n">
        <v>500</v>
      </c>
      <c r="M62" s="9" t="n">
        <f aca="false">K62+L62</f>
        <v>294</v>
      </c>
      <c r="N62" s="9" t="n">
        <v>500</v>
      </c>
      <c r="O62" s="9" t="n">
        <f aca="false">M62-N62</f>
        <v>-206</v>
      </c>
      <c r="P62" s="9" t="s">
        <v>29</v>
      </c>
      <c r="Q62" s="9" t="n">
        <f aca="false">O62+P62</f>
        <v>-206</v>
      </c>
      <c r="R62" s="9" t="n">
        <v>0</v>
      </c>
      <c r="S62" s="9" t="n">
        <f aca="false">Q62-R62</f>
        <v>-206</v>
      </c>
      <c r="T62" s="9" t="n">
        <v>206</v>
      </c>
      <c r="U62" s="9" t="n">
        <f aca="false">S62+T62</f>
        <v>0</v>
      </c>
      <c r="V62" s="9" t="n">
        <v>0</v>
      </c>
      <c r="W62" s="9" t="n">
        <f aca="false">U62-V62</f>
        <v>0</v>
      </c>
      <c r="X62" s="9" t="s">
        <v>29</v>
      </c>
      <c r="Y62" s="9" t="n">
        <f aca="false">W62+X62</f>
        <v>0</v>
      </c>
      <c r="Z62" s="9" t="n">
        <v>0</v>
      </c>
      <c r="AA62" s="9" t="n">
        <f aca="false">Y62-Z62</f>
        <v>0</v>
      </c>
      <c r="AB62" s="9" t="s">
        <v>29</v>
      </c>
      <c r="AC62" s="9" t="n">
        <f aca="false">AA62+AB62</f>
        <v>0</v>
      </c>
      <c r="AD62" s="9" t="n">
        <v>0</v>
      </c>
      <c r="AE62" s="9" t="n">
        <f aca="false">AC62-AD62</f>
        <v>0</v>
      </c>
      <c r="AF62" s="9" t="s">
        <v>29</v>
      </c>
      <c r="AG62" s="9" t="n">
        <f aca="false">AE62+AF62</f>
        <v>0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 t="n">
        <f aca="false">SUM(AH62:BA62)</f>
        <v>0</v>
      </c>
      <c r="BC62" s="9" t="n">
        <f aca="false">AG62-BB62</f>
        <v>0</v>
      </c>
      <c r="BD62" s="9" t="s">
        <v>29</v>
      </c>
      <c r="BE62" s="9" t="s">
        <v>29</v>
      </c>
      <c r="BF62" s="9" t="s">
        <v>29</v>
      </c>
      <c r="BG62" s="9" t="s">
        <v>29</v>
      </c>
      <c r="BH62" s="9" t="s">
        <v>29</v>
      </c>
      <c r="BI62" s="9" t="s">
        <v>29</v>
      </c>
      <c r="BJ62" s="9" t="s">
        <v>29</v>
      </c>
      <c r="BK62" s="9" t="s">
        <v>29</v>
      </c>
      <c r="BL62" s="9" t="s">
        <v>29</v>
      </c>
      <c r="BM62" s="9" t="s">
        <v>29</v>
      </c>
      <c r="BN62" s="9" t="s">
        <v>29</v>
      </c>
      <c r="BO62" s="9" t="s">
        <v>29</v>
      </c>
      <c r="BP62" s="9" t="s">
        <v>29</v>
      </c>
      <c r="BQ62" s="9" t="n">
        <v>500</v>
      </c>
      <c r="BR62" s="9" t="s">
        <v>29</v>
      </c>
      <c r="BS62" s="9" t="s">
        <v>29</v>
      </c>
      <c r="BT62" s="9" t="s">
        <v>29</v>
      </c>
      <c r="BU62" s="9" t="n">
        <v>500</v>
      </c>
      <c r="BV62" s="11" t="n">
        <f aca="false">ROUNDUP(BC62/C62,0)</f>
        <v>0</v>
      </c>
      <c r="BW62" s="12" t="n">
        <v>37</v>
      </c>
      <c r="BX62" s="13" t="n">
        <v>29</v>
      </c>
      <c r="BY62" s="13"/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300</v>
      </c>
      <c r="D63" s="9" t="n">
        <v>194849</v>
      </c>
      <c r="E63" s="9" t="n">
        <v>2118347</v>
      </c>
      <c r="F63" s="9"/>
      <c r="G63" s="9" t="s">
        <v>234</v>
      </c>
      <c r="H63" s="9" t="s">
        <v>29</v>
      </c>
      <c r="I63" s="10" t="s">
        <v>235</v>
      </c>
      <c r="J63" s="9" t="n">
        <v>0</v>
      </c>
      <c r="K63" s="9" t="n">
        <f aca="false">H63-J63</f>
        <v>0</v>
      </c>
      <c r="L63" s="9" t="s">
        <v>29</v>
      </c>
      <c r="M63" s="9" t="n">
        <f aca="false">K63+L63</f>
        <v>0</v>
      </c>
      <c r="N63" s="9" t="n">
        <v>0</v>
      </c>
      <c r="O63" s="9" t="n">
        <f aca="false">M63-N63</f>
        <v>0</v>
      </c>
      <c r="P63" s="9" t="s">
        <v>29</v>
      </c>
      <c r="Q63" s="9" t="n">
        <f aca="false">O63+P63</f>
        <v>0</v>
      </c>
      <c r="R63" s="9" t="n">
        <v>0</v>
      </c>
      <c r="S63" s="9" t="n">
        <f aca="false">Q63-R63</f>
        <v>0</v>
      </c>
      <c r="T63" s="9" t="s">
        <v>29</v>
      </c>
      <c r="U63" s="9" t="n">
        <f aca="false">S63+T63</f>
        <v>0</v>
      </c>
      <c r="V63" s="9" t="n">
        <v>0</v>
      </c>
      <c r="W63" s="9" t="n">
        <f aca="false">U63-V63</f>
        <v>0</v>
      </c>
      <c r="X63" s="9" t="n">
        <v>0</v>
      </c>
      <c r="Y63" s="9" t="n">
        <f aca="false">W63+X63</f>
        <v>0</v>
      </c>
      <c r="Z63" s="9" t="n">
        <v>0</v>
      </c>
      <c r="AA63" s="9" t="n">
        <f aca="false">Y63-Z63</f>
        <v>0</v>
      </c>
      <c r="AB63" s="9" t="s">
        <v>29</v>
      </c>
      <c r="AC63" s="9" t="n">
        <f aca="false">AA63+AB63</f>
        <v>0</v>
      </c>
      <c r="AD63" s="9" t="n">
        <v>0</v>
      </c>
      <c r="AE63" s="9" t="n">
        <f aca="false">AC63-AD63</f>
        <v>0</v>
      </c>
      <c r="AF63" s="9" t="s">
        <v>29</v>
      </c>
      <c r="AG63" s="9" t="n">
        <f aca="false">AE63+AF63</f>
        <v>0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 t="n">
        <f aca="false">SUM(AH63:BA63)</f>
        <v>0</v>
      </c>
      <c r="BC63" s="9" t="n">
        <f aca="false">AG63-BB63</f>
        <v>0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9" t="s">
        <v>29</v>
      </c>
      <c r="BJ63" s="9" t="s">
        <v>29</v>
      </c>
      <c r="BK63" s="9" t="s">
        <v>29</v>
      </c>
      <c r="BL63" s="9" t="s">
        <v>29</v>
      </c>
      <c r="BM63" s="9" t="s">
        <v>29</v>
      </c>
      <c r="BN63" s="9" t="s">
        <v>29</v>
      </c>
      <c r="BO63" s="9" t="s">
        <v>29</v>
      </c>
      <c r="BP63" s="9" t="s">
        <v>29</v>
      </c>
      <c r="BQ63" s="9" t="s">
        <v>29</v>
      </c>
      <c r="BR63" s="9" t="s">
        <v>29</v>
      </c>
      <c r="BS63" s="9" t="s">
        <v>29</v>
      </c>
      <c r="BT63" s="9" t="n">
        <v>0</v>
      </c>
      <c r="BU63" s="9" t="s">
        <v>29</v>
      </c>
      <c r="BV63" s="11" t="n">
        <f aca="false">ROUNDUP(BC63/C63,0)</f>
        <v>0</v>
      </c>
      <c r="BW63" s="12" t="n">
        <v>10</v>
      </c>
      <c r="BX63" s="13" t="n">
        <v>480</v>
      </c>
      <c r="BY63" s="13"/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300</v>
      </c>
      <c r="D64" s="9" t="n">
        <v>194849</v>
      </c>
      <c r="E64" s="9" t="n">
        <v>2118348</v>
      </c>
      <c r="F64" s="9"/>
      <c r="G64" s="9" t="s">
        <v>236</v>
      </c>
      <c r="H64" s="9" t="s">
        <v>29</v>
      </c>
      <c r="I64" s="10" t="s">
        <v>237</v>
      </c>
      <c r="J64" s="9" t="n">
        <v>0</v>
      </c>
      <c r="K64" s="9" t="n">
        <f aca="false">H64-J64</f>
        <v>0</v>
      </c>
      <c r="L64" s="9" t="s">
        <v>29</v>
      </c>
      <c r="M64" s="9" t="n">
        <f aca="false">K64+L64</f>
        <v>0</v>
      </c>
      <c r="N64" s="9" t="n">
        <v>0</v>
      </c>
      <c r="O64" s="9" t="n">
        <f aca="false">M64-N64</f>
        <v>0</v>
      </c>
      <c r="P64" s="9" t="n">
        <v>600</v>
      </c>
      <c r="Q64" s="9" t="n">
        <f aca="false">O64+P64</f>
        <v>600</v>
      </c>
      <c r="R64" s="9" t="n">
        <v>202</v>
      </c>
      <c r="S64" s="9" t="n">
        <v>0</v>
      </c>
      <c r="T64" s="9" t="s">
        <v>29</v>
      </c>
      <c r="U64" s="9" t="n">
        <f aca="false">S64+T64</f>
        <v>0</v>
      </c>
      <c r="V64" s="9" t="n">
        <v>0</v>
      </c>
      <c r="W64" s="9" t="n">
        <f aca="false">U64-V64</f>
        <v>0</v>
      </c>
      <c r="X64" s="9" t="s">
        <v>29</v>
      </c>
      <c r="Y64" s="9" t="n">
        <f aca="false">W64+X64</f>
        <v>0</v>
      </c>
      <c r="Z64" s="9" t="n">
        <v>0</v>
      </c>
      <c r="AA64" s="9" t="n">
        <f aca="false">Y64-Z64</f>
        <v>0</v>
      </c>
      <c r="AB64" s="9" t="s">
        <v>29</v>
      </c>
      <c r="AC64" s="9" t="n">
        <f aca="false">AA64+AB64</f>
        <v>0</v>
      </c>
      <c r="AD64" s="9" t="n">
        <v>0</v>
      </c>
      <c r="AE64" s="9" t="n">
        <f aca="false">AC64-AD64</f>
        <v>0</v>
      </c>
      <c r="AF64" s="9" t="s">
        <v>29</v>
      </c>
      <c r="AG64" s="9" t="n">
        <f aca="false">AE64+AF64</f>
        <v>0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 t="n">
        <f aca="false">SUM(AH64:BA64)</f>
        <v>0</v>
      </c>
      <c r="BC64" s="9" t="n">
        <f aca="false">AG64-BB64</f>
        <v>0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9" t="s">
        <v>29</v>
      </c>
      <c r="BJ64" s="9" t="s">
        <v>29</v>
      </c>
      <c r="BK64" s="9" t="s">
        <v>29</v>
      </c>
      <c r="BL64" s="9" t="s">
        <v>29</v>
      </c>
      <c r="BM64" s="9" t="s">
        <v>29</v>
      </c>
      <c r="BN64" s="9" t="s">
        <v>29</v>
      </c>
      <c r="BO64" s="9" t="s">
        <v>29</v>
      </c>
      <c r="BP64" s="9" t="s">
        <v>29</v>
      </c>
      <c r="BQ64" s="9" t="n">
        <v>0</v>
      </c>
      <c r="BR64" s="9" t="s">
        <v>29</v>
      </c>
      <c r="BS64" s="9" t="s">
        <v>29</v>
      </c>
      <c r="BT64" s="9" t="s">
        <v>29</v>
      </c>
      <c r="BU64" s="9" t="n">
        <v>0</v>
      </c>
      <c r="BV64" s="11" t="n">
        <f aca="false">ROUNDUP(BC64/C64,0)</f>
        <v>0</v>
      </c>
      <c r="BW64" s="12" t="n">
        <v>162</v>
      </c>
      <c r="BX64" s="13" t="n">
        <v>0</v>
      </c>
      <c r="BY64" s="13"/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1000</v>
      </c>
      <c r="D65" s="9" t="n">
        <v>203524</v>
      </c>
      <c r="E65" s="9" t="n">
        <v>2079687</v>
      </c>
      <c r="F65" s="9"/>
      <c r="G65" s="9" t="s">
        <v>160</v>
      </c>
      <c r="H65" s="9" t="s">
        <v>29</v>
      </c>
      <c r="I65" s="10" t="s">
        <v>161</v>
      </c>
      <c r="J65" s="9" t="n">
        <v>0</v>
      </c>
      <c r="K65" s="9" t="n">
        <f aca="false">H65-J65</f>
        <v>0</v>
      </c>
      <c r="L65" s="9" t="n">
        <v>200</v>
      </c>
      <c r="M65" s="9" t="n">
        <f aca="false">K65+L65</f>
        <v>200</v>
      </c>
      <c r="N65" s="9" t="n">
        <v>0</v>
      </c>
      <c r="O65" s="9" t="n">
        <f aca="false">M65-N65</f>
        <v>200</v>
      </c>
      <c r="P65" s="9" t="s">
        <v>29</v>
      </c>
      <c r="Q65" s="9" t="n">
        <f aca="false">O65+P65</f>
        <v>200</v>
      </c>
      <c r="R65" s="9" t="n">
        <v>0</v>
      </c>
      <c r="S65" s="9" t="n">
        <f aca="false">Q65-R65</f>
        <v>200</v>
      </c>
      <c r="T65" s="9" t="n">
        <v>200</v>
      </c>
      <c r="U65" s="9" t="n">
        <f aca="false">S65+T65</f>
        <v>400</v>
      </c>
      <c r="V65" s="9" t="n">
        <v>111</v>
      </c>
      <c r="W65" s="9" t="n">
        <f aca="false">U65-V65</f>
        <v>289</v>
      </c>
      <c r="X65" s="9" t="n">
        <v>200</v>
      </c>
      <c r="Y65" s="9" t="n">
        <f aca="false">W65+X65</f>
        <v>489</v>
      </c>
      <c r="Z65" s="9" t="n">
        <v>300</v>
      </c>
      <c r="AA65" s="9" t="n">
        <f aca="false">Y65-Z65</f>
        <v>189</v>
      </c>
      <c r="AB65" s="9" t="s">
        <v>29</v>
      </c>
      <c r="AC65" s="9" t="n">
        <f aca="false">AA65+AB65</f>
        <v>189</v>
      </c>
      <c r="AD65" s="9" t="n">
        <v>390</v>
      </c>
      <c r="AE65" s="9" t="n">
        <f aca="false">AC65-AD65</f>
        <v>-201</v>
      </c>
      <c r="AF65" s="9" t="n">
        <v>200</v>
      </c>
      <c r="AG65" s="9" t="n">
        <f aca="false">AE65+AF65</f>
        <v>-1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 t="n">
        <f aca="false">SUM(AH65:BA65)</f>
        <v>0</v>
      </c>
      <c r="BC65" s="9" t="n">
        <f aca="false">AG65-BB65</f>
        <v>-1</v>
      </c>
      <c r="BD65" s="9" t="n">
        <v>200</v>
      </c>
      <c r="BE65" s="9" t="s">
        <v>29</v>
      </c>
      <c r="BF65" s="9" t="n">
        <v>200</v>
      </c>
      <c r="BG65" s="9" t="n">
        <v>200</v>
      </c>
      <c r="BH65" s="9" t="s">
        <v>29</v>
      </c>
      <c r="BI65" s="9" t="s">
        <v>29</v>
      </c>
      <c r="BJ65" s="9" t="s">
        <v>29</v>
      </c>
      <c r="BK65" s="9" t="s">
        <v>29</v>
      </c>
      <c r="BL65" s="9" t="s">
        <v>29</v>
      </c>
      <c r="BM65" s="9" t="s">
        <v>29</v>
      </c>
      <c r="BN65" s="9" t="s">
        <v>29</v>
      </c>
      <c r="BO65" s="9" t="s">
        <v>29</v>
      </c>
      <c r="BP65" s="9" t="s">
        <v>29</v>
      </c>
      <c r="BQ65" s="9" t="n">
        <v>200</v>
      </c>
      <c r="BR65" s="9" t="n">
        <v>200</v>
      </c>
      <c r="BS65" s="9" t="s">
        <v>29</v>
      </c>
      <c r="BT65" s="9" t="n">
        <v>200</v>
      </c>
      <c r="BU65" s="9" t="n">
        <v>200</v>
      </c>
      <c r="BV65" s="11" t="n">
        <f aca="false">ROUNDUP(BC65/C65,0)</f>
        <v>-1</v>
      </c>
      <c r="BW65" s="12" t="n">
        <v>10</v>
      </c>
      <c r="BX65" s="13" t="n">
        <v>0</v>
      </c>
      <c r="BY65" s="13"/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39</v>
      </c>
      <c r="D66" s="9" t="n">
        <v>203524</v>
      </c>
      <c r="E66" s="9" t="n">
        <v>2079691</v>
      </c>
      <c r="F66" s="9" t="s">
        <v>41</v>
      </c>
      <c r="G66" s="9" t="s">
        <v>115</v>
      </c>
      <c r="H66" s="9" t="s">
        <v>29</v>
      </c>
      <c r="I66" s="10" t="s">
        <v>116</v>
      </c>
      <c r="J66" s="9" t="n">
        <v>0</v>
      </c>
      <c r="K66" s="9" t="n">
        <f aca="false">H66-J66</f>
        <v>0</v>
      </c>
      <c r="L66" s="9" t="n">
        <v>108</v>
      </c>
      <c r="M66" s="9" t="n">
        <f aca="false">K66+L66</f>
        <v>108</v>
      </c>
      <c r="N66" s="9" t="n">
        <v>72</v>
      </c>
      <c r="O66" s="9" t="n">
        <f aca="false">M66-N66</f>
        <v>36</v>
      </c>
      <c r="P66" s="9" t="n">
        <v>144</v>
      </c>
      <c r="Q66" s="9" t="n">
        <f aca="false">O66+P66</f>
        <v>180</v>
      </c>
      <c r="R66" s="9" t="n">
        <v>104</v>
      </c>
      <c r="S66" s="9" t="n">
        <f aca="false">Q66-R66</f>
        <v>76</v>
      </c>
      <c r="T66" s="9" t="n">
        <v>144</v>
      </c>
      <c r="U66" s="9" t="n">
        <f aca="false">S66+T66</f>
        <v>220</v>
      </c>
      <c r="V66" s="9" t="n">
        <v>217</v>
      </c>
      <c r="W66" s="9" t="n">
        <f aca="false">U66-V66</f>
        <v>3</v>
      </c>
      <c r="X66" s="9" t="n">
        <v>144</v>
      </c>
      <c r="Y66" s="9" t="n">
        <f aca="false">W66+X66</f>
        <v>147</v>
      </c>
      <c r="Z66" s="9" t="n">
        <v>71</v>
      </c>
      <c r="AA66" s="9" t="n">
        <f aca="false">Y66-Z66</f>
        <v>76</v>
      </c>
      <c r="AB66" s="9" t="n">
        <v>144</v>
      </c>
      <c r="AC66" s="9" t="n">
        <f aca="false">AA66+AB66</f>
        <v>220</v>
      </c>
      <c r="AD66" s="9" t="n">
        <v>186</v>
      </c>
      <c r="AE66" s="9" t="n">
        <f aca="false">AC66-AD66</f>
        <v>34</v>
      </c>
      <c r="AF66" s="9" t="n">
        <v>144</v>
      </c>
      <c r="AG66" s="9" t="n">
        <f aca="false">AE66+AF66</f>
        <v>178</v>
      </c>
      <c r="AH66" s="9" t="n">
        <v>36</v>
      </c>
      <c r="AI66" s="9"/>
      <c r="AJ66" s="9"/>
      <c r="AK66" s="9" t="n">
        <v>36</v>
      </c>
      <c r="AL66" s="9"/>
      <c r="AM66" s="9"/>
      <c r="AN66" s="9"/>
      <c r="AO66" s="9"/>
      <c r="AP66" s="9"/>
      <c r="AQ66" s="9" t="n">
        <v>36</v>
      </c>
      <c r="AR66" s="9"/>
      <c r="AS66" s="9"/>
      <c r="AT66" s="9" t="n">
        <v>36</v>
      </c>
      <c r="AU66" s="9" t="n">
        <v>36</v>
      </c>
      <c r="AV66" s="9"/>
      <c r="AW66" s="9"/>
      <c r="AX66" s="9"/>
      <c r="AY66" s="9"/>
      <c r="AZ66" s="9"/>
      <c r="BA66" s="9"/>
      <c r="BB66" s="9" t="n">
        <f aca="false">SUM(AH66:BA66)</f>
        <v>180</v>
      </c>
      <c r="BC66" s="9" t="n">
        <f aca="false">AG66-BB66</f>
        <v>-2</v>
      </c>
      <c r="BD66" s="9" t="n">
        <v>108</v>
      </c>
      <c r="BE66" s="9" t="n">
        <v>144</v>
      </c>
      <c r="BF66" s="9" t="n">
        <v>108</v>
      </c>
      <c r="BG66" s="9" t="n">
        <v>144</v>
      </c>
      <c r="BH66" s="9" t="n">
        <v>144</v>
      </c>
      <c r="BI66" s="9" t="s">
        <v>29</v>
      </c>
      <c r="BJ66" s="9" t="s">
        <v>29</v>
      </c>
      <c r="BK66" s="9" t="s">
        <v>29</v>
      </c>
      <c r="BL66" s="9" t="s">
        <v>29</v>
      </c>
      <c r="BM66" s="9" t="s">
        <v>29</v>
      </c>
      <c r="BN66" s="9" t="s">
        <v>29</v>
      </c>
      <c r="BO66" s="9" t="s">
        <v>29</v>
      </c>
      <c r="BP66" s="9" t="s">
        <v>29</v>
      </c>
      <c r="BQ66" s="9" t="n">
        <v>72</v>
      </c>
      <c r="BR66" s="9" t="n">
        <v>180</v>
      </c>
      <c r="BS66" s="9" t="n">
        <v>144</v>
      </c>
      <c r="BT66" s="9" t="n">
        <v>108</v>
      </c>
      <c r="BU66" s="9" t="n">
        <v>144</v>
      </c>
      <c r="BV66" s="11" t="n">
        <f aca="false">ROUNDUP(BC66/C66,0)</f>
        <v>-1</v>
      </c>
      <c r="BW66" s="12" t="n">
        <v>87</v>
      </c>
      <c r="BX66" s="13" t="n">
        <v>931</v>
      </c>
      <c r="BY66" s="13" t="s">
        <v>117</v>
      </c>
    </row>
    <row r="67" customFormat="false" ht="15" hidden="false" customHeight="false" outlineLevel="0" collapsed="false">
      <c r="A67" s="9" t="n">
        <v>66</v>
      </c>
      <c r="B67" s="19" t="s">
        <v>240</v>
      </c>
      <c r="C67" s="19"/>
      <c r="D67" s="19"/>
      <c r="E67" s="13" t="n">
        <v>2004098</v>
      </c>
      <c r="F67" s="19"/>
      <c r="G67" s="13" t="s">
        <v>241</v>
      </c>
      <c r="H67" s="20"/>
      <c r="I67" s="1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 t="n">
        <v>0</v>
      </c>
      <c r="AE67" s="20" t="n">
        <v>0</v>
      </c>
      <c r="AF67" s="20" t="n">
        <v>0</v>
      </c>
      <c r="AG67" s="9" t="n">
        <f aca="false">AE67+AF67</f>
        <v>0</v>
      </c>
      <c r="AH67" s="20"/>
      <c r="AI67" s="20"/>
      <c r="AJ67" s="20"/>
      <c r="AK67" s="20"/>
      <c r="AL67" s="20"/>
      <c r="AM67" s="20"/>
      <c r="AN67" s="20"/>
      <c r="AO67" s="20"/>
      <c r="AP67" s="15" t="n">
        <v>15</v>
      </c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20"/>
      <c r="BB67" s="9" t="n">
        <f aca="false">SUM(AH67:BA67)</f>
        <v>15</v>
      </c>
      <c r="BC67" s="9" t="n">
        <f aca="false">AG67-BB67</f>
        <v>-15</v>
      </c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15"/>
      <c r="BW67" s="15"/>
      <c r="BX67" s="15"/>
      <c r="BY67" s="15"/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160</v>
      </c>
      <c r="D68" s="9" t="n">
        <v>190993</v>
      </c>
      <c r="E68" s="9" t="n">
        <v>2033368</v>
      </c>
      <c r="F68" s="9" t="s">
        <v>36</v>
      </c>
      <c r="G68" s="9" t="s">
        <v>139</v>
      </c>
      <c r="H68" s="9" t="n">
        <v>1280</v>
      </c>
      <c r="I68" s="10" t="s">
        <v>140</v>
      </c>
      <c r="J68" s="9" t="n">
        <v>640</v>
      </c>
      <c r="K68" s="9" t="n">
        <f aca="false">H68-J68</f>
        <v>640</v>
      </c>
      <c r="L68" s="9" t="n">
        <v>1120</v>
      </c>
      <c r="M68" s="9" t="n">
        <f aca="false">K68+L68</f>
        <v>1760</v>
      </c>
      <c r="N68" s="9" t="n">
        <v>909</v>
      </c>
      <c r="O68" s="9" t="n">
        <f aca="false">M68-N68</f>
        <v>851</v>
      </c>
      <c r="P68" s="9" t="n">
        <v>800</v>
      </c>
      <c r="Q68" s="9" t="n">
        <f aca="false">O68+P68</f>
        <v>1651</v>
      </c>
      <c r="R68" s="9" t="n">
        <v>905</v>
      </c>
      <c r="S68" s="9" t="n">
        <f aca="false">Q68-R68</f>
        <v>746</v>
      </c>
      <c r="T68" s="9" t="n">
        <v>960</v>
      </c>
      <c r="U68" s="9" t="n">
        <f aca="false">S68+T68</f>
        <v>1706</v>
      </c>
      <c r="V68" s="9" t="n">
        <v>1156</v>
      </c>
      <c r="W68" s="9" t="n">
        <f aca="false">U68-V68</f>
        <v>550</v>
      </c>
      <c r="X68" s="9" t="n">
        <v>960</v>
      </c>
      <c r="Y68" s="9" t="n">
        <f aca="false">W68+X68</f>
        <v>1510</v>
      </c>
      <c r="Z68" s="9" t="n">
        <v>815</v>
      </c>
      <c r="AA68" s="9" t="n">
        <f aca="false">Y68-Z68</f>
        <v>695</v>
      </c>
      <c r="AB68" s="9" t="n">
        <v>960</v>
      </c>
      <c r="AC68" s="9" t="n">
        <f aca="false">AA68+AB68</f>
        <v>1655</v>
      </c>
      <c r="AD68" s="9" t="n">
        <v>1120</v>
      </c>
      <c r="AE68" s="9" t="n">
        <f aca="false">AC68-AD68</f>
        <v>535</v>
      </c>
      <c r="AF68" s="9" t="n">
        <v>800</v>
      </c>
      <c r="AG68" s="9" t="n">
        <f aca="false">AE68+AF68</f>
        <v>1335</v>
      </c>
      <c r="AH68" s="9"/>
      <c r="AI68" s="9"/>
      <c r="AJ68" s="9"/>
      <c r="AK68" s="9"/>
      <c r="AL68" s="9"/>
      <c r="AM68" s="9"/>
      <c r="AN68" s="9"/>
      <c r="AO68" s="9" t="n">
        <v>160</v>
      </c>
      <c r="AP68" s="9"/>
      <c r="AQ68" s="9" t="n">
        <v>160</v>
      </c>
      <c r="AR68" s="9" t="n">
        <v>160</v>
      </c>
      <c r="AS68" s="9" t="n">
        <v>160</v>
      </c>
      <c r="AT68" s="9" t="n">
        <v>160</v>
      </c>
      <c r="AU68" s="9" t="n">
        <v>160</v>
      </c>
      <c r="AV68" s="9" t="n">
        <v>171</v>
      </c>
      <c r="AW68" s="9"/>
      <c r="AX68" s="9" t="n">
        <v>220</v>
      </c>
      <c r="AY68" s="9"/>
      <c r="AZ68" s="9"/>
      <c r="BA68" s="9"/>
      <c r="BB68" s="9" t="n">
        <f aca="false">SUM(AH68:BA68)</f>
        <v>1351</v>
      </c>
      <c r="BC68" s="9" t="n">
        <f aca="false">AG68-BB68</f>
        <v>-16</v>
      </c>
      <c r="BD68" s="9" t="n">
        <v>960</v>
      </c>
      <c r="BE68" s="9" t="n">
        <v>800</v>
      </c>
      <c r="BF68" s="9" t="n">
        <v>960</v>
      </c>
      <c r="BG68" s="9" t="n">
        <v>960</v>
      </c>
      <c r="BH68" s="9" t="n">
        <v>800</v>
      </c>
      <c r="BI68" s="9" t="s">
        <v>29</v>
      </c>
      <c r="BJ68" s="9" t="s">
        <v>29</v>
      </c>
      <c r="BK68" s="9" t="s">
        <v>29</v>
      </c>
      <c r="BL68" s="9" t="s">
        <v>29</v>
      </c>
      <c r="BM68" s="9" t="s">
        <v>29</v>
      </c>
      <c r="BN68" s="9" t="s">
        <v>29</v>
      </c>
      <c r="BO68" s="9" t="s">
        <v>29</v>
      </c>
      <c r="BP68" s="9" t="s">
        <v>29</v>
      </c>
      <c r="BQ68" s="9" t="n">
        <v>320</v>
      </c>
      <c r="BR68" s="9" t="n">
        <v>1600</v>
      </c>
      <c r="BS68" s="9" t="n">
        <v>960</v>
      </c>
      <c r="BT68" s="9" t="n">
        <v>800</v>
      </c>
      <c r="BU68" s="9" t="n">
        <v>960</v>
      </c>
      <c r="BV68" s="11" t="n">
        <f aca="false">ROUNDUP(BC68/C68,0)</f>
        <v>-1</v>
      </c>
      <c r="BW68" s="12" t="n">
        <v>233</v>
      </c>
      <c r="BX68" s="13" t="n">
        <v>2300</v>
      </c>
      <c r="BY68" s="13" t="s">
        <v>49</v>
      </c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400</v>
      </c>
      <c r="D69" s="9" t="n">
        <v>203524</v>
      </c>
      <c r="E69" s="9" t="n">
        <v>2055823</v>
      </c>
      <c r="F69" s="9"/>
      <c r="G69" s="9" t="s">
        <v>142</v>
      </c>
      <c r="H69" s="9" t="n">
        <v>800</v>
      </c>
      <c r="I69" s="10" t="s">
        <v>143</v>
      </c>
      <c r="J69" s="9" t="n">
        <v>0</v>
      </c>
      <c r="K69" s="9" t="n">
        <f aca="false">H69-J69</f>
        <v>800</v>
      </c>
      <c r="L69" s="9" t="n">
        <v>800</v>
      </c>
      <c r="M69" s="9" t="n">
        <f aca="false">K69+L69</f>
        <v>1600</v>
      </c>
      <c r="N69" s="9" t="n">
        <v>1952</v>
      </c>
      <c r="O69" s="9" t="n">
        <v>-360</v>
      </c>
      <c r="P69" s="9" t="n">
        <v>800</v>
      </c>
      <c r="Q69" s="9" t="n">
        <f aca="false">O69+P69</f>
        <v>440</v>
      </c>
      <c r="R69" s="9" t="n">
        <v>440</v>
      </c>
      <c r="S69" s="9" t="n">
        <f aca="false">Q69-R69</f>
        <v>0</v>
      </c>
      <c r="T69" s="9" t="n">
        <v>810</v>
      </c>
      <c r="U69" s="9" t="n">
        <f aca="false">S69+T69</f>
        <v>810</v>
      </c>
      <c r="V69" s="9" t="n">
        <v>400</v>
      </c>
      <c r="W69" s="9" t="n">
        <f aca="false">U69-V69</f>
        <v>410</v>
      </c>
      <c r="X69" s="9" t="n">
        <v>800</v>
      </c>
      <c r="Y69" s="9" t="n">
        <f aca="false">W69+X69</f>
        <v>1210</v>
      </c>
      <c r="Z69" s="9" t="n">
        <v>1628</v>
      </c>
      <c r="AA69" s="9" t="n">
        <f aca="false">Y69-Z69</f>
        <v>-418</v>
      </c>
      <c r="AB69" s="9" t="n">
        <v>800</v>
      </c>
      <c r="AC69" s="9" t="n">
        <f aca="false">AA69+AB69</f>
        <v>382</v>
      </c>
      <c r="AD69" s="9" t="n">
        <v>390</v>
      </c>
      <c r="AE69" s="9" t="n">
        <f aca="false">AC69-AD69</f>
        <v>-8</v>
      </c>
      <c r="AF69" s="9" t="n">
        <v>800</v>
      </c>
      <c r="AG69" s="9" t="n">
        <f aca="false">AE69+AF69</f>
        <v>792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n">
        <v>400</v>
      </c>
      <c r="AY69" s="9" t="n">
        <v>420</v>
      </c>
      <c r="AZ69" s="9"/>
      <c r="BA69" s="9"/>
      <c r="BB69" s="9" t="n">
        <f aca="false">SUM(AH69:BA69)</f>
        <v>820</v>
      </c>
      <c r="BC69" s="9" t="n">
        <f aca="false">AG69-BB69</f>
        <v>-28</v>
      </c>
      <c r="BD69" s="9" t="n">
        <v>800</v>
      </c>
      <c r="BE69" s="9" t="n">
        <v>800</v>
      </c>
      <c r="BF69" s="9" t="n">
        <v>400</v>
      </c>
      <c r="BG69" s="9" t="n">
        <v>800</v>
      </c>
      <c r="BH69" s="9" t="n">
        <v>800</v>
      </c>
      <c r="BI69" s="9" t="s">
        <v>29</v>
      </c>
      <c r="BJ69" s="9" t="s">
        <v>29</v>
      </c>
      <c r="BK69" s="9" t="s">
        <v>29</v>
      </c>
      <c r="BL69" s="9" t="s">
        <v>29</v>
      </c>
      <c r="BM69" s="9" t="s">
        <v>29</v>
      </c>
      <c r="BN69" s="9" t="s">
        <v>29</v>
      </c>
      <c r="BO69" s="9" t="s">
        <v>29</v>
      </c>
      <c r="BP69" s="9" t="s">
        <v>29</v>
      </c>
      <c r="BQ69" s="9" t="n">
        <v>400</v>
      </c>
      <c r="BR69" s="9" t="n">
        <v>1200</v>
      </c>
      <c r="BS69" s="9" t="n">
        <v>800</v>
      </c>
      <c r="BT69" s="9" t="n">
        <v>800</v>
      </c>
      <c r="BU69" s="9" t="n">
        <v>800</v>
      </c>
      <c r="BV69" s="11" t="n">
        <f aca="false">ROUNDUP(BC69/C69,0)</f>
        <v>-1</v>
      </c>
      <c r="BW69" s="12" t="n">
        <v>0</v>
      </c>
      <c r="BX69" s="13" t="n">
        <v>10</v>
      </c>
      <c r="BY69" s="13" t="s">
        <v>95</v>
      </c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42</v>
      </c>
      <c r="D70" s="9" t="n">
        <v>203524</v>
      </c>
      <c r="E70" s="9" t="n">
        <v>2079698</v>
      </c>
      <c r="F70" s="9" t="s">
        <v>46</v>
      </c>
      <c r="G70" s="9" t="s">
        <v>120</v>
      </c>
      <c r="H70" s="9" t="s">
        <v>29</v>
      </c>
      <c r="I70" s="10" t="s">
        <v>121</v>
      </c>
      <c r="J70" s="9" t="n">
        <v>72</v>
      </c>
      <c r="K70" s="9" t="n">
        <f aca="false">H70-J70</f>
        <v>-72</v>
      </c>
      <c r="L70" s="9" t="n">
        <v>144</v>
      </c>
      <c r="M70" s="9" t="n">
        <f aca="false">K70+L70</f>
        <v>72</v>
      </c>
      <c r="N70" s="9" t="n">
        <v>111</v>
      </c>
      <c r="O70" s="9" t="n">
        <f aca="false">M70-N70</f>
        <v>-39</v>
      </c>
      <c r="P70" s="9" t="n">
        <v>144</v>
      </c>
      <c r="Q70" s="9" t="n">
        <f aca="false">O70+P70</f>
        <v>105</v>
      </c>
      <c r="R70" s="9" t="n">
        <v>168</v>
      </c>
      <c r="S70" s="9" t="n">
        <f aca="false">Q70-R70</f>
        <v>-63</v>
      </c>
      <c r="T70" s="9" t="n">
        <v>108</v>
      </c>
      <c r="U70" s="9" t="n">
        <f aca="false">S70+T70</f>
        <v>45</v>
      </c>
      <c r="V70" s="9" t="n">
        <v>38</v>
      </c>
      <c r="W70" s="9" t="n">
        <f aca="false">U70-V70</f>
        <v>7</v>
      </c>
      <c r="X70" s="9" t="n">
        <v>144</v>
      </c>
      <c r="Y70" s="9" t="n">
        <f aca="false">W70+X70</f>
        <v>151</v>
      </c>
      <c r="Z70" s="9" t="n">
        <v>36</v>
      </c>
      <c r="AA70" s="9" t="n">
        <f aca="false">Y70-Z70</f>
        <v>115</v>
      </c>
      <c r="AB70" s="9" t="n">
        <v>144</v>
      </c>
      <c r="AC70" s="9" t="n">
        <f aca="false">AA70+AB70</f>
        <v>259</v>
      </c>
      <c r="AD70" s="9" t="n">
        <v>288</v>
      </c>
      <c r="AE70" s="9" t="n">
        <f aca="false">AC70-AD70</f>
        <v>-29</v>
      </c>
      <c r="AF70" s="9" t="n">
        <v>108</v>
      </c>
      <c r="AG70" s="9" t="n">
        <f aca="false">AE70+AF70</f>
        <v>79</v>
      </c>
      <c r="AH70" s="9"/>
      <c r="AI70" s="9" t="n">
        <v>36</v>
      </c>
      <c r="AJ70" s="9"/>
      <c r="AK70" s="9"/>
      <c r="AL70" s="9"/>
      <c r="AM70" s="9" t="n">
        <v>36</v>
      </c>
      <c r="AN70" s="9"/>
      <c r="AO70" s="9"/>
      <c r="AP70" s="9"/>
      <c r="AQ70" s="9"/>
      <c r="AR70" s="9"/>
      <c r="AS70" s="9"/>
      <c r="AT70" s="9" t="n">
        <v>36</v>
      </c>
      <c r="AU70" s="9"/>
      <c r="AV70" s="9"/>
      <c r="AW70" s="9"/>
      <c r="AX70" s="9"/>
      <c r="AY70" s="9"/>
      <c r="AZ70" s="9"/>
      <c r="BA70" s="9"/>
      <c r="BB70" s="9" t="n">
        <f aca="false">SUM(AH70:BA70)</f>
        <v>108</v>
      </c>
      <c r="BC70" s="9" t="n">
        <f aca="false">AG70-BB70</f>
        <v>-29</v>
      </c>
      <c r="BD70" s="9" t="n">
        <v>144</v>
      </c>
      <c r="BE70" s="9" t="n">
        <v>108</v>
      </c>
      <c r="BF70" s="9" t="n">
        <v>144</v>
      </c>
      <c r="BG70" s="9" t="n">
        <v>144</v>
      </c>
      <c r="BH70" s="9" t="n">
        <v>108</v>
      </c>
      <c r="BI70" s="9" t="n">
        <v>36</v>
      </c>
      <c r="BJ70" s="9" t="s">
        <v>29</v>
      </c>
      <c r="BK70" s="9" t="s">
        <v>29</v>
      </c>
      <c r="BL70" s="9" t="s">
        <v>29</v>
      </c>
      <c r="BM70" s="9" t="s">
        <v>29</v>
      </c>
      <c r="BN70" s="9" t="s">
        <v>29</v>
      </c>
      <c r="BO70" s="9" t="s">
        <v>29</v>
      </c>
      <c r="BP70" s="9" t="s">
        <v>29</v>
      </c>
      <c r="BQ70" s="9" t="n">
        <v>72</v>
      </c>
      <c r="BR70" s="9" t="n">
        <v>180</v>
      </c>
      <c r="BS70" s="9" t="n">
        <v>108</v>
      </c>
      <c r="BT70" s="9" t="n">
        <v>144</v>
      </c>
      <c r="BU70" s="9" t="n">
        <v>144</v>
      </c>
      <c r="BV70" s="11" t="n">
        <f aca="false">ROUNDUP(BC70/C70,0)</f>
        <v>-1</v>
      </c>
      <c r="BW70" s="12" t="n">
        <v>46</v>
      </c>
      <c r="BX70" s="13" t="n">
        <v>40</v>
      </c>
      <c r="BY70" s="13" t="s">
        <v>117</v>
      </c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1000</v>
      </c>
      <c r="D71" s="9" t="n">
        <v>203524</v>
      </c>
      <c r="E71" s="9" t="n">
        <v>2079692</v>
      </c>
      <c r="F71" s="9" t="s">
        <v>41</v>
      </c>
      <c r="G71" s="9" t="s">
        <v>118</v>
      </c>
      <c r="H71" s="9" t="s">
        <v>29</v>
      </c>
      <c r="I71" s="10" t="s">
        <v>119</v>
      </c>
      <c r="J71" s="9" t="n">
        <v>67</v>
      </c>
      <c r="K71" s="9" t="n">
        <f aca="false">H71-J71</f>
        <v>-67</v>
      </c>
      <c r="L71" s="9" t="n">
        <v>210</v>
      </c>
      <c r="M71" s="9" t="n">
        <f aca="false">K71+L71</f>
        <v>143</v>
      </c>
      <c r="N71" s="9" t="n">
        <v>188</v>
      </c>
      <c r="O71" s="9" t="n">
        <f aca="false">M71-N71</f>
        <v>-45</v>
      </c>
      <c r="P71" s="9" t="n">
        <v>126</v>
      </c>
      <c r="Q71" s="9" t="n">
        <f aca="false">O71+P71</f>
        <v>81</v>
      </c>
      <c r="R71" s="9" t="n">
        <v>141</v>
      </c>
      <c r="S71" s="9" t="n">
        <f aca="false">Q71-R71</f>
        <v>-60</v>
      </c>
      <c r="T71" s="9" t="n">
        <v>126</v>
      </c>
      <c r="U71" s="9" t="n">
        <f aca="false">S71+T71</f>
        <v>66</v>
      </c>
      <c r="V71" s="9" t="n">
        <v>111</v>
      </c>
      <c r="W71" s="9" t="n">
        <f aca="false">U71-V71</f>
        <v>-45</v>
      </c>
      <c r="X71" s="9" t="n">
        <v>126</v>
      </c>
      <c r="Y71" s="9" t="n">
        <f aca="false">W71+X71</f>
        <v>81</v>
      </c>
      <c r="Z71" s="9" t="n">
        <v>167</v>
      </c>
      <c r="AA71" s="9" t="n">
        <f aca="false">Y71-Z71</f>
        <v>-86</v>
      </c>
      <c r="AB71" s="9" t="n">
        <v>126</v>
      </c>
      <c r="AC71" s="9" t="n">
        <f aca="false">AA71+AB71</f>
        <v>40</v>
      </c>
      <c r="AD71" s="9" t="n">
        <v>84</v>
      </c>
      <c r="AE71" s="9" t="n">
        <f aca="false">AC71-AD71</f>
        <v>-44</v>
      </c>
      <c r="AF71" s="9" t="n">
        <v>168</v>
      </c>
      <c r="AG71" s="9" t="n">
        <f aca="false">AE71+AF71</f>
        <v>124</v>
      </c>
      <c r="AH71" s="9" t="n">
        <v>39</v>
      </c>
      <c r="AI71" s="9"/>
      <c r="AJ71" s="9" t="n">
        <v>42</v>
      </c>
      <c r="AK71" s="9"/>
      <c r="AL71" s="9" t="n">
        <v>40</v>
      </c>
      <c r="AM71" s="9"/>
      <c r="AN71" s="9"/>
      <c r="AO71" s="9" t="n">
        <v>42</v>
      </c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 t="n">
        <f aca="false">SUM(AH71:BA71)</f>
        <v>163</v>
      </c>
      <c r="BC71" s="9" t="n">
        <f aca="false">AG71-BB71</f>
        <v>-39</v>
      </c>
      <c r="BD71" s="9" t="n">
        <v>126</v>
      </c>
      <c r="BE71" s="9" t="n">
        <v>126</v>
      </c>
      <c r="BF71" s="9" t="n">
        <v>126</v>
      </c>
      <c r="BG71" s="9" t="n">
        <v>126</v>
      </c>
      <c r="BH71" s="9" t="n">
        <v>126</v>
      </c>
      <c r="BI71" s="9" t="s">
        <v>29</v>
      </c>
      <c r="BJ71" s="9" t="s">
        <v>29</v>
      </c>
      <c r="BK71" s="9" t="s">
        <v>29</v>
      </c>
      <c r="BL71" s="9" t="s">
        <v>29</v>
      </c>
      <c r="BM71" s="9" t="s">
        <v>29</v>
      </c>
      <c r="BN71" s="9" t="s">
        <v>29</v>
      </c>
      <c r="BO71" s="9" t="s">
        <v>29</v>
      </c>
      <c r="BP71" s="9" t="s">
        <v>29</v>
      </c>
      <c r="BQ71" s="9" t="n">
        <v>84</v>
      </c>
      <c r="BR71" s="9" t="n">
        <v>168</v>
      </c>
      <c r="BS71" s="9" t="n">
        <v>168</v>
      </c>
      <c r="BT71" s="9" t="n">
        <v>126</v>
      </c>
      <c r="BU71" s="9" t="n">
        <v>126</v>
      </c>
      <c r="BV71" s="11" t="n">
        <f aca="false">ROUNDUP(BC71/C71,0)</f>
        <v>-1</v>
      </c>
      <c r="BW71" s="12" t="n">
        <v>54</v>
      </c>
      <c r="BX71" s="13" t="n">
        <v>51</v>
      </c>
      <c r="BY71" s="13" t="s">
        <v>117</v>
      </c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350</v>
      </c>
      <c r="D72" s="9" t="n">
        <v>203525</v>
      </c>
      <c r="E72" s="9" t="n">
        <v>2032041</v>
      </c>
      <c r="F72" s="9"/>
      <c r="G72" s="9" t="s">
        <v>63</v>
      </c>
      <c r="H72" s="9" t="n">
        <v>1100</v>
      </c>
      <c r="I72" s="10" t="s">
        <v>64</v>
      </c>
      <c r="J72" s="9" t="n">
        <v>960</v>
      </c>
      <c r="K72" s="9" t="n">
        <f aca="false">H72-J72</f>
        <v>140</v>
      </c>
      <c r="L72" s="9" t="n">
        <v>1200</v>
      </c>
      <c r="M72" s="9" t="n">
        <f aca="false">K72+L72</f>
        <v>1340</v>
      </c>
      <c r="N72" s="9" t="n">
        <v>1200</v>
      </c>
      <c r="O72" s="9" t="n">
        <f aca="false">M72-N72</f>
        <v>140</v>
      </c>
      <c r="P72" s="9" t="n">
        <v>800</v>
      </c>
      <c r="Q72" s="9" t="n">
        <f aca="false">O72+P72</f>
        <v>940</v>
      </c>
      <c r="R72" s="9" t="n">
        <v>1000</v>
      </c>
      <c r="S72" s="9" t="n">
        <f aca="false">Q72-R72</f>
        <v>-60</v>
      </c>
      <c r="T72" s="9" t="n">
        <v>1000</v>
      </c>
      <c r="U72" s="9" t="n">
        <f aca="false">S72+T72</f>
        <v>940</v>
      </c>
      <c r="V72" s="9" t="n">
        <v>500</v>
      </c>
      <c r="W72" s="9" t="n">
        <f aca="false">U72-V72</f>
        <v>440</v>
      </c>
      <c r="X72" s="9" t="n">
        <v>900</v>
      </c>
      <c r="Y72" s="9" t="n">
        <f aca="false">W72+X72</f>
        <v>1340</v>
      </c>
      <c r="Z72" s="9" t="n">
        <v>1500</v>
      </c>
      <c r="AA72" s="9" t="n">
        <f aca="false">Y72-Z72</f>
        <v>-160</v>
      </c>
      <c r="AB72" s="9" t="n">
        <v>900</v>
      </c>
      <c r="AC72" s="9" t="n">
        <f aca="false">AA72+AB72</f>
        <v>740</v>
      </c>
      <c r="AD72" s="9" t="n">
        <v>800</v>
      </c>
      <c r="AE72" s="9" t="n">
        <f aca="false">AC72-AD72</f>
        <v>-60</v>
      </c>
      <c r="AF72" s="9" t="n">
        <v>900</v>
      </c>
      <c r="AG72" s="9" t="n">
        <f aca="false">AE72+AF72</f>
        <v>840</v>
      </c>
      <c r="AH72" s="9" t="n">
        <v>100</v>
      </c>
      <c r="AI72" s="9"/>
      <c r="AJ72" s="9"/>
      <c r="AK72" s="9"/>
      <c r="AL72" s="9"/>
      <c r="AM72" s="9"/>
      <c r="AN72" s="9" t="n">
        <f aca="false">100+100</f>
        <v>200</v>
      </c>
      <c r="AO72" s="9"/>
      <c r="AP72" s="9"/>
      <c r="AQ72" s="9"/>
      <c r="AR72" s="9"/>
      <c r="AS72" s="9" t="n">
        <f aca="false">100*6</f>
        <v>600</v>
      </c>
      <c r="AT72" s="9"/>
      <c r="AU72" s="9"/>
      <c r="AV72" s="9"/>
      <c r="AW72" s="9"/>
      <c r="AX72" s="9"/>
      <c r="AY72" s="9"/>
      <c r="AZ72" s="9"/>
      <c r="BA72" s="9"/>
      <c r="BB72" s="9" t="n">
        <f aca="false">SUM(AH72:BA72)</f>
        <v>900</v>
      </c>
      <c r="BC72" s="9" t="n">
        <f aca="false">AG72-BB72</f>
        <v>-60</v>
      </c>
      <c r="BD72" s="9" t="n">
        <v>900</v>
      </c>
      <c r="BE72" s="9" t="n">
        <v>900</v>
      </c>
      <c r="BF72" s="9" t="n">
        <v>900</v>
      </c>
      <c r="BG72" s="9" t="n">
        <v>900</v>
      </c>
      <c r="BH72" s="9" t="n">
        <v>900</v>
      </c>
      <c r="BI72" s="9" t="s">
        <v>29</v>
      </c>
      <c r="BJ72" s="9" t="s">
        <v>29</v>
      </c>
      <c r="BK72" s="9" t="s">
        <v>29</v>
      </c>
      <c r="BL72" s="9" t="s">
        <v>29</v>
      </c>
      <c r="BM72" s="9" t="s">
        <v>29</v>
      </c>
      <c r="BN72" s="9" t="s">
        <v>29</v>
      </c>
      <c r="BO72" s="9" t="s">
        <v>29</v>
      </c>
      <c r="BP72" s="9" t="s">
        <v>29</v>
      </c>
      <c r="BQ72" s="9" t="n">
        <v>300</v>
      </c>
      <c r="BR72" s="9" t="n">
        <v>1600</v>
      </c>
      <c r="BS72" s="9" t="n">
        <v>900</v>
      </c>
      <c r="BT72" s="9" t="n">
        <v>900</v>
      </c>
      <c r="BU72" s="9" t="n">
        <v>900</v>
      </c>
      <c r="BV72" s="11" t="n">
        <v>8</v>
      </c>
      <c r="BW72" s="12" t="n">
        <v>261</v>
      </c>
      <c r="BX72" s="13" t="n">
        <v>1021</v>
      </c>
      <c r="BY72" s="13" t="s">
        <v>65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300</v>
      </c>
      <c r="D73" s="9" t="n">
        <v>203525</v>
      </c>
      <c r="E73" s="16" t="n">
        <v>2004127</v>
      </c>
      <c r="F73" s="9" t="s">
        <v>31</v>
      </c>
      <c r="G73" s="9" t="s">
        <v>80</v>
      </c>
      <c r="H73" s="9" t="s">
        <v>29</v>
      </c>
      <c r="I73" s="10" t="s">
        <v>81</v>
      </c>
      <c r="J73" s="9" t="n">
        <v>410</v>
      </c>
      <c r="K73" s="9" t="n">
        <f aca="false">H73-J73</f>
        <v>-410</v>
      </c>
      <c r="L73" s="9" t="s">
        <v>29</v>
      </c>
      <c r="M73" s="9" t="n">
        <f aca="false">K73+L73</f>
        <v>-410</v>
      </c>
      <c r="N73" s="9" t="n">
        <v>0</v>
      </c>
      <c r="O73" s="9" t="n">
        <f aca="false">M73-N73</f>
        <v>-410</v>
      </c>
      <c r="P73" s="9" t="n">
        <v>200</v>
      </c>
      <c r="Q73" s="9" t="n">
        <f aca="false">O73+P73</f>
        <v>-210</v>
      </c>
      <c r="R73" s="9" t="n">
        <v>225</v>
      </c>
      <c r="S73" s="9" t="n">
        <f aca="false">Q73-R73</f>
        <v>-435</v>
      </c>
      <c r="T73" s="9" t="n">
        <v>500</v>
      </c>
      <c r="U73" s="9" t="n">
        <f aca="false">S73+T73</f>
        <v>65</v>
      </c>
      <c r="V73" s="9" t="n">
        <v>415</v>
      </c>
      <c r="W73" s="9" t="n">
        <f aca="false">U73-V73</f>
        <v>-350</v>
      </c>
      <c r="X73" s="9" t="n">
        <v>500</v>
      </c>
      <c r="Y73" s="9" t="n">
        <f aca="false">W73+X73</f>
        <v>150</v>
      </c>
      <c r="Z73" s="9" t="n">
        <v>533</v>
      </c>
      <c r="AA73" s="9" t="n">
        <f aca="false">Y73-Z73</f>
        <v>-383</v>
      </c>
      <c r="AB73" s="9" t="n">
        <v>500</v>
      </c>
      <c r="AC73" s="9" t="n">
        <f aca="false">AA73+AB73</f>
        <v>117</v>
      </c>
      <c r="AD73" s="9" t="n">
        <v>218</v>
      </c>
      <c r="AE73" s="9" t="n">
        <f aca="false">AC73-AD73</f>
        <v>-101</v>
      </c>
      <c r="AF73" s="9" t="n">
        <v>500</v>
      </c>
      <c r="AG73" s="9" t="n">
        <f aca="false">AE73+AF73</f>
        <v>399</v>
      </c>
      <c r="AH73" s="9" t="n">
        <f aca="false">110+130</f>
        <v>240</v>
      </c>
      <c r="AI73" s="9" t="n">
        <f aca="false">120+100</f>
        <v>220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 t="n">
        <f aca="false">SUM(AH73:BA73)</f>
        <v>460</v>
      </c>
      <c r="BC73" s="9" t="n">
        <f aca="false">AG73-BB73</f>
        <v>-61</v>
      </c>
      <c r="BD73" s="9" t="n">
        <v>500</v>
      </c>
      <c r="BE73" s="9" t="n">
        <v>500</v>
      </c>
      <c r="BF73" s="9" t="n">
        <v>500</v>
      </c>
      <c r="BG73" s="9" t="n">
        <v>500</v>
      </c>
      <c r="BH73" s="9" t="n">
        <v>500</v>
      </c>
      <c r="BI73" s="9" t="s">
        <v>29</v>
      </c>
      <c r="BJ73" s="9" t="s">
        <v>29</v>
      </c>
      <c r="BK73" s="9" t="s">
        <v>29</v>
      </c>
      <c r="BL73" s="9" t="s">
        <v>29</v>
      </c>
      <c r="BM73" s="9" t="s">
        <v>29</v>
      </c>
      <c r="BN73" s="9" t="s">
        <v>29</v>
      </c>
      <c r="BO73" s="9" t="s">
        <v>29</v>
      </c>
      <c r="BP73" s="9" t="s">
        <v>29</v>
      </c>
      <c r="BQ73" s="9" t="n">
        <v>100</v>
      </c>
      <c r="BR73" s="9" t="n">
        <v>900</v>
      </c>
      <c r="BS73" s="9" t="n">
        <v>500</v>
      </c>
      <c r="BT73" s="9" t="n">
        <v>500</v>
      </c>
      <c r="BU73" s="9" t="n">
        <v>500</v>
      </c>
      <c r="BV73" s="11" t="n">
        <f aca="false">ROUNDUP(BC73/C73,0)</f>
        <v>-1</v>
      </c>
      <c r="BW73" s="12" t="n">
        <v>491</v>
      </c>
      <c r="BX73" s="13" t="n">
        <v>1957</v>
      </c>
      <c r="BY73" s="13" t="s">
        <v>21</v>
      </c>
    </row>
    <row r="74" s="18" customFormat="true" ht="15" hidden="false" customHeight="false" outlineLevel="0" collapsed="false">
      <c r="A74" s="9" t="n">
        <v>73</v>
      </c>
      <c r="B74" s="9" t="s">
        <v>24</v>
      </c>
      <c r="C74" s="9" t="n">
        <v>100</v>
      </c>
      <c r="D74" s="9" t="n">
        <v>184977</v>
      </c>
      <c r="E74" s="16" t="n">
        <v>2004126</v>
      </c>
      <c r="F74" s="9"/>
      <c r="G74" s="9" t="s">
        <v>242</v>
      </c>
      <c r="H74" s="9" t="n">
        <v>120</v>
      </c>
      <c r="I74" s="10" t="s">
        <v>243</v>
      </c>
      <c r="J74" s="9" t="n">
        <v>0</v>
      </c>
      <c r="K74" s="9" t="n">
        <f aca="false">H74-J74</f>
        <v>120</v>
      </c>
      <c r="L74" s="9" t="s">
        <v>29</v>
      </c>
      <c r="M74" s="9" t="n">
        <f aca="false">K74+L74</f>
        <v>120</v>
      </c>
      <c r="N74" s="9" t="n">
        <v>23</v>
      </c>
      <c r="O74" s="9" t="n">
        <f aca="false">M74-N74</f>
        <v>97</v>
      </c>
      <c r="P74" s="9" t="n">
        <v>120</v>
      </c>
      <c r="Q74" s="9" t="n">
        <f aca="false">O74+P74</f>
        <v>217</v>
      </c>
      <c r="R74" s="9" t="n">
        <v>120</v>
      </c>
      <c r="S74" s="9" t="n">
        <f aca="false">Q74-R74</f>
        <v>97</v>
      </c>
      <c r="T74" s="9" t="s">
        <v>29</v>
      </c>
      <c r="U74" s="9" t="n">
        <f aca="false">S74+T74</f>
        <v>97</v>
      </c>
      <c r="V74" s="9" t="n">
        <v>0</v>
      </c>
      <c r="W74" s="9" t="n">
        <f aca="false">U74-V74</f>
        <v>97</v>
      </c>
      <c r="X74" s="9" t="s">
        <v>29</v>
      </c>
      <c r="Y74" s="9" t="n">
        <f aca="false">W74+X74</f>
        <v>97</v>
      </c>
      <c r="Z74" s="9" t="n">
        <v>179</v>
      </c>
      <c r="AA74" s="9" t="n">
        <f aca="false">Y74-Z74</f>
        <v>-82</v>
      </c>
      <c r="AB74" s="9" t="s">
        <v>29</v>
      </c>
      <c r="AC74" s="9" t="n">
        <f aca="false">AA74+AB74</f>
        <v>-82</v>
      </c>
      <c r="AD74" s="9" t="n">
        <v>0</v>
      </c>
      <c r="AE74" s="9" t="n">
        <f aca="false">AC74-AD74</f>
        <v>-82</v>
      </c>
      <c r="AF74" s="9" t="s">
        <v>29</v>
      </c>
      <c r="AG74" s="9" t="n">
        <f aca="false">AE74+AF74</f>
        <v>-82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 t="n">
        <f aca="false">SUM(AH74:BA74)</f>
        <v>0</v>
      </c>
      <c r="BC74" s="9" t="n">
        <f aca="false">AG74-BB74</f>
        <v>-82</v>
      </c>
      <c r="BD74" s="9" t="s">
        <v>29</v>
      </c>
      <c r="BE74" s="9" t="s">
        <v>29</v>
      </c>
      <c r="BF74" s="9" t="n">
        <v>120</v>
      </c>
      <c r="BG74" s="9" t="s">
        <v>29</v>
      </c>
      <c r="BH74" s="9" t="s">
        <v>29</v>
      </c>
      <c r="BI74" s="9" t="s">
        <v>29</v>
      </c>
      <c r="BJ74" s="9" t="s">
        <v>29</v>
      </c>
      <c r="BK74" s="9" t="s">
        <v>29</v>
      </c>
      <c r="BL74" s="9" t="s">
        <v>29</v>
      </c>
      <c r="BM74" s="9" t="s">
        <v>29</v>
      </c>
      <c r="BN74" s="9" t="s">
        <v>29</v>
      </c>
      <c r="BO74" s="9" t="s">
        <v>29</v>
      </c>
      <c r="BP74" s="9" t="s">
        <v>29</v>
      </c>
      <c r="BQ74" s="9" t="s">
        <v>29</v>
      </c>
      <c r="BR74" s="9" t="s">
        <v>29</v>
      </c>
      <c r="BS74" s="9" t="n">
        <v>120</v>
      </c>
      <c r="BT74" s="9" t="s">
        <v>29</v>
      </c>
      <c r="BU74" s="9" t="s">
        <v>29</v>
      </c>
      <c r="BV74" s="11" t="n">
        <f aca="false">ROUNDUP(BC74/C74,0)</f>
        <v>-1</v>
      </c>
      <c r="BW74" s="12" t="n">
        <v>30</v>
      </c>
      <c r="BX74" s="13" t="n">
        <v>0</v>
      </c>
      <c r="BY74" s="13"/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450</v>
      </c>
      <c r="D75" s="9" t="n">
        <v>191575</v>
      </c>
      <c r="E75" s="9" t="n">
        <v>2066305</v>
      </c>
      <c r="F75" s="9" t="s">
        <v>46</v>
      </c>
      <c r="G75" s="9" t="s">
        <v>47</v>
      </c>
      <c r="H75" s="9" t="n">
        <v>1350</v>
      </c>
      <c r="I75" s="10" t="s">
        <v>48</v>
      </c>
      <c r="J75" s="9" t="n">
        <v>773</v>
      </c>
      <c r="K75" s="9" t="n">
        <f aca="false">H75-J75</f>
        <v>577</v>
      </c>
      <c r="L75" s="9" t="n">
        <v>900</v>
      </c>
      <c r="M75" s="9" t="n">
        <f aca="false">K75+L75</f>
        <v>1477</v>
      </c>
      <c r="N75" s="9" t="n">
        <v>784</v>
      </c>
      <c r="O75" s="9" t="n">
        <f aca="false">M75-N75</f>
        <v>693</v>
      </c>
      <c r="P75" s="9" t="n">
        <v>900</v>
      </c>
      <c r="Q75" s="9" t="n">
        <f aca="false">O75+P75</f>
        <v>1593</v>
      </c>
      <c r="R75" s="9" t="n">
        <v>1650</v>
      </c>
      <c r="S75" s="9" t="n">
        <f aca="false">Q75-R75</f>
        <v>-57</v>
      </c>
      <c r="T75" s="9" t="n">
        <v>900</v>
      </c>
      <c r="U75" s="9" t="n">
        <f aca="false">S75+T75</f>
        <v>843</v>
      </c>
      <c r="V75" s="9" t="n">
        <v>482</v>
      </c>
      <c r="W75" s="9" t="n">
        <f aca="false">U75-V75</f>
        <v>361</v>
      </c>
      <c r="X75" s="9" t="n">
        <v>900</v>
      </c>
      <c r="Y75" s="9" t="n">
        <f aca="false">W75+X75</f>
        <v>1261</v>
      </c>
      <c r="Z75" s="9" t="n">
        <v>664</v>
      </c>
      <c r="AA75" s="9" t="n">
        <f aca="false">Y75-Z75</f>
        <v>597</v>
      </c>
      <c r="AB75" s="9" t="n">
        <v>900</v>
      </c>
      <c r="AC75" s="9" t="n">
        <f aca="false">AA75+AB75</f>
        <v>1497</v>
      </c>
      <c r="AD75" s="9" t="n">
        <v>1289</v>
      </c>
      <c r="AE75" s="9" t="n">
        <f aca="false">AC75-AD75</f>
        <v>208</v>
      </c>
      <c r="AF75" s="9" t="n">
        <v>900</v>
      </c>
      <c r="AG75" s="9" t="n">
        <f aca="false">AE75+AF75</f>
        <v>1108</v>
      </c>
      <c r="AH75" s="9"/>
      <c r="AI75" s="9"/>
      <c r="AJ75" s="9"/>
      <c r="AK75" s="9"/>
      <c r="AL75" s="9"/>
      <c r="AM75" s="9" t="n">
        <v>312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 t="n">
        <v>450</v>
      </c>
      <c r="AZ75" s="9" t="n">
        <v>430</v>
      </c>
      <c r="BA75" s="9"/>
      <c r="BB75" s="9" t="n">
        <f aca="false">SUM(AH75:BA75)</f>
        <v>1192</v>
      </c>
      <c r="BC75" s="9" t="n">
        <f aca="false">AG75-BB75</f>
        <v>-84</v>
      </c>
      <c r="BD75" s="9" t="n">
        <v>900</v>
      </c>
      <c r="BE75" s="9" t="n">
        <v>900</v>
      </c>
      <c r="BF75" s="9" t="n">
        <v>900</v>
      </c>
      <c r="BG75" s="9" t="n">
        <v>900</v>
      </c>
      <c r="BH75" s="9" t="n">
        <v>900</v>
      </c>
      <c r="BI75" s="9" t="s">
        <v>29</v>
      </c>
      <c r="BJ75" s="9" t="s">
        <v>29</v>
      </c>
      <c r="BK75" s="9" t="s">
        <v>29</v>
      </c>
      <c r="BL75" s="9" t="s">
        <v>29</v>
      </c>
      <c r="BM75" s="9" t="s">
        <v>29</v>
      </c>
      <c r="BN75" s="9" t="s">
        <v>29</v>
      </c>
      <c r="BO75" s="9" t="s">
        <v>29</v>
      </c>
      <c r="BP75" s="9" t="s">
        <v>29</v>
      </c>
      <c r="BQ75" s="9" t="n">
        <v>450</v>
      </c>
      <c r="BR75" s="9" t="n">
        <v>1350</v>
      </c>
      <c r="BS75" s="9" t="n">
        <v>900</v>
      </c>
      <c r="BT75" s="9" t="n">
        <v>900</v>
      </c>
      <c r="BU75" s="9" t="n">
        <v>900</v>
      </c>
      <c r="BV75" s="11" t="n">
        <f aca="false">ROUNDUP(BC75/C75,0)</f>
        <v>-1</v>
      </c>
      <c r="BW75" s="12" t="n">
        <v>267</v>
      </c>
      <c r="BX75" s="13" t="n">
        <v>730</v>
      </c>
      <c r="BY75" s="13" t="s">
        <v>280</v>
      </c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400</v>
      </c>
      <c r="D76" s="9" t="n">
        <v>191575</v>
      </c>
      <c r="E76" s="9" t="n">
        <v>2074374</v>
      </c>
      <c r="F76" s="9"/>
      <c r="G76" s="9" t="s">
        <v>128</v>
      </c>
      <c r="H76" s="9" t="n">
        <v>1000</v>
      </c>
      <c r="I76" s="10" t="s">
        <v>129</v>
      </c>
      <c r="J76" s="9" t="n">
        <v>1262</v>
      </c>
      <c r="K76" s="9" t="n">
        <f aca="false">H76-J76</f>
        <v>-262</v>
      </c>
      <c r="L76" s="9" t="n">
        <v>1000</v>
      </c>
      <c r="M76" s="9" t="n">
        <f aca="false">K76+L76</f>
        <v>738</v>
      </c>
      <c r="N76" s="9" t="n">
        <v>980</v>
      </c>
      <c r="O76" s="9" t="n">
        <f aca="false">M76-N76</f>
        <v>-242</v>
      </c>
      <c r="P76" s="9" t="n">
        <v>500</v>
      </c>
      <c r="Q76" s="9" t="n">
        <f aca="false">O76+P76</f>
        <v>258</v>
      </c>
      <c r="R76" s="9" t="n">
        <v>1045</v>
      </c>
      <c r="S76" s="9" t="n">
        <f aca="false">Q76-R76</f>
        <v>-787</v>
      </c>
      <c r="T76" s="9" t="n">
        <v>1500</v>
      </c>
      <c r="U76" s="9" t="n">
        <f aca="false">S76+T76</f>
        <v>713</v>
      </c>
      <c r="V76" s="9" t="n">
        <v>1075</v>
      </c>
      <c r="W76" s="9" t="n">
        <f aca="false">U76-V76</f>
        <v>-362</v>
      </c>
      <c r="X76" s="9" t="n">
        <v>500</v>
      </c>
      <c r="Y76" s="9" t="n">
        <f aca="false">W76+X76</f>
        <v>138</v>
      </c>
      <c r="Z76" s="9" t="n">
        <v>880</v>
      </c>
      <c r="AA76" s="9" t="n">
        <f aca="false">Y76-Z76</f>
        <v>-742</v>
      </c>
      <c r="AB76" s="9" t="n">
        <v>1000</v>
      </c>
      <c r="AC76" s="9" t="n">
        <f aca="false">AA76+AB76</f>
        <v>258</v>
      </c>
      <c r="AD76" s="9" t="n">
        <v>590</v>
      </c>
      <c r="AE76" s="9" t="n">
        <f aca="false">AC76-AD76</f>
        <v>-332</v>
      </c>
      <c r="AF76" s="9" t="n">
        <v>1000</v>
      </c>
      <c r="AG76" s="9" t="n">
        <f aca="false">AE76+AF76</f>
        <v>668</v>
      </c>
      <c r="AH76" s="9"/>
      <c r="AI76" s="9" t="n">
        <v>206</v>
      </c>
      <c r="AJ76" s="9" t="n">
        <v>555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 t="n">
        <f aca="false">SUM(AH76:BA76)</f>
        <v>761</v>
      </c>
      <c r="BC76" s="9" t="n">
        <f aca="false">AG76-BB76</f>
        <v>-93</v>
      </c>
      <c r="BD76" s="9" t="n">
        <v>1000</v>
      </c>
      <c r="BE76" s="9" t="n">
        <v>1000</v>
      </c>
      <c r="BF76" s="9" t="n">
        <v>500</v>
      </c>
      <c r="BG76" s="9" t="n">
        <v>1000</v>
      </c>
      <c r="BH76" s="9" t="n">
        <v>1000</v>
      </c>
      <c r="BI76" s="9" t="s">
        <v>29</v>
      </c>
      <c r="BJ76" s="9" t="s">
        <v>29</v>
      </c>
      <c r="BK76" s="9" t="s">
        <v>29</v>
      </c>
      <c r="BL76" s="9" t="s">
        <v>29</v>
      </c>
      <c r="BM76" s="9" t="s">
        <v>29</v>
      </c>
      <c r="BN76" s="9" t="s">
        <v>29</v>
      </c>
      <c r="BO76" s="9" t="s">
        <v>29</v>
      </c>
      <c r="BP76" s="9" t="s">
        <v>29</v>
      </c>
      <c r="BQ76" s="9" t="s">
        <v>29</v>
      </c>
      <c r="BR76" s="9" t="n">
        <v>2000</v>
      </c>
      <c r="BS76" s="9" t="n">
        <v>500</v>
      </c>
      <c r="BT76" s="9" t="n">
        <v>1000</v>
      </c>
      <c r="BU76" s="9" t="n">
        <v>1000</v>
      </c>
      <c r="BV76" s="11" t="n">
        <f aca="false">ROUNDUP(BC76/C76,0)</f>
        <v>-1</v>
      </c>
      <c r="BW76" s="12" t="n">
        <v>573</v>
      </c>
      <c r="BX76" s="13" t="n">
        <v>1145</v>
      </c>
      <c r="BY76" s="13" t="s">
        <v>21</v>
      </c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300</v>
      </c>
      <c r="D77" s="9" t="n">
        <v>203524</v>
      </c>
      <c r="E77" s="22" t="n">
        <v>2272651</v>
      </c>
      <c r="F77" s="9"/>
      <c r="G77" s="9" t="s">
        <v>244</v>
      </c>
      <c r="H77" s="9" t="s">
        <v>29</v>
      </c>
      <c r="I77" s="10" t="s">
        <v>245</v>
      </c>
      <c r="J77" s="9" t="n">
        <v>620</v>
      </c>
      <c r="K77" s="9" t="n">
        <f aca="false">H77-J77</f>
        <v>-620</v>
      </c>
      <c r="L77" s="9" t="n">
        <v>600</v>
      </c>
      <c r="M77" s="9" t="n">
        <f aca="false">K77+L77</f>
        <v>-20</v>
      </c>
      <c r="N77" s="9" t="n">
        <v>0</v>
      </c>
      <c r="O77" s="9" t="n">
        <v>0</v>
      </c>
      <c r="P77" s="9" t="n">
        <v>150</v>
      </c>
      <c r="Q77" s="9" t="n">
        <f aca="false">O77+P77</f>
        <v>150</v>
      </c>
      <c r="R77" s="9" t="n">
        <v>244</v>
      </c>
      <c r="S77" s="9" t="n">
        <f aca="false">Q77-R77</f>
        <v>-94</v>
      </c>
      <c r="T77" s="9" t="n">
        <v>300</v>
      </c>
      <c r="U77" s="9" t="n">
        <f aca="false">S77+T77</f>
        <v>206</v>
      </c>
      <c r="V77" s="9" t="n">
        <v>300</v>
      </c>
      <c r="W77" s="9" t="n">
        <f aca="false">U77-V77</f>
        <v>-94</v>
      </c>
      <c r="X77" s="9" t="n">
        <v>0</v>
      </c>
      <c r="Y77" s="9" t="n">
        <f aca="false">W77+X77</f>
        <v>-94</v>
      </c>
      <c r="Z77" s="9" t="n">
        <v>0</v>
      </c>
      <c r="AA77" s="9" t="n">
        <f aca="false">Y77-Z77</f>
        <v>-94</v>
      </c>
      <c r="AB77" s="9" t="s">
        <v>29</v>
      </c>
      <c r="AC77" s="9" t="n">
        <f aca="false">AA77+AB77</f>
        <v>-94</v>
      </c>
      <c r="AD77" s="9" t="n">
        <v>0</v>
      </c>
      <c r="AE77" s="9" t="n">
        <f aca="false">AC77-AD77</f>
        <v>-94</v>
      </c>
      <c r="AF77" s="9" t="s">
        <v>29</v>
      </c>
      <c r="AG77" s="9" t="n">
        <f aca="false">AE77+AF77</f>
        <v>-94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 t="n">
        <f aca="false">SUM(AH77:BA77)</f>
        <v>0</v>
      </c>
      <c r="BC77" s="9" t="n">
        <f aca="false">AG77-BB77</f>
        <v>-94</v>
      </c>
      <c r="BD77" s="9" t="s">
        <v>29</v>
      </c>
      <c r="BE77" s="9" t="s">
        <v>29</v>
      </c>
      <c r="BF77" s="9" t="s">
        <v>29</v>
      </c>
      <c r="BG77" s="9" t="s">
        <v>29</v>
      </c>
      <c r="BH77" s="9" t="s">
        <v>29</v>
      </c>
      <c r="BI77" s="9" t="s">
        <v>29</v>
      </c>
      <c r="BJ77" s="9" t="s">
        <v>29</v>
      </c>
      <c r="BK77" s="9" t="s">
        <v>29</v>
      </c>
      <c r="BL77" s="9" t="s">
        <v>29</v>
      </c>
      <c r="BM77" s="9" t="s">
        <v>29</v>
      </c>
      <c r="BN77" s="9" t="s">
        <v>29</v>
      </c>
      <c r="BO77" s="9" t="s">
        <v>29</v>
      </c>
      <c r="BP77" s="9" t="s">
        <v>29</v>
      </c>
      <c r="BQ77" s="9" t="s">
        <v>29</v>
      </c>
      <c r="BR77" s="9" t="n">
        <v>300</v>
      </c>
      <c r="BS77" s="9" t="s">
        <v>29</v>
      </c>
      <c r="BT77" s="9" t="n">
        <v>300</v>
      </c>
      <c r="BU77" s="9" t="s">
        <v>29</v>
      </c>
      <c r="BV77" s="11" t="n">
        <f aca="false">ROUNDUP(BC77/C77,0)</f>
        <v>-1</v>
      </c>
      <c r="BW77" s="12" t="n">
        <v>0</v>
      </c>
      <c r="BX77" s="13" t="n">
        <v>0</v>
      </c>
      <c r="BY77" s="13"/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200</v>
      </c>
      <c r="D78" s="9" t="n">
        <v>203524</v>
      </c>
      <c r="E78" s="9" t="n">
        <v>2071359</v>
      </c>
      <c r="F78" s="9" t="s">
        <v>36</v>
      </c>
      <c r="G78" s="9" t="s">
        <v>136</v>
      </c>
      <c r="H78" s="9" t="s">
        <v>29</v>
      </c>
      <c r="I78" s="10" t="s">
        <v>137</v>
      </c>
      <c r="J78" s="9" t="n">
        <v>0</v>
      </c>
      <c r="K78" s="9" t="n">
        <f aca="false">H78-J78</f>
        <v>0</v>
      </c>
      <c r="L78" s="9" t="n">
        <v>640</v>
      </c>
      <c r="M78" s="9" t="n">
        <f aca="false">K78+L78</f>
        <v>640</v>
      </c>
      <c r="N78" s="9" t="n">
        <v>474</v>
      </c>
      <c r="O78" s="9" t="n">
        <f aca="false">M78-N78</f>
        <v>166</v>
      </c>
      <c r="P78" s="9" t="n">
        <v>960</v>
      </c>
      <c r="Q78" s="9" t="n">
        <f aca="false">O78+P78</f>
        <v>1126</v>
      </c>
      <c r="R78" s="9" t="n">
        <v>673</v>
      </c>
      <c r="S78" s="9" t="n">
        <f aca="false">Q78-R78</f>
        <v>453</v>
      </c>
      <c r="T78" s="9" t="n">
        <v>640</v>
      </c>
      <c r="U78" s="9" t="n">
        <f aca="false">S78+T78</f>
        <v>1093</v>
      </c>
      <c r="V78" s="9" t="n">
        <v>1480</v>
      </c>
      <c r="W78" s="9" t="n">
        <f aca="false">U78-V78</f>
        <v>-387</v>
      </c>
      <c r="X78" s="9" t="n">
        <v>640</v>
      </c>
      <c r="Y78" s="9" t="n">
        <f aca="false">W78+X78</f>
        <v>253</v>
      </c>
      <c r="Z78" s="9" t="n">
        <v>320</v>
      </c>
      <c r="AA78" s="9" t="n">
        <f aca="false">Y78-Z78</f>
        <v>-67</v>
      </c>
      <c r="AB78" s="9" t="n">
        <v>960</v>
      </c>
      <c r="AC78" s="9" t="n">
        <f aca="false">AA78+AB78</f>
        <v>893</v>
      </c>
      <c r="AD78" s="9" t="n">
        <v>241</v>
      </c>
      <c r="AE78" s="9" t="n">
        <f aca="false">AC78-AD78</f>
        <v>652</v>
      </c>
      <c r="AF78" s="9" t="n">
        <v>640</v>
      </c>
      <c r="AG78" s="9" t="n">
        <f aca="false">AE78+AF78</f>
        <v>1292</v>
      </c>
      <c r="AH78" s="9"/>
      <c r="AI78" s="9"/>
      <c r="AJ78" s="9"/>
      <c r="AK78" s="9"/>
      <c r="AL78" s="9"/>
      <c r="AM78" s="9"/>
      <c r="AN78" s="9"/>
      <c r="AO78" s="9"/>
      <c r="AP78" s="9" t="n">
        <v>320</v>
      </c>
      <c r="AQ78" s="9"/>
      <c r="AR78" s="9" t="n">
        <v>320</v>
      </c>
      <c r="AS78" s="9"/>
      <c r="AT78" s="9" t="n">
        <v>320</v>
      </c>
      <c r="AU78" s="9"/>
      <c r="AV78" s="9"/>
      <c r="AW78" s="9" t="n">
        <f aca="false">110+320</f>
        <v>430</v>
      </c>
      <c r="AX78" s="9"/>
      <c r="AY78" s="9"/>
      <c r="AZ78" s="9"/>
      <c r="BA78" s="9"/>
      <c r="BB78" s="9" t="n">
        <f aca="false">SUM(AH78:BA78)</f>
        <v>1390</v>
      </c>
      <c r="BC78" s="9" t="n">
        <f aca="false">AG78-BB78</f>
        <v>-98</v>
      </c>
      <c r="BD78" s="9" t="n">
        <v>640</v>
      </c>
      <c r="BE78" s="9" t="n">
        <v>960</v>
      </c>
      <c r="BF78" s="9" t="n">
        <v>640</v>
      </c>
      <c r="BG78" s="9" t="n">
        <v>640</v>
      </c>
      <c r="BH78" s="9" t="n">
        <v>960</v>
      </c>
      <c r="BI78" s="9" t="s">
        <v>29</v>
      </c>
      <c r="BJ78" s="9" t="s">
        <v>29</v>
      </c>
      <c r="BK78" s="9" t="s">
        <v>29</v>
      </c>
      <c r="BL78" s="9" t="s">
        <v>29</v>
      </c>
      <c r="BM78" s="9" t="s">
        <v>29</v>
      </c>
      <c r="BN78" s="9" t="s">
        <v>29</v>
      </c>
      <c r="BO78" s="9" t="s">
        <v>29</v>
      </c>
      <c r="BP78" s="9" t="s">
        <v>29</v>
      </c>
      <c r="BQ78" s="9" t="n">
        <v>320</v>
      </c>
      <c r="BR78" s="9" t="n">
        <v>1280</v>
      </c>
      <c r="BS78" s="9" t="n">
        <v>640</v>
      </c>
      <c r="BT78" s="9" t="n">
        <v>640</v>
      </c>
      <c r="BU78" s="9" t="n">
        <v>960</v>
      </c>
      <c r="BV78" s="11" t="n">
        <f aca="false">ROUNDUP(BC78/C78,0)</f>
        <v>-1</v>
      </c>
      <c r="BW78" s="12" t="n">
        <v>0</v>
      </c>
      <c r="BX78" s="13" t="n">
        <v>0</v>
      </c>
      <c r="BY78" s="13" t="s">
        <v>95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300</v>
      </c>
      <c r="D79" s="9" t="n">
        <v>191567</v>
      </c>
      <c r="E79" s="9" t="n">
        <v>2132700</v>
      </c>
      <c r="F79" s="9"/>
      <c r="G79" s="9" t="s">
        <v>246</v>
      </c>
      <c r="H79" s="9" t="s">
        <v>29</v>
      </c>
      <c r="I79" s="10" t="s">
        <v>247</v>
      </c>
      <c r="J79" s="9" t="n">
        <v>368</v>
      </c>
      <c r="K79" s="9" t="n">
        <f aca="false">H79-J79</f>
        <v>-368</v>
      </c>
      <c r="L79" s="9" t="n">
        <v>600</v>
      </c>
      <c r="M79" s="9" t="n">
        <f aca="false">K79+L79</f>
        <v>232</v>
      </c>
      <c r="N79" s="9" t="n">
        <v>0</v>
      </c>
      <c r="O79" s="9" t="n">
        <f aca="false">M79-N79</f>
        <v>232</v>
      </c>
      <c r="P79" s="9" t="n">
        <v>600</v>
      </c>
      <c r="Q79" s="9" t="n">
        <f aca="false">O79+P79</f>
        <v>832</v>
      </c>
      <c r="R79" s="9" t="n">
        <v>0</v>
      </c>
      <c r="S79" s="9" t="n">
        <v>150</v>
      </c>
      <c r="T79" s="9" t="s">
        <v>29</v>
      </c>
      <c r="U79" s="9" t="n">
        <f aca="false">S79+T79</f>
        <v>150</v>
      </c>
      <c r="V79" s="9" t="n">
        <v>150</v>
      </c>
      <c r="W79" s="9" t="n">
        <f aca="false">U79-V79</f>
        <v>0</v>
      </c>
      <c r="X79" s="9" t="s">
        <v>29</v>
      </c>
      <c r="Y79" s="9" t="n">
        <f aca="false">W79+X79</f>
        <v>0</v>
      </c>
      <c r="Z79" s="9" t="n">
        <v>100</v>
      </c>
      <c r="AA79" s="9" t="n">
        <f aca="false">Y79-Z79</f>
        <v>-100</v>
      </c>
      <c r="AB79" s="9" t="s">
        <v>29</v>
      </c>
      <c r="AC79" s="9" t="n">
        <f aca="false">AA79+AB79</f>
        <v>-100</v>
      </c>
      <c r="AD79" s="9" t="n">
        <v>0</v>
      </c>
      <c r="AE79" s="9" t="n">
        <f aca="false">AC79-AD79</f>
        <v>-100</v>
      </c>
      <c r="AF79" s="9" t="s">
        <v>29</v>
      </c>
      <c r="AG79" s="9" t="n">
        <f aca="false">AE79+AF79</f>
        <v>-100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 t="n">
        <f aca="false">SUM(AH79:BA79)</f>
        <v>0</v>
      </c>
      <c r="BC79" s="9" t="n">
        <f aca="false">AG79-BB79</f>
        <v>-100</v>
      </c>
      <c r="BD79" s="9" t="s">
        <v>29</v>
      </c>
      <c r="BE79" s="9" t="s">
        <v>29</v>
      </c>
      <c r="BF79" s="9" t="s">
        <v>29</v>
      </c>
      <c r="BG79" s="9" t="s">
        <v>29</v>
      </c>
      <c r="BH79" s="9" t="s">
        <v>29</v>
      </c>
      <c r="BI79" s="9" t="s">
        <v>29</v>
      </c>
      <c r="BJ79" s="9" t="s">
        <v>29</v>
      </c>
      <c r="BK79" s="9" t="s">
        <v>29</v>
      </c>
      <c r="BL79" s="9" t="s">
        <v>29</v>
      </c>
      <c r="BM79" s="9" t="s">
        <v>29</v>
      </c>
      <c r="BN79" s="9" t="s">
        <v>29</v>
      </c>
      <c r="BO79" s="9" t="s">
        <v>29</v>
      </c>
      <c r="BP79" s="9" t="s">
        <v>29</v>
      </c>
      <c r="BQ79" s="9" t="n">
        <v>600</v>
      </c>
      <c r="BR79" s="9" t="s">
        <v>29</v>
      </c>
      <c r="BS79" s="9" t="s">
        <v>29</v>
      </c>
      <c r="BT79" s="9" t="s">
        <v>29</v>
      </c>
      <c r="BU79" s="9" t="n">
        <v>600</v>
      </c>
      <c r="BV79" s="11" t="n">
        <f aca="false">ROUNDUP(BC79/C79,0)</f>
        <v>-1</v>
      </c>
      <c r="BW79" s="12" t="n">
        <v>109</v>
      </c>
      <c r="BX79" s="13" t="n">
        <v>1180</v>
      </c>
      <c r="BY79" s="13"/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3000</v>
      </c>
      <c r="D80" s="9" t="n">
        <v>203524</v>
      </c>
      <c r="E80" s="9" t="n">
        <v>2115219</v>
      </c>
      <c r="F80" s="9"/>
      <c r="G80" s="9" t="s">
        <v>248</v>
      </c>
      <c r="H80" s="9" t="s">
        <v>29</v>
      </c>
      <c r="I80" s="10" t="s">
        <v>249</v>
      </c>
      <c r="J80" s="9" t="n">
        <v>0</v>
      </c>
      <c r="K80" s="9" t="n">
        <f aca="false">H80-J80</f>
        <v>0</v>
      </c>
      <c r="L80" s="9" t="n">
        <v>500</v>
      </c>
      <c r="M80" s="9" t="n">
        <f aca="false">K80+L80</f>
        <v>500</v>
      </c>
      <c r="N80" s="9" t="n">
        <v>50</v>
      </c>
      <c r="O80" s="9" t="n">
        <f aca="false">M80-N80</f>
        <v>450</v>
      </c>
      <c r="P80" s="9" t="s">
        <v>29</v>
      </c>
      <c r="Q80" s="9" t="n">
        <f aca="false">O80+P80</f>
        <v>450</v>
      </c>
      <c r="R80" s="9" t="n">
        <v>850</v>
      </c>
      <c r="S80" s="9" t="n">
        <f aca="false">Q80-R80</f>
        <v>-400</v>
      </c>
      <c r="T80" s="9" t="n">
        <v>300</v>
      </c>
      <c r="U80" s="9" t="n">
        <f aca="false">S80+T80</f>
        <v>-100</v>
      </c>
      <c r="V80" s="9" t="n">
        <v>0</v>
      </c>
      <c r="W80" s="9" t="n">
        <f aca="false">U80-V80</f>
        <v>-100</v>
      </c>
      <c r="X80" s="9" t="s">
        <v>29</v>
      </c>
      <c r="Y80" s="9" t="n">
        <f aca="false">W80+X80</f>
        <v>-100</v>
      </c>
      <c r="Z80" s="9" t="n">
        <v>0</v>
      </c>
      <c r="AA80" s="9" t="n">
        <f aca="false">Y80-Z80</f>
        <v>-100</v>
      </c>
      <c r="AB80" s="9" t="s">
        <v>29</v>
      </c>
      <c r="AC80" s="9" t="n">
        <f aca="false">AA80+AB80</f>
        <v>-100</v>
      </c>
      <c r="AD80" s="9" t="n">
        <v>0</v>
      </c>
      <c r="AE80" s="9" t="n">
        <f aca="false">AC80-AD80</f>
        <v>-100</v>
      </c>
      <c r="AF80" s="9" t="s">
        <v>29</v>
      </c>
      <c r="AG80" s="9" t="n">
        <f aca="false">AE80+AF80</f>
        <v>-100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 t="n">
        <f aca="false">SUM(AH80:BA80)</f>
        <v>0</v>
      </c>
      <c r="BC80" s="9" t="n">
        <f aca="false">AG80-BB80</f>
        <v>-100</v>
      </c>
      <c r="BD80" s="9" t="s">
        <v>29</v>
      </c>
      <c r="BE80" s="9" t="s">
        <v>29</v>
      </c>
      <c r="BF80" s="9" t="s">
        <v>29</v>
      </c>
      <c r="BG80" s="9" t="s">
        <v>29</v>
      </c>
      <c r="BH80" s="9" t="s">
        <v>29</v>
      </c>
      <c r="BI80" s="9" t="s">
        <v>29</v>
      </c>
      <c r="BJ80" s="9" t="s">
        <v>29</v>
      </c>
      <c r="BK80" s="9" t="s">
        <v>29</v>
      </c>
      <c r="BL80" s="9" t="s">
        <v>29</v>
      </c>
      <c r="BM80" s="9" t="s">
        <v>29</v>
      </c>
      <c r="BN80" s="9" t="s">
        <v>29</v>
      </c>
      <c r="BO80" s="9" t="s">
        <v>29</v>
      </c>
      <c r="BP80" s="9" t="s">
        <v>29</v>
      </c>
      <c r="BQ80" s="9" t="s">
        <v>29</v>
      </c>
      <c r="BR80" s="9" t="n">
        <v>500</v>
      </c>
      <c r="BS80" s="9" t="s">
        <v>29</v>
      </c>
      <c r="BT80" s="9" t="s">
        <v>29</v>
      </c>
      <c r="BU80" s="9" t="n">
        <v>500</v>
      </c>
      <c r="BV80" s="11" t="n">
        <f aca="false">ROUNDUP(BC80/C80,0)</f>
        <v>-1</v>
      </c>
      <c r="BW80" s="12" t="n">
        <v>101</v>
      </c>
      <c r="BX80" s="13" t="n">
        <v>0</v>
      </c>
      <c r="BY80" s="13"/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400</v>
      </c>
      <c r="D81" s="9" t="n">
        <v>191575</v>
      </c>
      <c r="E81" s="9" t="n">
        <v>2073480</v>
      </c>
      <c r="F81" s="9"/>
      <c r="G81" s="9" t="s">
        <v>146</v>
      </c>
      <c r="H81" s="9" t="s">
        <v>29</v>
      </c>
      <c r="I81" s="10" t="s">
        <v>147</v>
      </c>
      <c r="J81" s="9" t="n">
        <v>579</v>
      </c>
      <c r="K81" s="9" t="n">
        <f aca="false">H81-J81</f>
        <v>-579</v>
      </c>
      <c r="L81" s="9" t="n">
        <v>1200</v>
      </c>
      <c r="M81" s="9" t="n">
        <f aca="false">K81+L81</f>
        <v>621</v>
      </c>
      <c r="N81" s="9" t="n">
        <v>1053</v>
      </c>
      <c r="O81" s="9" t="n">
        <f aca="false">M81-N81</f>
        <v>-432</v>
      </c>
      <c r="P81" s="9" t="n">
        <v>900</v>
      </c>
      <c r="Q81" s="9" t="n">
        <f aca="false">O81+P81</f>
        <v>468</v>
      </c>
      <c r="R81" s="9" t="n">
        <v>560</v>
      </c>
      <c r="S81" s="9" t="n">
        <f aca="false">Q81-R81</f>
        <v>-92</v>
      </c>
      <c r="T81" s="9" t="n">
        <v>900</v>
      </c>
      <c r="U81" s="9" t="n">
        <f aca="false">S81+T81</f>
        <v>808</v>
      </c>
      <c r="V81" s="9" t="n">
        <v>1435</v>
      </c>
      <c r="W81" s="9" t="n">
        <f aca="false">U81-V81</f>
        <v>-627</v>
      </c>
      <c r="X81" s="9" t="n">
        <v>900</v>
      </c>
      <c r="Y81" s="9" t="n">
        <f aca="false">W81+X81</f>
        <v>273</v>
      </c>
      <c r="Z81" s="9" t="n">
        <v>600</v>
      </c>
      <c r="AA81" s="9" t="n">
        <f aca="false">Y81-Z81</f>
        <v>-327</v>
      </c>
      <c r="AB81" s="9" t="n">
        <v>900</v>
      </c>
      <c r="AC81" s="9" t="n">
        <f aca="false">AA81+AB81</f>
        <v>573</v>
      </c>
      <c r="AD81" s="9" t="n">
        <v>1045</v>
      </c>
      <c r="AE81" s="9" t="n">
        <f aca="false">AC81-AD81</f>
        <v>-472</v>
      </c>
      <c r="AF81" s="9" t="n">
        <v>900</v>
      </c>
      <c r="AG81" s="9" t="n">
        <f aca="false">AE81+AF81</f>
        <v>428</v>
      </c>
      <c r="AH81" s="9" t="n">
        <v>537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 t="n">
        <f aca="false">SUM(AH81:BA81)</f>
        <v>537</v>
      </c>
      <c r="BC81" s="9" t="n">
        <f aca="false">AG81-BB81</f>
        <v>-109</v>
      </c>
      <c r="BD81" s="9" t="n">
        <v>900</v>
      </c>
      <c r="BE81" s="9" t="n">
        <v>900</v>
      </c>
      <c r="BF81" s="9" t="n">
        <v>900</v>
      </c>
      <c r="BG81" s="9" t="n">
        <v>900</v>
      </c>
      <c r="BH81" s="9" t="n">
        <v>900</v>
      </c>
      <c r="BI81" s="9" t="s">
        <v>29</v>
      </c>
      <c r="BJ81" s="9" t="s">
        <v>29</v>
      </c>
      <c r="BK81" s="9" t="s">
        <v>29</v>
      </c>
      <c r="BL81" s="9" t="s">
        <v>29</v>
      </c>
      <c r="BM81" s="9" t="s">
        <v>29</v>
      </c>
      <c r="BN81" s="9" t="s">
        <v>29</v>
      </c>
      <c r="BO81" s="9" t="s">
        <v>29</v>
      </c>
      <c r="BP81" s="9" t="s">
        <v>29</v>
      </c>
      <c r="BQ81" s="9" t="n">
        <v>300</v>
      </c>
      <c r="BR81" s="9" t="n">
        <v>1500</v>
      </c>
      <c r="BS81" s="9" t="n">
        <v>900</v>
      </c>
      <c r="BT81" s="9" t="n">
        <v>900</v>
      </c>
      <c r="BU81" s="9" t="n">
        <v>900</v>
      </c>
      <c r="BV81" s="11" t="n">
        <f aca="false">ROUNDUP(BC81/C81,0)</f>
        <v>-1</v>
      </c>
      <c r="BW81" s="12" t="n">
        <v>446</v>
      </c>
      <c r="BX81" s="13" t="n">
        <v>840</v>
      </c>
      <c r="BY81" s="13" t="s">
        <v>21</v>
      </c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450</v>
      </c>
      <c r="D82" s="9" t="n">
        <v>156988</v>
      </c>
      <c r="E82" s="9" t="n">
        <v>2132174</v>
      </c>
      <c r="F82" s="9"/>
      <c r="G82" s="9" t="s">
        <v>250</v>
      </c>
      <c r="H82" s="9" t="s">
        <v>29</v>
      </c>
      <c r="I82" s="10" t="s">
        <v>251</v>
      </c>
      <c r="J82" s="9" t="n">
        <v>0</v>
      </c>
      <c r="K82" s="9" t="n">
        <f aca="false">H82-J82</f>
        <v>0</v>
      </c>
      <c r="L82" s="9" t="n">
        <v>500</v>
      </c>
      <c r="M82" s="9" t="n">
        <f aca="false">K82+L82</f>
        <v>500</v>
      </c>
      <c r="N82" s="9" t="n">
        <v>200</v>
      </c>
      <c r="O82" s="9" t="n">
        <f aca="false">M82-N82</f>
        <v>300</v>
      </c>
      <c r="P82" s="9" t="n">
        <v>500</v>
      </c>
      <c r="Q82" s="9" t="n">
        <f aca="false">O82+P82</f>
        <v>800</v>
      </c>
      <c r="R82" s="9" t="n">
        <v>912</v>
      </c>
      <c r="S82" s="9" t="n">
        <f aca="false">Q82-R82</f>
        <v>-112</v>
      </c>
      <c r="T82" s="9" t="s">
        <v>29</v>
      </c>
      <c r="U82" s="9" t="n">
        <f aca="false">S82+T82</f>
        <v>-112</v>
      </c>
      <c r="V82" s="9" t="n">
        <v>0</v>
      </c>
      <c r="W82" s="9" t="n">
        <f aca="false">U82-V82</f>
        <v>-112</v>
      </c>
      <c r="X82" s="9" t="s">
        <v>29</v>
      </c>
      <c r="Y82" s="9" t="n">
        <f aca="false">W82+X82</f>
        <v>-112</v>
      </c>
      <c r="Z82" s="9" t="n">
        <v>0</v>
      </c>
      <c r="AA82" s="9" t="n">
        <f aca="false">Y82-Z82</f>
        <v>-112</v>
      </c>
      <c r="AB82" s="9" t="s">
        <v>29</v>
      </c>
      <c r="AC82" s="9" t="n">
        <f aca="false">AA82+AB82</f>
        <v>-112</v>
      </c>
      <c r="AD82" s="9" t="n">
        <v>0</v>
      </c>
      <c r="AE82" s="9" t="n">
        <f aca="false">AC82-AD82</f>
        <v>-112</v>
      </c>
      <c r="AF82" s="9" t="s">
        <v>29</v>
      </c>
      <c r="AG82" s="9" t="n">
        <f aca="false">AE82+AF82</f>
        <v>-112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 t="n">
        <f aca="false">SUM(AH82:BA82)</f>
        <v>0</v>
      </c>
      <c r="BC82" s="9" t="n">
        <f aca="false">AG82-BB82</f>
        <v>-112</v>
      </c>
      <c r="BD82" s="9" t="s">
        <v>29</v>
      </c>
      <c r="BE82" s="9" t="s">
        <v>29</v>
      </c>
      <c r="BF82" s="9" t="s">
        <v>29</v>
      </c>
      <c r="BG82" s="9" t="s">
        <v>29</v>
      </c>
      <c r="BH82" s="9" t="s">
        <v>29</v>
      </c>
      <c r="BI82" s="9" t="s">
        <v>29</v>
      </c>
      <c r="BJ82" s="9" t="s">
        <v>29</v>
      </c>
      <c r="BK82" s="9" t="s">
        <v>29</v>
      </c>
      <c r="BL82" s="9" t="s">
        <v>29</v>
      </c>
      <c r="BM82" s="9" t="s">
        <v>29</v>
      </c>
      <c r="BN82" s="9" t="s">
        <v>29</v>
      </c>
      <c r="BO82" s="9" t="s">
        <v>29</v>
      </c>
      <c r="BP82" s="9" t="s">
        <v>29</v>
      </c>
      <c r="BQ82" s="9" t="n">
        <v>500</v>
      </c>
      <c r="BR82" s="9" t="s">
        <v>29</v>
      </c>
      <c r="BS82" s="9" t="s">
        <v>29</v>
      </c>
      <c r="BT82" s="9" t="n">
        <v>500</v>
      </c>
      <c r="BU82" s="9" t="s">
        <v>29</v>
      </c>
      <c r="BV82" s="11" t="n">
        <f aca="false">ROUNDUP(BC82/C82,0)</f>
        <v>-1</v>
      </c>
      <c r="BW82" s="12" t="n">
        <v>4</v>
      </c>
      <c r="BX82" s="13" t="n">
        <v>0</v>
      </c>
      <c r="BY82" s="13"/>
    </row>
    <row r="83" customFormat="false" ht="15" hidden="false" customHeight="false" outlineLevel="0" collapsed="false">
      <c r="A83" s="9" t="n">
        <v>82</v>
      </c>
      <c r="B83" s="19" t="s">
        <v>240</v>
      </c>
      <c r="C83" s="19"/>
      <c r="D83" s="19"/>
      <c r="E83" s="13" t="n">
        <v>2087396</v>
      </c>
      <c r="F83" s="19"/>
      <c r="G83" s="13" t="s">
        <v>252</v>
      </c>
      <c r="H83" s="20"/>
      <c r="I83" s="19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15" t="n">
        <v>115</v>
      </c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20"/>
      <c r="BB83" s="9" t="n">
        <f aca="false">SUM(AH83:BA83)</f>
        <v>115</v>
      </c>
      <c r="BC83" s="9" t="n">
        <f aca="false">AG83-BB83</f>
        <v>-115</v>
      </c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5"/>
      <c r="BW83" s="15"/>
      <c r="BX83" s="15"/>
      <c r="BY83" s="15"/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200</v>
      </c>
      <c r="D84" s="9" t="n">
        <v>203525</v>
      </c>
      <c r="E84" s="16" t="n">
        <v>2004137</v>
      </c>
      <c r="F84" s="9" t="s">
        <v>41</v>
      </c>
      <c r="G84" s="9" t="s">
        <v>82</v>
      </c>
      <c r="H84" s="9" t="s">
        <v>29</v>
      </c>
      <c r="I84" s="10" t="s">
        <v>83</v>
      </c>
      <c r="J84" s="9" t="n">
        <v>0</v>
      </c>
      <c r="K84" s="9" t="n">
        <f aca="false">H84-J84</f>
        <v>0</v>
      </c>
      <c r="L84" s="9" t="s">
        <v>29</v>
      </c>
      <c r="M84" s="9" t="n">
        <f aca="false">K84+L84</f>
        <v>0</v>
      </c>
      <c r="N84" s="9" t="n">
        <v>0</v>
      </c>
      <c r="O84" s="9" t="n">
        <f aca="false">M84-N84</f>
        <v>0</v>
      </c>
      <c r="P84" s="9" t="n">
        <v>200</v>
      </c>
      <c r="Q84" s="9" t="n">
        <f aca="false">O84+P84</f>
        <v>200</v>
      </c>
      <c r="R84" s="9" t="n">
        <v>245</v>
      </c>
      <c r="S84" s="9" t="n">
        <f aca="false">Q84-R84</f>
        <v>-45</v>
      </c>
      <c r="T84" s="9" t="n">
        <v>500</v>
      </c>
      <c r="U84" s="9" t="n">
        <f aca="false">S84+T84</f>
        <v>455</v>
      </c>
      <c r="V84" s="9" t="n">
        <v>550</v>
      </c>
      <c r="W84" s="9" t="n">
        <f aca="false">U84-V84</f>
        <v>-95</v>
      </c>
      <c r="X84" s="9" t="n">
        <v>500</v>
      </c>
      <c r="Y84" s="9" t="n">
        <f aca="false">W84+X84</f>
        <v>405</v>
      </c>
      <c r="Z84" s="9" t="n">
        <v>468</v>
      </c>
      <c r="AA84" s="9" t="n">
        <f aca="false">Y84-Z84</f>
        <v>-63</v>
      </c>
      <c r="AB84" s="9" t="n">
        <v>500</v>
      </c>
      <c r="AC84" s="9" t="n">
        <f aca="false">AA84+AB84</f>
        <v>437</v>
      </c>
      <c r="AD84" s="9" t="n">
        <v>418</v>
      </c>
      <c r="AE84" s="9" t="n">
        <f aca="false">AC84-AD84</f>
        <v>19</v>
      </c>
      <c r="AF84" s="9" t="n">
        <v>500</v>
      </c>
      <c r="AG84" s="9" t="n">
        <f aca="false">AE84+AF84</f>
        <v>519</v>
      </c>
      <c r="AH84" s="9"/>
      <c r="AI84" s="9"/>
      <c r="AJ84" s="9"/>
      <c r="AK84" s="9"/>
      <c r="AL84" s="9"/>
      <c r="AM84" s="9"/>
      <c r="AN84" s="9"/>
      <c r="AO84" s="9" t="n">
        <f aca="false">89+80</f>
        <v>169</v>
      </c>
      <c r="AP84" s="9"/>
      <c r="AQ84" s="9"/>
      <c r="AR84" s="9"/>
      <c r="AS84" s="9"/>
      <c r="AT84" s="9"/>
      <c r="AU84" s="9"/>
      <c r="AV84" s="9" t="n">
        <v>80</v>
      </c>
      <c r="AW84" s="9" t="n">
        <f aca="false">80+80</f>
        <v>160</v>
      </c>
      <c r="AX84" s="9" t="n">
        <f aca="false">80+80+80</f>
        <v>240</v>
      </c>
      <c r="AY84" s="9"/>
      <c r="AZ84" s="9"/>
      <c r="BA84" s="9"/>
      <c r="BB84" s="9" t="n">
        <f aca="false">SUM(AH84:BA84)</f>
        <v>649</v>
      </c>
      <c r="BC84" s="9" t="n">
        <f aca="false">AG84-BB84</f>
        <v>-130</v>
      </c>
      <c r="BD84" s="9" t="n">
        <v>500</v>
      </c>
      <c r="BE84" s="9" t="n">
        <v>500</v>
      </c>
      <c r="BF84" s="9" t="n">
        <v>500</v>
      </c>
      <c r="BG84" s="9" t="n">
        <v>500</v>
      </c>
      <c r="BH84" s="9" t="n">
        <v>500</v>
      </c>
      <c r="BI84" s="9" t="s">
        <v>29</v>
      </c>
      <c r="BJ84" s="9" t="s">
        <v>29</v>
      </c>
      <c r="BK84" s="9" t="s">
        <v>29</v>
      </c>
      <c r="BL84" s="9" t="s">
        <v>29</v>
      </c>
      <c r="BM84" s="9" t="s">
        <v>29</v>
      </c>
      <c r="BN84" s="9" t="s">
        <v>29</v>
      </c>
      <c r="BO84" s="9" t="s">
        <v>29</v>
      </c>
      <c r="BP84" s="9" t="s">
        <v>29</v>
      </c>
      <c r="BQ84" s="9" t="n">
        <v>100</v>
      </c>
      <c r="BR84" s="9" t="n">
        <v>900</v>
      </c>
      <c r="BS84" s="9" t="n">
        <v>500</v>
      </c>
      <c r="BT84" s="9" t="n">
        <v>500</v>
      </c>
      <c r="BU84" s="9" t="n">
        <v>500</v>
      </c>
      <c r="BV84" s="11" t="n">
        <f aca="false">ROUNDUP(BC84/C84,0)</f>
        <v>-1</v>
      </c>
      <c r="BW84" s="12" t="n">
        <v>444</v>
      </c>
      <c r="BX84" s="13" t="n">
        <v>2013</v>
      </c>
      <c r="BY84" s="13" t="s">
        <v>49</v>
      </c>
    </row>
    <row r="85" customFormat="false" ht="15" hidden="false" customHeight="false" outlineLevel="0" collapsed="false">
      <c r="A85" s="9" t="n">
        <v>84</v>
      </c>
      <c r="B85" s="9" t="s">
        <v>24</v>
      </c>
      <c r="C85" s="9" t="n">
        <v>300</v>
      </c>
      <c r="D85" s="9" t="n">
        <v>203524</v>
      </c>
      <c r="E85" s="9" t="n">
        <v>2079696</v>
      </c>
      <c r="F85" s="9"/>
      <c r="G85" s="9" t="s">
        <v>162</v>
      </c>
      <c r="H85" s="9" t="s">
        <v>29</v>
      </c>
      <c r="I85" s="10" t="s">
        <v>163</v>
      </c>
      <c r="J85" s="9" t="n">
        <v>145</v>
      </c>
      <c r="K85" s="9" t="n">
        <f aca="false">H85-J85</f>
        <v>-145</v>
      </c>
      <c r="L85" s="9" t="s">
        <v>29</v>
      </c>
      <c r="M85" s="9" t="n">
        <f aca="false">K85+L85</f>
        <v>-145</v>
      </c>
      <c r="N85" s="9" t="n">
        <v>0</v>
      </c>
      <c r="O85" s="9" t="n">
        <f aca="false">M85-N85</f>
        <v>-145</v>
      </c>
      <c r="P85" s="9" t="n">
        <v>200</v>
      </c>
      <c r="Q85" s="9" t="n">
        <f aca="false">O85+P85</f>
        <v>55</v>
      </c>
      <c r="R85" s="9" t="n">
        <v>98</v>
      </c>
      <c r="S85" s="9" t="n">
        <f aca="false">Q85-R85</f>
        <v>-43</v>
      </c>
      <c r="T85" s="9" t="s">
        <v>29</v>
      </c>
      <c r="U85" s="9" t="n">
        <f aca="false">S85+T85</f>
        <v>-43</v>
      </c>
      <c r="V85" s="9" t="n">
        <v>158</v>
      </c>
      <c r="W85" s="9" t="n">
        <f aca="false">U85-V85</f>
        <v>-201</v>
      </c>
      <c r="X85" s="9" t="n">
        <v>200</v>
      </c>
      <c r="Y85" s="9" t="n">
        <f aca="false">W85+X85</f>
        <v>-1</v>
      </c>
      <c r="Z85" s="9" t="n">
        <v>0</v>
      </c>
      <c r="AA85" s="9" t="n">
        <f aca="false">Y85-Z85</f>
        <v>-1</v>
      </c>
      <c r="AB85" s="9" t="n">
        <v>200</v>
      </c>
      <c r="AC85" s="9" t="n">
        <f aca="false">AA85+AB85</f>
        <v>199</v>
      </c>
      <c r="AD85" s="9" t="n">
        <v>100</v>
      </c>
      <c r="AE85" s="9" t="n">
        <f aca="false">AC85-AD85</f>
        <v>99</v>
      </c>
      <c r="AF85" s="9" t="s">
        <v>29</v>
      </c>
      <c r="AG85" s="9" t="n">
        <f aca="false">AE85+AF85</f>
        <v>99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 t="n">
        <v>234</v>
      </c>
      <c r="AS85" s="9"/>
      <c r="AT85" s="9"/>
      <c r="AU85" s="9"/>
      <c r="AV85" s="9"/>
      <c r="AW85" s="9"/>
      <c r="AX85" s="9"/>
      <c r="AY85" s="9"/>
      <c r="AZ85" s="9"/>
      <c r="BA85" s="9"/>
      <c r="BB85" s="9" t="n">
        <f aca="false">SUM(AH85:BA85)</f>
        <v>234</v>
      </c>
      <c r="BC85" s="9" t="n">
        <f aca="false">AG85-BB85</f>
        <v>-135</v>
      </c>
      <c r="BD85" s="9" t="n">
        <v>200</v>
      </c>
      <c r="BE85" s="9" t="n">
        <v>200</v>
      </c>
      <c r="BF85" s="9" t="s">
        <v>29</v>
      </c>
      <c r="BG85" s="9" t="n">
        <v>200</v>
      </c>
      <c r="BH85" s="9" t="n">
        <v>200</v>
      </c>
      <c r="BI85" s="9" t="s">
        <v>29</v>
      </c>
      <c r="BJ85" s="9" t="s">
        <v>29</v>
      </c>
      <c r="BK85" s="9" t="s">
        <v>29</v>
      </c>
      <c r="BL85" s="9" t="s">
        <v>29</v>
      </c>
      <c r="BM85" s="9" t="s">
        <v>29</v>
      </c>
      <c r="BN85" s="9" t="s">
        <v>29</v>
      </c>
      <c r="BO85" s="9" t="s">
        <v>29</v>
      </c>
      <c r="BP85" s="9" t="s">
        <v>29</v>
      </c>
      <c r="BQ85" s="9" t="s">
        <v>29</v>
      </c>
      <c r="BR85" s="9" t="n">
        <v>200</v>
      </c>
      <c r="BS85" s="9" t="n">
        <v>200</v>
      </c>
      <c r="BT85" s="9" t="s">
        <v>29</v>
      </c>
      <c r="BU85" s="9" t="n">
        <v>200</v>
      </c>
      <c r="BV85" s="11" t="n">
        <f aca="false">ROUNDUP(BC85/C85,0)</f>
        <v>-1</v>
      </c>
      <c r="BW85" s="12" t="n">
        <v>316</v>
      </c>
      <c r="BX85" s="13" t="n">
        <v>1289</v>
      </c>
      <c r="BY85" s="13" t="s">
        <v>21</v>
      </c>
    </row>
    <row r="86" customFormat="false" ht="15" hidden="false" customHeight="false" outlineLevel="0" collapsed="false">
      <c r="A86" s="9" t="n">
        <v>85</v>
      </c>
      <c r="B86" s="9" t="s">
        <v>24</v>
      </c>
      <c r="C86" s="9" t="n">
        <v>400</v>
      </c>
      <c r="D86" s="9" t="n">
        <v>156988</v>
      </c>
      <c r="E86" s="9" t="n">
        <v>2132173</v>
      </c>
      <c r="F86" s="9"/>
      <c r="G86" s="9" t="s">
        <v>253</v>
      </c>
      <c r="H86" s="9" t="n">
        <v>500</v>
      </c>
      <c r="I86" s="10" t="s">
        <v>254</v>
      </c>
      <c r="J86" s="9" t="n">
        <v>0</v>
      </c>
      <c r="K86" s="9" t="n">
        <f aca="false">H86-J86</f>
        <v>500</v>
      </c>
      <c r="L86" s="9" t="n">
        <v>500</v>
      </c>
      <c r="M86" s="9" t="n">
        <f aca="false">K86+L86</f>
        <v>1000</v>
      </c>
      <c r="N86" s="9" t="n">
        <v>226</v>
      </c>
      <c r="O86" s="9" t="n">
        <f aca="false">M86-N86</f>
        <v>774</v>
      </c>
      <c r="P86" s="9" t="s">
        <v>29</v>
      </c>
      <c r="Q86" s="9" t="n">
        <f aca="false">O86+P86</f>
        <v>774</v>
      </c>
      <c r="R86" s="9" t="n">
        <v>912</v>
      </c>
      <c r="S86" s="9" t="n">
        <f aca="false">Q86-R86</f>
        <v>-138</v>
      </c>
      <c r="T86" s="9" t="s">
        <v>29</v>
      </c>
      <c r="U86" s="9" t="n">
        <f aca="false">S86+T86</f>
        <v>-138</v>
      </c>
      <c r="V86" s="9" t="n">
        <v>0</v>
      </c>
      <c r="W86" s="9" t="n">
        <f aca="false">U86-V86</f>
        <v>-138</v>
      </c>
      <c r="X86" s="9" t="n">
        <v>0</v>
      </c>
      <c r="Y86" s="9" t="n">
        <f aca="false">W86+X86</f>
        <v>-138</v>
      </c>
      <c r="Z86" s="9" t="n">
        <v>0</v>
      </c>
      <c r="AA86" s="9" t="n">
        <f aca="false">Y86-Z86</f>
        <v>-138</v>
      </c>
      <c r="AB86" s="9" t="s">
        <v>29</v>
      </c>
      <c r="AC86" s="9" t="n">
        <f aca="false">AA86+AB86</f>
        <v>-138</v>
      </c>
      <c r="AD86" s="9" t="n">
        <v>0</v>
      </c>
      <c r="AE86" s="9" t="n">
        <f aca="false">AC86-AD86</f>
        <v>-138</v>
      </c>
      <c r="AF86" s="9" t="s">
        <v>29</v>
      </c>
      <c r="AG86" s="9" t="n">
        <f aca="false">AE86+AF86</f>
        <v>-138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 t="n">
        <f aca="false">SUM(AH86:BA86)</f>
        <v>0</v>
      </c>
      <c r="BC86" s="9" t="n">
        <f aca="false">AG86-BB86</f>
        <v>-138</v>
      </c>
      <c r="BD86" s="9" t="s">
        <v>29</v>
      </c>
      <c r="BE86" s="9" t="s">
        <v>29</v>
      </c>
      <c r="BF86" s="9" t="s">
        <v>29</v>
      </c>
      <c r="BG86" s="9" t="s">
        <v>29</v>
      </c>
      <c r="BH86" s="9" t="s">
        <v>29</v>
      </c>
      <c r="BI86" s="9" t="s">
        <v>29</v>
      </c>
      <c r="BJ86" s="9" t="s">
        <v>29</v>
      </c>
      <c r="BK86" s="9" t="s">
        <v>29</v>
      </c>
      <c r="BL86" s="9" t="s">
        <v>29</v>
      </c>
      <c r="BM86" s="9" t="s">
        <v>29</v>
      </c>
      <c r="BN86" s="9" t="s">
        <v>29</v>
      </c>
      <c r="BO86" s="9" t="s">
        <v>29</v>
      </c>
      <c r="BP86" s="9" t="s">
        <v>29</v>
      </c>
      <c r="BQ86" s="9" t="s">
        <v>29</v>
      </c>
      <c r="BR86" s="9" t="n">
        <v>500</v>
      </c>
      <c r="BS86" s="9" t="s">
        <v>29</v>
      </c>
      <c r="BT86" s="9" t="s">
        <v>29</v>
      </c>
      <c r="BU86" s="9" t="s">
        <v>29</v>
      </c>
      <c r="BV86" s="11" t="n">
        <f aca="false">ROUNDUP(BC86/C86,0)</f>
        <v>-1</v>
      </c>
      <c r="BW86" s="12" t="n">
        <v>1</v>
      </c>
      <c r="BX86" s="13" t="n">
        <v>0</v>
      </c>
      <c r="BY86" s="13"/>
    </row>
    <row r="87" customFormat="false" ht="15" hidden="false" customHeight="false" outlineLevel="0" collapsed="false">
      <c r="A87" s="9" t="n">
        <v>86</v>
      </c>
      <c r="B87" s="19"/>
      <c r="C87" s="19" t="n">
        <v>150</v>
      </c>
      <c r="D87" s="19"/>
      <c r="E87" s="13" t="n">
        <v>2004081</v>
      </c>
      <c r="F87" s="9"/>
      <c r="G87" s="13" t="s">
        <v>255</v>
      </c>
      <c r="H87" s="20"/>
      <c r="I87" s="1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9" t="n">
        <v>140</v>
      </c>
      <c r="AE87" s="9" t="n">
        <f aca="false">AC87-AD87</f>
        <v>-140</v>
      </c>
      <c r="AF87" s="20"/>
      <c r="AG87" s="9" t="n">
        <f aca="false">AE87+AF87</f>
        <v>-140</v>
      </c>
      <c r="AH87" s="20"/>
      <c r="AI87" s="20"/>
      <c r="AJ87" s="20"/>
      <c r="AK87" s="20"/>
      <c r="AL87" s="20"/>
      <c r="AM87" s="20"/>
      <c r="AN87" s="20"/>
      <c r="AO87" s="20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20"/>
      <c r="BB87" s="9" t="n">
        <f aca="false">SUM(AH87:BA87)</f>
        <v>0</v>
      </c>
      <c r="BC87" s="9" t="n">
        <f aca="false">AG87-BB87</f>
        <v>-140</v>
      </c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1" t="n">
        <f aca="false">ROUNDUP(BC87/C87,0)</f>
        <v>-1</v>
      </c>
      <c r="BW87" s="12" t="n">
        <v>44</v>
      </c>
      <c r="BX87" s="13" t="n">
        <v>0</v>
      </c>
      <c r="BY87" s="15"/>
    </row>
    <row r="88" customFormat="false" ht="15" hidden="false" customHeight="false" outlineLevel="0" collapsed="false">
      <c r="A88" s="9" t="n">
        <v>87</v>
      </c>
      <c r="B88" s="9" t="s">
        <v>24</v>
      </c>
      <c r="C88" s="9" t="n">
        <v>250</v>
      </c>
      <c r="D88" s="9" t="n">
        <v>170725</v>
      </c>
      <c r="E88" s="9" t="n">
        <v>2223253</v>
      </c>
      <c r="F88" s="9"/>
      <c r="G88" s="9" t="s">
        <v>256</v>
      </c>
      <c r="H88" s="9" t="s">
        <v>29</v>
      </c>
      <c r="I88" s="10" t="s">
        <v>257</v>
      </c>
      <c r="J88" s="9" t="n">
        <v>208</v>
      </c>
      <c r="K88" s="9" t="n">
        <f aca="false">H88-J88</f>
        <v>-208</v>
      </c>
      <c r="L88" s="9" t="n">
        <v>200</v>
      </c>
      <c r="M88" s="9" t="n">
        <f aca="false">K88+L88</f>
        <v>-8</v>
      </c>
      <c r="N88" s="9" t="n">
        <v>0</v>
      </c>
      <c r="O88" s="9" t="n">
        <f aca="false">M88-N88</f>
        <v>-8</v>
      </c>
      <c r="P88" s="9" t="n">
        <v>200</v>
      </c>
      <c r="Q88" s="9" t="n">
        <f aca="false">O88+P88</f>
        <v>192</v>
      </c>
      <c r="R88" s="9" t="n">
        <v>287</v>
      </c>
      <c r="S88" s="9" t="n">
        <f aca="false">Q88-R88</f>
        <v>-95</v>
      </c>
      <c r="T88" s="9" t="n">
        <v>200</v>
      </c>
      <c r="U88" s="9" t="n">
        <f aca="false">S88+T88</f>
        <v>105</v>
      </c>
      <c r="V88" s="9" t="n">
        <v>260</v>
      </c>
      <c r="W88" s="9" t="n">
        <f aca="false">U88-V88</f>
        <v>-155</v>
      </c>
      <c r="X88" s="9" t="n">
        <v>0</v>
      </c>
      <c r="Y88" s="9" t="n">
        <f aca="false">W88+X88</f>
        <v>-155</v>
      </c>
      <c r="Z88" s="9" t="n">
        <v>0</v>
      </c>
      <c r="AA88" s="9" t="n">
        <f aca="false">Y88-Z88</f>
        <v>-155</v>
      </c>
      <c r="AB88" s="9" t="s">
        <v>29</v>
      </c>
      <c r="AC88" s="9" t="n">
        <f aca="false">AA88+AB88</f>
        <v>-155</v>
      </c>
      <c r="AD88" s="9" t="n">
        <v>0</v>
      </c>
      <c r="AE88" s="9" t="n">
        <f aca="false">AC88-AD88</f>
        <v>-155</v>
      </c>
      <c r="AF88" s="9" t="s">
        <v>29</v>
      </c>
      <c r="AG88" s="9" t="n">
        <f aca="false">AE88+AF88</f>
        <v>-155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 t="n">
        <f aca="false">SUM(AH88:BA88)</f>
        <v>0</v>
      </c>
      <c r="BC88" s="9" t="n">
        <f aca="false">AG88-BB88</f>
        <v>-155</v>
      </c>
      <c r="BD88" s="9" t="s">
        <v>29</v>
      </c>
      <c r="BE88" s="9" t="s">
        <v>29</v>
      </c>
      <c r="BF88" s="9" t="s">
        <v>29</v>
      </c>
      <c r="BG88" s="9" t="s">
        <v>29</v>
      </c>
      <c r="BH88" s="9" t="s">
        <v>29</v>
      </c>
      <c r="BI88" s="9" t="s">
        <v>29</v>
      </c>
      <c r="BJ88" s="9" t="s">
        <v>29</v>
      </c>
      <c r="BK88" s="9" t="s">
        <v>29</v>
      </c>
      <c r="BL88" s="9" t="s">
        <v>29</v>
      </c>
      <c r="BM88" s="9" t="s">
        <v>29</v>
      </c>
      <c r="BN88" s="9" t="s">
        <v>29</v>
      </c>
      <c r="BO88" s="9" t="s">
        <v>29</v>
      </c>
      <c r="BP88" s="9" t="s">
        <v>29</v>
      </c>
      <c r="BQ88" s="9" t="n">
        <v>200</v>
      </c>
      <c r="BR88" s="9" t="n">
        <v>200</v>
      </c>
      <c r="BS88" s="9" t="s">
        <v>29</v>
      </c>
      <c r="BT88" s="9" t="n">
        <v>200</v>
      </c>
      <c r="BU88" s="9" t="n">
        <v>200</v>
      </c>
      <c r="BV88" s="11" t="n">
        <f aca="false">ROUNDUP(BC88/C88,0)</f>
        <v>-1</v>
      </c>
      <c r="BW88" s="12" t="n">
        <v>867</v>
      </c>
      <c r="BX88" s="13" t="n">
        <v>183</v>
      </c>
      <c r="BY88" s="13"/>
    </row>
    <row r="89" customFormat="false" ht="15" hidden="false" customHeight="false" outlineLevel="0" collapsed="false">
      <c r="A89" s="9" t="n">
        <v>88</v>
      </c>
      <c r="B89" s="9" t="s">
        <v>24</v>
      </c>
      <c r="C89" s="9" t="n">
        <v>300</v>
      </c>
      <c r="D89" s="9" t="n">
        <v>203524</v>
      </c>
      <c r="E89" s="9" t="n">
        <v>2118344</v>
      </c>
      <c r="F89" s="9"/>
      <c r="G89" s="9" t="s">
        <v>258</v>
      </c>
      <c r="H89" s="9" t="s">
        <v>29</v>
      </c>
      <c r="I89" s="10" t="s">
        <v>259</v>
      </c>
      <c r="J89" s="9" t="n">
        <v>861</v>
      </c>
      <c r="K89" s="9" t="n">
        <f aca="false">H89-J89</f>
        <v>-861</v>
      </c>
      <c r="L89" s="9" t="n">
        <v>300</v>
      </c>
      <c r="M89" s="9" t="n">
        <f aca="false">K89+L89</f>
        <v>-561</v>
      </c>
      <c r="N89" s="9" t="n">
        <v>0</v>
      </c>
      <c r="O89" s="9" t="n">
        <f aca="false">M89-N89</f>
        <v>-561</v>
      </c>
      <c r="P89" s="9" t="n">
        <v>400</v>
      </c>
      <c r="Q89" s="9" t="n">
        <f aca="false">O89+P89</f>
        <v>-161</v>
      </c>
      <c r="R89" s="9" t="n">
        <v>0</v>
      </c>
      <c r="S89" s="9" t="n">
        <f aca="false">Q89-R89</f>
        <v>-161</v>
      </c>
      <c r="T89" s="9" t="n">
        <v>0</v>
      </c>
      <c r="U89" s="9" t="n">
        <f aca="false">S89+T89</f>
        <v>-161</v>
      </c>
      <c r="V89" s="9" t="n">
        <v>0</v>
      </c>
      <c r="W89" s="9" t="n">
        <f aca="false">U89-V89</f>
        <v>-161</v>
      </c>
      <c r="X89" s="9" t="s">
        <v>29</v>
      </c>
      <c r="Y89" s="9" t="n">
        <f aca="false">W89+X89</f>
        <v>-161</v>
      </c>
      <c r="Z89" s="9" t="n">
        <v>0</v>
      </c>
      <c r="AA89" s="9" t="n">
        <f aca="false">Y89-Z89</f>
        <v>-161</v>
      </c>
      <c r="AB89" s="9" t="s">
        <v>29</v>
      </c>
      <c r="AC89" s="9" t="n">
        <f aca="false">AA89+AB89</f>
        <v>-161</v>
      </c>
      <c r="AD89" s="9" t="n">
        <v>0</v>
      </c>
      <c r="AE89" s="9" t="n">
        <f aca="false">AC89-AD89</f>
        <v>-161</v>
      </c>
      <c r="AF89" s="9" t="s">
        <v>29</v>
      </c>
      <c r="AG89" s="9" t="n">
        <f aca="false">AE89+AF89</f>
        <v>-161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 t="n">
        <f aca="false">SUM(AH89:BA89)</f>
        <v>0</v>
      </c>
      <c r="BC89" s="9" t="n">
        <f aca="false">AG89-BB89</f>
        <v>-161</v>
      </c>
      <c r="BD89" s="9" t="s">
        <v>29</v>
      </c>
      <c r="BE89" s="9" t="s">
        <v>29</v>
      </c>
      <c r="BF89" s="9" t="s">
        <v>29</v>
      </c>
      <c r="BG89" s="9" t="s">
        <v>29</v>
      </c>
      <c r="BH89" s="9" t="s">
        <v>29</v>
      </c>
      <c r="BI89" s="9" t="s">
        <v>29</v>
      </c>
      <c r="BJ89" s="9" t="s">
        <v>29</v>
      </c>
      <c r="BK89" s="9" t="s">
        <v>29</v>
      </c>
      <c r="BL89" s="9" t="s">
        <v>29</v>
      </c>
      <c r="BM89" s="9" t="s">
        <v>29</v>
      </c>
      <c r="BN89" s="9" t="s">
        <v>29</v>
      </c>
      <c r="BO89" s="9" t="s">
        <v>29</v>
      </c>
      <c r="BP89" s="9" t="s">
        <v>29</v>
      </c>
      <c r="BQ89" s="9" t="n">
        <v>0</v>
      </c>
      <c r="BR89" s="9" t="n">
        <v>0</v>
      </c>
      <c r="BS89" s="9" t="s">
        <v>29</v>
      </c>
      <c r="BT89" s="9" t="s">
        <v>29</v>
      </c>
      <c r="BU89" s="9" t="n">
        <v>0</v>
      </c>
      <c r="BV89" s="11" t="n">
        <f aca="false">ROUNDUP(BC89/C89,0)</f>
        <v>-1</v>
      </c>
      <c r="BW89" s="12" t="n">
        <v>450</v>
      </c>
      <c r="BX89" s="13" t="n">
        <v>1272</v>
      </c>
      <c r="BY89" s="13"/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1000</v>
      </c>
      <c r="D90" s="9" t="n">
        <v>191575</v>
      </c>
      <c r="E90" s="9" t="n">
        <v>2073479</v>
      </c>
      <c r="F90" s="9" t="s">
        <v>25</v>
      </c>
      <c r="G90" s="9" t="s">
        <v>51</v>
      </c>
      <c r="H90" s="9" t="n">
        <v>1500</v>
      </c>
      <c r="I90" s="10" t="s">
        <v>52</v>
      </c>
      <c r="J90" s="9" t="n">
        <v>0</v>
      </c>
      <c r="K90" s="9" t="n">
        <f aca="false">H90-J90</f>
        <v>1500</v>
      </c>
      <c r="L90" s="9" t="n">
        <v>900</v>
      </c>
      <c r="M90" s="9" t="n">
        <f aca="false">K90+L90</f>
        <v>2400</v>
      </c>
      <c r="N90" s="9" t="n">
        <v>1685</v>
      </c>
      <c r="O90" s="9" t="n">
        <f aca="false">M90-N90</f>
        <v>715</v>
      </c>
      <c r="P90" s="9" t="n">
        <v>900</v>
      </c>
      <c r="Q90" s="9" t="n">
        <f aca="false">O90+P90</f>
        <v>1615</v>
      </c>
      <c r="R90" s="9" t="n">
        <v>1110</v>
      </c>
      <c r="S90" s="9" t="n">
        <f aca="false">Q90-R90</f>
        <v>505</v>
      </c>
      <c r="T90" s="9" t="n">
        <v>1200</v>
      </c>
      <c r="U90" s="9" t="n">
        <f aca="false">S90+T90</f>
        <v>1705</v>
      </c>
      <c r="V90" s="9" t="n">
        <v>1378</v>
      </c>
      <c r="W90" s="9" t="n">
        <f aca="false">U90-V90</f>
        <v>327</v>
      </c>
      <c r="X90" s="9" t="n">
        <v>900</v>
      </c>
      <c r="Y90" s="9" t="n">
        <f aca="false">W90+X90</f>
        <v>1227</v>
      </c>
      <c r="Z90" s="9" t="n">
        <v>1102</v>
      </c>
      <c r="AA90" s="9" t="n">
        <f aca="false">Y90-Z90</f>
        <v>125</v>
      </c>
      <c r="AB90" s="9" t="n">
        <v>900</v>
      </c>
      <c r="AC90" s="9" t="n">
        <f aca="false">AA90+AB90</f>
        <v>1025</v>
      </c>
      <c r="AD90" s="9" t="n">
        <v>794</v>
      </c>
      <c r="AE90" s="9" t="n">
        <f aca="false">AC90-AD90</f>
        <v>231</v>
      </c>
      <c r="AF90" s="9" t="n">
        <v>900</v>
      </c>
      <c r="AG90" s="9" t="n">
        <f aca="false">AE90+AF90</f>
        <v>1131</v>
      </c>
      <c r="AH90" s="9"/>
      <c r="AI90" s="9"/>
      <c r="AJ90" s="9"/>
      <c r="AK90" s="9"/>
      <c r="AL90" s="9"/>
      <c r="AM90" s="9"/>
      <c r="AN90" s="9"/>
      <c r="AO90" s="9" t="n">
        <f aca="false">444+440</f>
        <v>884</v>
      </c>
      <c r="AP90" s="9" t="n">
        <v>409</v>
      </c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 t="n">
        <f aca="false">SUM(AH90:BA90)</f>
        <v>1293</v>
      </c>
      <c r="BC90" s="9" t="n">
        <f aca="false">AG90-BB90</f>
        <v>-162</v>
      </c>
      <c r="BD90" s="9" t="n">
        <v>900</v>
      </c>
      <c r="BE90" s="9" t="n">
        <v>900</v>
      </c>
      <c r="BF90" s="9" t="n">
        <v>900</v>
      </c>
      <c r="BG90" s="9" t="n">
        <v>900</v>
      </c>
      <c r="BH90" s="9" t="n">
        <v>900</v>
      </c>
      <c r="BI90" s="9" t="s">
        <v>29</v>
      </c>
      <c r="BJ90" s="9" t="s">
        <v>29</v>
      </c>
      <c r="BK90" s="9" t="s">
        <v>29</v>
      </c>
      <c r="BL90" s="9" t="s">
        <v>29</v>
      </c>
      <c r="BM90" s="9" t="s">
        <v>29</v>
      </c>
      <c r="BN90" s="9" t="s">
        <v>29</v>
      </c>
      <c r="BO90" s="9" t="s">
        <v>29</v>
      </c>
      <c r="BP90" s="9" t="s">
        <v>29</v>
      </c>
      <c r="BQ90" s="9" t="n">
        <v>300</v>
      </c>
      <c r="BR90" s="9" t="n">
        <v>1500</v>
      </c>
      <c r="BS90" s="9" t="n">
        <v>900</v>
      </c>
      <c r="BT90" s="9" t="n">
        <v>900</v>
      </c>
      <c r="BU90" s="9" t="n">
        <v>900</v>
      </c>
      <c r="BV90" s="11" t="n">
        <f aca="false">ROUNDUP(BC90/C90,0)</f>
        <v>-1</v>
      </c>
      <c r="BW90" s="12" t="n">
        <v>302</v>
      </c>
      <c r="BX90" s="13" t="n">
        <v>1500</v>
      </c>
      <c r="BY90" s="13" t="s">
        <v>280</v>
      </c>
    </row>
    <row r="91" customFormat="false" ht="15" hidden="false" customHeight="false" outlineLevel="0" collapsed="false">
      <c r="A91" s="9" t="n">
        <v>90</v>
      </c>
      <c r="B91" s="9" t="s">
        <v>24</v>
      </c>
      <c r="C91" s="9" t="n">
        <v>1000</v>
      </c>
      <c r="D91" s="9" t="n">
        <v>0</v>
      </c>
      <c r="E91" s="9" t="n">
        <v>2074373</v>
      </c>
      <c r="F91" s="9"/>
      <c r="G91" s="9" t="s">
        <v>172</v>
      </c>
      <c r="H91" s="9" t="s">
        <v>29</v>
      </c>
      <c r="I91" s="10" t="s">
        <v>173</v>
      </c>
      <c r="J91" s="9" t="n">
        <v>0</v>
      </c>
      <c r="K91" s="9" t="n">
        <f aca="false">H91-J91</f>
        <v>0</v>
      </c>
      <c r="L91" s="9" t="n">
        <v>1000</v>
      </c>
      <c r="M91" s="9" t="n">
        <f aca="false">K91+L91</f>
        <v>1000</v>
      </c>
      <c r="N91" s="9" t="n">
        <v>0</v>
      </c>
      <c r="O91" s="9" t="n">
        <f aca="false">M91-N91</f>
        <v>1000</v>
      </c>
      <c r="P91" s="9" t="n">
        <v>500</v>
      </c>
      <c r="Q91" s="9" t="n">
        <f aca="false">O91+P91</f>
        <v>1500</v>
      </c>
      <c r="R91" s="9" t="n">
        <v>1940</v>
      </c>
      <c r="S91" s="9" t="n">
        <f aca="false">Q91-R91</f>
        <v>-440</v>
      </c>
      <c r="T91" s="9" t="n">
        <v>1000</v>
      </c>
      <c r="U91" s="9" t="n">
        <f aca="false">S91+T91</f>
        <v>560</v>
      </c>
      <c r="V91" s="9" t="n">
        <v>1097</v>
      </c>
      <c r="W91" s="9" t="n">
        <f aca="false">U91-V91</f>
        <v>-537</v>
      </c>
      <c r="X91" s="9" t="n">
        <v>1000</v>
      </c>
      <c r="Y91" s="9" t="n">
        <f aca="false">W91+X91</f>
        <v>463</v>
      </c>
      <c r="Z91" s="9" t="n">
        <v>0</v>
      </c>
      <c r="AA91" s="9" t="n">
        <f aca="false">Y91-Z91</f>
        <v>463</v>
      </c>
      <c r="AB91" s="9" t="n">
        <v>1000</v>
      </c>
      <c r="AC91" s="9" t="n">
        <f aca="false">AA91+AB91</f>
        <v>1463</v>
      </c>
      <c r="AD91" s="9" t="n">
        <v>1600</v>
      </c>
      <c r="AE91" s="9" t="n">
        <f aca="false">AC91-AD91</f>
        <v>-137</v>
      </c>
      <c r="AF91" s="9" t="n">
        <v>1000</v>
      </c>
      <c r="AG91" s="9" t="n">
        <f aca="false">AE91+AF91</f>
        <v>863</v>
      </c>
      <c r="AH91" s="9" t="n">
        <v>1029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 t="n">
        <f aca="false">SUM(AH91:BA91)</f>
        <v>1029</v>
      </c>
      <c r="BC91" s="9" t="n">
        <f aca="false">AG91-BB91</f>
        <v>-166</v>
      </c>
      <c r="BD91" s="9" t="n">
        <v>500</v>
      </c>
      <c r="BE91" s="9" t="n">
        <v>1000</v>
      </c>
      <c r="BF91" s="9" t="n">
        <v>1000</v>
      </c>
      <c r="BG91" s="9" t="n">
        <v>1000</v>
      </c>
      <c r="BH91" s="9" t="n">
        <v>1000</v>
      </c>
      <c r="BI91" s="9" t="s">
        <v>29</v>
      </c>
      <c r="BJ91" s="9" t="s">
        <v>29</v>
      </c>
      <c r="BK91" s="9" t="s">
        <v>29</v>
      </c>
      <c r="BL91" s="9" t="s">
        <v>29</v>
      </c>
      <c r="BM91" s="9" t="s">
        <v>29</v>
      </c>
      <c r="BN91" s="9" t="s">
        <v>29</v>
      </c>
      <c r="BO91" s="9" t="s">
        <v>29</v>
      </c>
      <c r="BP91" s="9" t="s">
        <v>29</v>
      </c>
      <c r="BQ91" s="9" t="s">
        <v>29</v>
      </c>
      <c r="BR91" s="9" t="n">
        <v>1500</v>
      </c>
      <c r="BS91" s="9" t="n">
        <v>1000</v>
      </c>
      <c r="BT91" s="9" t="n">
        <v>1000</v>
      </c>
      <c r="BU91" s="9" t="n">
        <v>1000</v>
      </c>
      <c r="BV91" s="11" t="n">
        <f aca="false">ROUNDUP(BC91/C91,0)</f>
        <v>-1</v>
      </c>
      <c r="BW91" s="12" t="n">
        <v>101</v>
      </c>
      <c r="BX91" s="13" t="n">
        <v>0</v>
      </c>
      <c r="BY91" s="13" t="s">
        <v>21</v>
      </c>
    </row>
    <row r="92" customFormat="false" ht="15" hidden="false" customHeight="false" outlineLevel="0" collapsed="false">
      <c r="A92" s="9" t="n">
        <v>91</v>
      </c>
      <c r="B92" s="9" t="s">
        <v>24</v>
      </c>
      <c r="C92" s="9" t="n">
        <v>450</v>
      </c>
      <c r="D92" s="9" t="n">
        <v>191575</v>
      </c>
      <c r="E92" s="9" t="n">
        <v>2066304</v>
      </c>
      <c r="F92" s="9"/>
      <c r="G92" s="9" t="s">
        <v>90</v>
      </c>
      <c r="H92" s="9" t="n">
        <v>450</v>
      </c>
      <c r="I92" s="10" t="s">
        <v>91</v>
      </c>
      <c r="J92" s="9" t="n">
        <v>1548</v>
      </c>
      <c r="K92" s="9" t="n">
        <f aca="false">H92-J92</f>
        <v>-1098</v>
      </c>
      <c r="L92" s="9" t="n">
        <v>1350</v>
      </c>
      <c r="M92" s="9" t="n">
        <f aca="false">K92+L92</f>
        <v>252</v>
      </c>
      <c r="N92" s="9" t="n">
        <v>508</v>
      </c>
      <c r="O92" s="9" t="n">
        <f aca="false">M92-N92</f>
        <v>-256</v>
      </c>
      <c r="P92" s="9" t="n">
        <v>900</v>
      </c>
      <c r="Q92" s="9" t="n">
        <f aca="false">O92+P92</f>
        <v>644</v>
      </c>
      <c r="R92" s="9" t="n">
        <v>748</v>
      </c>
      <c r="S92" s="9" t="n">
        <f aca="false">Q92-R92</f>
        <v>-104</v>
      </c>
      <c r="T92" s="9" t="n">
        <v>900</v>
      </c>
      <c r="U92" s="9" t="n">
        <f aca="false">S92+T92</f>
        <v>796</v>
      </c>
      <c r="V92" s="9" t="n">
        <v>827</v>
      </c>
      <c r="W92" s="9" t="n">
        <f aca="false">U92-V92</f>
        <v>-31</v>
      </c>
      <c r="X92" s="9" t="n">
        <v>900</v>
      </c>
      <c r="Y92" s="9" t="n">
        <f aca="false">W92+X92</f>
        <v>869</v>
      </c>
      <c r="Z92" s="9" t="n">
        <v>869</v>
      </c>
      <c r="AA92" s="9" t="n">
        <f aca="false">Y92-Z92</f>
        <v>0</v>
      </c>
      <c r="AB92" s="9" t="n">
        <v>900</v>
      </c>
      <c r="AC92" s="9" t="n">
        <f aca="false">AA92+AB92</f>
        <v>900</v>
      </c>
      <c r="AD92" s="9" t="n">
        <v>1136</v>
      </c>
      <c r="AE92" s="9" t="n">
        <f aca="false">AC92-AD92</f>
        <v>-236</v>
      </c>
      <c r="AF92" s="9" t="n">
        <v>900</v>
      </c>
      <c r="AG92" s="9" t="n">
        <f aca="false">AE92+AF92</f>
        <v>664</v>
      </c>
      <c r="AH92" s="9"/>
      <c r="AI92" s="9"/>
      <c r="AJ92" s="9"/>
      <c r="AK92" s="9"/>
      <c r="AL92" s="9"/>
      <c r="AM92" s="9" t="n">
        <v>365</v>
      </c>
      <c r="AN92" s="9"/>
      <c r="AO92" s="9"/>
      <c r="AP92" s="9"/>
      <c r="AQ92" s="9"/>
      <c r="AR92" s="9"/>
      <c r="AS92" s="9" t="n">
        <v>495</v>
      </c>
      <c r="AT92" s="9"/>
      <c r="AU92" s="9"/>
      <c r="AV92" s="9"/>
      <c r="AW92" s="9"/>
      <c r="AX92" s="9"/>
      <c r="AY92" s="9"/>
      <c r="AZ92" s="9"/>
      <c r="BA92" s="9"/>
      <c r="BB92" s="9" t="n">
        <f aca="false">SUM(AH92:BA92)</f>
        <v>860</v>
      </c>
      <c r="BC92" s="9" t="n">
        <f aca="false">AG92-BB92</f>
        <v>-196</v>
      </c>
      <c r="BD92" s="9" t="n">
        <v>900</v>
      </c>
      <c r="BE92" s="9" t="n">
        <v>900</v>
      </c>
      <c r="BF92" s="9" t="n">
        <v>900</v>
      </c>
      <c r="BG92" s="9" t="n">
        <v>900</v>
      </c>
      <c r="BH92" s="9" t="n">
        <v>900</v>
      </c>
      <c r="BI92" s="9" t="s">
        <v>29</v>
      </c>
      <c r="BJ92" s="9" t="s">
        <v>29</v>
      </c>
      <c r="BK92" s="9" t="s">
        <v>29</v>
      </c>
      <c r="BL92" s="9" t="s">
        <v>29</v>
      </c>
      <c r="BM92" s="9" t="s">
        <v>29</v>
      </c>
      <c r="BN92" s="9" t="s">
        <v>29</v>
      </c>
      <c r="BO92" s="9" t="s">
        <v>29</v>
      </c>
      <c r="BP92" s="9" t="s">
        <v>29</v>
      </c>
      <c r="BQ92" s="9" t="n">
        <v>450</v>
      </c>
      <c r="BR92" s="9" t="n">
        <v>1350</v>
      </c>
      <c r="BS92" s="9" t="n">
        <v>900</v>
      </c>
      <c r="BT92" s="9" t="n">
        <v>900</v>
      </c>
      <c r="BU92" s="9" t="n">
        <v>900</v>
      </c>
      <c r="BV92" s="11" t="n">
        <f aca="false">ROUNDUP(BC92/C92,0)</f>
        <v>-1</v>
      </c>
      <c r="BW92" s="12" t="n">
        <v>556</v>
      </c>
      <c r="BX92" s="13" t="n">
        <v>1582</v>
      </c>
      <c r="BY92" s="13" t="s">
        <v>49</v>
      </c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300</v>
      </c>
      <c r="D93" s="9" t="n">
        <v>203524</v>
      </c>
      <c r="E93" s="9" t="n">
        <v>2118361</v>
      </c>
      <c r="F93" s="9"/>
      <c r="G93" s="9" t="s">
        <v>260</v>
      </c>
      <c r="H93" s="9" t="s">
        <v>29</v>
      </c>
      <c r="I93" s="10" t="s">
        <v>261</v>
      </c>
      <c r="J93" s="9" t="n">
        <v>205</v>
      </c>
      <c r="K93" s="9" t="n">
        <f aca="false">H93-J93</f>
        <v>-205</v>
      </c>
      <c r="L93" s="9" t="s">
        <v>29</v>
      </c>
      <c r="M93" s="9" t="n">
        <f aca="false">K93+L93</f>
        <v>-205</v>
      </c>
      <c r="N93" s="9" t="n">
        <v>0</v>
      </c>
      <c r="O93" s="9" t="n">
        <f aca="false">M93-N93</f>
        <v>-205</v>
      </c>
      <c r="P93" s="9" t="s">
        <v>29</v>
      </c>
      <c r="Q93" s="9" t="n">
        <f aca="false">O93+P93</f>
        <v>-205</v>
      </c>
      <c r="R93" s="9" t="n">
        <v>0</v>
      </c>
      <c r="S93" s="9" t="n">
        <f aca="false">Q93-R93</f>
        <v>-205</v>
      </c>
      <c r="T93" s="9" t="s">
        <v>29</v>
      </c>
      <c r="U93" s="9" t="n">
        <f aca="false">S93+T93</f>
        <v>-205</v>
      </c>
      <c r="V93" s="9" t="n">
        <v>0</v>
      </c>
      <c r="W93" s="9" t="n">
        <f aca="false">U93-V93</f>
        <v>-205</v>
      </c>
      <c r="X93" s="9" t="n">
        <v>0</v>
      </c>
      <c r="Y93" s="9" t="n">
        <f aca="false">W93+X93</f>
        <v>-205</v>
      </c>
      <c r="Z93" s="9" t="n">
        <v>0</v>
      </c>
      <c r="AA93" s="9" t="n">
        <f aca="false">Y93-Z93</f>
        <v>-205</v>
      </c>
      <c r="AB93" s="9" t="s">
        <v>29</v>
      </c>
      <c r="AC93" s="9" t="n">
        <f aca="false">AA93+AB93</f>
        <v>-205</v>
      </c>
      <c r="AD93" s="9" t="n">
        <v>0</v>
      </c>
      <c r="AE93" s="9" t="n">
        <f aca="false">AC93-AD93</f>
        <v>-205</v>
      </c>
      <c r="AF93" s="9" t="s">
        <v>29</v>
      </c>
      <c r="AG93" s="9" t="n">
        <f aca="false">AE93+AF93</f>
        <v>-205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 t="n">
        <f aca="false">SUM(AH93:BA93)</f>
        <v>0</v>
      </c>
      <c r="BC93" s="9" t="n">
        <f aca="false">AG93-BB93</f>
        <v>-205</v>
      </c>
      <c r="BD93" s="9" t="s">
        <v>29</v>
      </c>
      <c r="BE93" s="9" t="s">
        <v>29</v>
      </c>
      <c r="BF93" s="9" t="s">
        <v>29</v>
      </c>
      <c r="BG93" s="9" t="s">
        <v>29</v>
      </c>
      <c r="BH93" s="9" t="s">
        <v>29</v>
      </c>
      <c r="BI93" s="9" t="s">
        <v>29</v>
      </c>
      <c r="BJ93" s="9" t="s">
        <v>29</v>
      </c>
      <c r="BK93" s="9" t="s">
        <v>29</v>
      </c>
      <c r="BL93" s="9" t="s">
        <v>29</v>
      </c>
      <c r="BM93" s="9" t="s">
        <v>29</v>
      </c>
      <c r="BN93" s="9" t="s">
        <v>29</v>
      </c>
      <c r="BO93" s="9" t="s">
        <v>29</v>
      </c>
      <c r="BP93" s="9" t="s">
        <v>29</v>
      </c>
      <c r="BQ93" s="9" t="s">
        <v>29</v>
      </c>
      <c r="BR93" s="9" t="n">
        <v>280</v>
      </c>
      <c r="BS93" s="9" t="s">
        <v>29</v>
      </c>
      <c r="BT93" s="9" t="n">
        <v>280</v>
      </c>
      <c r="BU93" s="9" t="s">
        <v>29</v>
      </c>
      <c r="BV93" s="11" t="n">
        <f aca="false">ROUNDUP(BC93/C93,0)</f>
        <v>-1</v>
      </c>
      <c r="BW93" s="12" t="n">
        <v>86</v>
      </c>
      <c r="BX93" s="13" t="n">
        <v>70</v>
      </c>
      <c r="BY93" s="13"/>
    </row>
    <row r="94" customFormat="false" ht="15" hidden="false" customHeight="false" outlineLevel="0" collapsed="false">
      <c r="A94" s="9" t="n">
        <v>93</v>
      </c>
      <c r="B94" s="9" t="s">
        <v>240</v>
      </c>
      <c r="C94" s="19" t="n">
        <v>200</v>
      </c>
      <c r="D94" s="19"/>
      <c r="E94" s="23" t="n">
        <v>2002471</v>
      </c>
      <c r="F94" s="9"/>
      <c r="G94" s="9" t="s">
        <v>262</v>
      </c>
      <c r="H94" s="20"/>
      <c r="I94" s="19"/>
      <c r="J94" s="20"/>
      <c r="K94" s="20"/>
      <c r="L94" s="20"/>
      <c r="M94" s="20"/>
      <c r="N94" s="20"/>
      <c r="O94" s="20"/>
      <c r="P94" s="20"/>
      <c r="Q94" s="20"/>
      <c r="R94" s="9" t="n">
        <v>210</v>
      </c>
      <c r="S94" s="9" t="n">
        <f aca="false">Q94-R94</f>
        <v>-210</v>
      </c>
      <c r="T94" s="20"/>
      <c r="U94" s="9" t="n">
        <f aca="false">S94+T94</f>
        <v>-210</v>
      </c>
      <c r="V94" s="9" t="n">
        <v>0</v>
      </c>
      <c r="W94" s="9" t="n">
        <f aca="false">U94-V94</f>
        <v>-210</v>
      </c>
      <c r="X94" s="20"/>
      <c r="Y94" s="9" t="n">
        <f aca="false">W94+X94</f>
        <v>-210</v>
      </c>
      <c r="Z94" s="9" t="n">
        <v>0</v>
      </c>
      <c r="AA94" s="9" t="n">
        <f aca="false">Y94-Z94</f>
        <v>-210</v>
      </c>
      <c r="AB94" s="20"/>
      <c r="AC94" s="9" t="n">
        <f aca="false">AA94+AB94</f>
        <v>-210</v>
      </c>
      <c r="AD94" s="9" t="n">
        <v>0</v>
      </c>
      <c r="AE94" s="9" t="n">
        <f aca="false">AC94-AD94</f>
        <v>-210</v>
      </c>
      <c r="AF94" s="20"/>
      <c r="AG94" s="9" t="n">
        <f aca="false">AE94+AF94</f>
        <v>-210</v>
      </c>
      <c r="AH94" s="20"/>
      <c r="AI94" s="20"/>
      <c r="AJ94" s="20"/>
      <c r="AK94" s="20"/>
      <c r="AL94" s="20"/>
      <c r="AM94" s="20"/>
      <c r="AN94" s="20"/>
      <c r="AO94" s="20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20"/>
      <c r="BB94" s="9" t="n">
        <f aca="false">SUM(AH94:BA94)</f>
        <v>0</v>
      </c>
      <c r="BC94" s="9" t="n">
        <f aca="false">AG94-BB94</f>
        <v>-210</v>
      </c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11" t="n">
        <f aca="false">ROUNDUP(BC94/C94,0)</f>
        <v>-2</v>
      </c>
      <c r="BW94" s="12" t="n">
        <v>200</v>
      </c>
      <c r="BX94" s="13" t="n">
        <v>0</v>
      </c>
      <c r="BY94" s="13"/>
    </row>
    <row r="95" customFormat="false" ht="15" hidden="false" customHeight="false" outlineLevel="0" collapsed="false">
      <c r="A95" s="9" t="n">
        <v>94</v>
      </c>
      <c r="B95" s="19" t="s">
        <v>240</v>
      </c>
      <c r="C95" s="19" t="n">
        <v>130</v>
      </c>
      <c r="D95" s="19"/>
      <c r="E95" s="13" t="n">
        <v>2013709</v>
      </c>
      <c r="F95" s="9"/>
      <c r="G95" s="13" t="s">
        <v>263</v>
      </c>
      <c r="H95" s="20"/>
      <c r="I95" s="1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9" t="n">
        <v>250</v>
      </c>
      <c r="AE95" s="9" t="n">
        <f aca="false">AC95-AD95</f>
        <v>-250</v>
      </c>
      <c r="AF95" s="20"/>
      <c r="AG95" s="9" t="n">
        <f aca="false">AE95+AF95</f>
        <v>-250</v>
      </c>
      <c r="AH95" s="20"/>
      <c r="AI95" s="20"/>
      <c r="AJ95" s="20"/>
      <c r="AK95" s="20"/>
      <c r="AL95" s="20"/>
      <c r="AM95" s="20"/>
      <c r="AN95" s="20"/>
      <c r="AO95" s="20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20"/>
      <c r="BB95" s="9" t="n">
        <f aca="false">SUM(AH95:BA95)</f>
        <v>0</v>
      </c>
      <c r="BC95" s="9" t="n">
        <f aca="false">AG95-BB95</f>
        <v>-250</v>
      </c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11" t="n">
        <f aca="false">ROUNDUP(BC95/C95,0)</f>
        <v>-2</v>
      </c>
      <c r="BW95" s="12" t="n">
        <v>27</v>
      </c>
      <c r="BX95" s="13" t="n">
        <v>0</v>
      </c>
      <c r="BY95" s="15"/>
    </row>
    <row r="96" customFormat="false" ht="15" hidden="false" customHeight="false" outlineLevel="0" collapsed="false">
      <c r="A96" s="9" t="n">
        <v>95</v>
      </c>
      <c r="B96" s="9" t="s">
        <v>24</v>
      </c>
      <c r="C96" s="9" t="n">
        <v>1000</v>
      </c>
      <c r="D96" s="9" t="n">
        <v>191575</v>
      </c>
      <c r="E96" s="9" t="n">
        <v>2074376</v>
      </c>
      <c r="F96" s="9"/>
      <c r="G96" s="9" t="s">
        <v>144</v>
      </c>
      <c r="H96" s="9" t="n">
        <v>500</v>
      </c>
      <c r="I96" s="10" t="s">
        <v>145</v>
      </c>
      <c r="J96" s="9" t="n">
        <v>1649</v>
      </c>
      <c r="K96" s="9" t="n">
        <f aca="false">H96-J96</f>
        <v>-1149</v>
      </c>
      <c r="L96" s="9" t="n">
        <v>1000</v>
      </c>
      <c r="M96" s="9" t="n">
        <f aca="false">K96+L96</f>
        <v>-149</v>
      </c>
      <c r="N96" s="9" t="n">
        <v>0</v>
      </c>
      <c r="O96" s="9" t="n">
        <f aca="false">M96-N96</f>
        <v>-149</v>
      </c>
      <c r="P96" s="9" t="n">
        <v>1000</v>
      </c>
      <c r="Q96" s="9" t="n">
        <f aca="false">O96+P96</f>
        <v>851</v>
      </c>
      <c r="R96" s="9" t="n">
        <v>1543</v>
      </c>
      <c r="S96" s="9" t="n">
        <f aca="false">Q96-R96</f>
        <v>-692</v>
      </c>
      <c r="T96" s="9" t="n">
        <v>1000</v>
      </c>
      <c r="U96" s="9" t="n">
        <f aca="false">S96+T96</f>
        <v>308</v>
      </c>
      <c r="V96" s="9" t="n">
        <v>1156</v>
      </c>
      <c r="W96" s="9" t="n">
        <f aca="false">U96-V96</f>
        <v>-848</v>
      </c>
      <c r="X96" s="9" t="n">
        <v>1000</v>
      </c>
      <c r="Y96" s="9" t="n">
        <f aca="false">W96+X96</f>
        <v>152</v>
      </c>
      <c r="Z96" s="9" t="n">
        <v>332</v>
      </c>
      <c r="AA96" s="9" t="n">
        <f aca="false">Y96-Z96</f>
        <v>-180</v>
      </c>
      <c r="AB96" s="9" t="n">
        <v>500</v>
      </c>
      <c r="AC96" s="9" t="n">
        <f aca="false">AA96+AB96</f>
        <v>320</v>
      </c>
      <c r="AD96" s="9" t="n">
        <v>550</v>
      </c>
      <c r="AE96" s="9" t="n">
        <f aca="false">AC96-AD96</f>
        <v>-230</v>
      </c>
      <c r="AF96" s="9" t="n">
        <v>1000</v>
      </c>
      <c r="AG96" s="9" t="n">
        <f aca="false">AE96+AF96</f>
        <v>770</v>
      </c>
      <c r="AH96" s="9"/>
      <c r="AI96" s="9" t="n">
        <v>570</v>
      </c>
      <c r="AJ96" s="9"/>
      <c r="AK96" s="9"/>
      <c r="AL96" s="9"/>
      <c r="AM96" s="9"/>
      <c r="AN96" s="9"/>
      <c r="AO96" s="9"/>
      <c r="AP96" s="9"/>
      <c r="AQ96" s="9" t="n">
        <v>471</v>
      </c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 t="n">
        <f aca="false">SUM(AH96:BA96)</f>
        <v>1041</v>
      </c>
      <c r="BC96" s="9" t="n">
        <f aca="false">AG96-BB96</f>
        <v>-271</v>
      </c>
      <c r="BD96" s="9" t="n">
        <v>1000</v>
      </c>
      <c r="BE96" s="9" t="n">
        <v>1000</v>
      </c>
      <c r="BF96" s="9" t="n">
        <v>1000</v>
      </c>
      <c r="BG96" s="9" t="n">
        <v>500</v>
      </c>
      <c r="BH96" s="9" t="n">
        <v>1000</v>
      </c>
      <c r="BI96" s="9" t="s">
        <v>29</v>
      </c>
      <c r="BJ96" s="9" t="s">
        <v>29</v>
      </c>
      <c r="BK96" s="9" t="s">
        <v>29</v>
      </c>
      <c r="BL96" s="9" t="s">
        <v>29</v>
      </c>
      <c r="BM96" s="9" t="s">
        <v>29</v>
      </c>
      <c r="BN96" s="9" t="s">
        <v>29</v>
      </c>
      <c r="BO96" s="9" t="s">
        <v>29</v>
      </c>
      <c r="BP96" s="9" t="s">
        <v>29</v>
      </c>
      <c r="BQ96" s="9" t="n">
        <v>500</v>
      </c>
      <c r="BR96" s="9" t="n">
        <v>1500</v>
      </c>
      <c r="BS96" s="9" t="n">
        <v>1000</v>
      </c>
      <c r="BT96" s="9" t="n">
        <v>1000</v>
      </c>
      <c r="BU96" s="9" t="n">
        <v>500</v>
      </c>
      <c r="BV96" s="11" t="n">
        <f aca="false">ROUNDUP(BC96/C96,0)</f>
        <v>-1</v>
      </c>
      <c r="BW96" s="12" t="n">
        <v>1054</v>
      </c>
      <c r="BX96" s="13" t="n">
        <v>1830</v>
      </c>
      <c r="BY96" s="13" t="s">
        <v>21</v>
      </c>
    </row>
    <row r="97" customFormat="false" ht="15" hidden="false" customHeight="false" outlineLevel="0" collapsed="false">
      <c r="A97" s="9" t="n">
        <v>96</v>
      </c>
      <c r="B97" s="19" t="s">
        <v>240</v>
      </c>
      <c r="C97" s="19" t="n">
        <v>300</v>
      </c>
      <c r="D97" s="13"/>
      <c r="E97" s="13" t="n">
        <v>2002475</v>
      </c>
      <c r="F97" s="9"/>
      <c r="G97" s="13" t="s">
        <v>264</v>
      </c>
      <c r="H97" s="24" t="n">
        <v>500</v>
      </c>
      <c r="I97" s="24"/>
      <c r="J97" s="24"/>
      <c r="K97" s="24"/>
      <c r="L97" s="24"/>
      <c r="M97" s="24"/>
      <c r="N97" s="24"/>
      <c r="O97" s="24"/>
      <c r="P97" s="24"/>
      <c r="Q97" s="24" t="n">
        <v>1400</v>
      </c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9" t="n">
        <v>288</v>
      </c>
      <c r="AE97" s="9" t="n">
        <f aca="false">AC97-AD97</f>
        <v>-288</v>
      </c>
      <c r="AF97" s="20"/>
      <c r="AG97" s="9" t="n">
        <f aca="false">AE97+AF97</f>
        <v>-288</v>
      </c>
      <c r="AH97" s="20"/>
      <c r="AI97" s="20"/>
      <c r="AJ97" s="20"/>
      <c r="AK97" s="20"/>
      <c r="AL97" s="20"/>
      <c r="AM97" s="20"/>
      <c r="AN97" s="20"/>
      <c r="AO97" s="20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20"/>
      <c r="BB97" s="9" t="n">
        <f aca="false">SUM(AH97:BA97)</f>
        <v>0</v>
      </c>
      <c r="BC97" s="9" t="n">
        <f aca="false">AG97-BB97</f>
        <v>-288</v>
      </c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1" t="n">
        <f aca="false">ROUNDUP(BC97/C97,0)</f>
        <v>-1</v>
      </c>
      <c r="BW97" s="12" t="n">
        <v>56</v>
      </c>
      <c r="BX97" s="13" t="n">
        <v>400</v>
      </c>
      <c r="BY97" s="15"/>
    </row>
    <row r="98" customFormat="false" ht="15" hidden="false" customHeight="false" outlineLevel="0" collapsed="false">
      <c r="A98" s="9" t="n">
        <v>97</v>
      </c>
      <c r="B98" s="9" t="s">
        <v>24</v>
      </c>
      <c r="C98" s="9" t="n">
        <v>150</v>
      </c>
      <c r="D98" s="9" t="n">
        <v>203524</v>
      </c>
      <c r="E98" s="9" t="n">
        <v>2115229</v>
      </c>
      <c r="F98" s="9"/>
      <c r="G98" s="9" t="s">
        <v>265</v>
      </c>
      <c r="H98" s="9" t="s">
        <v>29</v>
      </c>
      <c r="I98" s="10" t="s">
        <v>266</v>
      </c>
      <c r="J98" s="9" t="n">
        <v>150</v>
      </c>
      <c r="K98" s="9" t="n">
        <f aca="false">H98-J98</f>
        <v>-150</v>
      </c>
      <c r="L98" s="9" t="n">
        <v>1000</v>
      </c>
      <c r="M98" s="9" t="n">
        <f aca="false">K98+L98</f>
        <v>850</v>
      </c>
      <c r="N98" s="9" t="n">
        <v>0</v>
      </c>
      <c r="O98" s="9" t="n">
        <f aca="false">M98-N98</f>
        <v>850</v>
      </c>
      <c r="P98" s="9" t="s">
        <v>29</v>
      </c>
      <c r="Q98" s="9" t="n">
        <f aca="false">O98+P98</f>
        <v>850</v>
      </c>
      <c r="R98" s="9" t="n">
        <v>214</v>
      </c>
      <c r="S98" s="9" t="n">
        <v>0</v>
      </c>
      <c r="T98" s="9" t="s">
        <v>29</v>
      </c>
      <c r="U98" s="9" t="n">
        <f aca="false">S98+T98</f>
        <v>0</v>
      </c>
      <c r="V98" s="9" t="n">
        <v>303</v>
      </c>
      <c r="W98" s="9" t="n">
        <f aca="false">U98-V98</f>
        <v>-303</v>
      </c>
      <c r="X98" s="9" t="s">
        <v>29</v>
      </c>
      <c r="Y98" s="9" t="n">
        <f aca="false">W98+X98</f>
        <v>-303</v>
      </c>
      <c r="Z98" s="9" t="n">
        <v>0</v>
      </c>
      <c r="AA98" s="9" t="n">
        <f aca="false">Y98-Z98</f>
        <v>-303</v>
      </c>
      <c r="AB98" s="9" t="s">
        <v>29</v>
      </c>
      <c r="AC98" s="9" t="n">
        <f aca="false">AA98+AB98</f>
        <v>-303</v>
      </c>
      <c r="AD98" s="9" t="n">
        <v>0</v>
      </c>
      <c r="AE98" s="9" t="n">
        <f aca="false">AC98-AD98</f>
        <v>-303</v>
      </c>
      <c r="AF98" s="9" t="s">
        <v>29</v>
      </c>
      <c r="AG98" s="9" t="n">
        <f aca="false">AE98+AF98</f>
        <v>-303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 t="n">
        <f aca="false">SUM(AH98:BA98)</f>
        <v>0</v>
      </c>
      <c r="BC98" s="9" t="n">
        <f aca="false">AG98-BB98</f>
        <v>-303</v>
      </c>
      <c r="BD98" s="9" t="s">
        <v>29</v>
      </c>
      <c r="BE98" s="9" t="s">
        <v>29</v>
      </c>
      <c r="BF98" s="9" t="s">
        <v>29</v>
      </c>
      <c r="BG98" s="9" t="s">
        <v>29</v>
      </c>
      <c r="BH98" s="9" t="s">
        <v>29</v>
      </c>
      <c r="BI98" s="9" t="s">
        <v>29</v>
      </c>
      <c r="BJ98" s="9" t="s">
        <v>29</v>
      </c>
      <c r="BK98" s="9" t="s">
        <v>29</v>
      </c>
      <c r="BL98" s="9" t="s">
        <v>29</v>
      </c>
      <c r="BM98" s="9" t="s">
        <v>29</v>
      </c>
      <c r="BN98" s="9" t="s">
        <v>29</v>
      </c>
      <c r="BO98" s="9" t="s">
        <v>29</v>
      </c>
      <c r="BP98" s="9" t="s">
        <v>29</v>
      </c>
      <c r="BQ98" s="9" t="n">
        <v>1000</v>
      </c>
      <c r="BR98" s="9" t="s">
        <v>29</v>
      </c>
      <c r="BS98" s="9" t="s">
        <v>29</v>
      </c>
      <c r="BT98" s="9" t="s">
        <v>29</v>
      </c>
      <c r="BU98" s="9" t="s">
        <v>29</v>
      </c>
      <c r="BV98" s="11" t="n">
        <f aca="false">ROUNDUP(BC98/C98,0)</f>
        <v>-3</v>
      </c>
      <c r="BW98" s="12" t="n">
        <v>433</v>
      </c>
      <c r="BX98" s="13" t="n">
        <v>50</v>
      </c>
      <c r="BY98" s="13"/>
    </row>
    <row r="99" customFormat="false" ht="15" hidden="false" customHeight="false" outlineLevel="0" collapsed="false">
      <c r="A99" s="9" t="n">
        <v>98</v>
      </c>
      <c r="B99" s="9" t="s">
        <v>24</v>
      </c>
      <c r="C99" s="9" t="n">
        <v>500</v>
      </c>
      <c r="D99" s="9" t="n">
        <v>203524</v>
      </c>
      <c r="E99" s="9" t="n">
        <v>2055824</v>
      </c>
      <c r="F99" s="9"/>
      <c r="G99" s="9" t="s">
        <v>156</v>
      </c>
      <c r="H99" s="9" t="n">
        <v>800</v>
      </c>
      <c r="I99" s="10" t="s">
        <v>157</v>
      </c>
      <c r="J99" s="9" t="n">
        <v>1185</v>
      </c>
      <c r="K99" s="9" t="n">
        <f aca="false">H99-J99</f>
        <v>-385</v>
      </c>
      <c r="L99" s="9" t="n">
        <v>800</v>
      </c>
      <c r="M99" s="9" t="n">
        <f aca="false">K99+L99</f>
        <v>415</v>
      </c>
      <c r="N99" s="9" t="n">
        <v>415</v>
      </c>
      <c r="O99" s="9" t="n">
        <f aca="false">M99-N99</f>
        <v>0</v>
      </c>
      <c r="P99" s="9" t="n">
        <v>800</v>
      </c>
      <c r="Q99" s="9" t="n">
        <f aca="false">O99+P99</f>
        <v>800</v>
      </c>
      <c r="R99" s="9" t="n">
        <v>217</v>
      </c>
      <c r="S99" s="9" t="n">
        <f aca="false">Q99-R99</f>
        <v>583</v>
      </c>
      <c r="T99" s="9" t="n">
        <v>800</v>
      </c>
      <c r="U99" s="9" t="n">
        <f aca="false">S99+T99</f>
        <v>1383</v>
      </c>
      <c r="V99" s="9" t="n">
        <v>1740</v>
      </c>
      <c r="W99" s="9" t="n">
        <f aca="false">U99-V99</f>
        <v>-357</v>
      </c>
      <c r="X99" s="9" t="n">
        <v>800</v>
      </c>
      <c r="Y99" s="9" t="n">
        <f aca="false">W99+X99</f>
        <v>443</v>
      </c>
      <c r="Z99" s="9" t="n">
        <v>0</v>
      </c>
      <c r="AA99" s="9" t="n">
        <f aca="false">Y99-Z99</f>
        <v>443</v>
      </c>
      <c r="AB99" s="9" t="n">
        <v>800</v>
      </c>
      <c r="AC99" s="9" t="n">
        <f aca="false">AA99+AB99</f>
        <v>1243</v>
      </c>
      <c r="AD99" s="9" t="n">
        <v>2378</v>
      </c>
      <c r="AE99" s="9" t="n">
        <f aca="false">AC99-AD99</f>
        <v>-1135</v>
      </c>
      <c r="AF99" s="9" t="n">
        <v>800</v>
      </c>
      <c r="AG99" s="9" t="n">
        <f aca="false">AE99+AF99</f>
        <v>-335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 t="n">
        <f aca="false">SUM(AH99:BA99)</f>
        <v>0</v>
      </c>
      <c r="BC99" s="9" t="n">
        <f aca="false">AG99-BB99</f>
        <v>-335</v>
      </c>
      <c r="BD99" s="9" t="n">
        <v>800</v>
      </c>
      <c r="BE99" s="9" t="n">
        <v>800</v>
      </c>
      <c r="BF99" s="9" t="n">
        <v>400</v>
      </c>
      <c r="BG99" s="9" t="n">
        <v>800</v>
      </c>
      <c r="BH99" s="9" t="n">
        <v>800</v>
      </c>
      <c r="BI99" s="9" t="s">
        <v>29</v>
      </c>
      <c r="BJ99" s="9" t="s">
        <v>29</v>
      </c>
      <c r="BK99" s="9" t="s">
        <v>29</v>
      </c>
      <c r="BL99" s="9" t="s">
        <v>29</v>
      </c>
      <c r="BM99" s="9" t="s">
        <v>29</v>
      </c>
      <c r="BN99" s="9" t="s">
        <v>29</v>
      </c>
      <c r="BO99" s="9" t="s">
        <v>29</v>
      </c>
      <c r="BP99" s="9" t="s">
        <v>29</v>
      </c>
      <c r="BQ99" s="9" t="n">
        <v>400</v>
      </c>
      <c r="BR99" s="9" t="n">
        <v>1200</v>
      </c>
      <c r="BS99" s="9" t="n">
        <v>800</v>
      </c>
      <c r="BT99" s="9" t="n">
        <v>800</v>
      </c>
      <c r="BU99" s="9" t="n">
        <v>800</v>
      </c>
      <c r="BV99" s="11" t="n">
        <f aca="false">ROUNDUP(BC99/C99,0)</f>
        <v>-1</v>
      </c>
      <c r="BW99" s="12" t="n">
        <v>85</v>
      </c>
      <c r="BX99" s="13" t="n">
        <v>4</v>
      </c>
      <c r="BY99" s="13"/>
    </row>
    <row r="100" customFormat="false" ht="15" hidden="false" customHeight="false" outlineLevel="0" collapsed="false">
      <c r="A100" s="9" t="n">
        <v>99</v>
      </c>
      <c r="B100" s="9" t="s">
        <v>240</v>
      </c>
      <c r="C100" s="19" t="n">
        <v>400</v>
      </c>
      <c r="D100" s="19"/>
      <c r="E100" s="15" t="n">
        <v>2004044</v>
      </c>
      <c r="F100" s="9"/>
      <c r="G100" s="23" t="s">
        <v>267</v>
      </c>
      <c r="H100" s="20"/>
      <c r="I100" s="19"/>
      <c r="J100" s="20"/>
      <c r="K100" s="20"/>
      <c r="L100" s="20"/>
      <c r="M100" s="20"/>
      <c r="N100" s="9" t="n">
        <v>150</v>
      </c>
      <c r="O100" s="9" t="n">
        <f aca="false">M100-N100</f>
        <v>-150</v>
      </c>
      <c r="P100" s="20"/>
      <c r="Q100" s="9" t="n">
        <f aca="false">O100+P100</f>
        <v>-150</v>
      </c>
      <c r="R100" s="9" t="n">
        <v>199</v>
      </c>
      <c r="S100" s="9" t="n">
        <f aca="false">Q100-R100</f>
        <v>-349</v>
      </c>
      <c r="T100" s="20"/>
      <c r="U100" s="9" t="n">
        <f aca="false">S100+T100</f>
        <v>-349</v>
      </c>
      <c r="V100" s="9" t="n">
        <v>0</v>
      </c>
      <c r="W100" s="9" t="n">
        <f aca="false">U100-V100</f>
        <v>-349</v>
      </c>
      <c r="X100" s="20"/>
      <c r="Y100" s="9" t="n">
        <f aca="false">W100+X100</f>
        <v>-349</v>
      </c>
      <c r="Z100" s="9" t="n">
        <v>0</v>
      </c>
      <c r="AA100" s="9" t="n">
        <f aca="false">Y100-Z100</f>
        <v>-349</v>
      </c>
      <c r="AB100" s="20"/>
      <c r="AC100" s="9" t="n">
        <f aca="false">AA100+AB100</f>
        <v>-349</v>
      </c>
      <c r="AD100" s="9" t="n">
        <v>0</v>
      </c>
      <c r="AE100" s="9" t="n">
        <f aca="false">AC100-AD100</f>
        <v>-349</v>
      </c>
      <c r="AF100" s="20"/>
      <c r="AG100" s="9" t="n">
        <f aca="false">AE100+AF100</f>
        <v>-349</v>
      </c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20"/>
      <c r="BB100" s="9" t="n">
        <f aca="false">SUM(AH100:BA100)</f>
        <v>0</v>
      </c>
      <c r="BC100" s="9" t="n">
        <f aca="false">AG100-BB100</f>
        <v>-349</v>
      </c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1" t="n">
        <f aca="false">ROUNDUP(BC100/C100,0)</f>
        <v>-1</v>
      </c>
      <c r="BW100" s="12" t="n">
        <v>720</v>
      </c>
      <c r="BX100" s="13" t="n">
        <v>0</v>
      </c>
      <c r="BY100" s="13"/>
    </row>
    <row r="101" customFormat="false" ht="15" hidden="false" customHeight="false" outlineLevel="0" collapsed="false">
      <c r="A101" s="9" t="n">
        <v>100</v>
      </c>
      <c r="B101" s="17" t="s">
        <v>240</v>
      </c>
      <c r="C101" s="17" t="n">
        <v>200</v>
      </c>
      <c r="D101" s="17"/>
      <c r="E101" s="25" t="n">
        <v>2023932</v>
      </c>
      <c r="F101" s="9"/>
      <c r="G101" s="25" t="s">
        <v>268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9" t="n">
        <v>0</v>
      </c>
      <c r="S101" s="9" t="n">
        <f aca="false">Q101-R101</f>
        <v>0</v>
      </c>
      <c r="T101" s="9"/>
      <c r="U101" s="9" t="n">
        <f aca="false">S101+T101</f>
        <v>0</v>
      </c>
      <c r="V101" s="9" t="n">
        <v>284</v>
      </c>
      <c r="W101" s="9" t="n">
        <f aca="false">U101-V101</f>
        <v>-284</v>
      </c>
      <c r="X101" s="9"/>
      <c r="Y101" s="9" t="n">
        <f aca="false">W101+X101</f>
        <v>-284</v>
      </c>
      <c r="Z101" s="9" t="n">
        <v>0</v>
      </c>
      <c r="AA101" s="9" t="n">
        <f aca="false">Y101-Z101</f>
        <v>-284</v>
      </c>
      <c r="AB101" s="17"/>
      <c r="AC101" s="9" t="n">
        <f aca="false">AA101+AB101</f>
        <v>-284</v>
      </c>
      <c r="AD101" s="9" t="n">
        <v>137</v>
      </c>
      <c r="AE101" s="9" t="n">
        <f aca="false">AC101-AD101</f>
        <v>-421</v>
      </c>
      <c r="AF101" s="17"/>
      <c r="AG101" s="9" t="n">
        <f aca="false">AE101+AF101</f>
        <v>-421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 t="n">
        <f aca="false">SUM(AH101:BA101)</f>
        <v>0</v>
      </c>
      <c r="BC101" s="9" t="n">
        <f aca="false">AG101-BB101</f>
        <v>-421</v>
      </c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1" t="n">
        <f aca="false">ROUNDUP(BC101/C101,0)</f>
        <v>-3</v>
      </c>
      <c r="BW101" s="12" t="n">
        <v>34</v>
      </c>
      <c r="BX101" s="13" t="n">
        <v>0</v>
      </c>
      <c r="BY101" s="13"/>
    </row>
    <row r="102" customFormat="false" ht="15" hidden="false" customHeight="false" outlineLevel="0" collapsed="false">
      <c r="A102" s="9" t="n">
        <v>101</v>
      </c>
      <c r="B102" s="9" t="s">
        <v>24</v>
      </c>
      <c r="C102" s="9" t="n">
        <v>500</v>
      </c>
      <c r="D102" s="9" t="n">
        <v>190991</v>
      </c>
      <c r="E102" s="9" t="n">
        <v>2093740</v>
      </c>
      <c r="F102" s="9" t="s">
        <v>122</v>
      </c>
      <c r="G102" s="9" t="s">
        <v>238</v>
      </c>
      <c r="H102" s="9" t="s">
        <v>29</v>
      </c>
      <c r="I102" s="10" t="s">
        <v>239</v>
      </c>
      <c r="J102" s="9" t="n">
        <v>703</v>
      </c>
      <c r="K102" s="9" t="n">
        <f aca="false">H102-J102</f>
        <v>-703</v>
      </c>
      <c r="L102" s="9" t="n">
        <v>900</v>
      </c>
      <c r="M102" s="9" t="n">
        <f aca="false">K102+L102</f>
        <v>197</v>
      </c>
      <c r="N102" s="9" t="n">
        <v>486</v>
      </c>
      <c r="O102" s="9" t="n">
        <f aca="false">M102-N102</f>
        <v>-289</v>
      </c>
      <c r="P102" s="9" t="n">
        <v>900</v>
      </c>
      <c r="Q102" s="9" t="n">
        <f aca="false">O102+P102</f>
        <v>611</v>
      </c>
      <c r="R102" s="9" t="n">
        <v>1099</v>
      </c>
      <c r="S102" s="9" t="n">
        <f aca="false">Q102-R102</f>
        <v>-488</v>
      </c>
      <c r="T102" s="9" t="n">
        <v>900</v>
      </c>
      <c r="U102" s="9" t="n">
        <f aca="false">S102+T102</f>
        <v>412</v>
      </c>
      <c r="V102" s="9" t="n">
        <v>654</v>
      </c>
      <c r="W102" s="9" t="n">
        <f aca="false">U102-V102</f>
        <v>-242</v>
      </c>
      <c r="X102" s="9" t="n">
        <v>450</v>
      </c>
      <c r="Y102" s="9" t="n">
        <f aca="false">W102+X102</f>
        <v>208</v>
      </c>
      <c r="Z102" s="9" t="n">
        <v>450</v>
      </c>
      <c r="AA102" s="9" t="n">
        <f aca="false">Y102-Z102</f>
        <v>-242</v>
      </c>
      <c r="AB102" s="9" t="n">
        <v>900</v>
      </c>
      <c r="AC102" s="9" t="n">
        <f aca="false">AA102+AB102</f>
        <v>658</v>
      </c>
      <c r="AD102" s="9" t="n">
        <v>579</v>
      </c>
      <c r="AE102" s="9" t="n">
        <f aca="false">AC102-AD102</f>
        <v>79</v>
      </c>
      <c r="AF102" s="9" t="n">
        <v>900</v>
      </c>
      <c r="AG102" s="9" t="n">
        <f aca="false">AE102+AF102</f>
        <v>979</v>
      </c>
      <c r="AH102" s="9"/>
      <c r="AI102" s="9"/>
      <c r="AJ102" s="9" t="n">
        <v>398</v>
      </c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 t="n">
        <v>450</v>
      </c>
      <c r="AV102" s="9"/>
      <c r="AW102" s="9"/>
      <c r="AX102" s="9" t="n">
        <v>588</v>
      </c>
      <c r="AY102" s="9"/>
      <c r="AZ102" s="9"/>
      <c r="BA102" s="9"/>
      <c r="BB102" s="9" t="n">
        <f aca="false">SUM(AH102:BA102)</f>
        <v>1436</v>
      </c>
      <c r="BC102" s="9" t="n">
        <f aca="false">AG102-BB102</f>
        <v>-457</v>
      </c>
      <c r="BD102" s="9" t="n">
        <v>450</v>
      </c>
      <c r="BE102" s="9" t="n">
        <v>900</v>
      </c>
      <c r="BF102" s="9" t="n">
        <v>900</v>
      </c>
      <c r="BG102" s="9" t="n">
        <v>450</v>
      </c>
      <c r="BH102" s="9" t="n">
        <v>900</v>
      </c>
      <c r="BI102" s="9" t="s">
        <v>29</v>
      </c>
      <c r="BJ102" s="9" t="s">
        <v>29</v>
      </c>
      <c r="BK102" s="9" t="s">
        <v>29</v>
      </c>
      <c r="BL102" s="9" t="s">
        <v>29</v>
      </c>
      <c r="BM102" s="9" t="s">
        <v>29</v>
      </c>
      <c r="BN102" s="9" t="s">
        <v>29</v>
      </c>
      <c r="BO102" s="9" t="s">
        <v>29</v>
      </c>
      <c r="BP102" s="9" t="s">
        <v>29</v>
      </c>
      <c r="BQ102" s="9" t="n">
        <v>450</v>
      </c>
      <c r="BR102" s="9" t="n">
        <v>1350</v>
      </c>
      <c r="BS102" s="9" t="n">
        <v>450</v>
      </c>
      <c r="BT102" s="9" t="n">
        <v>900</v>
      </c>
      <c r="BU102" s="9" t="n">
        <v>900</v>
      </c>
      <c r="BV102" s="11" t="n">
        <f aca="false">ROUNDUP(BC102/C102,0)</f>
        <v>-1</v>
      </c>
      <c r="BW102" s="12" t="n">
        <v>1</v>
      </c>
      <c r="BX102" s="13" t="n">
        <v>351</v>
      </c>
      <c r="BY102" s="13" t="s">
        <v>49</v>
      </c>
    </row>
    <row r="103" customFormat="false" ht="15" hidden="false" customHeight="false" outlineLevel="0" collapsed="false">
      <c r="A103" s="9" t="n">
        <v>103</v>
      </c>
      <c r="B103" s="9" t="s">
        <v>24</v>
      </c>
      <c r="C103" s="9" t="n">
        <v>100</v>
      </c>
      <c r="D103" s="9" t="n">
        <v>203525</v>
      </c>
      <c r="E103" s="9" t="n">
        <v>2032037</v>
      </c>
      <c r="F103" s="9"/>
      <c r="G103" s="9" t="s">
        <v>88</v>
      </c>
      <c r="H103" s="9" t="n">
        <v>400</v>
      </c>
      <c r="I103" s="10" t="s">
        <v>89</v>
      </c>
      <c r="J103" s="9" t="n">
        <v>600</v>
      </c>
      <c r="K103" s="9" t="n">
        <f aca="false">H103-J103</f>
        <v>-200</v>
      </c>
      <c r="L103" s="9" t="n">
        <v>1100</v>
      </c>
      <c r="M103" s="9" t="n">
        <f aca="false">K103+L103</f>
        <v>900</v>
      </c>
      <c r="N103" s="9" t="n">
        <v>900</v>
      </c>
      <c r="O103" s="9" t="n">
        <f aca="false">M103-N103</f>
        <v>0</v>
      </c>
      <c r="P103" s="9" t="n">
        <v>900</v>
      </c>
      <c r="Q103" s="9" t="n">
        <f aca="false">O103+P103</f>
        <v>900</v>
      </c>
      <c r="R103" s="9" t="n">
        <v>1600</v>
      </c>
      <c r="S103" s="9" t="n">
        <f aca="false">Q103-R103</f>
        <v>-700</v>
      </c>
      <c r="T103" s="9" t="n">
        <v>1000</v>
      </c>
      <c r="U103" s="9" t="n">
        <f aca="false">S103+T103</f>
        <v>300</v>
      </c>
      <c r="V103" s="9" t="n">
        <v>500</v>
      </c>
      <c r="W103" s="9" t="n">
        <f aca="false">U103-V103</f>
        <v>-200</v>
      </c>
      <c r="X103" s="9" t="n">
        <v>900</v>
      </c>
      <c r="Y103" s="9" t="n">
        <f aca="false">W103+X103</f>
        <v>700</v>
      </c>
      <c r="Z103" s="9" t="n">
        <v>700</v>
      </c>
      <c r="AA103" s="9" t="n">
        <f aca="false">Y103-Z103</f>
        <v>0</v>
      </c>
      <c r="AB103" s="9" t="n">
        <v>900</v>
      </c>
      <c r="AC103" s="9" t="n">
        <f aca="false">AA103+AB103</f>
        <v>900</v>
      </c>
      <c r="AD103" s="9" t="n">
        <v>1300</v>
      </c>
      <c r="AE103" s="9" t="n">
        <f aca="false">AC103-AD103</f>
        <v>-400</v>
      </c>
      <c r="AF103" s="9" t="n">
        <v>900</v>
      </c>
      <c r="AG103" s="9" t="n">
        <f aca="false">AE103+AF103</f>
        <v>500</v>
      </c>
      <c r="AH103" s="9" t="n">
        <f aca="false">100*3</f>
        <v>300</v>
      </c>
      <c r="AI103" s="9" t="n">
        <f aca="false">100*3</f>
        <v>300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 t="n">
        <f aca="false">100*4</f>
        <v>400</v>
      </c>
      <c r="AU103" s="9"/>
      <c r="AV103" s="9"/>
      <c r="AW103" s="9"/>
      <c r="AX103" s="9"/>
      <c r="AY103" s="9"/>
      <c r="AZ103" s="9"/>
      <c r="BA103" s="9"/>
      <c r="BB103" s="9" t="n">
        <f aca="false">SUM(AH103:BA103)</f>
        <v>1000</v>
      </c>
      <c r="BC103" s="9" t="n">
        <f aca="false">AG103-BB103</f>
        <v>-500</v>
      </c>
      <c r="BD103" s="9" t="n">
        <v>900</v>
      </c>
      <c r="BE103" s="9" t="n">
        <v>900</v>
      </c>
      <c r="BF103" s="9" t="n">
        <v>900</v>
      </c>
      <c r="BG103" s="9" t="n">
        <v>900</v>
      </c>
      <c r="BH103" s="9" t="n">
        <v>900</v>
      </c>
      <c r="BI103" s="9" t="s">
        <v>29</v>
      </c>
      <c r="BJ103" s="9" t="s">
        <v>29</v>
      </c>
      <c r="BK103" s="9" t="s">
        <v>29</v>
      </c>
      <c r="BL103" s="9" t="s">
        <v>29</v>
      </c>
      <c r="BM103" s="9" t="s">
        <v>29</v>
      </c>
      <c r="BN103" s="9" t="s">
        <v>29</v>
      </c>
      <c r="BO103" s="9" t="s">
        <v>29</v>
      </c>
      <c r="BP103" s="9" t="s">
        <v>29</v>
      </c>
      <c r="BQ103" s="9" t="n">
        <v>300</v>
      </c>
      <c r="BR103" s="9" t="n">
        <v>1500</v>
      </c>
      <c r="BS103" s="9" t="n">
        <v>900</v>
      </c>
      <c r="BT103" s="9" t="n">
        <v>900</v>
      </c>
      <c r="BU103" s="9" t="n">
        <v>900</v>
      </c>
      <c r="BV103" s="11" t="n">
        <f aca="false">ROUNDUP(BC103/C103,0)</f>
        <v>-5</v>
      </c>
      <c r="BW103" s="12" t="n">
        <v>424</v>
      </c>
      <c r="BX103" s="13" t="n">
        <v>1832</v>
      </c>
      <c r="BY103" s="13" t="s">
        <v>21</v>
      </c>
    </row>
    <row r="104" customFormat="false" ht="15" hidden="false" customHeight="false" outlineLevel="0" collapsed="false">
      <c r="A104" s="9" t="n">
        <v>104</v>
      </c>
      <c r="B104" s="9" t="s">
        <v>24</v>
      </c>
      <c r="C104" s="9" t="n">
        <v>900</v>
      </c>
      <c r="D104" s="9" t="n">
        <v>190991</v>
      </c>
      <c r="E104" s="9" t="n">
        <v>2093741</v>
      </c>
      <c r="F104" s="9" t="s">
        <v>36</v>
      </c>
      <c r="G104" s="9" t="s">
        <v>158</v>
      </c>
      <c r="H104" s="9" t="n">
        <v>800</v>
      </c>
      <c r="I104" s="10" t="s">
        <v>159</v>
      </c>
      <c r="J104" s="9" t="n">
        <v>211</v>
      </c>
      <c r="K104" s="9" t="n">
        <f aca="false">H104-J104</f>
        <v>589</v>
      </c>
      <c r="L104" s="9" t="n">
        <v>800</v>
      </c>
      <c r="M104" s="9" t="n">
        <f aca="false">K104+L104</f>
        <v>1389</v>
      </c>
      <c r="N104" s="9" t="n">
        <v>557</v>
      </c>
      <c r="O104" s="9" t="n">
        <f aca="false">M104-N104</f>
        <v>832</v>
      </c>
      <c r="P104" s="9" t="n">
        <v>800</v>
      </c>
      <c r="Q104" s="9" t="n">
        <f aca="false">O104+P104</f>
        <v>1632</v>
      </c>
      <c r="R104" s="9" t="n">
        <v>1100</v>
      </c>
      <c r="S104" s="9" t="n">
        <f aca="false">Q104-R104</f>
        <v>532</v>
      </c>
      <c r="T104" s="9" t="n">
        <v>800</v>
      </c>
      <c r="U104" s="9" t="n">
        <f aca="false">S104+T104</f>
        <v>1332</v>
      </c>
      <c r="V104" s="9" t="n">
        <v>1585</v>
      </c>
      <c r="W104" s="9" t="n">
        <f aca="false">U104-V104</f>
        <v>-253</v>
      </c>
      <c r="X104" s="9" t="n">
        <v>800</v>
      </c>
      <c r="Y104" s="9" t="n">
        <f aca="false">W104+X104</f>
        <v>547</v>
      </c>
      <c r="Z104" s="9" t="n">
        <v>250</v>
      </c>
      <c r="AA104" s="9" t="n">
        <f aca="false">Y104-Z104</f>
        <v>297</v>
      </c>
      <c r="AB104" s="9" t="n">
        <v>800</v>
      </c>
      <c r="AC104" s="9" t="n">
        <f aca="false">AA104+AB104</f>
        <v>1097</v>
      </c>
      <c r="AD104" s="9" t="n">
        <v>200</v>
      </c>
      <c r="AE104" s="9" t="n">
        <f aca="false">AC104-AD104</f>
        <v>897</v>
      </c>
      <c r="AF104" s="9" t="n">
        <v>800</v>
      </c>
      <c r="AG104" s="9" t="n">
        <f aca="false">AE104+AF104</f>
        <v>1697</v>
      </c>
      <c r="AH104" s="9"/>
      <c r="AI104" s="9"/>
      <c r="AJ104" s="9" t="n">
        <v>1255</v>
      </c>
      <c r="AK104" s="9" t="n">
        <v>945</v>
      </c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 t="n">
        <f aca="false">SUM(AH104:BA104)</f>
        <v>2200</v>
      </c>
      <c r="BC104" s="9" t="n">
        <f aca="false">AG104-BB104</f>
        <v>-503</v>
      </c>
      <c r="BD104" s="9" t="n">
        <v>800</v>
      </c>
      <c r="BE104" s="9" t="n">
        <v>800</v>
      </c>
      <c r="BF104" s="9" t="n">
        <v>800</v>
      </c>
      <c r="BG104" s="9" t="n">
        <v>800</v>
      </c>
      <c r="BH104" s="9" t="n">
        <v>800</v>
      </c>
      <c r="BI104" s="9" t="s">
        <v>29</v>
      </c>
      <c r="BJ104" s="9" t="s">
        <v>29</v>
      </c>
      <c r="BK104" s="9" t="s">
        <v>29</v>
      </c>
      <c r="BL104" s="9" t="s">
        <v>29</v>
      </c>
      <c r="BM104" s="9" t="s">
        <v>29</v>
      </c>
      <c r="BN104" s="9" t="s">
        <v>29</v>
      </c>
      <c r="BO104" s="9" t="s">
        <v>29</v>
      </c>
      <c r="BP104" s="9" t="s">
        <v>29</v>
      </c>
      <c r="BQ104" s="9" t="s">
        <v>29</v>
      </c>
      <c r="BR104" s="9" t="n">
        <v>800</v>
      </c>
      <c r="BS104" s="9" t="n">
        <v>800</v>
      </c>
      <c r="BT104" s="9" t="n">
        <v>800</v>
      </c>
      <c r="BU104" s="9" t="n">
        <v>800</v>
      </c>
      <c r="BV104" s="11" t="n">
        <f aca="false">ROUNDUP(BC104/C104,0)</f>
        <v>-1</v>
      </c>
      <c r="BW104" s="12" t="n">
        <v>300</v>
      </c>
      <c r="BX104" s="13" t="n">
        <v>0</v>
      </c>
      <c r="BY104" s="13" t="s">
        <v>125</v>
      </c>
    </row>
    <row r="105" customFormat="false" ht="15" hidden="false" customHeight="false" outlineLevel="0" collapsed="false">
      <c r="A105" s="9" t="n">
        <v>105</v>
      </c>
      <c r="B105" s="9" t="s">
        <v>240</v>
      </c>
      <c r="C105" s="19"/>
      <c r="D105" s="19"/>
      <c r="E105" s="25" t="n">
        <v>2066210</v>
      </c>
      <c r="F105" s="9"/>
      <c r="G105" s="25" t="s">
        <v>269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9"/>
      <c r="S105" s="9"/>
      <c r="T105" s="19"/>
      <c r="U105" s="9"/>
      <c r="V105" s="9"/>
      <c r="W105" s="9"/>
      <c r="X105" s="19"/>
      <c r="Y105" s="9"/>
      <c r="Z105" s="9"/>
      <c r="AA105" s="9"/>
      <c r="AB105" s="19"/>
      <c r="AC105" s="9"/>
      <c r="AD105" s="9"/>
      <c r="AE105" s="9"/>
      <c r="AF105" s="19"/>
      <c r="AG105" s="9"/>
      <c r="AH105" s="19"/>
      <c r="AI105" s="19"/>
      <c r="AJ105" s="19"/>
      <c r="AK105" s="19"/>
      <c r="AL105" s="19" t="n">
        <v>284</v>
      </c>
      <c r="AM105" s="19"/>
      <c r="AN105" s="19"/>
      <c r="AO105" s="19"/>
      <c r="AP105" s="15" t="n">
        <v>272</v>
      </c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9"/>
      <c r="BB105" s="9" t="n">
        <f aca="false">SUM(AH105:BA105)</f>
        <v>556</v>
      </c>
      <c r="BC105" s="9" t="n">
        <f aca="false">AG105-BB105</f>
        <v>-556</v>
      </c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1"/>
      <c r="BW105" s="12"/>
      <c r="BX105" s="13"/>
      <c r="BY105" s="13"/>
    </row>
    <row r="106" customFormat="false" ht="15" hidden="false" customHeight="false" outlineLevel="0" collapsed="false">
      <c r="A106" s="9" t="n">
        <v>106</v>
      </c>
      <c r="B106" s="9" t="s">
        <v>240</v>
      </c>
      <c r="C106" s="9" t="n">
        <v>100</v>
      </c>
      <c r="D106" s="9"/>
      <c r="E106" s="9" t="n">
        <v>2004141</v>
      </c>
      <c r="F106" s="9"/>
      <c r="G106" s="9" t="s">
        <v>272</v>
      </c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 t="n">
        <v>463</v>
      </c>
      <c r="S106" s="9" t="n">
        <f aca="false">Q106-R106</f>
        <v>-463</v>
      </c>
      <c r="T106" s="9"/>
      <c r="U106" s="9" t="n">
        <f aca="false">S106+T106</f>
        <v>-463</v>
      </c>
      <c r="V106" s="9" t="n">
        <v>200</v>
      </c>
      <c r="W106" s="9" t="n">
        <f aca="false">U106-V106</f>
        <v>-663</v>
      </c>
      <c r="X106" s="9"/>
      <c r="Y106" s="9" t="n">
        <f aca="false">W106+X106</f>
        <v>-663</v>
      </c>
      <c r="Z106" s="9" t="n">
        <v>0</v>
      </c>
      <c r="AA106" s="9" t="n">
        <f aca="false">Y106-Z106</f>
        <v>-663</v>
      </c>
      <c r="AB106" s="9"/>
      <c r="AC106" s="9" t="n">
        <f aca="false">AA106+AB106</f>
        <v>-663</v>
      </c>
      <c r="AD106" s="9" t="n">
        <v>85</v>
      </c>
      <c r="AE106" s="9" t="n">
        <f aca="false">AC106-AD106</f>
        <v>-748</v>
      </c>
      <c r="AF106" s="9"/>
      <c r="AG106" s="9" t="n">
        <f aca="false">AE106+AF106</f>
        <v>-748</v>
      </c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 t="n">
        <f aca="false">SUM(AH106:BA106)</f>
        <v>0</v>
      </c>
      <c r="BC106" s="9" t="n">
        <f aca="false">AG106-BB106</f>
        <v>-748</v>
      </c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11" t="n">
        <f aca="false">ROUNDUP(BC106/C106,0)</f>
        <v>-8</v>
      </c>
      <c r="BW106" s="12" t="n">
        <v>5</v>
      </c>
      <c r="BX106" s="13" t="n">
        <v>8</v>
      </c>
      <c r="BY106" s="13"/>
    </row>
    <row r="107" customFormat="false" ht="15" hidden="false" customHeight="false" outlineLevel="0" collapsed="false">
      <c r="A107" s="9" t="n">
        <v>107</v>
      </c>
      <c r="B107" s="9" t="s">
        <v>24</v>
      </c>
      <c r="C107" s="9" t="n">
        <v>400</v>
      </c>
      <c r="D107" s="9" t="n">
        <v>203524</v>
      </c>
      <c r="E107" s="9" t="n">
        <v>2079688</v>
      </c>
      <c r="F107" s="9"/>
      <c r="G107" s="9" t="s">
        <v>270</v>
      </c>
      <c r="H107" s="9" t="s">
        <v>29</v>
      </c>
      <c r="I107" s="10" t="s">
        <v>271</v>
      </c>
      <c r="J107" s="9" t="n">
        <v>0</v>
      </c>
      <c r="K107" s="9" t="n">
        <f aca="false">H107-J107</f>
        <v>0</v>
      </c>
      <c r="L107" s="9" t="s">
        <v>29</v>
      </c>
      <c r="M107" s="9" t="n">
        <f aca="false">K107+L107</f>
        <v>0</v>
      </c>
      <c r="N107" s="9" t="n">
        <v>0</v>
      </c>
      <c r="O107" s="9" t="n">
        <f aca="false">M107-N107</f>
        <v>0</v>
      </c>
      <c r="P107" s="9" t="s">
        <v>29</v>
      </c>
      <c r="Q107" s="9" t="n">
        <f aca="false">O107+P107</f>
        <v>0</v>
      </c>
      <c r="R107" s="9" t="n">
        <v>0</v>
      </c>
      <c r="S107" s="9" t="n">
        <f aca="false">Q107-R107</f>
        <v>0</v>
      </c>
      <c r="T107" s="9" t="s">
        <v>29</v>
      </c>
      <c r="U107" s="9" t="n">
        <f aca="false">S107+T107</f>
        <v>0</v>
      </c>
      <c r="V107" s="9" t="n">
        <v>111</v>
      </c>
      <c r="W107" s="9" t="n">
        <f aca="false">U107-V107</f>
        <v>-111</v>
      </c>
      <c r="X107" s="9" t="s">
        <v>29</v>
      </c>
      <c r="Y107" s="9" t="n">
        <f aca="false">W107+X107</f>
        <v>-111</v>
      </c>
      <c r="Z107" s="9" t="n">
        <v>300</v>
      </c>
      <c r="AA107" s="9" t="n">
        <f aca="false">Y107-Z107</f>
        <v>-411</v>
      </c>
      <c r="AB107" s="9" t="s">
        <v>29</v>
      </c>
      <c r="AC107" s="9" t="n">
        <f aca="false">AA107+AB107</f>
        <v>-411</v>
      </c>
      <c r="AD107" s="9" t="n">
        <v>390</v>
      </c>
      <c r="AE107" s="9" t="n">
        <f aca="false">AC107-AD107</f>
        <v>-801</v>
      </c>
      <c r="AF107" s="9" t="s">
        <v>29</v>
      </c>
      <c r="AG107" s="9" t="n">
        <f aca="false">AE107+AF107</f>
        <v>-801</v>
      </c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 t="n">
        <f aca="false">SUM(AH107:BA107)</f>
        <v>0</v>
      </c>
      <c r="BC107" s="9" t="n">
        <f aca="false">AG107-BB107</f>
        <v>-801</v>
      </c>
      <c r="BD107" s="9" t="n">
        <v>200</v>
      </c>
      <c r="BE107" s="9" t="n">
        <v>200</v>
      </c>
      <c r="BF107" s="9" t="s">
        <v>29</v>
      </c>
      <c r="BG107" s="9" t="n">
        <v>200</v>
      </c>
      <c r="BH107" s="9" t="n">
        <v>200</v>
      </c>
      <c r="BI107" s="9" t="s">
        <v>29</v>
      </c>
      <c r="BJ107" s="9" t="s">
        <v>29</v>
      </c>
      <c r="BK107" s="9" t="s">
        <v>29</v>
      </c>
      <c r="BL107" s="9" t="s">
        <v>29</v>
      </c>
      <c r="BM107" s="9" t="s">
        <v>29</v>
      </c>
      <c r="BN107" s="9" t="s">
        <v>29</v>
      </c>
      <c r="BO107" s="9" t="s">
        <v>29</v>
      </c>
      <c r="BP107" s="9" t="s">
        <v>29</v>
      </c>
      <c r="BQ107" s="9" t="s">
        <v>29</v>
      </c>
      <c r="BR107" s="9" t="n">
        <v>200</v>
      </c>
      <c r="BS107" s="9" t="n">
        <v>200</v>
      </c>
      <c r="BT107" s="9" t="s">
        <v>29</v>
      </c>
      <c r="BU107" s="9" t="n">
        <v>200</v>
      </c>
      <c r="BV107" s="13" t="n">
        <f aca="false">ROUNDUP(BC107/C107,0)</f>
        <v>-3</v>
      </c>
      <c r="BW107" s="12" t="n">
        <v>10</v>
      </c>
      <c r="BX107" s="13" t="n">
        <v>0</v>
      </c>
      <c r="BY107" s="13"/>
    </row>
    <row r="108" customFormat="false" ht="15" hidden="false" customHeight="false" outlineLevel="0" collapsed="false">
      <c r="A108" s="9" t="n">
        <v>108</v>
      </c>
      <c r="B108" s="9" t="s">
        <v>24</v>
      </c>
      <c r="C108" s="9" t="n">
        <v>450</v>
      </c>
      <c r="D108" s="9" t="n">
        <v>203524</v>
      </c>
      <c r="E108" s="9" t="n">
        <v>2068517</v>
      </c>
      <c r="F108" s="9" t="s">
        <v>36</v>
      </c>
      <c r="G108" s="9" t="s">
        <v>153</v>
      </c>
      <c r="H108" s="9" t="n">
        <v>1600</v>
      </c>
      <c r="I108" s="10" t="s">
        <v>154</v>
      </c>
      <c r="J108" s="9" t="n">
        <v>0</v>
      </c>
      <c r="K108" s="9" t="n">
        <f aca="false">H108-J108</f>
        <v>1600</v>
      </c>
      <c r="L108" s="9" t="n">
        <v>1600</v>
      </c>
      <c r="M108" s="9" t="n">
        <f aca="false">K108+L108</f>
        <v>3200</v>
      </c>
      <c r="N108" s="9" t="n">
        <v>1820</v>
      </c>
      <c r="O108" s="9" t="n">
        <f aca="false">M108-N108</f>
        <v>1380</v>
      </c>
      <c r="P108" s="9" t="n">
        <v>1600</v>
      </c>
      <c r="Q108" s="9" t="n">
        <f aca="false">O108+P108</f>
        <v>2980</v>
      </c>
      <c r="R108" s="9" t="n">
        <v>860</v>
      </c>
      <c r="S108" s="9" t="n">
        <f aca="false">Q108-R108</f>
        <v>2120</v>
      </c>
      <c r="T108" s="9" t="n">
        <v>1600</v>
      </c>
      <c r="U108" s="9" t="n">
        <f aca="false">S108+T108</f>
        <v>3720</v>
      </c>
      <c r="V108" s="9" t="n">
        <v>3090</v>
      </c>
      <c r="W108" s="9" t="n">
        <f aca="false">U108-V108</f>
        <v>630</v>
      </c>
      <c r="X108" s="9" t="n">
        <v>1600</v>
      </c>
      <c r="Y108" s="9" t="n">
        <f aca="false">W108+X108</f>
        <v>2230</v>
      </c>
      <c r="Z108" s="9" t="n">
        <v>317</v>
      </c>
      <c r="AA108" s="9" t="n">
        <f aca="false">Y108-Z108</f>
        <v>1913</v>
      </c>
      <c r="AB108" s="9" t="n">
        <v>1600</v>
      </c>
      <c r="AC108" s="9" t="n">
        <f aca="false">AA108+AB108</f>
        <v>3513</v>
      </c>
      <c r="AD108" s="9" t="n">
        <v>1475</v>
      </c>
      <c r="AE108" s="9" t="n">
        <f aca="false">AC108-AD108</f>
        <v>2038</v>
      </c>
      <c r="AF108" s="9" t="n">
        <v>1600</v>
      </c>
      <c r="AG108" s="9" t="n">
        <f aca="false">AE108+AF108</f>
        <v>3638</v>
      </c>
      <c r="AH108" s="9"/>
      <c r="AI108" s="9"/>
      <c r="AJ108" s="9"/>
      <c r="AK108" s="9"/>
      <c r="AL108" s="9"/>
      <c r="AM108" s="9" t="n">
        <v>1450</v>
      </c>
      <c r="AN108" s="9"/>
      <c r="AO108" s="9" t="n">
        <v>1930</v>
      </c>
      <c r="AP108" s="9"/>
      <c r="AQ108" s="9" t="n">
        <v>1304</v>
      </c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 t="n">
        <f aca="false">SUM(AH108:BA108)</f>
        <v>4684</v>
      </c>
      <c r="BC108" s="9" t="n">
        <f aca="false">AG108-BB108</f>
        <v>-1046</v>
      </c>
      <c r="BD108" s="9" t="n">
        <v>1600</v>
      </c>
      <c r="BE108" s="9" t="n">
        <v>1600</v>
      </c>
      <c r="BF108" s="9" t="n">
        <v>1600</v>
      </c>
      <c r="BG108" s="9" t="s">
        <v>29</v>
      </c>
      <c r="BH108" s="9" t="n">
        <v>1600</v>
      </c>
      <c r="BI108" s="9" t="s">
        <v>29</v>
      </c>
      <c r="BJ108" s="9" t="s">
        <v>29</v>
      </c>
      <c r="BK108" s="9" t="s">
        <v>29</v>
      </c>
      <c r="BL108" s="9" t="s">
        <v>29</v>
      </c>
      <c r="BM108" s="9" t="s">
        <v>29</v>
      </c>
      <c r="BN108" s="9" t="s">
        <v>29</v>
      </c>
      <c r="BO108" s="9" t="s">
        <v>29</v>
      </c>
      <c r="BP108" s="9" t="s">
        <v>29</v>
      </c>
      <c r="BQ108" s="9" t="n">
        <v>1600</v>
      </c>
      <c r="BR108" s="9" t="n">
        <v>1600</v>
      </c>
      <c r="BS108" s="9" t="n">
        <v>1600</v>
      </c>
      <c r="BT108" s="9" t="n">
        <v>1600</v>
      </c>
      <c r="BU108" s="9" t="n">
        <v>1600</v>
      </c>
      <c r="BV108" s="13" t="n">
        <f aca="false">ROUNDUP(BC108/C108,0)</f>
        <v>-3</v>
      </c>
      <c r="BW108" s="12" t="n">
        <v>65</v>
      </c>
      <c r="BX108" s="13" t="n">
        <v>0</v>
      </c>
      <c r="BY108" s="13" t="s">
        <v>125</v>
      </c>
    </row>
  </sheetData>
  <conditionalFormatting sqref="Q101:U101 H2:H100 N2:O101 J2:M100 R102:S102 U102 P2:W2 P3:U100 X2:X100 Y2:AE2 AG2:BC2 BD2:BU100 AH3:BB100 BB97:BC97 BB107:BC108 AF2:AF100 V3:W103 BB101:BB106 Y3:AC103 AD3:AE106 AG3:AG106 BC3:BC106 BV2:BV106">
    <cfRule type="cellIs" priority="2" operator="between" aboveAverage="0" equalAverage="0" bottom="0" percent="0" rank="0" text="" dxfId="1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U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88" activePane="bottomRight" state="frozen"/>
      <selection pane="topLeft" activeCell="A1" activeCellId="0" sqref="A1"/>
      <selection pane="topRight" activeCell="F1" activeCellId="0" sqref="F1"/>
      <selection pane="bottomLeft" activeCell="A88" activeCellId="0" sqref="A88"/>
      <selection pane="bottomRight" activeCell="A107" activeCellId="0" sqref="A10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.85"/>
    <col collapsed="false" customWidth="true" hidden="true" outlineLevel="0" max="3" min="3" style="0" width="6.43"/>
    <col collapsed="false" customWidth="true" hidden="false" outlineLevel="0" max="5" min="5" style="0" width="12"/>
    <col collapsed="false" customWidth="true" hidden="false" outlineLevel="0" max="6" min="6" style="0" width="9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true" outlineLevel="0" max="10" min="10" style="0" width="7.71"/>
    <col collapsed="false" customWidth="true" hidden="true" outlineLevel="0" max="11" min="11" style="0" width="6.28"/>
    <col collapsed="false" customWidth="true" hidden="true" outlineLevel="0" max="12" min="12" style="0" width="7"/>
    <col collapsed="false" customWidth="true" hidden="true" outlineLevel="0" max="13" min="13" style="0" width="5.57"/>
    <col collapsed="false" customWidth="true" hidden="true" outlineLevel="0" max="14" min="14" style="0" width="7.14"/>
    <col collapsed="false" customWidth="true" hidden="true" outlineLevel="0" max="15" min="15" style="0" width="5.57"/>
    <col collapsed="false" customWidth="true" hidden="true" outlineLevel="0" max="16" min="16" style="0" width="7"/>
    <col collapsed="false" customWidth="true" hidden="true" outlineLevel="0" max="19" min="17" style="0" width="5.57"/>
    <col collapsed="false" customWidth="true" hidden="true" outlineLevel="0" max="20" min="20" style="0" width="7"/>
    <col collapsed="false" customWidth="true" hidden="true" outlineLevel="0" max="23" min="21" style="0" width="5.57"/>
    <col collapsed="false" customWidth="true" hidden="true" outlineLevel="0" max="24" min="24" style="0" width="7"/>
    <col collapsed="false" customWidth="true" hidden="true" outlineLevel="0" max="25" min="25" style="0" width="5.57"/>
    <col collapsed="false" customWidth="true" hidden="false" outlineLevel="0" max="27" min="26" style="0" width="5.57"/>
    <col collapsed="false" customWidth="true" hidden="false" outlineLevel="0" max="28" min="28" style="0" width="7"/>
    <col collapsed="false" customWidth="true" hidden="false" outlineLevel="0" max="29" min="29" style="0" width="5.57"/>
    <col collapsed="false" customWidth="true" hidden="true" outlineLevel="0" max="30" min="30" style="0" width="6.71"/>
    <col collapsed="false" customWidth="true" hidden="true" outlineLevel="0" max="39" min="31" style="0" width="5"/>
    <col collapsed="false" customWidth="true" hidden="true" outlineLevel="0" max="45" min="40" style="0" width="6.14"/>
    <col collapsed="false" customWidth="true" hidden="false" outlineLevel="0" max="46" min="46" style="0" width="6.14"/>
    <col collapsed="false" customWidth="true" hidden="false" outlineLevel="0" max="47" min="47" style="0" width="3.57"/>
    <col collapsed="false" customWidth="true" hidden="false" outlineLevel="0" max="48" min="48" style="0" width="6"/>
    <col collapsed="false" customWidth="true" hidden="false" outlineLevel="0" max="49" min="49" style="0" width="7.43"/>
    <col collapsed="false" customWidth="true" hidden="false" outlineLevel="0" max="50" min="50" style="0" width="7"/>
    <col collapsed="false" customWidth="true" hidden="true" outlineLevel="0" max="51" min="51" style="0" width="10.14"/>
    <col collapsed="false" customWidth="true" hidden="true" outlineLevel="0" max="52" min="52" style="0" width="11.14"/>
    <col collapsed="false" customWidth="true" hidden="true" outlineLevel="0" max="53" min="53" style="0" width="11.57"/>
    <col collapsed="false" customWidth="true" hidden="true" outlineLevel="0" max="69" min="54" style="0" width="9.14"/>
    <col collapsed="false" customWidth="true" hidden="false" outlineLevel="0" max="70" min="70" style="1" width="7.71"/>
    <col collapsed="false" customWidth="true" hidden="false" outlineLevel="0" max="72" min="71" style="1" width="5.57"/>
    <col collapsed="false" customWidth="true" hidden="false" outlineLevel="0" max="73" min="73" style="1" width="31.29"/>
  </cols>
  <sheetData>
    <row r="1" customFormat="false" ht="38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/>
      <c r="F1" s="5" t="s">
        <v>281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6" t="s">
        <v>12</v>
      </c>
      <c r="O1" s="6" t="s">
        <v>10</v>
      </c>
      <c r="P1" s="6" t="n">
        <v>44180</v>
      </c>
      <c r="Q1" s="6" t="s">
        <v>11</v>
      </c>
      <c r="R1" s="6" t="s">
        <v>13</v>
      </c>
      <c r="S1" s="6" t="s">
        <v>10</v>
      </c>
      <c r="T1" s="6" t="n">
        <v>44181</v>
      </c>
      <c r="U1" s="6" t="s">
        <v>11</v>
      </c>
      <c r="V1" s="6" t="s">
        <v>14</v>
      </c>
      <c r="W1" s="6" t="s">
        <v>10</v>
      </c>
      <c r="X1" s="6" t="n">
        <v>44182</v>
      </c>
      <c r="Y1" s="6" t="s">
        <v>11</v>
      </c>
      <c r="Z1" s="6" t="s">
        <v>15</v>
      </c>
      <c r="AA1" s="6" t="s">
        <v>10</v>
      </c>
      <c r="AB1" s="6" t="n">
        <v>44183</v>
      </c>
      <c r="AC1" s="6" t="s">
        <v>11</v>
      </c>
      <c r="AD1" s="7" t="n">
        <v>8875</v>
      </c>
      <c r="AE1" s="7" t="n">
        <v>423</v>
      </c>
      <c r="AF1" s="7" t="n">
        <v>3076</v>
      </c>
      <c r="AG1" s="7" t="n">
        <v>2097</v>
      </c>
      <c r="AH1" s="7" t="n">
        <v>2777</v>
      </c>
      <c r="AI1" s="7" t="n">
        <v>423</v>
      </c>
      <c r="AJ1" s="7" t="n">
        <v>3076</v>
      </c>
      <c r="AK1" s="7" t="n">
        <v>8875</v>
      </c>
      <c r="AL1" s="7" t="n">
        <v>2097</v>
      </c>
      <c r="AM1" s="7" t="n">
        <v>2777</v>
      </c>
      <c r="AN1" s="7" t="n">
        <v>423</v>
      </c>
      <c r="AO1" s="7" t="n">
        <v>3076</v>
      </c>
      <c r="AP1" s="7" t="n">
        <v>8875</v>
      </c>
      <c r="AQ1" s="7" t="n">
        <v>2097</v>
      </c>
      <c r="AR1" s="7" t="n">
        <v>2777</v>
      </c>
      <c r="AS1" s="7" t="n">
        <v>423</v>
      </c>
      <c r="AT1" s="7" t="n">
        <v>3076</v>
      </c>
      <c r="AU1" s="7"/>
      <c r="AV1" s="7" t="s">
        <v>274</v>
      </c>
      <c r="AW1" s="6" t="s">
        <v>275</v>
      </c>
      <c r="AX1" s="6" t="n">
        <v>44184</v>
      </c>
      <c r="AY1" s="6" t="n">
        <v>44185</v>
      </c>
      <c r="AZ1" s="6" t="n">
        <v>44186</v>
      </c>
      <c r="BA1" s="6" t="n">
        <v>44187</v>
      </c>
      <c r="BB1" s="6" t="n">
        <v>44188</v>
      </c>
      <c r="BC1" s="6" t="n">
        <v>44189</v>
      </c>
      <c r="BD1" s="6" t="n">
        <v>44190</v>
      </c>
      <c r="BE1" s="6" t="n">
        <v>44191</v>
      </c>
      <c r="BF1" s="6" t="n">
        <v>44192</v>
      </c>
      <c r="BG1" s="6" t="n">
        <v>44193</v>
      </c>
      <c r="BH1" s="6" t="n">
        <v>44194</v>
      </c>
      <c r="BI1" s="6" t="n">
        <v>44195</v>
      </c>
      <c r="BJ1" s="6" t="n">
        <v>44196</v>
      </c>
      <c r="BK1" s="6" t="n">
        <v>44197</v>
      </c>
      <c r="BL1" s="6" t="n">
        <v>44198</v>
      </c>
      <c r="BM1" s="6" t="n">
        <v>44199</v>
      </c>
      <c r="BN1" s="6" t="n">
        <v>44200</v>
      </c>
      <c r="BO1" s="6" t="n">
        <v>44201</v>
      </c>
      <c r="BP1" s="6" t="n">
        <v>44202</v>
      </c>
      <c r="BQ1" s="6" t="n">
        <v>44203</v>
      </c>
      <c r="BR1" s="6" t="s">
        <v>20</v>
      </c>
      <c r="BS1" s="6" t="s">
        <v>21</v>
      </c>
      <c r="BT1" s="6" t="s">
        <v>22</v>
      </c>
      <c r="BU1" s="26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400</v>
      </c>
      <c r="D2" s="9" t="n">
        <v>203524</v>
      </c>
      <c r="E2" s="9" t="n">
        <v>2068516</v>
      </c>
      <c r="F2" s="9" t="s">
        <v>282</v>
      </c>
      <c r="G2" s="9" t="s">
        <v>96</v>
      </c>
      <c r="H2" s="9" t="n">
        <v>1600</v>
      </c>
      <c r="I2" s="10" t="s">
        <v>97</v>
      </c>
      <c r="J2" s="9" t="n">
        <v>0</v>
      </c>
      <c r="K2" s="9" t="n">
        <f aca="false">H2-J2</f>
        <v>1600</v>
      </c>
      <c r="L2" s="9" t="n">
        <v>3200</v>
      </c>
      <c r="M2" s="9" t="n">
        <f aca="false">K2+L2</f>
        <v>4800</v>
      </c>
      <c r="N2" s="9" t="n">
        <v>1575</v>
      </c>
      <c r="O2" s="9" t="n">
        <f aca="false">M2-N2</f>
        <v>3225</v>
      </c>
      <c r="P2" s="9" t="n">
        <v>1600</v>
      </c>
      <c r="Q2" s="9" t="n">
        <f aca="false">O2+P2</f>
        <v>4825</v>
      </c>
      <c r="R2" s="9" t="n">
        <v>860</v>
      </c>
      <c r="S2" s="9" t="n">
        <f aca="false">Q2-R2</f>
        <v>3965</v>
      </c>
      <c r="T2" s="9" t="s">
        <v>29</v>
      </c>
      <c r="U2" s="9" t="n">
        <f aca="false">S2+T2</f>
        <v>3965</v>
      </c>
      <c r="V2" s="9" t="n">
        <v>3430</v>
      </c>
      <c r="W2" s="9" t="n">
        <f aca="false">U2-V2</f>
        <v>535</v>
      </c>
      <c r="X2" s="9" t="n">
        <v>1600</v>
      </c>
      <c r="Y2" s="9" t="n">
        <f aca="false">W2+X2</f>
        <v>2135</v>
      </c>
      <c r="Z2" s="9" t="n">
        <v>0</v>
      </c>
      <c r="AA2" s="9" t="n">
        <f aca="false">Y2-Z2</f>
        <v>2135</v>
      </c>
      <c r="AB2" s="9" t="n">
        <v>1600</v>
      </c>
      <c r="AC2" s="9" t="n">
        <f aca="false">AA2+AB2</f>
        <v>3735</v>
      </c>
      <c r="AD2" s="9"/>
      <c r="AE2" s="9"/>
      <c r="AF2" s="9"/>
      <c r="AG2" s="9"/>
      <c r="AH2" s="9"/>
      <c r="AI2" s="9"/>
      <c r="AJ2" s="9"/>
      <c r="AK2" s="9"/>
      <c r="AL2" s="9"/>
      <c r="AM2" s="9" t="n">
        <v>1460</v>
      </c>
      <c r="AN2" s="9"/>
      <c r="AO2" s="9"/>
      <c r="AP2" s="9"/>
      <c r="AQ2" s="9"/>
      <c r="AR2" s="9"/>
      <c r="AS2" s="9"/>
      <c r="AT2" s="9"/>
      <c r="AU2" s="9"/>
      <c r="AV2" s="9" t="n">
        <f aca="false">SUM(AD2:AU2)</f>
        <v>1460</v>
      </c>
      <c r="AW2" s="9" t="n">
        <f aca="false">AC2-AV2</f>
        <v>2275</v>
      </c>
      <c r="AX2" s="9" t="n">
        <v>1600</v>
      </c>
      <c r="AY2" s="9" t="s">
        <v>29</v>
      </c>
      <c r="AZ2" s="9" t="n">
        <v>1600</v>
      </c>
      <c r="BA2" s="9" t="n">
        <v>1600</v>
      </c>
      <c r="BB2" s="9" t="n">
        <v>1600</v>
      </c>
      <c r="BC2" s="9" t="n">
        <v>1600</v>
      </c>
      <c r="BD2" s="9" t="n">
        <v>1600</v>
      </c>
      <c r="BE2" s="9" t="s">
        <v>29</v>
      </c>
      <c r="BF2" s="9" t="s">
        <v>29</v>
      </c>
      <c r="BG2" s="9" t="s">
        <v>29</v>
      </c>
      <c r="BH2" s="9" t="s">
        <v>29</v>
      </c>
      <c r="BI2" s="9" t="s">
        <v>29</v>
      </c>
      <c r="BJ2" s="9" t="s">
        <v>29</v>
      </c>
      <c r="BK2" s="9" t="s">
        <v>29</v>
      </c>
      <c r="BL2" s="9" t="s">
        <v>29</v>
      </c>
      <c r="BM2" s="9" t="s">
        <v>29</v>
      </c>
      <c r="BN2" s="9" t="n">
        <v>3200</v>
      </c>
      <c r="BO2" s="9" t="n">
        <v>1600</v>
      </c>
      <c r="BP2" s="9" t="n">
        <v>1600</v>
      </c>
      <c r="BQ2" s="9" t="n">
        <v>1600</v>
      </c>
      <c r="BR2" s="11" t="n">
        <f aca="false">ROUNDUP(AW2/C2,0)</f>
        <v>6</v>
      </c>
      <c r="BS2" s="12" t="n">
        <v>5</v>
      </c>
      <c r="BT2" s="13" t="n">
        <v>0</v>
      </c>
      <c r="BU2" s="13" t="s">
        <v>95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450</v>
      </c>
      <c r="D3" s="9" t="n">
        <v>203524</v>
      </c>
      <c r="E3" s="9" t="n">
        <v>2068517</v>
      </c>
      <c r="F3" s="9" t="s">
        <v>282</v>
      </c>
      <c r="G3" s="9" t="s">
        <v>153</v>
      </c>
      <c r="H3" s="9" t="n">
        <v>1600</v>
      </c>
      <c r="I3" s="10" t="s">
        <v>154</v>
      </c>
      <c r="J3" s="9" t="n">
        <v>0</v>
      </c>
      <c r="K3" s="9" t="n">
        <f aca="false">H3-J3</f>
        <v>1600</v>
      </c>
      <c r="L3" s="9" t="n">
        <v>1600</v>
      </c>
      <c r="M3" s="9" t="n">
        <f aca="false">K3+L3</f>
        <v>3200</v>
      </c>
      <c r="N3" s="9" t="n">
        <v>1820</v>
      </c>
      <c r="O3" s="9" t="n">
        <f aca="false">M3-N3</f>
        <v>1380</v>
      </c>
      <c r="P3" s="9" t="n">
        <v>1600</v>
      </c>
      <c r="Q3" s="9" t="n">
        <f aca="false">O3+P3</f>
        <v>2980</v>
      </c>
      <c r="R3" s="9" t="n">
        <v>860</v>
      </c>
      <c r="S3" s="9" t="n">
        <f aca="false">Q3-R3</f>
        <v>2120</v>
      </c>
      <c r="T3" s="9" t="n">
        <v>1600</v>
      </c>
      <c r="U3" s="9" t="n">
        <f aca="false">S3+T3</f>
        <v>3720</v>
      </c>
      <c r="V3" s="9" t="n">
        <v>3090</v>
      </c>
      <c r="W3" s="9" t="n">
        <f aca="false">U3-V3</f>
        <v>630</v>
      </c>
      <c r="X3" s="9" t="n">
        <v>1600</v>
      </c>
      <c r="Y3" s="9" t="n">
        <f aca="false">W3+X3</f>
        <v>2230</v>
      </c>
      <c r="Z3" s="9" t="n">
        <v>317</v>
      </c>
      <c r="AA3" s="9" t="n">
        <f aca="false">Y3-Z3</f>
        <v>1913</v>
      </c>
      <c r="AB3" s="9" t="n">
        <v>1600</v>
      </c>
      <c r="AC3" s="9" t="n">
        <f aca="false">AA3+AB3</f>
        <v>3513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 t="n">
        <v>1475</v>
      </c>
      <c r="AR3" s="9"/>
      <c r="AS3" s="9"/>
      <c r="AT3" s="9"/>
      <c r="AU3" s="9"/>
      <c r="AV3" s="9" t="n">
        <f aca="false">SUM(AD3:AU3)</f>
        <v>1475</v>
      </c>
      <c r="AW3" s="9" t="n">
        <f aca="false">AC3-AV3</f>
        <v>2038</v>
      </c>
      <c r="AX3" s="9" t="n">
        <v>1600</v>
      </c>
      <c r="AY3" s="9" t="s">
        <v>29</v>
      </c>
      <c r="AZ3" s="9" t="n">
        <v>1600</v>
      </c>
      <c r="BA3" s="9" t="n">
        <v>1600</v>
      </c>
      <c r="BB3" s="9" t="n">
        <v>1600</v>
      </c>
      <c r="BC3" s="9" t="s">
        <v>29</v>
      </c>
      <c r="BD3" s="9" t="n">
        <v>1600</v>
      </c>
      <c r="BE3" s="9" t="s">
        <v>29</v>
      </c>
      <c r="BF3" s="9" t="s">
        <v>29</v>
      </c>
      <c r="BG3" s="9" t="s">
        <v>29</v>
      </c>
      <c r="BH3" s="9" t="s">
        <v>29</v>
      </c>
      <c r="BI3" s="9" t="s">
        <v>29</v>
      </c>
      <c r="BJ3" s="9" t="s">
        <v>29</v>
      </c>
      <c r="BK3" s="9" t="s">
        <v>29</v>
      </c>
      <c r="BL3" s="9" t="s">
        <v>29</v>
      </c>
      <c r="BM3" s="9" t="n">
        <v>1600</v>
      </c>
      <c r="BN3" s="9" t="n">
        <v>1600</v>
      </c>
      <c r="BO3" s="9" t="n">
        <v>1600</v>
      </c>
      <c r="BP3" s="9" t="n">
        <v>1600</v>
      </c>
      <c r="BQ3" s="9" t="n">
        <v>1600</v>
      </c>
      <c r="BR3" s="11" t="n">
        <f aca="false">ROUNDUP(AW3/C3,0)</f>
        <v>5</v>
      </c>
      <c r="BS3" s="12" t="n">
        <v>20</v>
      </c>
      <c r="BT3" s="13" t="n">
        <v>60</v>
      </c>
      <c r="BU3" s="13" t="s">
        <v>95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1000</v>
      </c>
      <c r="D4" s="9" t="n">
        <v>203525</v>
      </c>
      <c r="E4" s="9" t="n">
        <v>2032042</v>
      </c>
      <c r="F4" s="9"/>
      <c r="G4" s="9" t="s">
        <v>170</v>
      </c>
      <c r="H4" s="9" t="n">
        <v>2000</v>
      </c>
      <c r="I4" s="10" t="s">
        <v>171</v>
      </c>
      <c r="J4" s="9" t="n">
        <v>0</v>
      </c>
      <c r="K4" s="9" t="n">
        <f aca="false">H4-J4</f>
        <v>2000</v>
      </c>
      <c r="L4" s="9" t="s">
        <v>29</v>
      </c>
      <c r="M4" s="9" t="n">
        <f aca="false">K4+L4</f>
        <v>2000</v>
      </c>
      <c r="N4" s="9" t="n">
        <v>0</v>
      </c>
      <c r="O4" s="9" t="n">
        <f aca="false">M4-N4</f>
        <v>2000</v>
      </c>
      <c r="P4" s="9" t="n">
        <v>2000</v>
      </c>
      <c r="Q4" s="9" t="n">
        <f aca="false">O4+P4</f>
        <v>4000</v>
      </c>
      <c r="R4" s="9" t="n">
        <v>1310</v>
      </c>
      <c r="S4" s="9" t="n">
        <f aca="false">Q4-R4</f>
        <v>2690</v>
      </c>
      <c r="T4" s="9" t="s">
        <v>29</v>
      </c>
      <c r="U4" s="9" t="n">
        <f aca="false">S4+T4</f>
        <v>2690</v>
      </c>
      <c r="V4" s="9" t="n">
        <v>2040</v>
      </c>
      <c r="W4" s="9" t="n">
        <f aca="false">U4-V4</f>
        <v>650</v>
      </c>
      <c r="X4" s="9" t="n">
        <v>2000</v>
      </c>
      <c r="Y4" s="9" t="n">
        <f aca="false">W4+X4</f>
        <v>2650</v>
      </c>
      <c r="Z4" s="9" t="n">
        <v>0</v>
      </c>
      <c r="AA4" s="9" t="n">
        <f aca="false">Y4-Z4</f>
        <v>2650</v>
      </c>
      <c r="AB4" s="9" t="s">
        <v>29</v>
      </c>
      <c r="AC4" s="9" t="n">
        <f aca="false">AA4+AB4</f>
        <v>2650</v>
      </c>
      <c r="AD4" s="9"/>
      <c r="AE4" s="9"/>
      <c r="AF4" s="9"/>
      <c r="AG4" s="9"/>
      <c r="AH4" s="9"/>
      <c r="AI4" s="9"/>
      <c r="AJ4" s="9"/>
      <c r="AK4" s="9" t="n">
        <v>750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 t="n">
        <f aca="false">SUM(AD4:AU4)</f>
        <v>750</v>
      </c>
      <c r="AW4" s="9" t="n">
        <f aca="false">AC4-AV4</f>
        <v>1900</v>
      </c>
      <c r="AX4" s="9" t="s">
        <v>29</v>
      </c>
      <c r="AY4" s="9" t="s">
        <v>29</v>
      </c>
      <c r="AZ4" s="9" t="n">
        <v>2000</v>
      </c>
      <c r="BA4" s="9" t="s">
        <v>29</v>
      </c>
      <c r="BB4" s="9" t="n">
        <v>2000</v>
      </c>
      <c r="BC4" s="9" t="s">
        <v>29</v>
      </c>
      <c r="BD4" s="9" t="n">
        <v>2000</v>
      </c>
      <c r="BE4" s="9" t="s">
        <v>29</v>
      </c>
      <c r="BF4" s="9" t="s">
        <v>29</v>
      </c>
      <c r="BG4" s="9" t="s">
        <v>29</v>
      </c>
      <c r="BH4" s="9" t="s">
        <v>29</v>
      </c>
      <c r="BI4" s="9" t="s">
        <v>29</v>
      </c>
      <c r="BJ4" s="9" t="s">
        <v>29</v>
      </c>
      <c r="BK4" s="9" t="s">
        <v>29</v>
      </c>
      <c r="BL4" s="9" t="s">
        <v>29</v>
      </c>
      <c r="BM4" s="9" t="s">
        <v>29</v>
      </c>
      <c r="BN4" s="9" t="n">
        <v>2000</v>
      </c>
      <c r="BO4" s="9" t="s">
        <v>29</v>
      </c>
      <c r="BP4" s="9" t="s">
        <v>29</v>
      </c>
      <c r="BQ4" s="9" t="n">
        <v>2000</v>
      </c>
      <c r="BR4" s="11" t="n">
        <f aca="false">ROUNDUP(AW4/C4,0)</f>
        <v>2</v>
      </c>
      <c r="BS4" s="12" t="n">
        <v>154</v>
      </c>
      <c r="BT4" s="13" t="n">
        <v>0</v>
      </c>
      <c r="BU4" s="13" t="s">
        <v>95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96</v>
      </c>
      <c r="D5" s="9" t="n">
        <v>203524</v>
      </c>
      <c r="E5" s="9" t="n">
        <v>2055825</v>
      </c>
      <c r="F5" s="16" t="s">
        <v>31</v>
      </c>
      <c r="G5" s="9" t="s">
        <v>54</v>
      </c>
      <c r="H5" s="9" t="n">
        <v>960</v>
      </c>
      <c r="I5" s="10" t="s">
        <v>55</v>
      </c>
      <c r="J5" s="9" t="n">
        <v>0</v>
      </c>
      <c r="K5" s="9" t="n">
        <f aca="false">H5-J5</f>
        <v>960</v>
      </c>
      <c r="L5" s="9" t="n">
        <v>1056</v>
      </c>
      <c r="M5" s="9" t="n">
        <f aca="false">K5+L5</f>
        <v>2016</v>
      </c>
      <c r="N5" s="9" t="n">
        <v>1115</v>
      </c>
      <c r="O5" s="9" t="n">
        <f aca="false">M5-N5</f>
        <v>901</v>
      </c>
      <c r="P5" s="9" t="n">
        <v>768</v>
      </c>
      <c r="Q5" s="9" t="n">
        <f aca="false">O5+P5</f>
        <v>1669</v>
      </c>
      <c r="R5" s="9" t="n">
        <v>660</v>
      </c>
      <c r="S5" s="9" t="n">
        <f aca="false">Q5-R5</f>
        <v>1009</v>
      </c>
      <c r="T5" s="9" t="n">
        <v>768</v>
      </c>
      <c r="U5" s="9" t="n">
        <f aca="false">S5+T5</f>
        <v>1777</v>
      </c>
      <c r="V5" s="9" t="n">
        <v>617</v>
      </c>
      <c r="W5" s="9" t="n">
        <f aca="false">U5-V5</f>
        <v>1160</v>
      </c>
      <c r="X5" s="9" t="n">
        <v>768</v>
      </c>
      <c r="Y5" s="9" t="n">
        <f aca="false">W5+X5</f>
        <v>1928</v>
      </c>
      <c r="Z5" s="9" t="n">
        <v>662</v>
      </c>
      <c r="AA5" s="9" t="n">
        <f aca="false">Y5-Z5</f>
        <v>1266</v>
      </c>
      <c r="AB5" s="9" t="n">
        <v>768</v>
      </c>
      <c r="AC5" s="9" t="n">
        <f aca="false">AA5+AB5</f>
        <v>2034</v>
      </c>
      <c r="AD5" s="9"/>
      <c r="AE5" s="9"/>
      <c r="AF5" s="9" t="n">
        <v>96</v>
      </c>
      <c r="AG5" s="9"/>
      <c r="AH5" s="9"/>
      <c r="AI5" s="9" t="n">
        <v>80</v>
      </c>
      <c r="AJ5" s="9"/>
      <c r="AK5" s="9" t="n">
        <v>88</v>
      </c>
      <c r="AL5" s="9" t="n">
        <v>96</v>
      </c>
      <c r="AM5" s="9"/>
      <c r="AN5" s="9" t="n">
        <v>96</v>
      </c>
      <c r="AO5" s="9"/>
      <c r="AP5" s="9"/>
      <c r="AQ5" s="9"/>
      <c r="AR5" s="9" t="n">
        <v>96</v>
      </c>
      <c r="AS5" s="9"/>
      <c r="AT5" s="9"/>
      <c r="AU5" s="9"/>
      <c r="AV5" s="9" t="n">
        <f aca="false">SUM(AD5:AU5)</f>
        <v>552</v>
      </c>
      <c r="AW5" s="9" t="n">
        <f aca="false">AC5-AV5</f>
        <v>1482</v>
      </c>
      <c r="AX5" s="9" t="n">
        <v>768</v>
      </c>
      <c r="AY5" s="9" t="s">
        <v>29</v>
      </c>
      <c r="AZ5" s="9" t="n">
        <v>768</v>
      </c>
      <c r="BA5" s="9" t="n">
        <v>672</v>
      </c>
      <c r="BB5" s="9" t="n">
        <v>768</v>
      </c>
      <c r="BC5" s="9" t="n">
        <v>768</v>
      </c>
      <c r="BD5" s="9" t="n">
        <v>768</v>
      </c>
      <c r="BE5" s="9" t="s">
        <v>29</v>
      </c>
      <c r="BF5" s="9" t="s">
        <v>29</v>
      </c>
      <c r="BG5" s="9" t="s">
        <v>29</v>
      </c>
      <c r="BH5" s="9" t="s">
        <v>29</v>
      </c>
      <c r="BI5" s="9" t="s">
        <v>29</v>
      </c>
      <c r="BJ5" s="9" t="s">
        <v>29</v>
      </c>
      <c r="BK5" s="9" t="s">
        <v>29</v>
      </c>
      <c r="BL5" s="9" t="s">
        <v>29</v>
      </c>
      <c r="BM5" s="9" t="n">
        <v>384</v>
      </c>
      <c r="BN5" s="9" t="n">
        <v>1152</v>
      </c>
      <c r="BO5" s="9" t="n">
        <v>768</v>
      </c>
      <c r="BP5" s="9" t="n">
        <v>768</v>
      </c>
      <c r="BQ5" s="9" t="n">
        <v>768</v>
      </c>
      <c r="BR5" s="11" t="n">
        <f aca="false">ROUNDUP(AW5/C5,0)</f>
        <v>16</v>
      </c>
      <c r="BS5" s="12" t="n">
        <v>276</v>
      </c>
      <c r="BT5" s="13" t="n">
        <v>263</v>
      </c>
      <c r="BU5" s="13" t="s">
        <v>283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350</v>
      </c>
      <c r="D6" s="9" t="n">
        <v>191575</v>
      </c>
      <c r="E6" s="9" t="n">
        <v>2192212</v>
      </c>
      <c r="F6" s="16" t="s">
        <v>284</v>
      </c>
      <c r="G6" s="9" t="s">
        <v>77</v>
      </c>
      <c r="H6" s="9" t="n">
        <v>1000</v>
      </c>
      <c r="I6" s="10" t="s">
        <v>78</v>
      </c>
      <c r="J6" s="9" t="n">
        <v>1477</v>
      </c>
      <c r="K6" s="9" t="n">
        <f aca="false">H6-J6</f>
        <v>-477</v>
      </c>
      <c r="L6" s="9" t="n">
        <v>1500</v>
      </c>
      <c r="M6" s="9" t="n">
        <f aca="false">K6+L6</f>
        <v>1023</v>
      </c>
      <c r="N6" s="9" t="n">
        <v>1254</v>
      </c>
      <c r="O6" s="9" t="n">
        <f aca="false">M6-N6</f>
        <v>-231</v>
      </c>
      <c r="P6" s="9" t="n">
        <v>500</v>
      </c>
      <c r="Q6" s="9" t="n">
        <f aca="false">O6+P6</f>
        <v>269</v>
      </c>
      <c r="R6" s="9" t="n">
        <v>0</v>
      </c>
      <c r="S6" s="9" t="n">
        <f aca="false">Q6-R6</f>
        <v>269</v>
      </c>
      <c r="T6" s="9" t="n">
        <v>1000</v>
      </c>
      <c r="U6" s="9" t="n">
        <f aca="false">S6+T6</f>
        <v>1269</v>
      </c>
      <c r="V6" s="9" t="n">
        <v>337</v>
      </c>
      <c r="W6" s="9" t="n">
        <f aca="false">U6-V6</f>
        <v>932</v>
      </c>
      <c r="X6" s="9" t="n">
        <v>1000</v>
      </c>
      <c r="Y6" s="9" t="n">
        <f aca="false">W6+X6</f>
        <v>1932</v>
      </c>
      <c r="Z6" s="9" t="n">
        <v>784</v>
      </c>
      <c r="AA6" s="9" t="n">
        <f aca="false">Y6-Z6</f>
        <v>1148</v>
      </c>
      <c r="AB6" s="9" t="n">
        <v>1000</v>
      </c>
      <c r="AC6" s="9" t="n">
        <f aca="false">AA6+AB6</f>
        <v>2148</v>
      </c>
      <c r="AD6" s="9"/>
      <c r="AE6" s="9"/>
      <c r="AF6" s="9"/>
      <c r="AG6" s="9" t="n">
        <v>440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 t="n">
        <v>300</v>
      </c>
      <c r="AU6" s="9"/>
      <c r="AV6" s="9" t="n">
        <f aca="false">SUM(AD6:AU6)</f>
        <v>740</v>
      </c>
      <c r="AW6" s="9" t="n">
        <f aca="false">AC6-AV6</f>
        <v>1408</v>
      </c>
      <c r="AX6" s="9" t="n">
        <v>1000</v>
      </c>
      <c r="AY6" s="9" t="s">
        <v>29</v>
      </c>
      <c r="AZ6" s="9" t="n">
        <v>500</v>
      </c>
      <c r="BA6" s="9" t="n">
        <v>1000</v>
      </c>
      <c r="BB6" s="9" t="n">
        <v>1000</v>
      </c>
      <c r="BC6" s="9" t="n">
        <v>1000</v>
      </c>
      <c r="BD6" s="9" t="n">
        <v>1000</v>
      </c>
      <c r="BE6" s="9" t="s">
        <v>29</v>
      </c>
      <c r="BF6" s="9" t="s">
        <v>29</v>
      </c>
      <c r="BG6" s="9" t="s">
        <v>29</v>
      </c>
      <c r="BH6" s="9" t="s">
        <v>29</v>
      </c>
      <c r="BI6" s="9" t="s">
        <v>29</v>
      </c>
      <c r="BJ6" s="9" t="s">
        <v>29</v>
      </c>
      <c r="BK6" s="9" t="s">
        <v>29</v>
      </c>
      <c r="BL6" s="9" t="s">
        <v>29</v>
      </c>
      <c r="BM6" s="9" t="s">
        <v>29</v>
      </c>
      <c r="BN6" s="9" t="n">
        <v>1500</v>
      </c>
      <c r="BO6" s="9" t="n">
        <v>1000</v>
      </c>
      <c r="BP6" s="9" t="n">
        <v>1000</v>
      </c>
      <c r="BQ6" s="9" t="n">
        <v>1000</v>
      </c>
      <c r="BR6" s="11" t="n">
        <f aca="false">ROUNDUP(AW6/C6,0)</f>
        <v>5</v>
      </c>
      <c r="BS6" s="12" t="n">
        <v>383</v>
      </c>
      <c r="BT6" s="13" t="n">
        <v>700</v>
      </c>
      <c r="BU6" s="13" t="s">
        <v>285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600</v>
      </c>
      <c r="D7" s="9" t="n">
        <v>203525</v>
      </c>
      <c r="E7" s="9" t="n">
        <v>2021443</v>
      </c>
      <c r="F7" s="9"/>
      <c r="G7" s="9" t="s">
        <v>174</v>
      </c>
      <c r="H7" s="9" t="s">
        <v>29</v>
      </c>
      <c r="I7" s="10" t="s">
        <v>175</v>
      </c>
      <c r="J7" s="9" t="n">
        <v>0</v>
      </c>
      <c r="K7" s="9" t="n">
        <f aca="false">H7-J7</f>
        <v>0</v>
      </c>
      <c r="L7" s="9" t="s">
        <v>29</v>
      </c>
      <c r="M7" s="9" t="n">
        <f aca="false">K7+L7</f>
        <v>0</v>
      </c>
      <c r="N7" s="9" t="n">
        <v>0</v>
      </c>
      <c r="O7" s="9" t="n">
        <f aca="false">M7-N7</f>
        <v>0</v>
      </c>
      <c r="P7" s="9" t="s">
        <v>29</v>
      </c>
      <c r="Q7" s="9" t="n">
        <f aca="false">O7+P7</f>
        <v>0</v>
      </c>
      <c r="R7" s="9" t="n">
        <v>0</v>
      </c>
      <c r="S7" s="9" t="n">
        <f aca="false">Q7-R7</f>
        <v>0</v>
      </c>
      <c r="T7" s="9" t="n">
        <v>600</v>
      </c>
      <c r="U7" s="9" t="n">
        <f aca="false">S7+T7</f>
        <v>600</v>
      </c>
      <c r="V7" s="9" t="n">
        <v>600</v>
      </c>
      <c r="W7" s="9" t="n">
        <f aca="false">U7-V7</f>
        <v>0</v>
      </c>
      <c r="X7" s="9" t="n">
        <v>600</v>
      </c>
      <c r="Y7" s="9" t="n">
        <f aca="false">W7+X7</f>
        <v>600</v>
      </c>
      <c r="Z7" s="9" t="n">
        <v>0</v>
      </c>
      <c r="AA7" s="9" t="n">
        <f aca="false">Y7-Z7</f>
        <v>600</v>
      </c>
      <c r="AB7" s="9" t="n">
        <v>600</v>
      </c>
      <c r="AC7" s="9" t="n">
        <f aca="false">AA7+AB7</f>
        <v>1200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 t="n">
        <f aca="false">SUM(AD7:AU7)</f>
        <v>0</v>
      </c>
      <c r="AW7" s="9" t="n">
        <f aca="false">AC7-AV7</f>
        <v>1200</v>
      </c>
      <c r="AX7" s="9" t="s">
        <v>29</v>
      </c>
      <c r="AY7" s="9" t="s">
        <v>29</v>
      </c>
      <c r="AZ7" s="9" t="n">
        <v>600</v>
      </c>
      <c r="BA7" s="9" t="n">
        <v>600</v>
      </c>
      <c r="BB7" s="9" t="n">
        <v>600</v>
      </c>
      <c r="BC7" s="9" t="n">
        <v>600</v>
      </c>
      <c r="BD7" s="9" t="n">
        <v>600</v>
      </c>
      <c r="BE7" s="9" t="s">
        <v>29</v>
      </c>
      <c r="BF7" s="9" t="s">
        <v>29</v>
      </c>
      <c r="BG7" s="9" t="s">
        <v>29</v>
      </c>
      <c r="BH7" s="9" t="s">
        <v>29</v>
      </c>
      <c r="BI7" s="9" t="s">
        <v>29</v>
      </c>
      <c r="BJ7" s="9" t="s">
        <v>29</v>
      </c>
      <c r="BK7" s="9" t="s">
        <v>29</v>
      </c>
      <c r="BL7" s="9" t="s">
        <v>29</v>
      </c>
      <c r="BM7" s="9" t="s">
        <v>29</v>
      </c>
      <c r="BN7" s="9" t="n">
        <v>600</v>
      </c>
      <c r="BO7" s="9" t="n">
        <v>600</v>
      </c>
      <c r="BP7" s="9" t="n">
        <v>600</v>
      </c>
      <c r="BQ7" s="9" t="n">
        <v>600</v>
      </c>
      <c r="BR7" s="11" t="n">
        <f aca="false">ROUNDUP(AW7/C7,0)</f>
        <v>2</v>
      </c>
      <c r="BS7" s="12" t="n">
        <v>20</v>
      </c>
      <c r="BT7" s="13" t="n">
        <v>77</v>
      </c>
      <c r="BU7" s="13" t="s">
        <v>95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160</v>
      </c>
      <c r="D8" s="9" t="n">
        <v>203524</v>
      </c>
      <c r="E8" s="9" t="n">
        <v>2055827</v>
      </c>
      <c r="F8" s="16" t="s">
        <v>31</v>
      </c>
      <c r="G8" s="9" t="s">
        <v>43</v>
      </c>
      <c r="H8" s="9" t="n">
        <v>960</v>
      </c>
      <c r="I8" s="10" t="s">
        <v>44</v>
      </c>
      <c r="J8" s="9" t="n">
        <v>665</v>
      </c>
      <c r="K8" s="9" t="n">
        <f aca="false">H8-J8</f>
        <v>295</v>
      </c>
      <c r="L8" s="9" t="n">
        <v>1056</v>
      </c>
      <c r="M8" s="9" t="n">
        <f aca="false">K8+L8</f>
        <v>1351</v>
      </c>
      <c r="N8" s="9" t="n">
        <v>469</v>
      </c>
      <c r="O8" s="9" t="n">
        <f aca="false">M8-N8</f>
        <v>882</v>
      </c>
      <c r="P8" s="9" t="n">
        <v>768</v>
      </c>
      <c r="Q8" s="9" t="n">
        <f aca="false">O8+P8</f>
        <v>1650</v>
      </c>
      <c r="R8" s="9" t="n">
        <v>606</v>
      </c>
      <c r="S8" s="9" t="n">
        <f aca="false">Q8-R8</f>
        <v>1044</v>
      </c>
      <c r="T8" s="9" t="n">
        <v>768</v>
      </c>
      <c r="U8" s="9" t="n">
        <f aca="false">S8+T8</f>
        <v>1812</v>
      </c>
      <c r="V8" s="9" t="n">
        <v>962</v>
      </c>
      <c r="W8" s="9" t="n">
        <f aca="false">U8-V8</f>
        <v>850</v>
      </c>
      <c r="X8" s="9" t="n">
        <v>768</v>
      </c>
      <c r="Y8" s="9" t="n">
        <f aca="false">W8+X8</f>
        <v>1618</v>
      </c>
      <c r="Z8" s="9" t="n">
        <v>384</v>
      </c>
      <c r="AA8" s="9" t="n">
        <f aca="false">Y8-Z8</f>
        <v>1234</v>
      </c>
      <c r="AB8" s="9" t="n">
        <v>768</v>
      </c>
      <c r="AC8" s="9" t="n">
        <f aca="false">AA8+AB8</f>
        <v>2002</v>
      </c>
      <c r="AD8" s="9"/>
      <c r="AE8" s="9" t="n">
        <v>96</v>
      </c>
      <c r="AF8" s="9"/>
      <c r="AG8" s="9"/>
      <c r="AH8" s="9" t="n">
        <v>80</v>
      </c>
      <c r="AI8" s="9" t="n">
        <f aca="false">96+96</f>
        <v>192</v>
      </c>
      <c r="AJ8" s="9"/>
      <c r="AK8" s="9"/>
      <c r="AL8" s="9"/>
      <c r="AM8" s="9"/>
      <c r="AN8" s="9" t="n">
        <v>96</v>
      </c>
      <c r="AO8" s="9" t="n">
        <f aca="false">96+96</f>
        <v>192</v>
      </c>
      <c r="AP8" s="9"/>
      <c r="AQ8" s="9"/>
      <c r="AR8" s="9" t="n">
        <v>82</v>
      </c>
      <c r="AS8" s="9" t="n">
        <v>96</v>
      </c>
      <c r="AT8" s="9"/>
      <c r="AU8" s="9"/>
      <c r="AV8" s="9" t="n">
        <f aca="false">SUM(AD8:AU8)</f>
        <v>834</v>
      </c>
      <c r="AW8" s="9" t="n">
        <f aca="false">AC8-AV8</f>
        <v>1168</v>
      </c>
      <c r="AX8" s="9" t="n">
        <v>768</v>
      </c>
      <c r="AY8" s="9" t="s">
        <v>29</v>
      </c>
      <c r="AZ8" s="9" t="n">
        <v>768</v>
      </c>
      <c r="BA8" s="9" t="n">
        <v>672</v>
      </c>
      <c r="BB8" s="9" t="n">
        <v>768</v>
      </c>
      <c r="BC8" s="9" t="n">
        <v>768</v>
      </c>
      <c r="BD8" s="9" t="n">
        <v>768</v>
      </c>
      <c r="BE8" s="9" t="s">
        <v>29</v>
      </c>
      <c r="BF8" s="9" t="s">
        <v>29</v>
      </c>
      <c r="BG8" s="9" t="s">
        <v>29</v>
      </c>
      <c r="BH8" s="9" t="s">
        <v>29</v>
      </c>
      <c r="BI8" s="9" t="s">
        <v>29</v>
      </c>
      <c r="BJ8" s="9" t="s">
        <v>29</v>
      </c>
      <c r="BK8" s="9" t="s">
        <v>29</v>
      </c>
      <c r="BL8" s="9" t="s">
        <v>29</v>
      </c>
      <c r="BM8" s="9" t="n">
        <v>384</v>
      </c>
      <c r="BN8" s="9" t="n">
        <v>1152</v>
      </c>
      <c r="BO8" s="9" t="n">
        <v>768</v>
      </c>
      <c r="BP8" s="9" t="n">
        <v>768</v>
      </c>
      <c r="BQ8" s="9" t="n">
        <v>768</v>
      </c>
      <c r="BR8" s="11" t="n">
        <f aca="false">ROUNDUP(AW8/C8,0)</f>
        <v>8</v>
      </c>
      <c r="BS8" s="12" t="n">
        <v>124</v>
      </c>
      <c r="BT8" s="13" t="n">
        <v>704</v>
      </c>
      <c r="BU8" s="13" t="s">
        <v>49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2000</v>
      </c>
      <c r="D9" s="9" t="n">
        <v>203525</v>
      </c>
      <c r="E9" s="9" t="n">
        <v>2032038</v>
      </c>
      <c r="F9" s="16" t="s">
        <v>282</v>
      </c>
      <c r="G9" s="9" t="s">
        <v>123</v>
      </c>
      <c r="H9" s="9" t="s">
        <v>29</v>
      </c>
      <c r="I9" s="10" t="s">
        <v>124</v>
      </c>
      <c r="J9" s="9" t="n">
        <v>0</v>
      </c>
      <c r="K9" s="9" t="n">
        <f aca="false">H9-J9</f>
        <v>0</v>
      </c>
      <c r="L9" s="9" t="n">
        <v>2000</v>
      </c>
      <c r="M9" s="9" t="n">
        <f aca="false">K9+L9</f>
        <v>2000</v>
      </c>
      <c r="N9" s="9" t="n">
        <v>0</v>
      </c>
      <c r="O9" s="9" t="n">
        <f aca="false">M9-N9</f>
        <v>2000</v>
      </c>
      <c r="P9" s="9" t="s">
        <v>29</v>
      </c>
      <c r="Q9" s="9" t="n">
        <f aca="false">O9+P9</f>
        <v>2000</v>
      </c>
      <c r="R9" s="9" t="n">
        <v>1310</v>
      </c>
      <c r="S9" s="9" t="n">
        <f aca="false">Q9-R9</f>
        <v>690</v>
      </c>
      <c r="T9" s="9" t="n">
        <v>2000</v>
      </c>
      <c r="U9" s="9" t="n">
        <f aca="false">S9+T9</f>
        <v>2690</v>
      </c>
      <c r="V9" s="9" t="n">
        <v>2040</v>
      </c>
      <c r="W9" s="9" t="n">
        <f aca="false">U9-V9</f>
        <v>650</v>
      </c>
      <c r="X9" s="9" t="s">
        <v>29</v>
      </c>
      <c r="Y9" s="9" t="n">
        <f aca="false">W9+X9</f>
        <v>650</v>
      </c>
      <c r="Z9" s="9" t="n">
        <v>0</v>
      </c>
      <c r="AA9" s="9" t="n">
        <f aca="false">Y9-Z9</f>
        <v>650</v>
      </c>
      <c r="AB9" s="9" t="n">
        <v>2000</v>
      </c>
      <c r="AC9" s="9" t="n">
        <f aca="false">AA9+AB9</f>
        <v>2650</v>
      </c>
      <c r="AD9" s="9"/>
      <c r="AE9" s="9"/>
      <c r="AF9" s="9"/>
      <c r="AG9" s="9"/>
      <c r="AH9" s="9"/>
      <c r="AI9" s="9"/>
      <c r="AJ9" s="9"/>
      <c r="AK9" s="9" t="n">
        <v>750</v>
      </c>
      <c r="AL9" s="9"/>
      <c r="AM9" s="9" t="n">
        <v>846</v>
      </c>
      <c r="AN9" s="9"/>
      <c r="AO9" s="9"/>
      <c r="AP9" s="9"/>
      <c r="AQ9" s="9"/>
      <c r="AR9" s="9"/>
      <c r="AS9" s="9"/>
      <c r="AT9" s="9"/>
      <c r="AU9" s="9"/>
      <c r="AV9" s="9" t="n">
        <f aca="false">SUM(AD9:AU9)</f>
        <v>1596</v>
      </c>
      <c r="AW9" s="9" t="n">
        <f aca="false">AC9-AV9</f>
        <v>1054</v>
      </c>
      <c r="AX9" s="9" t="s">
        <v>29</v>
      </c>
      <c r="AY9" s="9" t="s">
        <v>29</v>
      </c>
      <c r="AZ9" s="9" t="n">
        <v>2000</v>
      </c>
      <c r="BA9" s="9" t="s">
        <v>29</v>
      </c>
      <c r="BB9" s="9" t="n">
        <v>2000</v>
      </c>
      <c r="BC9" s="9" t="s">
        <v>29</v>
      </c>
      <c r="BD9" s="9" t="s">
        <v>29</v>
      </c>
      <c r="BE9" s="9" t="s">
        <v>29</v>
      </c>
      <c r="BF9" s="9" t="s">
        <v>29</v>
      </c>
      <c r="BG9" s="9" t="s">
        <v>29</v>
      </c>
      <c r="BH9" s="9" t="s">
        <v>29</v>
      </c>
      <c r="BI9" s="9" t="s">
        <v>29</v>
      </c>
      <c r="BJ9" s="9" t="s">
        <v>29</v>
      </c>
      <c r="BK9" s="9" t="s">
        <v>29</v>
      </c>
      <c r="BL9" s="9" t="s">
        <v>29</v>
      </c>
      <c r="BM9" s="9" t="n">
        <v>2000</v>
      </c>
      <c r="BN9" s="9" t="s">
        <v>29</v>
      </c>
      <c r="BO9" s="9" t="n">
        <v>2000</v>
      </c>
      <c r="BP9" s="9" t="s">
        <v>29</v>
      </c>
      <c r="BQ9" s="9" t="n">
        <v>2000</v>
      </c>
      <c r="BR9" s="11" t="n">
        <f aca="false">ROUNDUP(AW9/C9,0)</f>
        <v>1</v>
      </c>
      <c r="BS9" s="12" t="n">
        <v>25</v>
      </c>
      <c r="BT9" s="13" t="n">
        <v>175</v>
      </c>
      <c r="BU9" s="13" t="s">
        <v>95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300</v>
      </c>
      <c r="D10" s="9" t="n">
        <v>191575</v>
      </c>
      <c r="E10" s="9" t="n">
        <v>2192211</v>
      </c>
      <c r="F10" s="9" t="s">
        <v>286</v>
      </c>
      <c r="G10" s="9" t="s">
        <v>102</v>
      </c>
      <c r="H10" s="9" t="n">
        <v>1000</v>
      </c>
      <c r="I10" s="10" t="s">
        <v>103</v>
      </c>
      <c r="J10" s="9" t="n">
        <v>2554</v>
      </c>
      <c r="K10" s="9" t="n">
        <f aca="false">H10-J10</f>
        <v>-1554</v>
      </c>
      <c r="L10" s="9" t="n">
        <v>1500</v>
      </c>
      <c r="M10" s="9" t="n">
        <f aca="false">K10+L10</f>
        <v>-54</v>
      </c>
      <c r="N10" s="9" t="n">
        <v>0</v>
      </c>
      <c r="O10" s="9" t="n">
        <f aca="false">M10-N10</f>
        <v>-54</v>
      </c>
      <c r="P10" s="9" t="n">
        <v>500</v>
      </c>
      <c r="Q10" s="9" t="n">
        <f aca="false">O10+P10</f>
        <v>446</v>
      </c>
      <c r="R10" s="9" t="n">
        <v>0</v>
      </c>
      <c r="S10" s="9" t="n">
        <f aca="false">Q10-R10</f>
        <v>446</v>
      </c>
      <c r="T10" s="9" t="n">
        <v>1000</v>
      </c>
      <c r="U10" s="9" t="n">
        <f aca="false">S10+T10</f>
        <v>1446</v>
      </c>
      <c r="V10" s="9" t="n">
        <v>366</v>
      </c>
      <c r="W10" s="9" t="n">
        <f aca="false">U10-V10</f>
        <v>1080</v>
      </c>
      <c r="X10" s="9" t="n">
        <v>1000</v>
      </c>
      <c r="Y10" s="9" t="n">
        <f aca="false">W10+X10</f>
        <v>2080</v>
      </c>
      <c r="Z10" s="9" t="n">
        <v>2139</v>
      </c>
      <c r="AA10" s="9" t="n">
        <f aca="false">Y10-Z10</f>
        <v>-59</v>
      </c>
      <c r="AB10" s="9" t="n">
        <v>1000</v>
      </c>
      <c r="AC10" s="9" t="n">
        <f aca="false">AA10+AB10</f>
        <v>941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 t="n">
        <f aca="false">SUM(AD10:AU10)</f>
        <v>0</v>
      </c>
      <c r="AW10" s="9" t="n">
        <f aca="false">AC10-AV10</f>
        <v>941</v>
      </c>
      <c r="AX10" s="9" t="n">
        <v>1000</v>
      </c>
      <c r="AY10" s="9" t="s">
        <v>29</v>
      </c>
      <c r="AZ10" s="9" t="n">
        <v>500</v>
      </c>
      <c r="BA10" s="9" t="n">
        <v>1000</v>
      </c>
      <c r="BB10" s="9" t="n">
        <v>1000</v>
      </c>
      <c r="BC10" s="9" t="n">
        <v>1000</v>
      </c>
      <c r="BD10" s="9" t="n">
        <v>1000</v>
      </c>
      <c r="BE10" s="9" t="s">
        <v>29</v>
      </c>
      <c r="BF10" s="9" t="s">
        <v>29</v>
      </c>
      <c r="BG10" s="9" t="s">
        <v>29</v>
      </c>
      <c r="BH10" s="9" t="s">
        <v>29</v>
      </c>
      <c r="BI10" s="9" t="s">
        <v>29</v>
      </c>
      <c r="BJ10" s="9" t="s">
        <v>29</v>
      </c>
      <c r="BK10" s="9" t="s">
        <v>29</v>
      </c>
      <c r="BL10" s="9" t="s">
        <v>29</v>
      </c>
      <c r="BM10" s="9" t="s">
        <v>29</v>
      </c>
      <c r="BN10" s="9" t="n">
        <v>1500</v>
      </c>
      <c r="BO10" s="9" t="n">
        <v>1000</v>
      </c>
      <c r="BP10" s="9" t="n">
        <v>1000</v>
      </c>
      <c r="BQ10" s="9" t="n">
        <v>1000</v>
      </c>
      <c r="BR10" s="11" t="n">
        <f aca="false">ROUNDUP(AW10/C10,0)</f>
        <v>4</v>
      </c>
      <c r="BS10" s="12" t="n">
        <v>243</v>
      </c>
      <c r="BT10" s="13" t="n">
        <v>240</v>
      </c>
      <c r="BU10" s="13" t="s">
        <v>95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900</v>
      </c>
      <c r="D11" s="9" t="n">
        <v>190991</v>
      </c>
      <c r="E11" s="9" t="n">
        <v>2093741</v>
      </c>
      <c r="F11" s="9" t="s">
        <v>286</v>
      </c>
      <c r="G11" s="9" t="s">
        <v>158</v>
      </c>
      <c r="H11" s="9" t="n">
        <v>800</v>
      </c>
      <c r="I11" s="10" t="s">
        <v>159</v>
      </c>
      <c r="J11" s="9" t="n">
        <v>211</v>
      </c>
      <c r="K11" s="9" t="n">
        <f aca="false">H11-J11</f>
        <v>589</v>
      </c>
      <c r="L11" s="9" t="n">
        <v>800</v>
      </c>
      <c r="M11" s="9" t="n">
        <f aca="false">K11+L11</f>
        <v>1389</v>
      </c>
      <c r="N11" s="9" t="n">
        <v>557</v>
      </c>
      <c r="O11" s="9" t="n">
        <f aca="false">M11-N11</f>
        <v>832</v>
      </c>
      <c r="P11" s="9" t="n">
        <v>800</v>
      </c>
      <c r="Q11" s="9" t="n">
        <f aca="false">O11+P11</f>
        <v>1632</v>
      </c>
      <c r="R11" s="9" t="n">
        <v>1100</v>
      </c>
      <c r="S11" s="9" t="n">
        <f aca="false">Q11-R11</f>
        <v>532</v>
      </c>
      <c r="T11" s="9" t="n">
        <v>800</v>
      </c>
      <c r="U11" s="9" t="n">
        <f aca="false">S11+T11</f>
        <v>1332</v>
      </c>
      <c r="V11" s="9" t="n">
        <v>1585</v>
      </c>
      <c r="W11" s="9" t="n">
        <f aca="false">U11-V11</f>
        <v>-253</v>
      </c>
      <c r="X11" s="9" t="n">
        <v>800</v>
      </c>
      <c r="Y11" s="9" t="n">
        <f aca="false">W11+X11</f>
        <v>547</v>
      </c>
      <c r="Z11" s="9" t="n">
        <v>250</v>
      </c>
      <c r="AA11" s="9" t="n">
        <f aca="false">Y11-Z11</f>
        <v>297</v>
      </c>
      <c r="AB11" s="9" t="n">
        <v>800</v>
      </c>
      <c r="AC11" s="9" t="n">
        <f aca="false">AA11+AB11</f>
        <v>1097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n">
        <v>200</v>
      </c>
      <c r="AT11" s="9"/>
      <c r="AU11" s="9"/>
      <c r="AV11" s="9" t="n">
        <f aca="false">SUM(AD11:AU11)</f>
        <v>200</v>
      </c>
      <c r="AW11" s="9" t="n">
        <f aca="false">AC11-AV11</f>
        <v>897</v>
      </c>
      <c r="AX11" s="9" t="n">
        <v>800</v>
      </c>
      <c r="AY11" s="9" t="s">
        <v>29</v>
      </c>
      <c r="AZ11" s="9" t="n">
        <v>800</v>
      </c>
      <c r="BA11" s="9" t="n">
        <v>800</v>
      </c>
      <c r="BB11" s="9" t="n">
        <v>800</v>
      </c>
      <c r="BC11" s="9" t="n">
        <v>800</v>
      </c>
      <c r="BD11" s="9" t="n">
        <v>800</v>
      </c>
      <c r="BE11" s="9" t="s">
        <v>29</v>
      </c>
      <c r="BF11" s="9" t="s">
        <v>29</v>
      </c>
      <c r="BG11" s="9" t="s">
        <v>29</v>
      </c>
      <c r="BH11" s="9" t="s">
        <v>29</v>
      </c>
      <c r="BI11" s="9" t="s">
        <v>29</v>
      </c>
      <c r="BJ11" s="9" t="s">
        <v>29</v>
      </c>
      <c r="BK11" s="9" t="s">
        <v>29</v>
      </c>
      <c r="BL11" s="9" t="s">
        <v>29</v>
      </c>
      <c r="BM11" s="9" t="s">
        <v>29</v>
      </c>
      <c r="BN11" s="9" t="n">
        <v>800</v>
      </c>
      <c r="BO11" s="9" t="n">
        <v>800</v>
      </c>
      <c r="BP11" s="9" t="n">
        <v>800</v>
      </c>
      <c r="BQ11" s="9" t="n">
        <v>800</v>
      </c>
      <c r="BR11" s="11" t="n">
        <f aca="false">ROUNDUP(AW11/C11,0)</f>
        <v>1</v>
      </c>
      <c r="BS11" s="12" t="n">
        <v>0</v>
      </c>
      <c r="BT11" s="13" t="n">
        <v>0</v>
      </c>
      <c r="BU11" s="13" t="s">
        <v>287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100</v>
      </c>
      <c r="D12" s="9" t="n">
        <v>190991</v>
      </c>
      <c r="E12" s="16" t="n">
        <v>2130677</v>
      </c>
      <c r="F12" s="16" t="s">
        <v>288</v>
      </c>
      <c r="G12" s="9" t="s">
        <v>33</v>
      </c>
      <c r="H12" s="9" t="s">
        <v>29</v>
      </c>
      <c r="I12" s="10" t="s">
        <v>34</v>
      </c>
      <c r="J12" s="9" t="n">
        <v>256</v>
      </c>
      <c r="K12" s="9" t="n">
        <f aca="false">H12-J12</f>
        <v>-256</v>
      </c>
      <c r="L12" s="9" t="n">
        <v>1200</v>
      </c>
      <c r="M12" s="9" t="n">
        <f aca="false">K12+L12</f>
        <v>944</v>
      </c>
      <c r="N12" s="9" t="n">
        <v>500</v>
      </c>
      <c r="O12" s="9" t="n">
        <f aca="false">M12-N12</f>
        <v>444</v>
      </c>
      <c r="P12" s="9" t="n">
        <v>500</v>
      </c>
      <c r="Q12" s="9" t="n">
        <f aca="false">O12+P12</f>
        <v>944</v>
      </c>
      <c r="R12" s="9" t="n">
        <v>400</v>
      </c>
      <c r="S12" s="9" t="n">
        <f aca="false">Q12-R12</f>
        <v>544</v>
      </c>
      <c r="T12" s="9" t="n">
        <v>500</v>
      </c>
      <c r="U12" s="9" t="n">
        <f aca="false">S12+T12</f>
        <v>1044</v>
      </c>
      <c r="V12" s="9" t="n">
        <v>314</v>
      </c>
      <c r="W12" s="9" t="n">
        <f aca="false">U12-V12</f>
        <v>730</v>
      </c>
      <c r="X12" s="9" t="n">
        <v>500</v>
      </c>
      <c r="Y12" s="9" t="n">
        <f aca="false">W12+X12</f>
        <v>1230</v>
      </c>
      <c r="Z12" s="9" t="n">
        <v>300</v>
      </c>
      <c r="AA12" s="9" t="n">
        <f aca="false">Y12-Z12</f>
        <v>930</v>
      </c>
      <c r="AB12" s="9" t="n">
        <v>500</v>
      </c>
      <c r="AC12" s="9" t="n">
        <f aca="false">AA12+AB12</f>
        <v>1430</v>
      </c>
      <c r="AD12" s="9"/>
      <c r="AE12" s="9"/>
      <c r="AF12" s="9"/>
      <c r="AG12" s="9"/>
      <c r="AH12" s="9" t="n">
        <v>100</v>
      </c>
      <c r="AI12" s="9" t="n">
        <v>92</v>
      </c>
      <c r="AJ12" s="9"/>
      <c r="AK12" s="9"/>
      <c r="AL12" s="9"/>
      <c r="AM12" s="9"/>
      <c r="AN12" s="9"/>
      <c r="AO12" s="9" t="n">
        <v>106</v>
      </c>
      <c r="AP12" s="9"/>
      <c r="AQ12" s="9" t="n">
        <f aca="false">95+100</f>
        <v>195</v>
      </c>
      <c r="AR12" s="9"/>
      <c r="AS12" s="9" t="n">
        <v>62</v>
      </c>
      <c r="AT12" s="9"/>
      <c r="AU12" s="9"/>
      <c r="AV12" s="9" t="n">
        <f aca="false">SUM(AD12:AU12)</f>
        <v>555</v>
      </c>
      <c r="AW12" s="9" t="n">
        <f aca="false">AC12-AV12</f>
        <v>875</v>
      </c>
      <c r="AX12" s="9" t="n">
        <v>500</v>
      </c>
      <c r="AY12" s="9" t="s">
        <v>29</v>
      </c>
      <c r="AZ12" s="9" t="n">
        <v>500</v>
      </c>
      <c r="BA12" s="9" t="n">
        <v>500</v>
      </c>
      <c r="BB12" s="9" t="n">
        <v>500</v>
      </c>
      <c r="BC12" s="9" t="n">
        <v>500</v>
      </c>
      <c r="BD12" s="9" t="n">
        <v>500</v>
      </c>
      <c r="BE12" s="9" t="s">
        <v>29</v>
      </c>
      <c r="BF12" s="9" t="s">
        <v>29</v>
      </c>
      <c r="BG12" s="9" t="s">
        <v>29</v>
      </c>
      <c r="BH12" s="9" t="s">
        <v>29</v>
      </c>
      <c r="BI12" s="9" t="s">
        <v>29</v>
      </c>
      <c r="BJ12" s="9" t="s">
        <v>29</v>
      </c>
      <c r="BK12" s="9" t="s">
        <v>29</v>
      </c>
      <c r="BL12" s="9" t="s">
        <v>29</v>
      </c>
      <c r="BM12" s="9" t="n">
        <v>100</v>
      </c>
      <c r="BN12" s="9" t="n">
        <v>900</v>
      </c>
      <c r="BO12" s="9" t="n">
        <v>500</v>
      </c>
      <c r="BP12" s="9" t="n">
        <v>500</v>
      </c>
      <c r="BQ12" s="9" t="n">
        <v>500</v>
      </c>
      <c r="BR12" s="11" t="n">
        <f aca="false">ROUNDUP(AW12/C12,0)</f>
        <v>9</v>
      </c>
      <c r="BS12" s="12" t="n">
        <v>121</v>
      </c>
      <c r="BT12" s="13" t="n">
        <v>820</v>
      </c>
      <c r="BU12" s="13" t="s">
        <v>289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100</v>
      </c>
      <c r="D13" s="9" t="n">
        <v>203524</v>
      </c>
      <c r="E13" s="9" t="n">
        <v>2093742</v>
      </c>
      <c r="F13" s="9" t="s">
        <v>290</v>
      </c>
      <c r="G13" s="9" t="s">
        <v>99</v>
      </c>
      <c r="H13" s="9" t="n">
        <v>600</v>
      </c>
      <c r="I13" s="10" t="s">
        <v>100</v>
      </c>
      <c r="J13" s="9" t="n">
        <v>240</v>
      </c>
      <c r="K13" s="9" t="n">
        <f aca="false">H13-J13</f>
        <v>360</v>
      </c>
      <c r="L13" s="9" t="n">
        <v>1200</v>
      </c>
      <c r="M13" s="9" t="n">
        <f aca="false">K13+L13</f>
        <v>1560</v>
      </c>
      <c r="N13" s="9" t="n">
        <v>1713</v>
      </c>
      <c r="O13" s="9" t="n">
        <f aca="false">M13-N13</f>
        <v>-153</v>
      </c>
      <c r="P13" s="9" t="n">
        <v>1200</v>
      </c>
      <c r="Q13" s="9" t="n">
        <f aca="false">O13+P13</f>
        <v>1047</v>
      </c>
      <c r="R13" s="9" t="n">
        <v>0</v>
      </c>
      <c r="S13" s="9" t="n">
        <f aca="false">Q13-R13</f>
        <v>1047</v>
      </c>
      <c r="T13" s="9" t="n">
        <v>600</v>
      </c>
      <c r="U13" s="9" t="n">
        <f aca="false">S13+T13</f>
        <v>1647</v>
      </c>
      <c r="V13" s="9" t="n">
        <v>1595</v>
      </c>
      <c r="W13" s="9" t="n">
        <f aca="false">U13-V13</f>
        <v>52</v>
      </c>
      <c r="X13" s="9" t="n">
        <v>600</v>
      </c>
      <c r="Y13" s="9" t="n">
        <f aca="false">W13+X13</f>
        <v>652</v>
      </c>
      <c r="Z13" s="9" t="n">
        <v>220</v>
      </c>
      <c r="AA13" s="9" t="n">
        <f aca="false">Y13-Z13</f>
        <v>432</v>
      </c>
      <c r="AB13" s="9" t="n">
        <v>600</v>
      </c>
      <c r="AC13" s="9" t="n">
        <f aca="false">AA13+AB13</f>
        <v>1032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n">
        <v>200</v>
      </c>
      <c r="AT13" s="9"/>
      <c r="AU13" s="9"/>
      <c r="AV13" s="9" t="n">
        <f aca="false">SUM(AD13:AU13)</f>
        <v>200</v>
      </c>
      <c r="AW13" s="9" t="n">
        <f aca="false">AC13-AV13</f>
        <v>832</v>
      </c>
      <c r="AX13" s="9" t="n">
        <v>1200</v>
      </c>
      <c r="AY13" s="9" t="s">
        <v>29</v>
      </c>
      <c r="AZ13" s="9" t="n">
        <v>600</v>
      </c>
      <c r="BA13" s="9" t="n">
        <v>600</v>
      </c>
      <c r="BB13" s="9" t="n">
        <v>600</v>
      </c>
      <c r="BC13" s="9" t="n">
        <v>1200</v>
      </c>
      <c r="BD13" s="9" t="n">
        <v>600</v>
      </c>
      <c r="BE13" s="9" t="s">
        <v>29</v>
      </c>
      <c r="BF13" s="9" t="s">
        <v>29</v>
      </c>
      <c r="BG13" s="9" t="s">
        <v>29</v>
      </c>
      <c r="BH13" s="9" t="s">
        <v>29</v>
      </c>
      <c r="BI13" s="9" t="s">
        <v>29</v>
      </c>
      <c r="BJ13" s="9" t="s">
        <v>29</v>
      </c>
      <c r="BK13" s="9" t="s">
        <v>29</v>
      </c>
      <c r="BL13" s="9" t="s">
        <v>29</v>
      </c>
      <c r="BM13" s="9" t="s">
        <v>29</v>
      </c>
      <c r="BN13" s="9" t="n">
        <v>1200</v>
      </c>
      <c r="BO13" s="9" t="n">
        <v>1200</v>
      </c>
      <c r="BP13" s="9" t="n">
        <v>600</v>
      </c>
      <c r="BQ13" s="9" t="n">
        <v>600</v>
      </c>
      <c r="BR13" s="11" t="n">
        <f aca="false">ROUNDUP(AW13/C13,0)</f>
        <v>9</v>
      </c>
      <c r="BS13" s="12" t="n">
        <v>6</v>
      </c>
      <c r="BT13" s="13" t="n">
        <v>0</v>
      </c>
      <c r="BU13" s="13" t="s">
        <v>287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200</v>
      </c>
      <c r="D14" s="9" t="n">
        <v>203524</v>
      </c>
      <c r="E14" s="9" t="n">
        <v>2055828</v>
      </c>
      <c r="F14" s="16" t="s">
        <v>284</v>
      </c>
      <c r="G14" s="9" t="s">
        <v>27</v>
      </c>
      <c r="H14" s="9" t="n">
        <v>300</v>
      </c>
      <c r="I14" s="10" t="s">
        <v>28</v>
      </c>
      <c r="J14" s="9" t="n">
        <v>0</v>
      </c>
      <c r="K14" s="9" t="n">
        <f aca="false">H14-J14</f>
        <v>300</v>
      </c>
      <c r="L14" s="9" t="n">
        <v>900</v>
      </c>
      <c r="M14" s="9" t="n">
        <f aca="false">K14+L14</f>
        <v>1200</v>
      </c>
      <c r="N14" s="9" t="n">
        <v>0</v>
      </c>
      <c r="O14" s="9" t="n">
        <f aca="false">M14-N14</f>
        <v>1200</v>
      </c>
      <c r="P14" s="9" t="n">
        <v>900</v>
      </c>
      <c r="Q14" s="9" t="n">
        <f aca="false">O14+P14</f>
        <v>2100</v>
      </c>
      <c r="R14" s="9" t="n">
        <v>1641</v>
      </c>
      <c r="S14" s="9" t="n">
        <f aca="false">Q14-R14</f>
        <v>459</v>
      </c>
      <c r="T14" s="9" t="n">
        <v>600</v>
      </c>
      <c r="U14" s="9" t="n">
        <f aca="false">S14+T14</f>
        <v>1059</v>
      </c>
      <c r="V14" s="9" t="n">
        <v>556</v>
      </c>
      <c r="W14" s="9" t="n">
        <f aca="false">U14-V14</f>
        <v>503</v>
      </c>
      <c r="X14" s="9" t="n">
        <v>900</v>
      </c>
      <c r="Y14" s="9" t="n">
        <f aca="false">W14+X14</f>
        <v>1403</v>
      </c>
      <c r="Z14" s="9" t="n">
        <v>120</v>
      </c>
      <c r="AA14" s="9" t="n">
        <f aca="false">Y14-Z14</f>
        <v>1283</v>
      </c>
      <c r="AB14" s="9" t="n">
        <v>600</v>
      </c>
      <c r="AC14" s="9" t="n">
        <f aca="false">AA14+AB14</f>
        <v>1883</v>
      </c>
      <c r="AD14" s="9"/>
      <c r="AE14" s="9"/>
      <c r="AF14" s="9"/>
      <c r="AG14" s="9"/>
      <c r="AH14" s="9"/>
      <c r="AI14" s="9" t="n">
        <v>250</v>
      </c>
      <c r="AJ14" s="9"/>
      <c r="AK14" s="9"/>
      <c r="AL14" s="9"/>
      <c r="AM14" s="9" t="n">
        <f aca="false">280+305</f>
        <v>585</v>
      </c>
      <c r="AN14" s="9" t="n">
        <v>245</v>
      </c>
      <c r="AO14" s="9"/>
      <c r="AP14" s="9"/>
      <c r="AQ14" s="9"/>
      <c r="AR14" s="9"/>
      <c r="AS14" s="9"/>
      <c r="AT14" s="9"/>
      <c r="AU14" s="9"/>
      <c r="AV14" s="9" t="n">
        <f aca="false">SUM(AD14:AU14)</f>
        <v>1080</v>
      </c>
      <c r="AW14" s="9" t="n">
        <f aca="false">AC14-AV14</f>
        <v>803</v>
      </c>
      <c r="AX14" s="9" t="n">
        <v>900</v>
      </c>
      <c r="AY14" s="9" t="s">
        <v>29</v>
      </c>
      <c r="AZ14" s="9" t="n">
        <v>600</v>
      </c>
      <c r="BA14" s="9" t="n">
        <v>900</v>
      </c>
      <c r="BB14" s="9" t="n">
        <v>600</v>
      </c>
      <c r="BC14" s="9" t="n">
        <v>900</v>
      </c>
      <c r="BD14" s="9" t="n">
        <v>600</v>
      </c>
      <c r="BE14" s="9" t="s">
        <v>29</v>
      </c>
      <c r="BF14" s="9" t="s">
        <v>29</v>
      </c>
      <c r="BG14" s="9" t="s">
        <v>29</v>
      </c>
      <c r="BH14" s="9" t="s">
        <v>29</v>
      </c>
      <c r="BI14" s="9" t="s">
        <v>29</v>
      </c>
      <c r="BJ14" s="9" t="s">
        <v>29</v>
      </c>
      <c r="BK14" s="9" t="s">
        <v>29</v>
      </c>
      <c r="BL14" s="9" t="s">
        <v>29</v>
      </c>
      <c r="BM14" s="9" t="n">
        <v>300</v>
      </c>
      <c r="BN14" s="9" t="n">
        <v>1200</v>
      </c>
      <c r="BO14" s="9" t="n">
        <v>900</v>
      </c>
      <c r="BP14" s="9" t="n">
        <v>600</v>
      </c>
      <c r="BQ14" s="9" t="n">
        <v>900</v>
      </c>
      <c r="BR14" s="11" t="n">
        <f aca="false">ROUNDUP(AW14/C14,0)</f>
        <v>5</v>
      </c>
      <c r="BS14" s="12" t="n">
        <v>160</v>
      </c>
      <c r="BT14" s="13" t="n">
        <v>0</v>
      </c>
      <c r="BU14" s="13" t="s">
        <v>49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200</v>
      </c>
      <c r="D15" s="9" t="n">
        <v>203524</v>
      </c>
      <c r="E15" s="9" t="n">
        <v>2071359</v>
      </c>
      <c r="F15" s="9"/>
      <c r="G15" s="9" t="s">
        <v>136</v>
      </c>
      <c r="H15" s="9" t="s">
        <v>29</v>
      </c>
      <c r="I15" s="10" t="s">
        <v>137</v>
      </c>
      <c r="J15" s="9" t="n">
        <v>0</v>
      </c>
      <c r="K15" s="9" t="n">
        <f aca="false">H15-J15</f>
        <v>0</v>
      </c>
      <c r="L15" s="9" t="n">
        <v>640</v>
      </c>
      <c r="M15" s="9" t="n">
        <f aca="false">K15+L15</f>
        <v>640</v>
      </c>
      <c r="N15" s="9" t="n">
        <v>474</v>
      </c>
      <c r="O15" s="9" t="n">
        <f aca="false">M15-N15</f>
        <v>166</v>
      </c>
      <c r="P15" s="9" t="n">
        <v>960</v>
      </c>
      <c r="Q15" s="9" t="n">
        <f aca="false">O15+P15</f>
        <v>1126</v>
      </c>
      <c r="R15" s="9" t="n">
        <v>673</v>
      </c>
      <c r="S15" s="9" t="n">
        <f aca="false">Q15-R15</f>
        <v>453</v>
      </c>
      <c r="T15" s="9" t="n">
        <v>640</v>
      </c>
      <c r="U15" s="9" t="n">
        <f aca="false">S15+T15</f>
        <v>1093</v>
      </c>
      <c r="V15" s="9" t="n">
        <v>1480</v>
      </c>
      <c r="W15" s="9" t="n">
        <f aca="false">U15-V15</f>
        <v>-387</v>
      </c>
      <c r="X15" s="9" t="n">
        <v>640</v>
      </c>
      <c r="Y15" s="9" t="n">
        <f aca="false">W15+X15</f>
        <v>253</v>
      </c>
      <c r="Z15" s="9" t="n">
        <v>320</v>
      </c>
      <c r="AA15" s="9" t="n">
        <f aca="false">Y15-Z15</f>
        <v>-67</v>
      </c>
      <c r="AB15" s="9" t="n">
        <v>960</v>
      </c>
      <c r="AC15" s="9" t="n">
        <f aca="false">AA15+AB15</f>
        <v>893</v>
      </c>
      <c r="AD15" s="9"/>
      <c r="AE15" s="9"/>
      <c r="AF15" s="9"/>
      <c r="AG15" s="9"/>
      <c r="AH15" s="9"/>
      <c r="AI15" s="9"/>
      <c r="AJ15" s="9" t="n">
        <v>241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 t="n">
        <f aca="false">SUM(AD15:AU15)</f>
        <v>241</v>
      </c>
      <c r="AW15" s="9" t="n">
        <f aca="false">AC15-AV15</f>
        <v>652</v>
      </c>
      <c r="AX15" s="9" t="n">
        <v>640</v>
      </c>
      <c r="AY15" s="9" t="s">
        <v>29</v>
      </c>
      <c r="AZ15" s="9" t="n">
        <v>640</v>
      </c>
      <c r="BA15" s="9" t="n">
        <v>960</v>
      </c>
      <c r="BB15" s="9" t="n">
        <v>640</v>
      </c>
      <c r="BC15" s="9" t="n">
        <v>640</v>
      </c>
      <c r="BD15" s="9" t="n">
        <v>960</v>
      </c>
      <c r="BE15" s="9" t="s">
        <v>29</v>
      </c>
      <c r="BF15" s="9" t="s">
        <v>29</v>
      </c>
      <c r="BG15" s="9" t="s">
        <v>29</v>
      </c>
      <c r="BH15" s="9" t="s">
        <v>29</v>
      </c>
      <c r="BI15" s="9" t="s">
        <v>29</v>
      </c>
      <c r="BJ15" s="9" t="s">
        <v>29</v>
      </c>
      <c r="BK15" s="9" t="s">
        <v>29</v>
      </c>
      <c r="BL15" s="9" t="s">
        <v>29</v>
      </c>
      <c r="BM15" s="9" t="n">
        <v>320</v>
      </c>
      <c r="BN15" s="9" t="n">
        <v>1280</v>
      </c>
      <c r="BO15" s="9" t="n">
        <v>640</v>
      </c>
      <c r="BP15" s="9" t="n">
        <v>640</v>
      </c>
      <c r="BQ15" s="9" t="n">
        <v>960</v>
      </c>
      <c r="BR15" s="11" t="n">
        <f aca="false">ROUNDUP(AW15/C15,0)</f>
        <v>4</v>
      </c>
      <c r="BS15" s="12" t="n">
        <v>203</v>
      </c>
      <c r="BT15" s="13" t="n">
        <v>0</v>
      </c>
      <c r="BU15" s="13" t="s">
        <v>95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600</v>
      </c>
      <c r="D16" s="9" t="n">
        <v>203524</v>
      </c>
      <c r="E16" s="9" t="n">
        <v>2071363</v>
      </c>
      <c r="F16" s="16" t="s">
        <v>284</v>
      </c>
      <c r="G16" s="9" t="s">
        <v>38</v>
      </c>
      <c r="H16" s="9" t="n">
        <v>500</v>
      </c>
      <c r="I16" s="10" t="s">
        <v>39</v>
      </c>
      <c r="J16" s="9" t="n">
        <v>0</v>
      </c>
      <c r="K16" s="9" t="n">
        <f aca="false">H16-J16</f>
        <v>500</v>
      </c>
      <c r="L16" s="9" t="n">
        <v>1000</v>
      </c>
      <c r="M16" s="9" t="n">
        <f aca="false">K16+L16</f>
        <v>1500</v>
      </c>
      <c r="N16" s="9" t="n">
        <v>1005</v>
      </c>
      <c r="O16" s="9" t="n">
        <f aca="false">M16-N16</f>
        <v>495</v>
      </c>
      <c r="P16" s="9" t="n">
        <v>1000</v>
      </c>
      <c r="Q16" s="9" t="n">
        <f aca="false">O16+P16</f>
        <v>1495</v>
      </c>
      <c r="R16" s="9" t="n">
        <v>725</v>
      </c>
      <c r="S16" s="9" t="n">
        <f aca="false">Q16-R16</f>
        <v>770</v>
      </c>
      <c r="T16" s="9" t="n">
        <v>500</v>
      </c>
      <c r="U16" s="9" t="n">
        <f aca="false">S16+T16</f>
        <v>1270</v>
      </c>
      <c r="V16" s="9" t="n">
        <v>160</v>
      </c>
      <c r="W16" s="9" t="n">
        <f aca="false">U16-V16</f>
        <v>1110</v>
      </c>
      <c r="X16" s="9" t="n">
        <v>1000</v>
      </c>
      <c r="Y16" s="9" t="n">
        <f aca="false">W16+X16</f>
        <v>2110</v>
      </c>
      <c r="Z16" s="9" t="n">
        <v>900</v>
      </c>
      <c r="AA16" s="9" t="n">
        <f aca="false">Y16-Z16</f>
        <v>1210</v>
      </c>
      <c r="AB16" s="9" t="n">
        <v>500</v>
      </c>
      <c r="AC16" s="9" t="n">
        <f aca="false">AA16+AB16</f>
        <v>1710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 t="n">
        <v>300</v>
      </c>
      <c r="AQ16" s="9"/>
      <c r="AR16" s="9"/>
      <c r="AS16" s="9" t="n">
        <f aca="false">685+115</f>
        <v>800</v>
      </c>
      <c r="AT16" s="9"/>
      <c r="AU16" s="9"/>
      <c r="AV16" s="9" t="n">
        <f aca="false">SUM(AD16:AU16)</f>
        <v>1100</v>
      </c>
      <c r="AW16" s="9" t="n">
        <f aca="false">AC16-AV16</f>
        <v>610</v>
      </c>
      <c r="AX16" s="9" t="n">
        <v>1000</v>
      </c>
      <c r="AY16" s="9" t="s">
        <v>29</v>
      </c>
      <c r="AZ16" s="9" t="n">
        <v>500</v>
      </c>
      <c r="BA16" s="9" t="n">
        <v>1000</v>
      </c>
      <c r="BB16" s="9" t="n">
        <v>500</v>
      </c>
      <c r="BC16" s="9" t="n">
        <v>1000</v>
      </c>
      <c r="BD16" s="9" t="n">
        <v>500</v>
      </c>
      <c r="BE16" s="9" t="s">
        <v>29</v>
      </c>
      <c r="BF16" s="9" t="s">
        <v>29</v>
      </c>
      <c r="BG16" s="9" t="s">
        <v>29</v>
      </c>
      <c r="BH16" s="9" t="s">
        <v>29</v>
      </c>
      <c r="BI16" s="9" t="s">
        <v>29</v>
      </c>
      <c r="BJ16" s="9" t="s">
        <v>29</v>
      </c>
      <c r="BK16" s="9" t="s">
        <v>29</v>
      </c>
      <c r="BL16" s="9" t="s">
        <v>29</v>
      </c>
      <c r="BM16" s="9" t="n">
        <v>500</v>
      </c>
      <c r="BN16" s="9" t="n">
        <v>1500</v>
      </c>
      <c r="BO16" s="9" t="n">
        <v>500</v>
      </c>
      <c r="BP16" s="9" t="n">
        <v>1000</v>
      </c>
      <c r="BQ16" s="9" t="n">
        <v>500</v>
      </c>
      <c r="BR16" s="11" t="n">
        <f aca="false">ROUNDUP(AW16/C16,0)</f>
        <v>2</v>
      </c>
      <c r="BS16" s="12" t="n">
        <v>2</v>
      </c>
      <c r="BT16" s="13" t="n">
        <v>3</v>
      </c>
      <c r="BU16" s="13" t="s">
        <v>291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100</v>
      </c>
      <c r="D17" s="9" t="n">
        <v>190654</v>
      </c>
      <c r="E17" s="16" t="n">
        <v>2249644</v>
      </c>
      <c r="F17" s="16" t="s">
        <v>288</v>
      </c>
      <c r="G17" s="9" t="s">
        <v>131</v>
      </c>
      <c r="H17" s="9" t="s">
        <v>29</v>
      </c>
      <c r="I17" s="10" t="s">
        <v>132</v>
      </c>
      <c r="J17" s="9" t="n">
        <v>0</v>
      </c>
      <c r="K17" s="9" t="n">
        <f aca="false">H17-J17</f>
        <v>0</v>
      </c>
      <c r="L17" s="9" t="n">
        <v>900</v>
      </c>
      <c r="M17" s="9" t="n">
        <f aca="false">K17+L17</f>
        <v>900</v>
      </c>
      <c r="N17" s="9" t="n">
        <v>545</v>
      </c>
      <c r="O17" s="9" t="n">
        <f aca="false">M17-N17</f>
        <v>355</v>
      </c>
      <c r="P17" s="9" t="n">
        <v>500</v>
      </c>
      <c r="Q17" s="9" t="n">
        <f aca="false">O17+P17</f>
        <v>855</v>
      </c>
      <c r="R17" s="9" t="n">
        <v>788</v>
      </c>
      <c r="S17" s="9" t="n">
        <f aca="false">Q17-R17</f>
        <v>67</v>
      </c>
      <c r="T17" s="9" t="n">
        <v>500</v>
      </c>
      <c r="U17" s="9" t="n">
        <f aca="false">S17+T17</f>
        <v>567</v>
      </c>
      <c r="V17" s="9" t="n">
        <v>43</v>
      </c>
      <c r="W17" s="9" t="n">
        <f aca="false">U17-V17</f>
        <v>524</v>
      </c>
      <c r="X17" s="9" t="n">
        <v>500</v>
      </c>
      <c r="Y17" s="9" t="n">
        <f aca="false">W17+X17</f>
        <v>1024</v>
      </c>
      <c r="Z17" s="9" t="n">
        <v>176</v>
      </c>
      <c r="AA17" s="9" t="n">
        <f aca="false">Y17-Z17</f>
        <v>848</v>
      </c>
      <c r="AB17" s="9" t="n">
        <v>500</v>
      </c>
      <c r="AC17" s="9" t="n">
        <f aca="false">AA17+AB17</f>
        <v>1348</v>
      </c>
      <c r="AD17" s="9"/>
      <c r="AE17" s="9"/>
      <c r="AF17" s="9"/>
      <c r="AG17" s="9"/>
      <c r="AH17" s="9" t="n">
        <v>111</v>
      </c>
      <c r="AI17" s="9"/>
      <c r="AJ17" s="9" t="n">
        <v>105</v>
      </c>
      <c r="AK17" s="9" t="n">
        <v>65</v>
      </c>
      <c r="AL17" s="9"/>
      <c r="AM17" s="9" t="n">
        <v>100</v>
      </c>
      <c r="AN17" s="9" t="n">
        <v>60</v>
      </c>
      <c r="AO17" s="9" t="n">
        <f aca="false">120+100</f>
        <v>220</v>
      </c>
      <c r="AP17" s="9" t="n">
        <f aca="false">73+73</f>
        <v>146</v>
      </c>
      <c r="AQ17" s="9"/>
      <c r="AR17" s="9"/>
      <c r="AS17" s="9"/>
      <c r="AT17" s="9"/>
      <c r="AU17" s="9"/>
      <c r="AV17" s="9" t="n">
        <f aca="false">SUM(AD17:AU17)</f>
        <v>807</v>
      </c>
      <c r="AW17" s="9" t="n">
        <f aca="false">AC17-AV17</f>
        <v>541</v>
      </c>
      <c r="AX17" s="9" t="n">
        <v>500</v>
      </c>
      <c r="AY17" s="9" t="s">
        <v>29</v>
      </c>
      <c r="AZ17" s="9" t="n">
        <v>500</v>
      </c>
      <c r="BA17" s="9" t="n">
        <v>500</v>
      </c>
      <c r="BB17" s="9" t="n">
        <v>500</v>
      </c>
      <c r="BC17" s="9" t="n">
        <v>500</v>
      </c>
      <c r="BD17" s="9" t="n">
        <v>500</v>
      </c>
      <c r="BE17" s="9" t="s">
        <v>29</v>
      </c>
      <c r="BF17" s="9" t="s">
        <v>29</v>
      </c>
      <c r="BG17" s="9" t="s">
        <v>29</v>
      </c>
      <c r="BH17" s="9" t="s">
        <v>29</v>
      </c>
      <c r="BI17" s="9" t="s">
        <v>29</v>
      </c>
      <c r="BJ17" s="9" t="s">
        <v>29</v>
      </c>
      <c r="BK17" s="9" t="s">
        <v>29</v>
      </c>
      <c r="BL17" s="9" t="s">
        <v>29</v>
      </c>
      <c r="BM17" s="9" t="n">
        <v>200</v>
      </c>
      <c r="BN17" s="9" t="n">
        <v>800</v>
      </c>
      <c r="BO17" s="9" t="n">
        <v>500</v>
      </c>
      <c r="BP17" s="9" t="n">
        <v>500</v>
      </c>
      <c r="BQ17" s="9" t="n">
        <v>500</v>
      </c>
      <c r="BR17" s="11" t="n">
        <f aca="false">ROUNDUP(AW17/C17,0)</f>
        <v>6</v>
      </c>
      <c r="BS17" s="12" t="n">
        <v>244</v>
      </c>
      <c r="BT17" s="13" t="n">
        <v>225</v>
      </c>
      <c r="BU17" s="13" t="s">
        <v>292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400</v>
      </c>
      <c r="D18" s="9" t="n">
        <v>203525</v>
      </c>
      <c r="E18" s="9" t="n">
        <v>2032039</v>
      </c>
      <c r="F18" s="9"/>
      <c r="G18" s="9" t="s">
        <v>57</v>
      </c>
      <c r="H18" s="9" t="n">
        <v>1600</v>
      </c>
      <c r="I18" s="10" t="s">
        <v>58</v>
      </c>
      <c r="J18" s="9" t="n">
        <v>801</v>
      </c>
      <c r="K18" s="9" t="n">
        <f aca="false">H18-J18</f>
        <v>799</v>
      </c>
      <c r="L18" s="9" t="n">
        <v>1200</v>
      </c>
      <c r="M18" s="9" t="n">
        <f aca="false">K18+L18</f>
        <v>1999</v>
      </c>
      <c r="N18" s="9" t="n">
        <v>1071</v>
      </c>
      <c r="O18" s="9" t="n">
        <f aca="false">M18-N18</f>
        <v>928</v>
      </c>
      <c r="P18" s="9" t="n">
        <v>800</v>
      </c>
      <c r="Q18" s="9" t="n">
        <f aca="false">O18+P18</f>
        <v>1728</v>
      </c>
      <c r="R18" s="9" t="n">
        <v>1525</v>
      </c>
      <c r="S18" s="9" t="n">
        <f aca="false">Q18-R18</f>
        <v>203</v>
      </c>
      <c r="T18" s="9" t="n">
        <v>1200</v>
      </c>
      <c r="U18" s="9" t="n">
        <f aca="false">S18+T18</f>
        <v>1403</v>
      </c>
      <c r="V18" s="9" t="n">
        <v>820</v>
      </c>
      <c r="W18" s="9" t="n">
        <f aca="false">U18-V18</f>
        <v>583</v>
      </c>
      <c r="X18" s="9" t="n">
        <v>800</v>
      </c>
      <c r="Y18" s="9" t="n">
        <f aca="false">W18+X18</f>
        <v>1383</v>
      </c>
      <c r="Z18" s="9" t="n">
        <v>1647</v>
      </c>
      <c r="AA18" s="9" t="n">
        <f aca="false">Y18-Z18</f>
        <v>-264</v>
      </c>
      <c r="AB18" s="9" t="n">
        <v>800</v>
      </c>
      <c r="AC18" s="9" t="n">
        <f aca="false">AA18+AB18</f>
        <v>536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 t="n">
        <f aca="false">SUM(AD18:AU18)</f>
        <v>0</v>
      </c>
      <c r="AW18" s="9" t="n">
        <f aca="false">AC18-AV18</f>
        <v>536</v>
      </c>
      <c r="AX18" s="9" t="n">
        <v>800</v>
      </c>
      <c r="AY18" s="9" t="s">
        <v>29</v>
      </c>
      <c r="AZ18" s="9" t="n">
        <v>1200</v>
      </c>
      <c r="BA18" s="9" t="n">
        <v>800</v>
      </c>
      <c r="BB18" s="9" t="n">
        <v>800</v>
      </c>
      <c r="BC18" s="9" t="n">
        <v>800</v>
      </c>
      <c r="BD18" s="9" t="n">
        <v>1200</v>
      </c>
      <c r="BE18" s="9" t="s">
        <v>29</v>
      </c>
      <c r="BF18" s="9" t="s">
        <v>29</v>
      </c>
      <c r="BG18" s="9" t="s">
        <v>29</v>
      </c>
      <c r="BH18" s="9" t="s">
        <v>29</v>
      </c>
      <c r="BI18" s="9" t="s">
        <v>29</v>
      </c>
      <c r="BJ18" s="9" t="s">
        <v>29</v>
      </c>
      <c r="BK18" s="9" t="s">
        <v>29</v>
      </c>
      <c r="BL18" s="9" t="s">
        <v>29</v>
      </c>
      <c r="BM18" s="9" t="s">
        <v>29</v>
      </c>
      <c r="BN18" s="9" t="n">
        <v>1600</v>
      </c>
      <c r="BO18" s="9" t="n">
        <v>1200</v>
      </c>
      <c r="BP18" s="9" t="n">
        <v>800</v>
      </c>
      <c r="BQ18" s="9" t="n">
        <v>800</v>
      </c>
      <c r="BR18" s="11" t="n">
        <f aca="false">ROUNDUP(AW18/C18,0)</f>
        <v>2</v>
      </c>
      <c r="BS18" s="12" t="n">
        <v>290</v>
      </c>
      <c r="BT18" s="13" t="n">
        <v>223</v>
      </c>
      <c r="BU18" s="13" t="s">
        <v>95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160</v>
      </c>
      <c r="D19" s="9" t="n">
        <v>190993</v>
      </c>
      <c r="E19" s="9" t="n">
        <v>2033368</v>
      </c>
      <c r="F19" s="9" t="s">
        <v>290</v>
      </c>
      <c r="G19" s="9" t="s">
        <v>139</v>
      </c>
      <c r="H19" s="9" t="n">
        <v>1280</v>
      </c>
      <c r="I19" s="10" t="s">
        <v>140</v>
      </c>
      <c r="J19" s="9" t="n">
        <v>640</v>
      </c>
      <c r="K19" s="9" t="n">
        <f aca="false">H19-J19</f>
        <v>640</v>
      </c>
      <c r="L19" s="9" t="n">
        <v>1120</v>
      </c>
      <c r="M19" s="9" t="n">
        <f aca="false">K19+L19</f>
        <v>1760</v>
      </c>
      <c r="N19" s="9" t="n">
        <v>909</v>
      </c>
      <c r="O19" s="9" t="n">
        <f aca="false">M19-N19</f>
        <v>851</v>
      </c>
      <c r="P19" s="9" t="n">
        <v>800</v>
      </c>
      <c r="Q19" s="9" t="n">
        <f aca="false">O19+P19</f>
        <v>1651</v>
      </c>
      <c r="R19" s="9" t="n">
        <v>905</v>
      </c>
      <c r="S19" s="9" t="n">
        <f aca="false">Q19-R19</f>
        <v>746</v>
      </c>
      <c r="T19" s="9" t="n">
        <v>960</v>
      </c>
      <c r="U19" s="9" t="n">
        <f aca="false">S19+T19</f>
        <v>1706</v>
      </c>
      <c r="V19" s="9" t="n">
        <v>1156</v>
      </c>
      <c r="W19" s="9" t="n">
        <f aca="false">U19-V19</f>
        <v>550</v>
      </c>
      <c r="X19" s="9" t="n">
        <v>960</v>
      </c>
      <c r="Y19" s="9" t="n">
        <f aca="false">W19+X19</f>
        <v>1510</v>
      </c>
      <c r="Z19" s="9" t="n">
        <v>815</v>
      </c>
      <c r="AA19" s="9" t="n">
        <f aca="false">Y19-Z19</f>
        <v>695</v>
      </c>
      <c r="AB19" s="9" t="n">
        <v>960</v>
      </c>
      <c r="AC19" s="9" t="n">
        <f aca="false">AA19+AB19</f>
        <v>1655</v>
      </c>
      <c r="AD19" s="9" t="n">
        <v>160</v>
      </c>
      <c r="AE19" s="9" t="n">
        <v>160</v>
      </c>
      <c r="AF19" s="9"/>
      <c r="AG19" s="9"/>
      <c r="AH19" s="9"/>
      <c r="AI19" s="9"/>
      <c r="AJ19" s="9"/>
      <c r="AK19" s="9"/>
      <c r="AL19" s="9"/>
      <c r="AM19" s="9"/>
      <c r="AN19" s="9" t="n">
        <v>160</v>
      </c>
      <c r="AO19" s="9" t="n">
        <f aca="false">160+160</f>
        <v>320</v>
      </c>
      <c r="AP19" s="9" t="n">
        <f aca="false">160+160</f>
        <v>320</v>
      </c>
      <c r="AQ19" s="9"/>
      <c r="AR19" s="9"/>
      <c r="AS19" s="9"/>
      <c r="AT19" s="9"/>
      <c r="AU19" s="9"/>
      <c r="AV19" s="9" t="n">
        <f aca="false">SUM(AD19:AU19)</f>
        <v>1120</v>
      </c>
      <c r="AW19" s="9" t="n">
        <f aca="false">AC19-AV19</f>
        <v>535</v>
      </c>
      <c r="AX19" s="9" t="n">
        <v>800</v>
      </c>
      <c r="AY19" s="9" t="s">
        <v>29</v>
      </c>
      <c r="AZ19" s="9" t="n">
        <v>960</v>
      </c>
      <c r="BA19" s="9" t="n">
        <v>800</v>
      </c>
      <c r="BB19" s="9" t="n">
        <v>960</v>
      </c>
      <c r="BC19" s="9" t="n">
        <v>960</v>
      </c>
      <c r="BD19" s="9" t="n">
        <v>800</v>
      </c>
      <c r="BE19" s="9" t="s">
        <v>29</v>
      </c>
      <c r="BF19" s="9" t="s">
        <v>29</v>
      </c>
      <c r="BG19" s="9" t="s">
        <v>29</v>
      </c>
      <c r="BH19" s="9" t="s">
        <v>29</v>
      </c>
      <c r="BI19" s="9" t="s">
        <v>29</v>
      </c>
      <c r="BJ19" s="9" t="s">
        <v>29</v>
      </c>
      <c r="BK19" s="9" t="s">
        <v>29</v>
      </c>
      <c r="BL19" s="9" t="s">
        <v>29</v>
      </c>
      <c r="BM19" s="9" t="n">
        <v>320</v>
      </c>
      <c r="BN19" s="9" t="n">
        <v>1600</v>
      </c>
      <c r="BO19" s="9" t="n">
        <v>960</v>
      </c>
      <c r="BP19" s="9" t="n">
        <v>800</v>
      </c>
      <c r="BQ19" s="9" t="n">
        <v>960</v>
      </c>
      <c r="BR19" s="11" t="n">
        <f aca="false">ROUNDUP(AW19/C19,0)</f>
        <v>4</v>
      </c>
      <c r="BS19" s="12" t="n">
        <v>305</v>
      </c>
      <c r="BT19" s="13" t="n">
        <v>1048</v>
      </c>
      <c r="BU19" s="13" t="s">
        <v>49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250</v>
      </c>
      <c r="D20" s="9" t="n">
        <v>190991</v>
      </c>
      <c r="E20" s="9" t="n">
        <v>2101413</v>
      </c>
      <c r="F20" s="9" t="s">
        <v>286</v>
      </c>
      <c r="G20" s="9" t="s">
        <v>150</v>
      </c>
      <c r="H20" s="9" t="s">
        <v>29</v>
      </c>
      <c r="I20" s="10" t="s">
        <v>151</v>
      </c>
      <c r="J20" s="9" t="n">
        <v>200</v>
      </c>
      <c r="K20" s="9" t="n">
        <f aca="false">H20-J20</f>
        <v>-200</v>
      </c>
      <c r="L20" s="9" t="n">
        <v>1000</v>
      </c>
      <c r="M20" s="9" t="n">
        <f aca="false">K20+L20</f>
        <v>800</v>
      </c>
      <c r="N20" s="9" t="n">
        <v>800</v>
      </c>
      <c r="O20" s="9" t="n">
        <f aca="false">M20-N20</f>
        <v>0</v>
      </c>
      <c r="P20" s="9" t="n">
        <v>800</v>
      </c>
      <c r="Q20" s="9" t="n">
        <f aca="false">O20+P20</f>
        <v>800</v>
      </c>
      <c r="R20" s="9" t="n">
        <v>1200</v>
      </c>
      <c r="S20" s="9" t="n">
        <f aca="false">Q20-R20</f>
        <v>-400</v>
      </c>
      <c r="T20" s="9" t="n">
        <v>800</v>
      </c>
      <c r="U20" s="9" t="n">
        <f aca="false">S20+T20</f>
        <v>400</v>
      </c>
      <c r="V20" s="9" t="n">
        <v>400</v>
      </c>
      <c r="W20" s="9" t="n">
        <f aca="false">U20-V20</f>
        <v>0</v>
      </c>
      <c r="X20" s="9" t="n">
        <v>800</v>
      </c>
      <c r="Y20" s="9" t="n">
        <f aca="false">W20+X20</f>
        <v>800</v>
      </c>
      <c r="Z20" s="9" t="n">
        <v>514</v>
      </c>
      <c r="AA20" s="9" t="n">
        <f aca="false">Y20-Z20</f>
        <v>286</v>
      </c>
      <c r="AB20" s="9" t="n">
        <v>800</v>
      </c>
      <c r="AC20" s="9" t="n">
        <f aca="false">AA20+AB20</f>
        <v>1086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 t="n">
        <v>200</v>
      </c>
      <c r="AP20" s="9"/>
      <c r="AQ20" s="9" t="n">
        <f aca="false">200+200</f>
        <v>400</v>
      </c>
      <c r="AR20" s="9"/>
      <c r="AS20" s="9"/>
      <c r="AT20" s="9"/>
      <c r="AU20" s="9"/>
      <c r="AV20" s="9" t="n">
        <f aca="false">SUM(AD20:AU20)</f>
        <v>600</v>
      </c>
      <c r="AW20" s="9" t="n">
        <f aca="false">AC20-AV20</f>
        <v>486</v>
      </c>
      <c r="AX20" s="9" t="n">
        <v>600</v>
      </c>
      <c r="AY20" s="9" t="s">
        <v>29</v>
      </c>
      <c r="AZ20" s="9" t="n">
        <v>800</v>
      </c>
      <c r="BA20" s="9" t="n">
        <v>800</v>
      </c>
      <c r="BB20" s="9" t="n">
        <v>800</v>
      </c>
      <c r="BC20" s="9" t="n">
        <v>600</v>
      </c>
      <c r="BD20" s="9" t="n">
        <v>800</v>
      </c>
      <c r="BE20" s="9" t="s">
        <v>29</v>
      </c>
      <c r="BF20" s="9" t="s">
        <v>29</v>
      </c>
      <c r="BG20" s="9" t="s">
        <v>29</v>
      </c>
      <c r="BH20" s="9" t="s">
        <v>29</v>
      </c>
      <c r="BI20" s="9" t="s">
        <v>29</v>
      </c>
      <c r="BJ20" s="9" t="s">
        <v>29</v>
      </c>
      <c r="BK20" s="9" t="s">
        <v>29</v>
      </c>
      <c r="BL20" s="9" t="s">
        <v>29</v>
      </c>
      <c r="BM20" s="9" t="n">
        <v>400</v>
      </c>
      <c r="BN20" s="9" t="n">
        <v>1200</v>
      </c>
      <c r="BO20" s="9" t="n">
        <v>800</v>
      </c>
      <c r="BP20" s="9" t="n">
        <v>600</v>
      </c>
      <c r="BQ20" s="9" t="n">
        <v>800</v>
      </c>
      <c r="BR20" s="11" t="n">
        <f aca="false">ROUNDUP(AW20/C20,0)</f>
        <v>2</v>
      </c>
      <c r="BS20" s="12" t="n">
        <v>416</v>
      </c>
      <c r="BT20" s="13" t="n">
        <v>0</v>
      </c>
      <c r="BU20" s="13" t="s">
        <v>293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400</v>
      </c>
      <c r="D21" s="9" t="n">
        <v>200375</v>
      </c>
      <c r="E21" s="16" t="n">
        <v>2260334</v>
      </c>
      <c r="F21" s="9"/>
      <c r="G21" s="9" t="s">
        <v>134</v>
      </c>
      <c r="H21" s="9" t="s">
        <v>29</v>
      </c>
      <c r="I21" s="10" t="s">
        <v>135</v>
      </c>
      <c r="J21" s="9" t="n">
        <v>0</v>
      </c>
      <c r="K21" s="9" t="n">
        <f aca="false">H21-J21</f>
        <v>0</v>
      </c>
      <c r="L21" s="9" t="n">
        <v>1000</v>
      </c>
      <c r="M21" s="9" t="n">
        <f aca="false">K21+L21</f>
        <v>1000</v>
      </c>
      <c r="N21" s="9" t="n">
        <v>853</v>
      </c>
      <c r="O21" s="9" t="n">
        <f aca="false">M21-N21</f>
        <v>147</v>
      </c>
      <c r="P21" s="9" t="n">
        <v>400</v>
      </c>
      <c r="Q21" s="9" t="n">
        <f aca="false">O21+P21</f>
        <v>547</v>
      </c>
      <c r="R21" s="9" t="n">
        <v>890</v>
      </c>
      <c r="S21" s="9" t="n">
        <f aca="false">Q21-R21</f>
        <v>-343</v>
      </c>
      <c r="T21" s="9" t="n">
        <v>600</v>
      </c>
      <c r="U21" s="9" t="n">
        <f aca="false">S21+T21</f>
        <v>257</v>
      </c>
      <c r="V21" s="9" t="n">
        <v>74</v>
      </c>
      <c r="W21" s="9" t="n">
        <f aca="false">U21-V21</f>
        <v>183</v>
      </c>
      <c r="X21" s="9" t="n">
        <v>400</v>
      </c>
      <c r="Y21" s="9" t="n">
        <f aca="false">W21+X21</f>
        <v>583</v>
      </c>
      <c r="Z21" s="9" t="n">
        <v>542</v>
      </c>
      <c r="AA21" s="9" t="n">
        <f aca="false">Y21-Z21</f>
        <v>41</v>
      </c>
      <c r="AB21" s="9" t="n">
        <v>600</v>
      </c>
      <c r="AC21" s="9" t="n">
        <f aca="false">AA21+AB21</f>
        <v>641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 t="n">
        <v>134</v>
      </c>
      <c r="AQ21" s="9"/>
      <c r="AR21" s="9"/>
      <c r="AS21" s="9" t="n">
        <v>63</v>
      </c>
      <c r="AT21" s="9"/>
      <c r="AU21" s="9"/>
      <c r="AV21" s="9" t="n">
        <f aca="false">SUM(AD21:AU21)</f>
        <v>197</v>
      </c>
      <c r="AW21" s="9" t="n">
        <f aca="false">AC21-AV21</f>
        <v>444</v>
      </c>
      <c r="AX21" s="9" t="n">
        <v>400</v>
      </c>
      <c r="AY21" s="9" t="s">
        <v>29</v>
      </c>
      <c r="AZ21" s="9" t="n">
        <v>600</v>
      </c>
      <c r="BA21" s="9" t="n">
        <v>400</v>
      </c>
      <c r="BB21" s="9" t="n">
        <v>600</v>
      </c>
      <c r="BC21" s="9" t="n">
        <v>400</v>
      </c>
      <c r="BD21" s="9" t="n">
        <v>600</v>
      </c>
      <c r="BE21" s="9" t="s">
        <v>29</v>
      </c>
      <c r="BF21" s="9" t="s">
        <v>29</v>
      </c>
      <c r="BG21" s="9" t="s">
        <v>29</v>
      </c>
      <c r="BH21" s="9" t="s">
        <v>29</v>
      </c>
      <c r="BI21" s="9" t="s">
        <v>29</v>
      </c>
      <c r="BJ21" s="9" t="s">
        <v>29</v>
      </c>
      <c r="BK21" s="9" t="s">
        <v>29</v>
      </c>
      <c r="BL21" s="9" t="s">
        <v>29</v>
      </c>
      <c r="BM21" s="9" t="s">
        <v>29</v>
      </c>
      <c r="BN21" s="9" t="n">
        <v>1000</v>
      </c>
      <c r="BO21" s="9" t="n">
        <v>400</v>
      </c>
      <c r="BP21" s="9" t="n">
        <v>600</v>
      </c>
      <c r="BQ21" s="9" t="n">
        <v>400</v>
      </c>
      <c r="BR21" s="11" t="n">
        <f aca="false">ROUNDUP(AW21/C21,0)</f>
        <v>2</v>
      </c>
      <c r="BS21" s="12" t="n">
        <v>128</v>
      </c>
      <c r="BT21" s="13" t="n">
        <v>580</v>
      </c>
      <c r="BU21" s="13" t="s">
        <v>49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500</v>
      </c>
      <c r="D22" s="9" t="n">
        <v>190991</v>
      </c>
      <c r="E22" s="9" t="n">
        <v>2101412</v>
      </c>
      <c r="F22" s="16" t="s">
        <v>282</v>
      </c>
      <c r="G22" s="9" t="s">
        <v>67</v>
      </c>
      <c r="H22" s="9" t="s">
        <v>29</v>
      </c>
      <c r="I22" s="10" t="s">
        <v>68</v>
      </c>
      <c r="J22" s="9" t="n">
        <v>255</v>
      </c>
      <c r="K22" s="9" t="n">
        <f aca="false">H22-J22</f>
        <v>-255</v>
      </c>
      <c r="L22" s="9" t="n">
        <v>1200</v>
      </c>
      <c r="M22" s="9" t="n">
        <f aca="false">K22+L22</f>
        <v>945</v>
      </c>
      <c r="N22" s="9" t="n">
        <v>1000</v>
      </c>
      <c r="O22" s="9" t="n">
        <f aca="false">M22-N22</f>
        <v>-55</v>
      </c>
      <c r="P22" s="9" t="n">
        <v>800</v>
      </c>
      <c r="Q22" s="9" t="n">
        <f aca="false">O22+P22</f>
        <v>745</v>
      </c>
      <c r="R22" s="9" t="n">
        <v>1300</v>
      </c>
      <c r="S22" s="9" t="n">
        <f aca="false">Q22-R22</f>
        <v>-555</v>
      </c>
      <c r="T22" s="9" t="n">
        <v>600</v>
      </c>
      <c r="U22" s="9" t="n">
        <f aca="false">S22+T22</f>
        <v>45</v>
      </c>
      <c r="V22" s="9" t="n">
        <v>378</v>
      </c>
      <c r="W22" s="9" t="n">
        <f aca="false">U22-V22</f>
        <v>-333</v>
      </c>
      <c r="X22" s="9" t="n">
        <v>800</v>
      </c>
      <c r="Y22" s="9" t="n">
        <f aca="false">W22+X22</f>
        <v>467</v>
      </c>
      <c r="Z22" s="9" t="n">
        <v>250</v>
      </c>
      <c r="AA22" s="9" t="n">
        <f aca="false">Y22-Z22</f>
        <v>217</v>
      </c>
      <c r="AB22" s="9" t="n">
        <v>800</v>
      </c>
      <c r="AC22" s="9" t="n">
        <f aca="false">AA22+AB22</f>
        <v>1017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 t="n">
        <v>200</v>
      </c>
      <c r="AP22" s="9"/>
      <c r="AQ22" s="9" t="n">
        <f aca="false">200+200</f>
        <v>400</v>
      </c>
      <c r="AR22" s="9"/>
      <c r="AS22" s="9"/>
      <c r="AT22" s="9"/>
      <c r="AU22" s="9"/>
      <c r="AV22" s="9" t="n">
        <f aca="false">SUM(AD22:AU22)</f>
        <v>600</v>
      </c>
      <c r="AW22" s="9" t="n">
        <f aca="false">AC22-AV22</f>
        <v>417</v>
      </c>
      <c r="AX22" s="9" t="n">
        <v>800</v>
      </c>
      <c r="AY22" s="9" t="s">
        <v>29</v>
      </c>
      <c r="AZ22" s="9" t="n">
        <v>600</v>
      </c>
      <c r="BA22" s="9" t="n">
        <v>800</v>
      </c>
      <c r="BB22" s="9" t="n">
        <v>800</v>
      </c>
      <c r="BC22" s="9" t="n">
        <v>800</v>
      </c>
      <c r="BD22" s="9" t="n">
        <v>600</v>
      </c>
      <c r="BE22" s="9" t="s">
        <v>29</v>
      </c>
      <c r="BF22" s="9" t="s">
        <v>29</v>
      </c>
      <c r="BG22" s="9" t="s">
        <v>29</v>
      </c>
      <c r="BH22" s="9" t="s">
        <v>29</v>
      </c>
      <c r="BI22" s="9" t="s">
        <v>29</v>
      </c>
      <c r="BJ22" s="9" t="s">
        <v>29</v>
      </c>
      <c r="BK22" s="9" t="s">
        <v>29</v>
      </c>
      <c r="BL22" s="9" t="s">
        <v>29</v>
      </c>
      <c r="BM22" s="9" t="n">
        <v>400</v>
      </c>
      <c r="BN22" s="9" t="n">
        <v>1200</v>
      </c>
      <c r="BO22" s="9" t="n">
        <v>800</v>
      </c>
      <c r="BP22" s="9" t="n">
        <v>800</v>
      </c>
      <c r="BQ22" s="9" t="n">
        <v>800</v>
      </c>
      <c r="BR22" s="11" t="n">
        <f aca="false">ROUNDUP(AW22/C22,0)</f>
        <v>1</v>
      </c>
      <c r="BS22" s="12" t="n">
        <v>334</v>
      </c>
      <c r="BT22" s="13" t="n">
        <v>0</v>
      </c>
      <c r="BU22" s="13" t="s">
        <v>293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450</v>
      </c>
      <c r="D23" s="9" t="n">
        <v>203525</v>
      </c>
      <c r="E23" s="9" t="n">
        <v>2032044</v>
      </c>
      <c r="F23" s="9" t="s">
        <v>286</v>
      </c>
      <c r="G23" s="9" t="s">
        <v>60</v>
      </c>
      <c r="H23" s="9" t="n">
        <v>1600</v>
      </c>
      <c r="I23" s="10" t="s">
        <v>61</v>
      </c>
      <c r="J23" s="9" t="n">
        <v>1007</v>
      </c>
      <c r="K23" s="9" t="n">
        <f aca="false">H23-J23</f>
        <v>593</v>
      </c>
      <c r="L23" s="9" t="n">
        <v>1200</v>
      </c>
      <c r="M23" s="9" t="n">
        <f aca="false">K23+L23</f>
        <v>1793</v>
      </c>
      <c r="N23" s="9" t="n">
        <v>1153</v>
      </c>
      <c r="O23" s="9" t="n">
        <f aca="false">M23-N23</f>
        <v>640</v>
      </c>
      <c r="P23" s="9" t="n">
        <v>800</v>
      </c>
      <c r="Q23" s="9" t="n">
        <f aca="false">O23+P23</f>
        <v>1440</v>
      </c>
      <c r="R23" s="9" t="n">
        <v>1454</v>
      </c>
      <c r="S23" s="9" t="n">
        <f aca="false">Q23-R23</f>
        <v>-14</v>
      </c>
      <c r="T23" s="9" t="n">
        <v>1200</v>
      </c>
      <c r="U23" s="9" t="n">
        <f aca="false">S23+T23</f>
        <v>1186</v>
      </c>
      <c r="V23" s="9" t="n">
        <v>820</v>
      </c>
      <c r="W23" s="9" t="n">
        <f aca="false">U23-V23</f>
        <v>366</v>
      </c>
      <c r="X23" s="9" t="n">
        <v>800</v>
      </c>
      <c r="Y23" s="9" t="n">
        <f aca="false">W23+X23</f>
        <v>1166</v>
      </c>
      <c r="Z23" s="9" t="n">
        <v>1159</v>
      </c>
      <c r="AA23" s="9" t="n">
        <f aca="false">Y23-Z23</f>
        <v>7</v>
      </c>
      <c r="AB23" s="9" t="n">
        <v>800</v>
      </c>
      <c r="AC23" s="9" t="n">
        <f aca="false">AA23+AB23</f>
        <v>807</v>
      </c>
      <c r="AD23" s="9"/>
      <c r="AE23" s="9"/>
      <c r="AF23" s="9"/>
      <c r="AG23" s="9"/>
      <c r="AH23" s="9"/>
      <c r="AI23" s="9" t="n">
        <v>450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 t="n">
        <f aca="false">SUM(AD23:AU23)</f>
        <v>450</v>
      </c>
      <c r="AW23" s="9" t="n">
        <f aca="false">AC23-AV23</f>
        <v>357</v>
      </c>
      <c r="AX23" s="9" t="n">
        <v>800</v>
      </c>
      <c r="AY23" s="9" t="s">
        <v>29</v>
      </c>
      <c r="AZ23" s="9" t="n">
        <v>1200</v>
      </c>
      <c r="BA23" s="9" t="n">
        <v>800</v>
      </c>
      <c r="BB23" s="9" t="n">
        <v>800</v>
      </c>
      <c r="BC23" s="9" t="n">
        <v>800</v>
      </c>
      <c r="BD23" s="9" t="n">
        <v>1200</v>
      </c>
      <c r="BE23" s="9" t="s">
        <v>29</v>
      </c>
      <c r="BF23" s="9" t="s">
        <v>29</v>
      </c>
      <c r="BG23" s="9" t="s">
        <v>29</v>
      </c>
      <c r="BH23" s="9" t="s">
        <v>29</v>
      </c>
      <c r="BI23" s="9" t="s">
        <v>29</v>
      </c>
      <c r="BJ23" s="9" t="s">
        <v>29</v>
      </c>
      <c r="BK23" s="9" t="s">
        <v>29</v>
      </c>
      <c r="BL23" s="9" t="s">
        <v>29</v>
      </c>
      <c r="BM23" s="9" t="s">
        <v>29</v>
      </c>
      <c r="BN23" s="9" t="n">
        <v>1600</v>
      </c>
      <c r="BO23" s="9" t="n">
        <v>1200</v>
      </c>
      <c r="BP23" s="9" t="n">
        <v>800</v>
      </c>
      <c r="BQ23" s="9" t="n">
        <v>800</v>
      </c>
      <c r="BR23" s="11" t="n">
        <f aca="false">ROUNDUP(AW23/C23,0)</f>
        <v>1</v>
      </c>
      <c r="BS23" s="12" t="n">
        <v>56</v>
      </c>
      <c r="BT23" s="13" t="n">
        <v>632</v>
      </c>
      <c r="BU23" s="13" t="s">
        <v>95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1000</v>
      </c>
      <c r="D24" s="9" t="n">
        <v>191575</v>
      </c>
      <c r="E24" s="9" t="n">
        <v>2073479</v>
      </c>
      <c r="F24" s="9" t="s">
        <v>286</v>
      </c>
      <c r="G24" s="9" t="s">
        <v>51</v>
      </c>
      <c r="H24" s="9" t="n">
        <v>1500</v>
      </c>
      <c r="I24" s="10" t="s">
        <v>52</v>
      </c>
      <c r="J24" s="9" t="n">
        <v>0</v>
      </c>
      <c r="K24" s="9" t="n">
        <f aca="false">H24-J24</f>
        <v>1500</v>
      </c>
      <c r="L24" s="9" t="n">
        <v>900</v>
      </c>
      <c r="M24" s="9" t="n">
        <f aca="false">K24+L24</f>
        <v>2400</v>
      </c>
      <c r="N24" s="9" t="n">
        <v>1685</v>
      </c>
      <c r="O24" s="9" t="n">
        <f aca="false">M24-N24</f>
        <v>715</v>
      </c>
      <c r="P24" s="9" t="n">
        <v>900</v>
      </c>
      <c r="Q24" s="9" t="n">
        <f aca="false">O24+P24</f>
        <v>1615</v>
      </c>
      <c r="R24" s="9" t="n">
        <v>1110</v>
      </c>
      <c r="S24" s="9" t="n">
        <f aca="false">Q24-R24</f>
        <v>505</v>
      </c>
      <c r="T24" s="9" t="n">
        <v>1200</v>
      </c>
      <c r="U24" s="9" t="n">
        <f aca="false">S24+T24</f>
        <v>1705</v>
      </c>
      <c r="V24" s="9" t="n">
        <v>1378</v>
      </c>
      <c r="W24" s="9" t="n">
        <f aca="false">U24-V24</f>
        <v>327</v>
      </c>
      <c r="X24" s="9" t="n">
        <v>900</v>
      </c>
      <c r="Y24" s="9" t="n">
        <f aca="false">W24+X24</f>
        <v>1227</v>
      </c>
      <c r="Z24" s="9" t="n">
        <v>1102</v>
      </c>
      <c r="AA24" s="9" t="n">
        <f aca="false">Y24-Z24</f>
        <v>125</v>
      </c>
      <c r="AB24" s="9" t="n">
        <v>900</v>
      </c>
      <c r="AC24" s="9" t="n">
        <f aca="false">AA24+AB24</f>
        <v>1025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 t="n">
        <v>397</v>
      </c>
      <c r="AP24" s="9"/>
      <c r="AQ24" s="9"/>
      <c r="AR24" s="9"/>
      <c r="AS24" s="9" t="n">
        <v>397</v>
      </c>
      <c r="AT24" s="9"/>
      <c r="AU24" s="9"/>
      <c r="AV24" s="9" t="n">
        <f aca="false">SUM(AD24:AU24)</f>
        <v>794</v>
      </c>
      <c r="AW24" s="9" t="n">
        <f aca="false">AC24-AV24</f>
        <v>231</v>
      </c>
      <c r="AX24" s="9" t="n">
        <v>900</v>
      </c>
      <c r="AY24" s="9" t="s">
        <v>29</v>
      </c>
      <c r="AZ24" s="9" t="n">
        <v>900</v>
      </c>
      <c r="BA24" s="9" t="n">
        <v>900</v>
      </c>
      <c r="BB24" s="9" t="n">
        <v>900</v>
      </c>
      <c r="BC24" s="9" t="n">
        <v>900</v>
      </c>
      <c r="BD24" s="9" t="n">
        <v>900</v>
      </c>
      <c r="BE24" s="9" t="s">
        <v>29</v>
      </c>
      <c r="BF24" s="9" t="s">
        <v>29</v>
      </c>
      <c r="BG24" s="9" t="s">
        <v>29</v>
      </c>
      <c r="BH24" s="9" t="s">
        <v>29</v>
      </c>
      <c r="BI24" s="9" t="s">
        <v>29</v>
      </c>
      <c r="BJ24" s="9" t="s">
        <v>29</v>
      </c>
      <c r="BK24" s="9" t="s">
        <v>29</v>
      </c>
      <c r="BL24" s="9" t="s">
        <v>29</v>
      </c>
      <c r="BM24" s="9" t="n">
        <v>300</v>
      </c>
      <c r="BN24" s="9" t="n">
        <v>1500</v>
      </c>
      <c r="BO24" s="9" t="n">
        <v>900</v>
      </c>
      <c r="BP24" s="9" t="n">
        <v>900</v>
      </c>
      <c r="BQ24" s="9" t="n">
        <v>900</v>
      </c>
      <c r="BR24" s="11" t="n">
        <f aca="false">ROUNDUP(AW24/C24,0)</f>
        <v>1</v>
      </c>
      <c r="BS24" s="12" t="n">
        <v>286</v>
      </c>
      <c r="BT24" s="13" t="n">
        <v>2310</v>
      </c>
      <c r="BU24" s="13" t="s">
        <v>95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450</v>
      </c>
      <c r="D25" s="9" t="n">
        <v>191575</v>
      </c>
      <c r="E25" s="9" t="n">
        <v>2066305</v>
      </c>
      <c r="F25" s="16" t="s">
        <v>294</v>
      </c>
      <c r="G25" s="9" t="s">
        <v>47</v>
      </c>
      <c r="H25" s="9" t="n">
        <v>1350</v>
      </c>
      <c r="I25" s="10" t="s">
        <v>48</v>
      </c>
      <c r="J25" s="9" t="n">
        <v>773</v>
      </c>
      <c r="K25" s="9" t="n">
        <f aca="false">H25-J25</f>
        <v>577</v>
      </c>
      <c r="L25" s="9" t="n">
        <v>900</v>
      </c>
      <c r="M25" s="9" t="n">
        <f aca="false">K25+L25</f>
        <v>1477</v>
      </c>
      <c r="N25" s="9" t="n">
        <v>784</v>
      </c>
      <c r="O25" s="9" t="n">
        <f aca="false">M25-N25</f>
        <v>693</v>
      </c>
      <c r="P25" s="9" t="n">
        <v>900</v>
      </c>
      <c r="Q25" s="9" t="n">
        <f aca="false">O25+P25</f>
        <v>1593</v>
      </c>
      <c r="R25" s="9" t="n">
        <v>1650</v>
      </c>
      <c r="S25" s="9" t="n">
        <f aca="false">Q25-R25</f>
        <v>-57</v>
      </c>
      <c r="T25" s="9" t="n">
        <v>900</v>
      </c>
      <c r="U25" s="9" t="n">
        <f aca="false">S25+T25</f>
        <v>843</v>
      </c>
      <c r="V25" s="9" t="n">
        <v>482</v>
      </c>
      <c r="W25" s="9" t="n">
        <f aca="false">U25-V25</f>
        <v>361</v>
      </c>
      <c r="X25" s="9" t="n">
        <v>900</v>
      </c>
      <c r="Y25" s="9" t="n">
        <f aca="false">W25+X25</f>
        <v>1261</v>
      </c>
      <c r="Z25" s="9" t="n">
        <v>664</v>
      </c>
      <c r="AA25" s="9" t="n">
        <f aca="false">Y25-Z25</f>
        <v>597</v>
      </c>
      <c r="AB25" s="9" t="n">
        <v>900</v>
      </c>
      <c r="AC25" s="9" t="n">
        <f aca="false">AA25+AB25</f>
        <v>1497</v>
      </c>
      <c r="AD25" s="9"/>
      <c r="AE25" s="9"/>
      <c r="AF25" s="9"/>
      <c r="AG25" s="9"/>
      <c r="AH25" s="9"/>
      <c r="AI25" s="9" t="n">
        <v>505</v>
      </c>
      <c r="AJ25" s="9"/>
      <c r="AK25" s="9"/>
      <c r="AL25" s="9" t="n">
        <v>496</v>
      </c>
      <c r="AM25" s="9" t="n">
        <v>288</v>
      </c>
      <c r="AN25" s="9"/>
      <c r="AO25" s="9"/>
      <c r="AP25" s="9"/>
      <c r="AQ25" s="9"/>
      <c r="AR25" s="9"/>
      <c r="AS25" s="9"/>
      <c r="AT25" s="9"/>
      <c r="AU25" s="9"/>
      <c r="AV25" s="9" t="n">
        <f aca="false">SUM(AD25:AU25)</f>
        <v>1289</v>
      </c>
      <c r="AW25" s="9" t="n">
        <f aca="false">AC25-AV25</f>
        <v>208</v>
      </c>
      <c r="AX25" s="9" t="n">
        <v>900</v>
      </c>
      <c r="AY25" s="9" t="s">
        <v>29</v>
      </c>
      <c r="AZ25" s="9" t="n">
        <v>900</v>
      </c>
      <c r="BA25" s="9" t="n">
        <v>900</v>
      </c>
      <c r="BB25" s="9" t="n">
        <v>900</v>
      </c>
      <c r="BC25" s="9" t="n">
        <v>900</v>
      </c>
      <c r="BD25" s="9" t="n">
        <v>900</v>
      </c>
      <c r="BE25" s="9" t="s">
        <v>29</v>
      </c>
      <c r="BF25" s="9" t="s">
        <v>29</v>
      </c>
      <c r="BG25" s="9" t="s">
        <v>29</v>
      </c>
      <c r="BH25" s="9" t="s">
        <v>29</v>
      </c>
      <c r="BI25" s="9" t="s">
        <v>29</v>
      </c>
      <c r="BJ25" s="9" t="s">
        <v>29</v>
      </c>
      <c r="BK25" s="9" t="s">
        <v>29</v>
      </c>
      <c r="BL25" s="9" t="s">
        <v>29</v>
      </c>
      <c r="BM25" s="9" t="n">
        <v>450</v>
      </c>
      <c r="BN25" s="9" t="n">
        <v>1350</v>
      </c>
      <c r="BO25" s="9" t="n">
        <v>900</v>
      </c>
      <c r="BP25" s="9" t="n">
        <v>900</v>
      </c>
      <c r="BQ25" s="9" t="n">
        <v>900</v>
      </c>
      <c r="BR25" s="11" t="n">
        <f aca="false">ROUNDUP(AW25/C25,0)</f>
        <v>1</v>
      </c>
      <c r="BS25" s="12" t="n">
        <v>436</v>
      </c>
      <c r="BT25" s="13" t="n">
        <v>1900</v>
      </c>
      <c r="BU25" s="13" t="s">
        <v>95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2850</v>
      </c>
      <c r="D26" s="9" t="n">
        <v>203524</v>
      </c>
      <c r="E26" s="9" t="n">
        <v>2055826</v>
      </c>
      <c r="F26" s="9"/>
      <c r="G26" s="9" t="s">
        <v>71</v>
      </c>
      <c r="H26" s="9" t="n">
        <v>900</v>
      </c>
      <c r="I26" s="10" t="s">
        <v>72</v>
      </c>
      <c r="J26" s="9" t="n">
        <v>330</v>
      </c>
      <c r="K26" s="9" t="n">
        <f aca="false">H26-J26</f>
        <v>570</v>
      </c>
      <c r="L26" s="9" t="n">
        <v>1200</v>
      </c>
      <c r="M26" s="9" t="n">
        <f aca="false">K26+L26</f>
        <v>1770</v>
      </c>
      <c r="N26" s="9" t="n">
        <v>1855</v>
      </c>
      <c r="O26" s="9" t="n">
        <f aca="false">M26-N26</f>
        <v>-85</v>
      </c>
      <c r="P26" s="9" t="n">
        <v>900</v>
      </c>
      <c r="Q26" s="9" t="n">
        <f aca="false">O26+P26</f>
        <v>815</v>
      </c>
      <c r="R26" s="9" t="n">
        <v>219</v>
      </c>
      <c r="S26" s="9" t="n">
        <f aca="false">Q26-R26</f>
        <v>596</v>
      </c>
      <c r="T26" s="9" t="n">
        <v>600</v>
      </c>
      <c r="U26" s="9" t="n">
        <f aca="false">S26+T26</f>
        <v>1196</v>
      </c>
      <c r="V26" s="9" t="n">
        <v>1800</v>
      </c>
      <c r="W26" s="9" t="n">
        <f aca="false">U26-V26</f>
        <v>-604</v>
      </c>
      <c r="X26" s="9" t="n">
        <v>900</v>
      </c>
      <c r="Y26" s="9" t="n">
        <f aca="false">W26+X26</f>
        <v>296</v>
      </c>
      <c r="Z26" s="9" t="n">
        <v>296</v>
      </c>
      <c r="AA26" s="9" t="n">
        <f aca="false">Y26-Z26</f>
        <v>0</v>
      </c>
      <c r="AB26" s="9" t="n">
        <v>600</v>
      </c>
      <c r="AC26" s="9" t="n">
        <f aca="false">AA26+AB26</f>
        <v>600</v>
      </c>
      <c r="AD26" s="9"/>
      <c r="AE26" s="9"/>
      <c r="AF26" s="9" t="n">
        <v>325</v>
      </c>
      <c r="AG26" s="9"/>
      <c r="AH26" s="9"/>
      <c r="AI26" s="9"/>
      <c r="AJ26" s="9"/>
      <c r="AK26" s="9"/>
      <c r="AL26" s="9" t="n">
        <v>89</v>
      </c>
      <c r="AM26" s="9"/>
      <c r="AN26" s="9"/>
      <c r="AO26" s="9"/>
      <c r="AP26" s="9"/>
      <c r="AQ26" s="9"/>
      <c r="AR26" s="9"/>
      <c r="AS26" s="9"/>
      <c r="AT26" s="9"/>
      <c r="AU26" s="9"/>
      <c r="AV26" s="9" t="n">
        <f aca="false">SUM(AD26:AU26)</f>
        <v>414</v>
      </c>
      <c r="AW26" s="9" t="n">
        <f aca="false">AC26-AV26</f>
        <v>186</v>
      </c>
      <c r="AX26" s="9" t="n">
        <v>900</v>
      </c>
      <c r="AY26" s="9" t="s">
        <v>29</v>
      </c>
      <c r="AZ26" s="9" t="n">
        <v>600</v>
      </c>
      <c r="BA26" s="9" t="n">
        <v>900</v>
      </c>
      <c r="BB26" s="9" t="n">
        <v>600</v>
      </c>
      <c r="BC26" s="9" t="n">
        <v>900</v>
      </c>
      <c r="BD26" s="9" t="n">
        <v>600</v>
      </c>
      <c r="BE26" s="9" t="s">
        <v>29</v>
      </c>
      <c r="BF26" s="9" t="s">
        <v>29</v>
      </c>
      <c r="BG26" s="9" t="s">
        <v>29</v>
      </c>
      <c r="BH26" s="9" t="s">
        <v>29</v>
      </c>
      <c r="BI26" s="9" t="s">
        <v>29</v>
      </c>
      <c r="BJ26" s="9" t="s">
        <v>29</v>
      </c>
      <c r="BK26" s="9" t="s">
        <v>29</v>
      </c>
      <c r="BL26" s="9" t="s">
        <v>29</v>
      </c>
      <c r="BM26" s="9" t="n">
        <v>300</v>
      </c>
      <c r="BN26" s="9" t="n">
        <v>1200</v>
      </c>
      <c r="BO26" s="9" t="n">
        <v>900</v>
      </c>
      <c r="BP26" s="9" t="n">
        <v>600</v>
      </c>
      <c r="BQ26" s="9" t="n">
        <v>900</v>
      </c>
      <c r="BR26" s="11" t="n">
        <f aca="false">ROUNDUP(AW26/C26,0)</f>
        <v>1</v>
      </c>
      <c r="BS26" s="12" t="n">
        <v>634</v>
      </c>
      <c r="BT26" s="13" t="n">
        <v>0</v>
      </c>
      <c r="BU26" s="13" t="s">
        <v>95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1800</v>
      </c>
      <c r="D27" s="9" t="n">
        <v>190991</v>
      </c>
      <c r="E27" s="9" t="n">
        <v>2184947</v>
      </c>
      <c r="F27" s="16" t="s">
        <v>284</v>
      </c>
      <c r="G27" s="9" t="s">
        <v>168</v>
      </c>
      <c r="H27" s="9" t="s">
        <v>29</v>
      </c>
      <c r="I27" s="10" t="s">
        <v>169</v>
      </c>
      <c r="J27" s="9" t="n">
        <v>0</v>
      </c>
      <c r="K27" s="9" t="n">
        <f aca="false">H27-J27</f>
        <v>0</v>
      </c>
      <c r="L27" s="9" t="s">
        <v>29</v>
      </c>
      <c r="M27" s="9" t="n">
        <f aca="false">K27+L27</f>
        <v>0</v>
      </c>
      <c r="N27" s="9" t="n">
        <v>0</v>
      </c>
      <c r="O27" s="9" t="n">
        <f aca="false">M27-N27</f>
        <v>0</v>
      </c>
      <c r="P27" s="9" t="n">
        <v>120</v>
      </c>
      <c r="Q27" s="9" t="n">
        <f aca="false">O27+P27</f>
        <v>120</v>
      </c>
      <c r="R27" s="9" t="n">
        <v>0</v>
      </c>
      <c r="S27" s="9" t="n">
        <f aca="false">Q27-R27</f>
        <v>120</v>
      </c>
      <c r="T27" s="9" t="n">
        <v>120</v>
      </c>
      <c r="U27" s="9" t="n">
        <f aca="false">S27+T27</f>
        <v>240</v>
      </c>
      <c r="V27" s="9" t="n">
        <v>151</v>
      </c>
      <c r="W27" s="9" t="n">
        <f aca="false">U27-V27</f>
        <v>89</v>
      </c>
      <c r="X27" s="9" t="n">
        <v>120</v>
      </c>
      <c r="Y27" s="9" t="n">
        <f aca="false">W27+X27</f>
        <v>209</v>
      </c>
      <c r="Z27" s="9" t="n">
        <v>62</v>
      </c>
      <c r="AA27" s="9" t="n">
        <f aca="false">Y27-Z27</f>
        <v>147</v>
      </c>
      <c r="AB27" s="9" t="n">
        <v>120</v>
      </c>
      <c r="AC27" s="9" t="n">
        <f aca="false">AA27+AB27</f>
        <v>267</v>
      </c>
      <c r="AD27" s="9"/>
      <c r="AE27" s="9"/>
      <c r="AF27" s="9"/>
      <c r="AG27" s="9"/>
      <c r="AH27" s="9" t="n">
        <v>127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 t="n">
        <f aca="false">SUM(AD27:AU27)</f>
        <v>127</v>
      </c>
      <c r="AW27" s="9" t="n">
        <f aca="false">AC27-AV27</f>
        <v>140</v>
      </c>
      <c r="AX27" s="9" t="n">
        <v>120</v>
      </c>
      <c r="AY27" s="9" t="s">
        <v>29</v>
      </c>
      <c r="AZ27" s="9" t="n">
        <v>120</v>
      </c>
      <c r="BA27" s="9" t="n">
        <v>120</v>
      </c>
      <c r="BB27" s="9" t="n">
        <v>120</v>
      </c>
      <c r="BC27" s="9" t="n">
        <v>240</v>
      </c>
      <c r="BD27" s="9" t="n">
        <v>120</v>
      </c>
      <c r="BE27" s="9" t="s">
        <v>29</v>
      </c>
      <c r="BF27" s="9" t="s">
        <v>29</v>
      </c>
      <c r="BG27" s="9" t="s">
        <v>29</v>
      </c>
      <c r="BH27" s="9" t="s">
        <v>29</v>
      </c>
      <c r="BI27" s="9" t="s">
        <v>29</v>
      </c>
      <c r="BJ27" s="9" t="s">
        <v>29</v>
      </c>
      <c r="BK27" s="9" t="s">
        <v>29</v>
      </c>
      <c r="BL27" s="9" t="s">
        <v>29</v>
      </c>
      <c r="BM27" s="9" t="s">
        <v>29</v>
      </c>
      <c r="BN27" s="9" t="n">
        <v>240</v>
      </c>
      <c r="BO27" s="9" t="n">
        <v>120</v>
      </c>
      <c r="BP27" s="9" t="n">
        <v>120</v>
      </c>
      <c r="BQ27" s="9" t="n">
        <v>120</v>
      </c>
      <c r="BR27" s="11" t="n">
        <f aca="false">ROUNDUP(AW27/C27,0)</f>
        <v>1</v>
      </c>
      <c r="BS27" s="12" t="n">
        <v>57</v>
      </c>
      <c r="BT27" s="13" t="n">
        <v>659</v>
      </c>
      <c r="BU27" s="13" t="s">
        <v>49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100</v>
      </c>
      <c r="D28" s="9" t="n">
        <v>190991</v>
      </c>
      <c r="E28" s="16" t="n">
        <v>2130678</v>
      </c>
      <c r="F28" s="9" t="s">
        <v>295</v>
      </c>
      <c r="G28" s="9" t="s">
        <v>112</v>
      </c>
      <c r="H28" s="9" t="s">
        <v>29</v>
      </c>
      <c r="I28" s="10" t="s">
        <v>113</v>
      </c>
      <c r="J28" s="9" t="n">
        <v>200</v>
      </c>
      <c r="K28" s="9" t="n">
        <f aca="false">H28-J28</f>
        <v>-200</v>
      </c>
      <c r="L28" s="9" t="n">
        <v>1200</v>
      </c>
      <c r="M28" s="9" t="n">
        <f aca="false">K28+L28</f>
        <v>1000</v>
      </c>
      <c r="N28" s="9" t="n">
        <v>901</v>
      </c>
      <c r="O28" s="9" t="n">
        <f aca="false">M28-N28</f>
        <v>99</v>
      </c>
      <c r="P28" s="9" t="n">
        <v>500</v>
      </c>
      <c r="Q28" s="9" t="n">
        <f aca="false">O28+P28</f>
        <v>599</v>
      </c>
      <c r="R28" s="9" t="n">
        <v>200</v>
      </c>
      <c r="S28" s="9" t="n">
        <f aca="false">Q28-R28</f>
        <v>399</v>
      </c>
      <c r="T28" s="9" t="n">
        <v>500</v>
      </c>
      <c r="U28" s="9" t="n">
        <f aca="false">S28+T28</f>
        <v>899</v>
      </c>
      <c r="V28" s="9" t="n">
        <v>567</v>
      </c>
      <c r="W28" s="9" t="n">
        <f aca="false">U28-V28</f>
        <v>332</v>
      </c>
      <c r="X28" s="9" t="n">
        <v>500</v>
      </c>
      <c r="Y28" s="9" t="n">
        <f aca="false">W28+X28</f>
        <v>832</v>
      </c>
      <c r="Z28" s="9" t="n">
        <v>412</v>
      </c>
      <c r="AA28" s="9" t="n">
        <f aca="false">Y28-Z28</f>
        <v>420</v>
      </c>
      <c r="AB28" s="9" t="n">
        <v>500</v>
      </c>
      <c r="AC28" s="9" t="n">
        <f aca="false">AA28+AB28</f>
        <v>920</v>
      </c>
      <c r="AD28" s="9"/>
      <c r="AE28" s="9"/>
      <c r="AF28" s="9" t="n">
        <v>100</v>
      </c>
      <c r="AG28" s="9" t="n">
        <v>100</v>
      </c>
      <c r="AH28" s="9" t="n">
        <v>100</v>
      </c>
      <c r="AI28" s="9"/>
      <c r="AJ28" s="9" t="n">
        <v>100</v>
      </c>
      <c r="AK28" s="9" t="n">
        <v>100</v>
      </c>
      <c r="AL28" s="9" t="n">
        <f aca="false">94+100</f>
        <v>194</v>
      </c>
      <c r="AM28" s="9"/>
      <c r="AN28" s="9"/>
      <c r="AO28" s="9"/>
      <c r="AP28" s="9"/>
      <c r="AQ28" s="9"/>
      <c r="AR28" s="9"/>
      <c r="AS28" s="9" t="n">
        <v>92</v>
      </c>
      <c r="AT28" s="9"/>
      <c r="AU28" s="9"/>
      <c r="AV28" s="9" t="n">
        <f aca="false">SUM(AD28:AU28)</f>
        <v>786</v>
      </c>
      <c r="AW28" s="9" t="n">
        <f aca="false">AC28-AV28</f>
        <v>134</v>
      </c>
      <c r="AX28" s="9" t="n">
        <v>500</v>
      </c>
      <c r="AY28" s="9" t="s">
        <v>29</v>
      </c>
      <c r="AZ28" s="9" t="n">
        <v>500</v>
      </c>
      <c r="BA28" s="9" t="n">
        <v>500</v>
      </c>
      <c r="BB28" s="9" t="n">
        <v>500</v>
      </c>
      <c r="BC28" s="9" t="n">
        <v>500</v>
      </c>
      <c r="BD28" s="9" t="n">
        <v>500</v>
      </c>
      <c r="BE28" s="9" t="s">
        <v>29</v>
      </c>
      <c r="BF28" s="9" t="s">
        <v>29</v>
      </c>
      <c r="BG28" s="9" t="s">
        <v>29</v>
      </c>
      <c r="BH28" s="9" t="s">
        <v>29</v>
      </c>
      <c r="BI28" s="9" t="s">
        <v>29</v>
      </c>
      <c r="BJ28" s="9" t="s">
        <v>29</v>
      </c>
      <c r="BK28" s="9" t="s">
        <v>29</v>
      </c>
      <c r="BL28" s="9" t="s">
        <v>29</v>
      </c>
      <c r="BM28" s="9" t="n">
        <v>100</v>
      </c>
      <c r="BN28" s="9" t="n">
        <v>900</v>
      </c>
      <c r="BO28" s="9" t="n">
        <v>500</v>
      </c>
      <c r="BP28" s="9" t="n">
        <v>500</v>
      </c>
      <c r="BQ28" s="9" t="n">
        <v>500</v>
      </c>
      <c r="BR28" s="11" t="n">
        <f aca="false">ROUNDUP(AW28/C28,0)</f>
        <v>2</v>
      </c>
      <c r="BS28" s="12" t="n">
        <v>23</v>
      </c>
      <c r="BT28" s="13" t="n">
        <v>436</v>
      </c>
      <c r="BU28" s="13" t="s">
        <v>95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300</v>
      </c>
      <c r="D29" s="9" t="n">
        <v>203524</v>
      </c>
      <c r="E29" s="9" t="n">
        <v>2079696</v>
      </c>
      <c r="F29" s="9"/>
      <c r="G29" s="9" t="s">
        <v>162</v>
      </c>
      <c r="H29" s="9" t="s">
        <v>29</v>
      </c>
      <c r="I29" s="10" t="s">
        <v>163</v>
      </c>
      <c r="J29" s="9" t="n">
        <v>145</v>
      </c>
      <c r="K29" s="9" t="n">
        <f aca="false">H29-J29</f>
        <v>-145</v>
      </c>
      <c r="L29" s="9" t="s">
        <v>29</v>
      </c>
      <c r="M29" s="9" t="n">
        <f aca="false">K29+L29</f>
        <v>-145</v>
      </c>
      <c r="N29" s="9" t="n">
        <v>0</v>
      </c>
      <c r="O29" s="9" t="n">
        <f aca="false">M29-N29</f>
        <v>-145</v>
      </c>
      <c r="P29" s="9" t="n">
        <v>200</v>
      </c>
      <c r="Q29" s="9" t="n">
        <f aca="false">O29+P29</f>
        <v>55</v>
      </c>
      <c r="R29" s="9" t="n">
        <v>98</v>
      </c>
      <c r="S29" s="9" t="n">
        <f aca="false">Q29-R29</f>
        <v>-43</v>
      </c>
      <c r="T29" s="9" t="s">
        <v>29</v>
      </c>
      <c r="U29" s="9" t="n">
        <f aca="false">S29+T29</f>
        <v>-43</v>
      </c>
      <c r="V29" s="9" t="n">
        <v>158</v>
      </c>
      <c r="W29" s="9" t="n">
        <f aca="false">U29-V29</f>
        <v>-201</v>
      </c>
      <c r="X29" s="9" t="n">
        <v>200</v>
      </c>
      <c r="Y29" s="9" t="n">
        <f aca="false">W29+X29</f>
        <v>-1</v>
      </c>
      <c r="Z29" s="9" t="n">
        <v>0</v>
      </c>
      <c r="AA29" s="9" t="n">
        <f aca="false">Y29-Z29</f>
        <v>-1</v>
      </c>
      <c r="AB29" s="9" t="n">
        <v>200</v>
      </c>
      <c r="AC29" s="9" t="n">
        <f aca="false">AA29+AB29</f>
        <v>199</v>
      </c>
      <c r="AD29" s="9"/>
      <c r="AE29" s="9"/>
      <c r="AF29" s="9"/>
      <c r="AG29" s="9" t="n">
        <v>100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 t="n">
        <f aca="false">SUM(AD29:AU29)</f>
        <v>100</v>
      </c>
      <c r="AW29" s="9" t="n">
        <f aca="false">AC29-AV29</f>
        <v>99</v>
      </c>
      <c r="AX29" s="9" t="s">
        <v>29</v>
      </c>
      <c r="AY29" s="9" t="s">
        <v>29</v>
      </c>
      <c r="AZ29" s="9" t="n">
        <v>200</v>
      </c>
      <c r="BA29" s="9" t="n">
        <v>200</v>
      </c>
      <c r="BB29" s="9" t="s">
        <v>29</v>
      </c>
      <c r="BC29" s="9" t="n">
        <v>200</v>
      </c>
      <c r="BD29" s="9" t="n">
        <v>200</v>
      </c>
      <c r="BE29" s="9" t="s">
        <v>29</v>
      </c>
      <c r="BF29" s="9" t="s">
        <v>29</v>
      </c>
      <c r="BG29" s="9" t="s">
        <v>29</v>
      </c>
      <c r="BH29" s="9" t="s">
        <v>29</v>
      </c>
      <c r="BI29" s="9" t="s">
        <v>29</v>
      </c>
      <c r="BJ29" s="9" t="s">
        <v>29</v>
      </c>
      <c r="BK29" s="9" t="s">
        <v>29</v>
      </c>
      <c r="BL29" s="9" t="s">
        <v>29</v>
      </c>
      <c r="BM29" s="9" t="s">
        <v>29</v>
      </c>
      <c r="BN29" s="9" t="n">
        <v>200</v>
      </c>
      <c r="BO29" s="9" t="n">
        <v>200</v>
      </c>
      <c r="BP29" s="9" t="s">
        <v>29</v>
      </c>
      <c r="BQ29" s="9" t="n">
        <v>200</v>
      </c>
      <c r="BR29" s="11" t="n">
        <f aca="false">ROUNDUP(AW29/C29,0)</f>
        <v>1</v>
      </c>
      <c r="BS29" s="12" t="n">
        <v>416</v>
      </c>
      <c r="BT29" s="13" t="n">
        <v>1289</v>
      </c>
      <c r="BU29" s="13" t="s">
        <v>117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90</v>
      </c>
      <c r="D30" s="9" t="n">
        <v>203525</v>
      </c>
      <c r="E30" s="16" t="n">
        <v>2004136</v>
      </c>
      <c r="F30" s="9" t="s">
        <v>295</v>
      </c>
      <c r="G30" s="9" t="s">
        <v>105</v>
      </c>
      <c r="H30" s="9" t="s">
        <v>29</v>
      </c>
      <c r="I30" s="10" t="s">
        <v>106</v>
      </c>
      <c r="J30" s="9" t="n">
        <v>167</v>
      </c>
      <c r="K30" s="9" t="n">
        <f aca="false">H30-J30</f>
        <v>-167</v>
      </c>
      <c r="L30" s="9" t="n">
        <v>300</v>
      </c>
      <c r="M30" s="9" t="n">
        <f aca="false">K30+L30</f>
        <v>133</v>
      </c>
      <c r="N30" s="9" t="n">
        <v>150</v>
      </c>
      <c r="O30" s="9" t="n">
        <f aca="false">M30-N30</f>
        <v>-17</v>
      </c>
      <c r="P30" s="9" t="n">
        <v>500</v>
      </c>
      <c r="Q30" s="9" t="n">
        <f aca="false">O30+P30</f>
        <v>483</v>
      </c>
      <c r="R30" s="9" t="n">
        <v>219</v>
      </c>
      <c r="S30" s="9" t="n">
        <f aca="false">Q30-R30</f>
        <v>264</v>
      </c>
      <c r="T30" s="9" t="n">
        <v>500</v>
      </c>
      <c r="U30" s="9" t="n">
        <f aca="false">S30+T30</f>
        <v>764</v>
      </c>
      <c r="V30" s="9" t="n">
        <v>583</v>
      </c>
      <c r="W30" s="9" t="n">
        <f aca="false">U30-V30</f>
        <v>181</v>
      </c>
      <c r="X30" s="9" t="n">
        <v>500</v>
      </c>
      <c r="Y30" s="9" t="n">
        <f aca="false">W30+X30</f>
        <v>681</v>
      </c>
      <c r="Z30" s="9" t="n">
        <v>598</v>
      </c>
      <c r="AA30" s="9" t="n">
        <f aca="false">Y30-Z30</f>
        <v>83</v>
      </c>
      <c r="AB30" s="9" t="n">
        <v>500</v>
      </c>
      <c r="AC30" s="9" t="n">
        <f aca="false">AA30+AB30</f>
        <v>583</v>
      </c>
      <c r="AD30" s="9"/>
      <c r="AE30" s="9"/>
      <c r="AF30" s="9"/>
      <c r="AG30" s="9"/>
      <c r="AH30" s="9"/>
      <c r="AI30" s="9"/>
      <c r="AJ30" s="9" t="n">
        <f aca="false">90+80</f>
        <v>170</v>
      </c>
      <c r="AK30" s="9"/>
      <c r="AL30" s="9"/>
      <c r="AM30" s="9"/>
      <c r="AN30" s="9"/>
      <c r="AO30" s="9"/>
      <c r="AP30" s="9"/>
      <c r="AQ30" s="9" t="n">
        <v>80</v>
      </c>
      <c r="AR30" s="9" t="n">
        <v>80</v>
      </c>
      <c r="AS30" s="9" t="n">
        <f aca="false">86+86</f>
        <v>172</v>
      </c>
      <c r="AT30" s="9"/>
      <c r="AU30" s="9"/>
      <c r="AV30" s="9" t="n">
        <f aca="false">SUM(AD30:AU30)</f>
        <v>502</v>
      </c>
      <c r="AW30" s="9" t="n">
        <f aca="false">AC30-AV30</f>
        <v>81</v>
      </c>
      <c r="AX30" s="9" t="n">
        <v>500</v>
      </c>
      <c r="AY30" s="9" t="s">
        <v>29</v>
      </c>
      <c r="AZ30" s="9" t="n">
        <v>500</v>
      </c>
      <c r="BA30" s="9" t="n">
        <v>500</v>
      </c>
      <c r="BB30" s="9" t="n">
        <v>500</v>
      </c>
      <c r="BC30" s="9" t="n">
        <v>500</v>
      </c>
      <c r="BD30" s="9" t="n">
        <v>500</v>
      </c>
      <c r="BE30" s="9" t="s">
        <v>29</v>
      </c>
      <c r="BF30" s="9" t="s">
        <v>29</v>
      </c>
      <c r="BG30" s="9" t="s">
        <v>29</v>
      </c>
      <c r="BH30" s="9" t="s">
        <v>29</v>
      </c>
      <c r="BI30" s="9" t="s">
        <v>29</v>
      </c>
      <c r="BJ30" s="9" t="s">
        <v>29</v>
      </c>
      <c r="BK30" s="9" t="s">
        <v>29</v>
      </c>
      <c r="BL30" s="9" t="s">
        <v>29</v>
      </c>
      <c r="BM30" s="9" t="n">
        <v>100</v>
      </c>
      <c r="BN30" s="9" t="n">
        <v>900</v>
      </c>
      <c r="BO30" s="9" t="n">
        <v>500</v>
      </c>
      <c r="BP30" s="9" t="n">
        <v>500</v>
      </c>
      <c r="BQ30" s="9" t="n">
        <v>500</v>
      </c>
      <c r="BR30" s="11" t="n">
        <f aca="false">ROUNDUP(AW30/C30,0)</f>
        <v>1</v>
      </c>
      <c r="BS30" s="12" t="n">
        <v>86</v>
      </c>
      <c r="BT30" s="13" t="n">
        <v>507</v>
      </c>
      <c r="BU30" s="13" t="s">
        <v>49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500</v>
      </c>
      <c r="D31" s="9" t="n">
        <v>190991</v>
      </c>
      <c r="E31" s="9" t="n">
        <v>2093740</v>
      </c>
      <c r="F31" s="9"/>
      <c r="G31" s="9" t="s">
        <v>238</v>
      </c>
      <c r="H31" s="9" t="s">
        <v>29</v>
      </c>
      <c r="I31" s="10" t="s">
        <v>239</v>
      </c>
      <c r="J31" s="9" t="n">
        <v>703</v>
      </c>
      <c r="K31" s="9" t="n">
        <f aca="false">H31-J31</f>
        <v>-703</v>
      </c>
      <c r="L31" s="9" t="n">
        <v>900</v>
      </c>
      <c r="M31" s="9" t="n">
        <f aca="false">K31+L31</f>
        <v>197</v>
      </c>
      <c r="N31" s="9" t="n">
        <v>486</v>
      </c>
      <c r="O31" s="9" t="n">
        <f aca="false">M31-N31</f>
        <v>-289</v>
      </c>
      <c r="P31" s="9" t="n">
        <v>900</v>
      </c>
      <c r="Q31" s="9" t="n">
        <f aca="false">O31+P31</f>
        <v>611</v>
      </c>
      <c r="R31" s="9" t="n">
        <v>1099</v>
      </c>
      <c r="S31" s="9" t="n">
        <f aca="false">Q31-R31</f>
        <v>-488</v>
      </c>
      <c r="T31" s="9" t="n">
        <v>900</v>
      </c>
      <c r="U31" s="9" t="n">
        <f aca="false">S31+T31</f>
        <v>412</v>
      </c>
      <c r="V31" s="9" t="n">
        <v>654</v>
      </c>
      <c r="W31" s="9" t="n">
        <f aca="false">U31-V31</f>
        <v>-242</v>
      </c>
      <c r="X31" s="9" t="n">
        <v>450</v>
      </c>
      <c r="Y31" s="9" t="n">
        <f aca="false">W31+X31</f>
        <v>208</v>
      </c>
      <c r="Z31" s="9" t="n">
        <v>450</v>
      </c>
      <c r="AA31" s="9" t="n">
        <f aca="false">Y31-Z31</f>
        <v>-242</v>
      </c>
      <c r="AB31" s="9" t="n">
        <v>900</v>
      </c>
      <c r="AC31" s="9" t="n">
        <f aca="false">AA31+AB31</f>
        <v>658</v>
      </c>
      <c r="AD31" s="9"/>
      <c r="AE31" s="9"/>
      <c r="AF31" s="9" t="n">
        <v>430</v>
      </c>
      <c r="AG31" s="9"/>
      <c r="AH31" s="9"/>
      <c r="AI31" s="9"/>
      <c r="AJ31" s="9" t="n">
        <v>149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 t="n">
        <f aca="false">SUM(AD31:AU31)</f>
        <v>579</v>
      </c>
      <c r="AW31" s="9" t="n">
        <f aca="false">AC31-AV31</f>
        <v>79</v>
      </c>
      <c r="AX31" s="9" t="n">
        <v>900</v>
      </c>
      <c r="AY31" s="9" t="s">
        <v>29</v>
      </c>
      <c r="AZ31" s="9" t="n">
        <v>450</v>
      </c>
      <c r="BA31" s="9" t="n">
        <v>900</v>
      </c>
      <c r="BB31" s="9" t="n">
        <v>900</v>
      </c>
      <c r="BC31" s="9" t="n">
        <v>450</v>
      </c>
      <c r="BD31" s="9" t="n">
        <v>900</v>
      </c>
      <c r="BE31" s="9" t="s">
        <v>29</v>
      </c>
      <c r="BF31" s="9" t="s">
        <v>29</v>
      </c>
      <c r="BG31" s="9" t="s">
        <v>29</v>
      </c>
      <c r="BH31" s="9" t="s">
        <v>29</v>
      </c>
      <c r="BI31" s="9" t="s">
        <v>29</v>
      </c>
      <c r="BJ31" s="9" t="s">
        <v>29</v>
      </c>
      <c r="BK31" s="9" t="s">
        <v>29</v>
      </c>
      <c r="BL31" s="9" t="s">
        <v>29</v>
      </c>
      <c r="BM31" s="9" t="n">
        <v>450</v>
      </c>
      <c r="BN31" s="9" t="n">
        <v>1350</v>
      </c>
      <c r="BO31" s="9" t="n">
        <v>450</v>
      </c>
      <c r="BP31" s="9" t="n">
        <v>900</v>
      </c>
      <c r="BQ31" s="9" t="n">
        <v>900</v>
      </c>
      <c r="BR31" s="11" t="n">
        <f aca="false">ROUNDUP(AW31/C31,0)</f>
        <v>1</v>
      </c>
      <c r="BS31" s="12" t="n">
        <v>255</v>
      </c>
      <c r="BT31" s="13" t="n">
        <v>676</v>
      </c>
      <c r="BU31" s="13" t="s">
        <v>49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39</v>
      </c>
      <c r="D32" s="9" t="n">
        <v>203524</v>
      </c>
      <c r="E32" s="9" t="n">
        <v>2079695</v>
      </c>
      <c r="F32" s="9" t="s">
        <v>282</v>
      </c>
      <c r="G32" s="9" t="s">
        <v>93</v>
      </c>
      <c r="H32" s="9" t="s">
        <v>29</v>
      </c>
      <c r="I32" s="10" t="s">
        <v>94</v>
      </c>
      <c r="J32" s="9" t="n">
        <v>41</v>
      </c>
      <c r="K32" s="9" t="n">
        <f aca="false">H32-J32</f>
        <v>-41</v>
      </c>
      <c r="L32" s="9" t="n">
        <v>126</v>
      </c>
      <c r="M32" s="9" t="n">
        <f aca="false">K32+L32</f>
        <v>85</v>
      </c>
      <c r="N32" s="9" t="n">
        <v>82</v>
      </c>
      <c r="O32" s="9" t="n">
        <f aca="false">M32-N32</f>
        <v>3</v>
      </c>
      <c r="P32" s="9" t="n">
        <v>126</v>
      </c>
      <c r="Q32" s="9" t="n">
        <f aca="false">O32+P32</f>
        <v>129</v>
      </c>
      <c r="R32" s="9" t="n">
        <v>118</v>
      </c>
      <c r="S32" s="9" t="n">
        <f aca="false">Q32-R32</f>
        <v>11</v>
      </c>
      <c r="T32" s="9" t="n">
        <v>126</v>
      </c>
      <c r="U32" s="9" t="n">
        <f aca="false">S32+T32</f>
        <v>137</v>
      </c>
      <c r="V32" s="9" t="n">
        <v>0</v>
      </c>
      <c r="W32" s="9" t="n">
        <f aca="false">U32-V32</f>
        <v>137</v>
      </c>
      <c r="X32" s="9" t="n">
        <v>126</v>
      </c>
      <c r="Y32" s="9" t="n">
        <f aca="false">W32+X32</f>
        <v>263</v>
      </c>
      <c r="Z32" s="9" t="n">
        <v>310</v>
      </c>
      <c r="AA32" s="9" t="n">
        <f aca="false">Y32-Z32</f>
        <v>-47</v>
      </c>
      <c r="AB32" s="9" t="n">
        <v>126</v>
      </c>
      <c r="AC32" s="9" t="n">
        <f aca="false">AA32+AB32</f>
        <v>79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 t="n">
        <f aca="false">SUM(AD32:AU32)</f>
        <v>0</v>
      </c>
      <c r="AW32" s="9" t="n">
        <f aca="false">AC32-AV32</f>
        <v>79</v>
      </c>
      <c r="AX32" s="9" t="n">
        <v>126</v>
      </c>
      <c r="AY32" s="9" t="s">
        <v>29</v>
      </c>
      <c r="AZ32" s="9" t="n">
        <v>126</v>
      </c>
      <c r="BA32" s="9" t="n">
        <v>126</v>
      </c>
      <c r="BB32" s="9" t="n">
        <v>126</v>
      </c>
      <c r="BC32" s="9" t="n">
        <v>126</v>
      </c>
      <c r="BD32" s="9" t="n">
        <v>168</v>
      </c>
      <c r="BE32" s="9" t="s">
        <v>29</v>
      </c>
      <c r="BF32" s="9" t="s">
        <v>29</v>
      </c>
      <c r="BG32" s="9" t="s">
        <v>29</v>
      </c>
      <c r="BH32" s="9" t="s">
        <v>29</v>
      </c>
      <c r="BI32" s="9" t="s">
        <v>29</v>
      </c>
      <c r="BJ32" s="9" t="s">
        <v>29</v>
      </c>
      <c r="BK32" s="9" t="s">
        <v>29</v>
      </c>
      <c r="BL32" s="9" t="s">
        <v>29</v>
      </c>
      <c r="BM32" s="9" t="n">
        <v>84</v>
      </c>
      <c r="BN32" s="9" t="n">
        <v>168</v>
      </c>
      <c r="BO32" s="9" t="n">
        <v>126</v>
      </c>
      <c r="BP32" s="9" t="n">
        <v>126</v>
      </c>
      <c r="BQ32" s="9" t="n">
        <v>126</v>
      </c>
      <c r="BR32" s="11" t="n">
        <f aca="false">ROUNDUP(AW32/C32,0)</f>
        <v>3</v>
      </c>
      <c r="BS32" s="12" t="n">
        <v>74</v>
      </c>
      <c r="BT32" s="13" t="n">
        <v>0</v>
      </c>
      <c r="BU32" s="13" t="s">
        <v>117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39</v>
      </c>
      <c r="D33" s="9" t="n">
        <v>203524</v>
      </c>
      <c r="E33" s="9" t="n">
        <v>2079691</v>
      </c>
      <c r="F33" s="9" t="s">
        <v>31</v>
      </c>
      <c r="G33" s="9" t="s">
        <v>115</v>
      </c>
      <c r="H33" s="9" t="s">
        <v>29</v>
      </c>
      <c r="I33" s="10" t="s">
        <v>116</v>
      </c>
      <c r="J33" s="9" t="n">
        <v>0</v>
      </c>
      <c r="K33" s="9" t="n">
        <f aca="false">H33-J33</f>
        <v>0</v>
      </c>
      <c r="L33" s="9" t="n">
        <v>108</v>
      </c>
      <c r="M33" s="9" t="n">
        <f aca="false">K33+L33</f>
        <v>108</v>
      </c>
      <c r="N33" s="9" t="n">
        <v>72</v>
      </c>
      <c r="O33" s="9" t="n">
        <f aca="false">M33-N33</f>
        <v>36</v>
      </c>
      <c r="P33" s="9" t="n">
        <v>144</v>
      </c>
      <c r="Q33" s="9" t="n">
        <f aca="false">O33+P33</f>
        <v>180</v>
      </c>
      <c r="R33" s="9" t="n">
        <v>104</v>
      </c>
      <c r="S33" s="9" t="n">
        <f aca="false">Q33-R33</f>
        <v>76</v>
      </c>
      <c r="T33" s="9" t="n">
        <v>144</v>
      </c>
      <c r="U33" s="9" t="n">
        <f aca="false">S33+T33</f>
        <v>220</v>
      </c>
      <c r="V33" s="9" t="n">
        <v>217</v>
      </c>
      <c r="W33" s="9" t="n">
        <f aca="false">U33-V33</f>
        <v>3</v>
      </c>
      <c r="X33" s="9" t="n">
        <v>144</v>
      </c>
      <c r="Y33" s="9" t="n">
        <f aca="false">W33+X33</f>
        <v>147</v>
      </c>
      <c r="Z33" s="9" t="n">
        <v>71</v>
      </c>
      <c r="AA33" s="9" t="n">
        <f aca="false">Y33-Z33</f>
        <v>76</v>
      </c>
      <c r="AB33" s="9" t="n">
        <v>144</v>
      </c>
      <c r="AC33" s="9" t="n">
        <f aca="false">AA33+AB33</f>
        <v>220</v>
      </c>
      <c r="AD33" s="9"/>
      <c r="AE33" s="9"/>
      <c r="AF33" s="9"/>
      <c r="AG33" s="9"/>
      <c r="AH33" s="9"/>
      <c r="AI33" s="9"/>
      <c r="AJ33" s="9" t="n">
        <v>36</v>
      </c>
      <c r="AK33" s="9" t="n">
        <v>36</v>
      </c>
      <c r="AL33" s="9"/>
      <c r="AM33" s="9" t="n">
        <v>36</v>
      </c>
      <c r="AN33" s="9"/>
      <c r="AO33" s="9"/>
      <c r="AP33" s="9"/>
      <c r="AQ33" s="9"/>
      <c r="AR33" s="9" t="n">
        <v>39</v>
      </c>
      <c r="AS33" s="9"/>
      <c r="AT33" s="9" t="n">
        <v>39</v>
      </c>
      <c r="AU33" s="9"/>
      <c r="AV33" s="9" t="n">
        <f aca="false">SUM(AD33:AU33)</f>
        <v>186</v>
      </c>
      <c r="AW33" s="9" t="n">
        <f aca="false">AC33-AV33</f>
        <v>34</v>
      </c>
      <c r="AX33" s="9" t="n">
        <v>144</v>
      </c>
      <c r="AY33" s="9" t="s">
        <v>29</v>
      </c>
      <c r="AZ33" s="9" t="n">
        <v>108</v>
      </c>
      <c r="BA33" s="9" t="n">
        <v>144</v>
      </c>
      <c r="BB33" s="9" t="n">
        <v>108</v>
      </c>
      <c r="BC33" s="9" t="n">
        <v>144</v>
      </c>
      <c r="BD33" s="9" t="n">
        <v>144</v>
      </c>
      <c r="BE33" s="9" t="s">
        <v>29</v>
      </c>
      <c r="BF33" s="9" t="s">
        <v>29</v>
      </c>
      <c r="BG33" s="9" t="s">
        <v>29</v>
      </c>
      <c r="BH33" s="9" t="s">
        <v>29</v>
      </c>
      <c r="BI33" s="9" t="s">
        <v>29</v>
      </c>
      <c r="BJ33" s="9" t="s">
        <v>29</v>
      </c>
      <c r="BK33" s="9" t="s">
        <v>29</v>
      </c>
      <c r="BL33" s="9" t="s">
        <v>29</v>
      </c>
      <c r="BM33" s="9" t="n">
        <v>72</v>
      </c>
      <c r="BN33" s="9" t="n">
        <v>180</v>
      </c>
      <c r="BO33" s="9" t="n">
        <v>144</v>
      </c>
      <c r="BP33" s="9" t="n">
        <v>108</v>
      </c>
      <c r="BQ33" s="9" t="n">
        <v>144</v>
      </c>
      <c r="BR33" s="11" t="n">
        <f aca="false">ROUNDUP(AW33/C33,0)</f>
        <v>1</v>
      </c>
      <c r="BS33" s="12" t="n">
        <v>273</v>
      </c>
      <c r="BT33" s="13" t="n">
        <v>954</v>
      </c>
      <c r="BU33" s="13" t="s">
        <v>117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250</v>
      </c>
      <c r="D34" s="9" t="n">
        <v>203524</v>
      </c>
      <c r="E34" s="9" t="n">
        <v>2094896</v>
      </c>
      <c r="F34" s="9" t="s">
        <v>294</v>
      </c>
      <c r="G34" s="9" t="s">
        <v>109</v>
      </c>
      <c r="H34" s="9" t="s">
        <v>29</v>
      </c>
      <c r="I34" s="10" t="s">
        <v>110</v>
      </c>
      <c r="J34" s="9" t="n">
        <v>282</v>
      </c>
      <c r="K34" s="9" t="n">
        <f aca="false">H34-J34</f>
        <v>-282</v>
      </c>
      <c r="L34" s="9" t="n">
        <v>900</v>
      </c>
      <c r="M34" s="9" t="n">
        <f aca="false">K34+L34</f>
        <v>618</v>
      </c>
      <c r="N34" s="9" t="n">
        <v>810</v>
      </c>
      <c r="O34" s="9" t="n">
        <f aca="false">M34-N34</f>
        <v>-192</v>
      </c>
      <c r="P34" s="9" t="n">
        <v>720</v>
      </c>
      <c r="Q34" s="9" t="n">
        <f aca="false">O34+P34</f>
        <v>528</v>
      </c>
      <c r="R34" s="9" t="n">
        <v>280</v>
      </c>
      <c r="S34" s="9" t="n">
        <f aca="false">Q34-R34</f>
        <v>248</v>
      </c>
      <c r="T34" s="9" t="n">
        <v>720</v>
      </c>
      <c r="U34" s="9" t="n">
        <f aca="false">S34+T34</f>
        <v>968</v>
      </c>
      <c r="V34" s="9" t="n">
        <v>794</v>
      </c>
      <c r="W34" s="9" t="n">
        <f aca="false">U34-V34</f>
        <v>174</v>
      </c>
      <c r="X34" s="9" t="n">
        <v>900</v>
      </c>
      <c r="Y34" s="9" t="n">
        <f aca="false">W34+X34</f>
        <v>1074</v>
      </c>
      <c r="Z34" s="9" t="n">
        <v>530</v>
      </c>
      <c r="AA34" s="9" t="n">
        <f aca="false">Y34-Z34</f>
        <v>544</v>
      </c>
      <c r="AB34" s="9" t="n">
        <v>720</v>
      </c>
      <c r="AC34" s="9" t="n">
        <f aca="false">AA34+AB34</f>
        <v>1264</v>
      </c>
      <c r="AD34" s="9"/>
      <c r="AE34" s="9"/>
      <c r="AF34" s="9"/>
      <c r="AG34" s="9"/>
      <c r="AH34" s="9"/>
      <c r="AI34" s="9"/>
      <c r="AJ34" s="9"/>
      <c r="AK34" s="9"/>
      <c r="AL34" s="9"/>
      <c r="AM34" s="9" t="n">
        <v>245</v>
      </c>
      <c r="AN34" s="9" t="n">
        <f aca="false">245+236</f>
        <v>481</v>
      </c>
      <c r="AO34" s="9"/>
      <c r="AP34" s="9" t="n">
        <v>245</v>
      </c>
      <c r="AQ34" s="9" t="n">
        <v>266</v>
      </c>
      <c r="AR34" s="9"/>
      <c r="AS34" s="9"/>
      <c r="AT34" s="9"/>
      <c r="AU34" s="9"/>
      <c r="AV34" s="9" t="n">
        <f aca="false">SUM(AD34:AU34)</f>
        <v>1237</v>
      </c>
      <c r="AW34" s="9" t="n">
        <f aca="false">AC34-AV34</f>
        <v>27</v>
      </c>
      <c r="AX34" s="9" t="n">
        <v>720</v>
      </c>
      <c r="AY34" s="9" t="s">
        <v>29</v>
      </c>
      <c r="AZ34" s="9" t="n">
        <v>720</v>
      </c>
      <c r="BA34" s="9" t="n">
        <v>720</v>
      </c>
      <c r="BB34" s="9" t="n">
        <v>720</v>
      </c>
      <c r="BC34" s="9" t="n">
        <v>900</v>
      </c>
      <c r="BD34" s="9" t="n">
        <v>720</v>
      </c>
      <c r="BE34" s="9" t="s">
        <v>29</v>
      </c>
      <c r="BF34" s="9" t="s">
        <v>29</v>
      </c>
      <c r="BG34" s="9" t="s">
        <v>29</v>
      </c>
      <c r="BH34" s="9" t="s">
        <v>29</v>
      </c>
      <c r="BI34" s="9" t="s">
        <v>29</v>
      </c>
      <c r="BJ34" s="9" t="s">
        <v>29</v>
      </c>
      <c r="BK34" s="9" t="s">
        <v>29</v>
      </c>
      <c r="BL34" s="9" t="s">
        <v>29</v>
      </c>
      <c r="BM34" s="9" t="n">
        <v>360</v>
      </c>
      <c r="BN34" s="9" t="n">
        <v>1260</v>
      </c>
      <c r="BO34" s="9" t="n">
        <v>720</v>
      </c>
      <c r="BP34" s="9" t="n">
        <v>720</v>
      </c>
      <c r="BQ34" s="9" t="n">
        <v>720</v>
      </c>
      <c r="BR34" s="11" t="n">
        <f aca="false">ROUNDUP(AW34/C34,0)</f>
        <v>1</v>
      </c>
      <c r="BS34" s="12" t="n">
        <v>112</v>
      </c>
      <c r="BT34" s="13" t="n">
        <v>2052</v>
      </c>
      <c r="BU34" s="13" t="s">
        <v>49</v>
      </c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200</v>
      </c>
      <c r="D35" s="9" t="n">
        <v>203525</v>
      </c>
      <c r="E35" s="16" t="n">
        <v>2004137</v>
      </c>
      <c r="F35" s="9" t="s">
        <v>294</v>
      </c>
      <c r="G35" s="9" t="s">
        <v>82</v>
      </c>
      <c r="H35" s="9" t="s">
        <v>29</v>
      </c>
      <c r="I35" s="10" t="s">
        <v>83</v>
      </c>
      <c r="J35" s="9" t="n">
        <v>0</v>
      </c>
      <c r="K35" s="9" t="n">
        <f aca="false">H35-J35</f>
        <v>0</v>
      </c>
      <c r="L35" s="9" t="s">
        <v>29</v>
      </c>
      <c r="M35" s="9" t="n">
        <f aca="false">K35+L35</f>
        <v>0</v>
      </c>
      <c r="N35" s="9" t="n">
        <v>0</v>
      </c>
      <c r="O35" s="9" t="n">
        <f aca="false">M35-N35</f>
        <v>0</v>
      </c>
      <c r="P35" s="9" t="n">
        <v>200</v>
      </c>
      <c r="Q35" s="9" t="n">
        <f aca="false">O35+P35</f>
        <v>200</v>
      </c>
      <c r="R35" s="9" t="n">
        <v>245</v>
      </c>
      <c r="S35" s="9" t="n">
        <f aca="false">Q35-R35</f>
        <v>-45</v>
      </c>
      <c r="T35" s="9" t="n">
        <v>500</v>
      </c>
      <c r="U35" s="9" t="n">
        <f aca="false">S35+T35</f>
        <v>455</v>
      </c>
      <c r="V35" s="9" t="n">
        <v>550</v>
      </c>
      <c r="W35" s="9" t="n">
        <f aca="false">U35-V35</f>
        <v>-95</v>
      </c>
      <c r="X35" s="9" t="n">
        <v>500</v>
      </c>
      <c r="Y35" s="9" t="n">
        <f aca="false">W35+X35</f>
        <v>405</v>
      </c>
      <c r="Z35" s="9" t="n">
        <v>468</v>
      </c>
      <c r="AA35" s="9" t="n">
        <f aca="false">Y35-Z35</f>
        <v>-63</v>
      </c>
      <c r="AB35" s="9" t="n">
        <v>500</v>
      </c>
      <c r="AC35" s="9" t="n">
        <f aca="false">AA35+AB35</f>
        <v>437</v>
      </c>
      <c r="AD35" s="9"/>
      <c r="AE35" s="9"/>
      <c r="AF35" s="9"/>
      <c r="AG35" s="9" t="n">
        <v>80</v>
      </c>
      <c r="AH35" s="9" t="n">
        <v>90</v>
      </c>
      <c r="AI35" s="9"/>
      <c r="AJ35" s="9" t="n">
        <v>88</v>
      </c>
      <c r="AK35" s="9"/>
      <c r="AL35" s="9"/>
      <c r="AM35" s="9"/>
      <c r="AN35" s="9"/>
      <c r="AO35" s="9"/>
      <c r="AP35" s="9"/>
      <c r="AQ35" s="9" t="n">
        <v>80</v>
      </c>
      <c r="AR35" s="9" t="n">
        <v>80</v>
      </c>
      <c r="AS35" s="9"/>
      <c r="AT35" s="9"/>
      <c r="AU35" s="9"/>
      <c r="AV35" s="9" t="n">
        <f aca="false">SUM(AD35:AU35)</f>
        <v>418</v>
      </c>
      <c r="AW35" s="9" t="n">
        <f aca="false">AC35-AV35</f>
        <v>19</v>
      </c>
      <c r="AX35" s="9" t="n">
        <v>500</v>
      </c>
      <c r="AY35" s="9" t="s">
        <v>29</v>
      </c>
      <c r="AZ35" s="9" t="n">
        <v>500</v>
      </c>
      <c r="BA35" s="9" t="n">
        <v>500</v>
      </c>
      <c r="BB35" s="9" t="n">
        <v>500</v>
      </c>
      <c r="BC35" s="9" t="n">
        <v>500</v>
      </c>
      <c r="BD35" s="9" t="n">
        <v>500</v>
      </c>
      <c r="BE35" s="9" t="s">
        <v>29</v>
      </c>
      <c r="BF35" s="9" t="s">
        <v>29</v>
      </c>
      <c r="BG35" s="9" t="s">
        <v>29</v>
      </c>
      <c r="BH35" s="9" t="s">
        <v>29</v>
      </c>
      <c r="BI35" s="9" t="s">
        <v>29</v>
      </c>
      <c r="BJ35" s="9" t="s">
        <v>29</v>
      </c>
      <c r="BK35" s="9" t="s">
        <v>29</v>
      </c>
      <c r="BL35" s="9" t="s">
        <v>29</v>
      </c>
      <c r="BM35" s="9" t="n">
        <v>100</v>
      </c>
      <c r="BN35" s="9" t="n">
        <v>900</v>
      </c>
      <c r="BO35" s="9" t="n">
        <v>500</v>
      </c>
      <c r="BP35" s="9" t="n">
        <v>500</v>
      </c>
      <c r="BQ35" s="9" t="n">
        <v>500</v>
      </c>
      <c r="BR35" s="11" t="n">
        <f aca="false">ROUNDUP(AW35/C35,0)</f>
        <v>1</v>
      </c>
      <c r="BS35" s="12" t="n">
        <v>74</v>
      </c>
      <c r="BT35" s="13" t="n">
        <v>2823</v>
      </c>
      <c r="BU35" s="13" t="s">
        <v>49</v>
      </c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500</v>
      </c>
      <c r="D36" s="9" t="n">
        <v>0</v>
      </c>
      <c r="E36" s="9" t="n">
        <v>2260411</v>
      </c>
      <c r="F36" s="9"/>
      <c r="G36" s="9" t="s">
        <v>176</v>
      </c>
      <c r="H36" s="9" t="s">
        <v>29</v>
      </c>
      <c r="I36" s="10" t="s">
        <v>177</v>
      </c>
      <c r="J36" s="9" t="n">
        <v>0</v>
      </c>
      <c r="K36" s="9" t="n">
        <f aca="false">H36-J36</f>
        <v>0</v>
      </c>
      <c r="L36" s="9" t="s">
        <v>29</v>
      </c>
      <c r="M36" s="9" t="n">
        <f aca="false">K36+L36</f>
        <v>0</v>
      </c>
      <c r="N36" s="9" t="n">
        <v>0</v>
      </c>
      <c r="O36" s="9" t="n">
        <f aca="false">M36-N36</f>
        <v>0</v>
      </c>
      <c r="P36" s="9" t="s">
        <v>29</v>
      </c>
      <c r="Q36" s="9" t="n">
        <f aca="false">O36+P36</f>
        <v>0</v>
      </c>
      <c r="R36" s="9" t="n">
        <v>0</v>
      </c>
      <c r="S36" s="9" t="n">
        <f aca="false">Q36-R36</f>
        <v>0</v>
      </c>
      <c r="T36" s="9" t="s">
        <v>29</v>
      </c>
      <c r="U36" s="9" t="n">
        <f aca="false">S36+T36</f>
        <v>0</v>
      </c>
      <c r="V36" s="9" t="n">
        <v>0</v>
      </c>
      <c r="W36" s="9" t="n">
        <f aca="false">U36-V36</f>
        <v>0</v>
      </c>
      <c r="X36" s="9" t="s">
        <v>29</v>
      </c>
      <c r="Y36" s="9" t="n">
        <f aca="false">W36+X36</f>
        <v>0</v>
      </c>
      <c r="Z36" s="9" t="n">
        <v>0</v>
      </c>
      <c r="AA36" s="9" t="n">
        <f aca="false">Y36-Z36</f>
        <v>0</v>
      </c>
      <c r="AB36" s="9" t="s">
        <v>29</v>
      </c>
      <c r="AC36" s="9" t="n">
        <f aca="false">AA36+AB36</f>
        <v>0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 t="n">
        <f aca="false">SUM(AD36:AU36)</f>
        <v>0</v>
      </c>
      <c r="AW36" s="9" t="n">
        <f aca="false">AC36-AV36</f>
        <v>0</v>
      </c>
      <c r="AX36" s="9" t="s">
        <v>29</v>
      </c>
      <c r="AY36" s="9" t="s">
        <v>29</v>
      </c>
      <c r="AZ36" s="9" t="s">
        <v>29</v>
      </c>
      <c r="BA36" s="9" t="s">
        <v>29</v>
      </c>
      <c r="BB36" s="9" t="s">
        <v>29</v>
      </c>
      <c r="BC36" s="9" t="s">
        <v>29</v>
      </c>
      <c r="BD36" s="9" t="s">
        <v>29</v>
      </c>
      <c r="BE36" s="9" t="s">
        <v>29</v>
      </c>
      <c r="BF36" s="9" t="s">
        <v>29</v>
      </c>
      <c r="BG36" s="9" t="s">
        <v>29</v>
      </c>
      <c r="BH36" s="9" t="s">
        <v>29</v>
      </c>
      <c r="BI36" s="9" t="s">
        <v>29</v>
      </c>
      <c r="BJ36" s="9" t="s">
        <v>29</v>
      </c>
      <c r="BK36" s="9" t="s">
        <v>29</v>
      </c>
      <c r="BL36" s="9" t="s">
        <v>29</v>
      </c>
      <c r="BM36" s="9" t="s">
        <v>29</v>
      </c>
      <c r="BN36" s="9" t="s">
        <v>29</v>
      </c>
      <c r="BO36" s="9" t="s">
        <v>29</v>
      </c>
      <c r="BP36" s="9" t="s">
        <v>29</v>
      </c>
      <c r="BQ36" s="9" t="s">
        <v>29</v>
      </c>
      <c r="BR36" s="11"/>
      <c r="BS36" s="12" t="n">
        <v>146</v>
      </c>
      <c r="BT36" s="13" t="n">
        <v>21</v>
      </c>
      <c r="BU36" s="13"/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500</v>
      </c>
      <c r="D37" s="9" t="n">
        <v>0</v>
      </c>
      <c r="E37" s="9" t="n">
        <v>2260412</v>
      </c>
      <c r="F37" s="9"/>
      <c r="G37" s="9" t="s">
        <v>178</v>
      </c>
      <c r="H37" s="9" t="s">
        <v>29</v>
      </c>
      <c r="I37" s="10" t="s">
        <v>179</v>
      </c>
      <c r="J37" s="9" t="n">
        <v>0</v>
      </c>
      <c r="K37" s="9" t="n">
        <f aca="false">H37-J37</f>
        <v>0</v>
      </c>
      <c r="L37" s="9" t="s">
        <v>29</v>
      </c>
      <c r="M37" s="9" t="n">
        <f aca="false">K37+L37</f>
        <v>0</v>
      </c>
      <c r="N37" s="9" t="n">
        <v>0</v>
      </c>
      <c r="O37" s="9" t="n">
        <f aca="false">M37-N37</f>
        <v>0</v>
      </c>
      <c r="P37" s="9" t="s">
        <v>29</v>
      </c>
      <c r="Q37" s="9" t="n">
        <f aca="false">O37+P37</f>
        <v>0</v>
      </c>
      <c r="R37" s="9" t="n">
        <v>0</v>
      </c>
      <c r="S37" s="9" t="n">
        <f aca="false">Q37-R37</f>
        <v>0</v>
      </c>
      <c r="T37" s="9" t="s">
        <v>29</v>
      </c>
      <c r="U37" s="9" t="n">
        <f aca="false">S37+T37</f>
        <v>0</v>
      </c>
      <c r="V37" s="9" t="n">
        <v>0</v>
      </c>
      <c r="W37" s="9" t="n">
        <f aca="false">U37-V37</f>
        <v>0</v>
      </c>
      <c r="X37" s="9" t="s">
        <v>29</v>
      </c>
      <c r="Y37" s="9" t="n">
        <f aca="false">W37+X37</f>
        <v>0</v>
      </c>
      <c r="Z37" s="9" t="n">
        <v>0</v>
      </c>
      <c r="AA37" s="9" t="n">
        <f aca="false">Y37-Z37</f>
        <v>0</v>
      </c>
      <c r="AB37" s="9" t="s">
        <v>29</v>
      </c>
      <c r="AC37" s="9" t="n">
        <f aca="false">AA37+AB37</f>
        <v>0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 t="n">
        <f aca="false">SUM(AD37:AU37)</f>
        <v>0</v>
      </c>
      <c r="AW37" s="9" t="n">
        <f aca="false">AC37-AV37</f>
        <v>0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s">
        <v>29</v>
      </c>
      <c r="BD37" s="9" t="s">
        <v>29</v>
      </c>
      <c r="BE37" s="9" t="s">
        <v>29</v>
      </c>
      <c r="BF37" s="9" t="s">
        <v>29</v>
      </c>
      <c r="BG37" s="9" t="s">
        <v>29</v>
      </c>
      <c r="BH37" s="9" t="s">
        <v>29</v>
      </c>
      <c r="BI37" s="9" t="s">
        <v>29</v>
      </c>
      <c r="BJ37" s="9" t="s">
        <v>29</v>
      </c>
      <c r="BK37" s="9" t="s">
        <v>29</v>
      </c>
      <c r="BL37" s="9" t="s">
        <v>29</v>
      </c>
      <c r="BM37" s="9" t="s">
        <v>29</v>
      </c>
      <c r="BN37" s="9" t="s">
        <v>29</v>
      </c>
      <c r="BO37" s="9" t="s">
        <v>29</v>
      </c>
      <c r="BP37" s="9" t="s">
        <v>29</v>
      </c>
      <c r="BQ37" s="9" t="s">
        <v>29</v>
      </c>
      <c r="BR37" s="11"/>
      <c r="BS37" s="12" t="n">
        <v>64</v>
      </c>
      <c r="BT37" s="13" t="n">
        <v>81</v>
      </c>
      <c r="BU37" s="13"/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500</v>
      </c>
      <c r="D38" s="9" t="n">
        <v>191564</v>
      </c>
      <c r="E38" s="9" t="n">
        <v>2079686</v>
      </c>
      <c r="F38" s="9"/>
      <c r="G38" s="9" t="s">
        <v>180</v>
      </c>
      <c r="H38" s="9" t="s">
        <v>29</v>
      </c>
      <c r="I38" s="10" t="s">
        <v>181</v>
      </c>
      <c r="J38" s="9" t="n">
        <v>0</v>
      </c>
      <c r="K38" s="9" t="n">
        <f aca="false">H38-J38</f>
        <v>0</v>
      </c>
      <c r="L38" s="9" t="s">
        <v>29</v>
      </c>
      <c r="M38" s="9" t="n">
        <f aca="false">K38+L38</f>
        <v>0</v>
      </c>
      <c r="N38" s="9" t="n">
        <v>0</v>
      </c>
      <c r="O38" s="9" t="n">
        <f aca="false">M38-N38</f>
        <v>0</v>
      </c>
      <c r="P38" s="9" t="s">
        <v>29</v>
      </c>
      <c r="Q38" s="9" t="n">
        <f aca="false">O38+P38</f>
        <v>0</v>
      </c>
      <c r="R38" s="9" t="n">
        <v>0</v>
      </c>
      <c r="S38" s="9" t="n">
        <f aca="false">Q38-R38</f>
        <v>0</v>
      </c>
      <c r="T38" s="9" t="s">
        <v>29</v>
      </c>
      <c r="U38" s="9" t="n">
        <f aca="false">S38+T38</f>
        <v>0</v>
      </c>
      <c r="V38" s="9" t="n">
        <v>0</v>
      </c>
      <c r="W38" s="9" t="n">
        <f aca="false">U38-V38</f>
        <v>0</v>
      </c>
      <c r="X38" s="9" t="s">
        <v>29</v>
      </c>
      <c r="Y38" s="9" t="n">
        <f aca="false">W38+X38</f>
        <v>0</v>
      </c>
      <c r="Z38" s="9" t="n">
        <v>0</v>
      </c>
      <c r="AA38" s="9" t="n">
        <f aca="false">Y38-Z38</f>
        <v>0</v>
      </c>
      <c r="AB38" s="9" t="s">
        <v>29</v>
      </c>
      <c r="AC38" s="9" t="n">
        <f aca="false">AA38+AB38</f>
        <v>0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 t="n">
        <f aca="false">SUM(AD38:AU38)</f>
        <v>0</v>
      </c>
      <c r="AW38" s="9" t="n">
        <f aca="false">AC38-AV38</f>
        <v>0</v>
      </c>
      <c r="AX38" s="9" t="s">
        <v>29</v>
      </c>
      <c r="AY38" s="9" t="s">
        <v>29</v>
      </c>
      <c r="AZ38" s="9" t="s">
        <v>29</v>
      </c>
      <c r="BA38" s="9" t="s">
        <v>29</v>
      </c>
      <c r="BB38" s="9" t="s">
        <v>29</v>
      </c>
      <c r="BC38" s="9" t="s">
        <v>29</v>
      </c>
      <c r="BD38" s="9" t="s">
        <v>29</v>
      </c>
      <c r="BE38" s="9" t="s">
        <v>29</v>
      </c>
      <c r="BF38" s="9" t="s">
        <v>29</v>
      </c>
      <c r="BG38" s="9" t="s">
        <v>29</v>
      </c>
      <c r="BH38" s="9" t="s">
        <v>29</v>
      </c>
      <c r="BI38" s="9" t="s">
        <v>29</v>
      </c>
      <c r="BJ38" s="9" t="s">
        <v>29</v>
      </c>
      <c r="BK38" s="9" t="s">
        <v>29</v>
      </c>
      <c r="BL38" s="9" t="s">
        <v>29</v>
      </c>
      <c r="BM38" s="9" t="s">
        <v>29</v>
      </c>
      <c r="BN38" s="9" t="s">
        <v>29</v>
      </c>
      <c r="BO38" s="9" t="s">
        <v>29</v>
      </c>
      <c r="BP38" s="9" t="s">
        <v>29</v>
      </c>
      <c r="BQ38" s="9" t="s">
        <v>29</v>
      </c>
      <c r="BR38" s="11"/>
      <c r="BS38" s="12" t="n">
        <v>94</v>
      </c>
      <c r="BT38" s="13" t="n">
        <v>0</v>
      </c>
      <c r="BU38" s="13"/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500</v>
      </c>
      <c r="D39" s="9" t="n">
        <v>0</v>
      </c>
      <c r="E39" s="9" t="n">
        <v>2079689</v>
      </c>
      <c r="F39" s="9"/>
      <c r="G39" s="9" t="s">
        <v>182</v>
      </c>
      <c r="H39" s="9" t="s">
        <v>29</v>
      </c>
      <c r="I39" s="10" t="s">
        <v>183</v>
      </c>
      <c r="J39" s="9" t="n">
        <v>0</v>
      </c>
      <c r="K39" s="9" t="n">
        <f aca="false">H39-J39</f>
        <v>0</v>
      </c>
      <c r="L39" s="9" t="s">
        <v>29</v>
      </c>
      <c r="M39" s="9" t="n">
        <f aca="false">K39+L39</f>
        <v>0</v>
      </c>
      <c r="N39" s="9" t="n">
        <v>0</v>
      </c>
      <c r="O39" s="9" t="n">
        <f aca="false">M39-N39</f>
        <v>0</v>
      </c>
      <c r="P39" s="9" t="s">
        <v>29</v>
      </c>
      <c r="Q39" s="9" t="n">
        <f aca="false">O39+P39</f>
        <v>0</v>
      </c>
      <c r="R39" s="9" t="n">
        <v>0</v>
      </c>
      <c r="S39" s="9" t="n">
        <f aca="false">Q39-R39</f>
        <v>0</v>
      </c>
      <c r="T39" s="9" t="s">
        <v>29</v>
      </c>
      <c r="U39" s="9" t="n">
        <f aca="false">S39+T39</f>
        <v>0</v>
      </c>
      <c r="V39" s="9" t="n">
        <v>0</v>
      </c>
      <c r="W39" s="9" t="n">
        <f aca="false">U39-V39</f>
        <v>0</v>
      </c>
      <c r="X39" s="9" t="s">
        <v>29</v>
      </c>
      <c r="Y39" s="9" t="n">
        <f aca="false">W39+X39</f>
        <v>0</v>
      </c>
      <c r="Z39" s="9" t="n">
        <v>0</v>
      </c>
      <c r="AA39" s="9" t="n">
        <f aca="false">Y39-Z39</f>
        <v>0</v>
      </c>
      <c r="AB39" s="9" t="s">
        <v>29</v>
      </c>
      <c r="AC39" s="9" t="n">
        <f aca="false">AA39+AB39</f>
        <v>0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 t="n">
        <f aca="false">SUM(AD39:AU39)</f>
        <v>0</v>
      </c>
      <c r="AW39" s="9" t="n">
        <f aca="false">AC39-AV39</f>
        <v>0</v>
      </c>
      <c r="AX39" s="9" t="s">
        <v>29</v>
      </c>
      <c r="AY39" s="9" t="s">
        <v>29</v>
      </c>
      <c r="AZ39" s="9" t="s">
        <v>29</v>
      </c>
      <c r="BA39" s="9" t="n">
        <v>100</v>
      </c>
      <c r="BB39" s="9" t="n">
        <v>100</v>
      </c>
      <c r="BC39" s="9" t="n">
        <v>100</v>
      </c>
      <c r="BD39" s="9" t="s">
        <v>29</v>
      </c>
      <c r="BE39" s="9" t="s">
        <v>29</v>
      </c>
      <c r="BF39" s="9" t="s">
        <v>29</v>
      </c>
      <c r="BG39" s="9" t="s">
        <v>29</v>
      </c>
      <c r="BH39" s="9" t="s">
        <v>29</v>
      </c>
      <c r="BI39" s="9" t="s">
        <v>29</v>
      </c>
      <c r="BJ39" s="9" t="s">
        <v>29</v>
      </c>
      <c r="BK39" s="9" t="s">
        <v>29</v>
      </c>
      <c r="BL39" s="9" t="s">
        <v>29</v>
      </c>
      <c r="BM39" s="9" t="n">
        <v>100</v>
      </c>
      <c r="BN39" s="9" t="n">
        <v>100</v>
      </c>
      <c r="BO39" s="9" t="n">
        <v>100</v>
      </c>
      <c r="BP39" s="9" t="s">
        <v>29</v>
      </c>
      <c r="BQ39" s="9" t="n">
        <v>100</v>
      </c>
      <c r="BR39" s="11" t="n">
        <f aca="false">ROUNDUP(AW39/C39,0)</f>
        <v>0</v>
      </c>
      <c r="BS39" s="12" t="n">
        <v>10</v>
      </c>
      <c r="BT39" s="13" t="n">
        <v>0</v>
      </c>
      <c r="BU39" s="13"/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400</v>
      </c>
      <c r="D40" s="9" t="n">
        <v>203524</v>
      </c>
      <c r="E40" s="9" t="n">
        <v>2079661</v>
      </c>
      <c r="F40" s="9"/>
      <c r="G40" s="9" t="s">
        <v>166</v>
      </c>
      <c r="H40" s="9" t="s">
        <v>29</v>
      </c>
      <c r="I40" s="10" t="s">
        <v>167</v>
      </c>
      <c r="J40" s="9" t="n">
        <v>0</v>
      </c>
      <c r="K40" s="9" t="n">
        <f aca="false">H40-J40</f>
        <v>0</v>
      </c>
      <c r="L40" s="9" t="s">
        <v>29</v>
      </c>
      <c r="M40" s="9" t="n">
        <f aca="false">K40+L40</f>
        <v>0</v>
      </c>
      <c r="N40" s="9" t="n">
        <v>0</v>
      </c>
      <c r="O40" s="9" t="n">
        <f aca="false">M40-N40</f>
        <v>0</v>
      </c>
      <c r="P40" s="9" t="s">
        <v>29</v>
      </c>
      <c r="Q40" s="9" t="n">
        <f aca="false">O40+P40</f>
        <v>0</v>
      </c>
      <c r="R40" s="9" t="n">
        <v>0</v>
      </c>
      <c r="S40" s="9" t="n">
        <f aca="false">Q40-R40</f>
        <v>0</v>
      </c>
      <c r="T40" s="9" t="s">
        <v>29</v>
      </c>
      <c r="U40" s="9" t="n">
        <f aca="false">S40+T40</f>
        <v>0</v>
      </c>
      <c r="V40" s="9" t="n">
        <v>0</v>
      </c>
      <c r="W40" s="9" t="n">
        <f aca="false">U40-V40</f>
        <v>0</v>
      </c>
      <c r="X40" s="9" t="s">
        <v>29</v>
      </c>
      <c r="Y40" s="9" t="n">
        <f aca="false">W40+X40</f>
        <v>0</v>
      </c>
      <c r="Z40" s="9" t="n">
        <v>0</v>
      </c>
      <c r="AA40" s="9" t="n">
        <f aca="false">Y40-Z40</f>
        <v>0</v>
      </c>
      <c r="AB40" s="9" t="s">
        <v>29</v>
      </c>
      <c r="AC40" s="9" t="n">
        <f aca="false">AA40+AB40</f>
        <v>0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 t="n">
        <f aca="false">SUM(AD40:AU40)</f>
        <v>0</v>
      </c>
      <c r="AW40" s="9" t="n">
        <f aca="false">AC40-AV40</f>
        <v>0</v>
      </c>
      <c r="AX40" s="9" t="s">
        <v>29</v>
      </c>
      <c r="AY40" s="9" t="s">
        <v>29</v>
      </c>
      <c r="AZ40" s="9" t="n">
        <v>200</v>
      </c>
      <c r="BA40" s="9" t="n">
        <v>200</v>
      </c>
      <c r="BB40" s="9" t="s">
        <v>29</v>
      </c>
      <c r="BC40" s="9" t="n">
        <v>200</v>
      </c>
      <c r="BD40" s="9" t="n">
        <v>200</v>
      </c>
      <c r="BE40" s="9" t="s">
        <v>29</v>
      </c>
      <c r="BF40" s="9" t="s">
        <v>29</v>
      </c>
      <c r="BG40" s="9" t="s">
        <v>29</v>
      </c>
      <c r="BH40" s="9" t="s">
        <v>29</v>
      </c>
      <c r="BI40" s="9" t="s">
        <v>29</v>
      </c>
      <c r="BJ40" s="9" t="s">
        <v>29</v>
      </c>
      <c r="BK40" s="9" t="s">
        <v>29</v>
      </c>
      <c r="BL40" s="9" t="s">
        <v>29</v>
      </c>
      <c r="BM40" s="9" t="s">
        <v>29</v>
      </c>
      <c r="BN40" s="9" t="n">
        <v>200</v>
      </c>
      <c r="BO40" s="9" t="n">
        <v>200</v>
      </c>
      <c r="BP40" s="9" t="s">
        <v>29</v>
      </c>
      <c r="BQ40" s="9" t="n">
        <v>200</v>
      </c>
      <c r="BR40" s="11" t="n">
        <f aca="false">ROUNDUP(AW40/C40,0)</f>
        <v>0</v>
      </c>
      <c r="BS40" s="12" t="n">
        <v>282</v>
      </c>
      <c r="BT40" s="13" t="n">
        <v>0</v>
      </c>
      <c r="BU40" s="13"/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500</v>
      </c>
      <c r="D41" s="9" t="n">
        <v>0</v>
      </c>
      <c r="E41" s="9" t="n">
        <v>2068514</v>
      </c>
      <c r="F41" s="9"/>
      <c r="G41" s="9" t="s">
        <v>184</v>
      </c>
      <c r="H41" s="9" t="s">
        <v>29</v>
      </c>
      <c r="I41" s="10" t="s">
        <v>185</v>
      </c>
      <c r="J41" s="9" t="n">
        <v>0</v>
      </c>
      <c r="K41" s="9" t="n">
        <f aca="false">H41-J41</f>
        <v>0</v>
      </c>
      <c r="L41" s="9" t="s">
        <v>29</v>
      </c>
      <c r="M41" s="9" t="n">
        <f aca="false">K41+L41</f>
        <v>0</v>
      </c>
      <c r="N41" s="9" t="n">
        <v>0</v>
      </c>
      <c r="O41" s="9" t="n">
        <f aca="false">M41-N41</f>
        <v>0</v>
      </c>
      <c r="P41" s="9" t="s">
        <v>29</v>
      </c>
      <c r="Q41" s="9" t="n">
        <f aca="false">O41+P41</f>
        <v>0</v>
      </c>
      <c r="R41" s="9" t="n">
        <v>0</v>
      </c>
      <c r="S41" s="9" t="n">
        <f aca="false">Q41-R41</f>
        <v>0</v>
      </c>
      <c r="T41" s="9" t="s">
        <v>29</v>
      </c>
      <c r="U41" s="9" t="n">
        <f aca="false">S41+T41</f>
        <v>0</v>
      </c>
      <c r="V41" s="9" t="n">
        <v>0</v>
      </c>
      <c r="W41" s="9" t="n">
        <f aca="false">U41-V41</f>
        <v>0</v>
      </c>
      <c r="X41" s="9" t="s">
        <v>29</v>
      </c>
      <c r="Y41" s="9" t="n">
        <f aca="false">W41+X41</f>
        <v>0</v>
      </c>
      <c r="Z41" s="9" t="n">
        <v>0</v>
      </c>
      <c r="AA41" s="9" t="n">
        <f aca="false">Y41-Z41</f>
        <v>0</v>
      </c>
      <c r="AB41" s="9" t="s">
        <v>29</v>
      </c>
      <c r="AC41" s="9" t="n">
        <f aca="false">AA41+AB41</f>
        <v>0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 t="n">
        <f aca="false">SUM(AD41:AU41)</f>
        <v>0</v>
      </c>
      <c r="AW41" s="9" t="n">
        <f aca="false">AC41-AV41</f>
        <v>0</v>
      </c>
      <c r="AX41" s="9" t="s">
        <v>29</v>
      </c>
      <c r="AY41" s="9" t="s">
        <v>29</v>
      </c>
      <c r="AZ41" s="9" t="s">
        <v>29</v>
      </c>
      <c r="BA41" s="9" t="s">
        <v>29</v>
      </c>
      <c r="BB41" s="9" t="s">
        <v>29</v>
      </c>
      <c r="BC41" s="9" t="s">
        <v>29</v>
      </c>
      <c r="BD41" s="9" t="s">
        <v>29</v>
      </c>
      <c r="BE41" s="9" t="s">
        <v>29</v>
      </c>
      <c r="BF41" s="9" t="s">
        <v>29</v>
      </c>
      <c r="BG41" s="9" t="s">
        <v>29</v>
      </c>
      <c r="BH41" s="9" t="s">
        <v>29</v>
      </c>
      <c r="BI41" s="9" t="s">
        <v>29</v>
      </c>
      <c r="BJ41" s="9" t="s">
        <v>29</v>
      </c>
      <c r="BK41" s="9" t="s">
        <v>29</v>
      </c>
      <c r="BL41" s="9" t="s">
        <v>29</v>
      </c>
      <c r="BM41" s="9" t="s">
        <v>29</v>
      </c>
      <c r="BN41" s="9" t="s">
        <v>29</v>
      </c>
      <c r="BO41" s="9" t="s">
        <v>29</v>
      </c>
      <c r="BP41" s="9" t="s">
        <v>29</v>
      </c>
      <c r="BQ41" s="9" t="s">
        <v>29</v>
      </c>
      <c r="BR41" s="11" t="n">
        <f aca="false">ROUNDUP(AW41/C41,0)</f>
        <v>0</v>
      </c>
      <c r="BS41" s="12" t="n">
        <v>1</v>
      </c>
      <c r="BT41" s="13" t="n">
        <v>0</v>
      </c>
      <c r="BU41" s="13"/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500</v>
      </c>
      <c r="D42" s="9" t="n">
        <v>0</v>
      </c>
      <c r="E42" s="9" t="n">
        <v>2068515</v>
      </c>
      <c r="F42" s="9"/>
      <c r="G42" s="9" t="s">
        <v>186</v>
      </c>
      <c r="H42" s="9" t="s">
        <v>29</v>
      </c>
      <c r="I42" s="10" t="s">
        <v>187</v>
      </c>
      <c r="J42" s="9" t="n">
        <v>0</v>
      </c>
      <c r="K42" s="9" t="n">
        <f aca="false">H42-J42</f>
        <v>0</v>
      </c>
      <c r="L42" s="9" t="s">
        <v>29</v>
      </c>
      <c r="M42" s="9" t="n">
        <f aca="false">K42+L42</f>
        <v>0</v>
      </c>
      <c r="N42" s="9" t="n">
        <v>0</v>
      </c>
      <c r="O42" s="9" t="n">
        <f aca="false">M42-N42</f>
        <v>0</v>
      </c>
      <c r="P42" s="9" t="s">
        <v>29</v>
      </c>
      <c r="Q42" s="9" t="n">
        <f aca="false">O42+P42</f>
        <v>0</v>
      </c>
      <c r="R42" s="9" t="n">
        <v>0</v>
      </c>
      <c r="S42" s="9" t="n">
        <f aca="false">Q42-R42</f>
        <v>0</v>
      </c>
      <c r="T42" s="9" t="s">
        <v>29</v>
      </c>
      <c r="U42" s="9" t="n">
        <f aca="false">S42+T42</f>
        <v>0</v>
      </c>
      <c r="V42" s="9" t="n">
        <v>0</v>
      </c>
      <c r="W42" s="9" t="n">
        <f aca="false">U42-V42</f>
        <v>0</v>
      </c>
      <c r="X42" s="9" t="s">
        <v>29</v>
      </c>
      <c r="Y42" s="9" t="n">
        <f aca="false">W42+X42</f>
        <v>0</v>
      </c>
      <c r="Z42" s="9" t="n">
        <v>0</v>
      </c>
      <c r="AA42" s="9" t="n">
        <f aca="false">Y42-Z42</f>
        <v>0</v>
      </c>
      <c r="AB42" s="9" t="s">
        <v>29</v>
      </c>
      <c r="AC42" s="9" t="n">
        <f aca="false">AA42+AB42</f>
        <v>0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 t="n">
        <f aca="false">SUM(AD42:AU42)</f>
        <v>0</v>
      </c>
      <c r="AW42" s="9" t="n">
        <f aca="false">AC42-AV42</f>
        <v>0</v>
      </c>
      <c r="AX42" s="9" t="s">
        <v>29</v>
      </c>
      <c r="AY42" s="9" t="s">
        <v>29</v>
      </c>
      <c r="AZ42" s="9" t="s">
        <v>29</v>
      </c>
      <c r="BA42" s="9" t="s">
        <v>29</v>
      </c>
      <c r="BB42" s="9" t="s">
        <v>29</v>
      </c>
      <c r="BC42" s="9" t="s">
        <v>29</v>
      </c>
      <c r="BD42" s="9" t="s">
        <v>29</v>
      </c>
      <c r="BE42" s="9" t="s">
        <v>29</v>
      </c>
      <c r="BF42" s="9" t="s">
        <v>29</v>
      </c>
      <c r="BG42" s="9" t="s">
        <v>29</v>
      </c>
      <c r="BH42" s="9" t="s">
        <v>29</v>
      </c>
      <c r="BI42" s="9" t="s">
        <v>29</v>
      </c>
      <c r="BJ42" s="9" t="s">
        <v>29</v>
      </c>
      <c r="BK42" s="9" t="s">
        <v>29</v>
      </c>
      <c r="BL42" s="9" t="s">
        <v>29</v>
      </c>
      <c r="BM42" s="9" t="s">
        <v>29</v>
      </c>
      <c r="BN42" s="9" t="s">
        <v>29</v>
      </c>
      <c r="BO42" s="9" t="s">
        <v>29</v>
      </c>
      <c r="BP42" s="9" t="s">
        <v>29</v>
      </c>
      <c r="BQ42" s="9" t="s">
        <v>29</v>
      </c>
      <c r="BR42" s="11" t="n">
        <f aca="false">ROUNDUP(AW42/C42,0)</f>
        <v>0</v>
      </c>
      <c r="BS42" s="12" t="n">
        <v>0</v>
      </c>
      <c r="BT42" s="13" t="n">
        <v>0</v>
      </c>
      <c r="BU42" s="13"/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100</v>
      </c>
      <c r="D43" s="9" t="n">
        <v>0</v>
      </c>
      <c r="E43" s="9" t="n">
        <v>2071356</v>
      </c>
      <c r="F43" s="9"/>
      <c r="G43" s="9" t="s">
        <v>188</v>
      </c>
      <c r="H43" s="9" t="s">
        <v>29</v>
      </c>
      <c r="I43" s="10" t="s">
        <v>189</v>
      </c>
      <c r="J43" s="9" t="n">
        <v>0</v>
      </c>
      <c r="K43" s="9" t="n">
        <f aca="false">H43-J43</f>
        <v>0</v>
      </c>
      <c r="L43" s="9" t="s">
        <v>29</v>
      </c>
      <c r="M43" s="9" t="n">
        <f aca="false">K43+L43</f>
        <v>0</v>
      </c>
      <c r="N43" s="9" t="n">
        <v>0</v>
      </c>
      <c r="O43" s="9" t="n">
        <f aca="false">M43-N43</f>
        <v>0</v>
      </c>
      <c r="P43" s="9" t="s">
        <v>29</v>
      </c>
      <c r="Q43" s="9" t="n">
        <f aca="false">O43+P43</f>
        <v>0</v>
      </c>
      <c r="R43" s="9" t="n">
        <v>0</v>
      </c>
      <c r="S43" s="9" t="n">
        <f aca="false">Q43-R43</f>
        <v>0</v>
      </c>
      <c r="T43" s="9" t="s">
        <v>29</v>
      </c>
      <c r="U43" s="9" t="n">
        <f aca="false">S43+T43</f>
        <v>0</v>
      </c>
      <c r="V43" s="9" t="n">
        <v>0</v>
      </c>
      <c r="W43" s="9" t="n">
        <f aca="false">U43-V43</f>
        <v>0</v>
      </c>
      <c r="X43" s="9" t="s">
        <v>29</v>
      </c>
      <c r="Y43" s="9" t="n">
        <f aca="false">W43+X43</f>
        <v>0</v>
      </c>
      <c r="Z43" s="9" t="n">
        <v>0</v>
      </c>
      <c r="AA43" s="9" t="n">
        <f aca="false">Y43-Z43</f>
        <v>0</v>
      </c>
      <c r="AB43" s="9" t="s">
        <v>29</v>
      </c>
      <c r="AC43" s="9" t="n">
        <f aca="false">AA43+AB43</f>
        <v>0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 t="n">
        <f aca="false">SUM(AD43:AU43)</f>
        <v>0</v>
      </c>
      <c r="AW43" s="9" t="n">
        <f aca="false">AC43-AV43</f>
        <v>0</v>
      </c>
      <c r="AX43" s="9" t="s">
        <v>29</v>
      </c>
      <c r="AY43" s="9" t="s">
        <v>29</v>
      </c>
      <c r="AZ43" s="9" t="s">
        <v>29</v>
      </c>
      <c r="BA43" s="9" t="s">
        <v>29</v>
      </c>
      <c r="BB43" s="9" t="s">
        <v>29</v>
      </c>
      <c r="BC43" s="9" t="s">
        <v>29</v>
      </c>
      <c r="BD43" s="9" t="s">
        <v>29</v>
      </c>
      <c r="BE43" s="9" t="s">
        <v>29</v>
      </c>
      <c r="BF43" s="9" t="s">
        <v>29</v>
      </c>
      <c r="BG43" s="9" t="s">
        <v>29</v>
      </c>
      <c r="BH43" s="9" t="s">
        <v>29</v>
      </c>
      <c r="BI43" s="9" t="s">
        <v>29</v>
      </c>
      <c r="BJ43" s="9" t="s">
        <v>29</v>
      </c>
      <c r="BK43" s="9" t="s">
        <v>29</v>
      </c>
      <c r="BL43" s="9" t="s">
        <v>29</v>
      </c>
      <c r="BM43" s="9" t="s">
        <v>29</v>
      </c>
      <c r="BN43" s="9" t="s">
        <v>29</v>
      </c>
      <c r="BO43" s="9" t="s">
        <v>29</v>
      </c>
      <c r="BP43" s="9" t="s">
        <v>29</v>
      </c>
      <c r="BQ43" s="9" t="s">
        <v>29</v>
      </c>
      <c r="BR43" s="11" t="n">
        <f aca="false">ROUNDUP(AW43/C43,0)</f>
        <v>0</v>
      </c>
      <c r="BS43" s="12" t="n">
        <v>0</v>
      </c>
      <c r="BT43" s="13" t="n">
        <v>0</v>
      </c>
      <c r="BU43" s="13"/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200</v>
      </c>
      <c r="D44" s="9" t="n">
        <v>0</v>
      </c>
      <c r="E44" s="9" t="n">
        <v>2071368</v>
      </c>
      <c r="F44" s="9"/>
      <c r="G44" s="9" t="s">
        <v>190</v>
      </c>
      <c r="H44" s="9" t="s">
        <v>29</v>
      </c>
      <c r="I44" s="10" t="s">
        <v>191</v>
      </c>
      <c r="J44" s="9" t="n">
        <v>0</v>
      </c>
      <c r="K44" s="9" t="n">
        <f aca="false">H44-J44</f>
        <v>0</v>
      </c>
      <c r="L44" s="9" t="s">
        <v>29</v>
      </c>
      <c r="M44" s="9" t="n">
        <f aca="false">K44+L44</f>
        <v>0</v>
      </c>
      <c r="N44" s="9" t="n">
        <v>0</v>
      </c>
      <c r="O44" s="9" t="n">
        <f aca="false">M44-N44</f>
        <v>0</v>
      </c>
      <c r="P44" s="9" t="s">
        <v>29</v>
      </c>
      <c r="Q44" s="9" t="n">
        <f aca="false">O44+P44</f>
        <v>0</v>
      </c>
      <c r="R44" s="9" t="n">
        <v>0</v>
      </c>
      <c r="S44" s="9" t="n">
        <f aca="false">Q44-R44</f>
        <v>0</v>
      </c>
      <c r="T44" s="9" t="s">
        <v>29</v>
      </c>
      <c r="U44" s="9" t="n">
        <f aca="false">S44+T44</f>
        <v>0</v>
      </c>
      <c r="V44" s="9" t="n">
        <v>0</v>
      </c>
      <c r="W44" s="9" t="n">
        <f aca="false">U44-V44</f>
        <v>0</v>
      </c>
      <c r="X44" s="9" t="s">
        <v>29</v>
      </c>
      <c r="Y44" s="9" t="n">
        <f aca="false">W44+X44</f>
        <v>0</v>
      </c>
      <c r="Z44" s="9" t="n">
        <v>0</v>
      </c>
      <c r="AA44" s="9" t="n">
        <f aca="false">Y44-Z44</f>
        <v>0</v>
      </c>
      <c r="AB44" s="9" t="s">
        <v>29</v>
      </c>
      <c r="AC44" s="9" t="n">
        <f aca="false">AA44+AB44</f>
        <v>0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 t="n">
        <f aca="false">SUM(AD44:AU44)</f>
        <v>0</v>
      </c>
      <c r="AW44" s="9" t="n">
        <f aca="false">AC44-AV44</f>
        <v>0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s">
        <v>29</v>
      </c>
      <c r="BF44" s="9" t="s">
        <v>29</v>
      </c>
      <c r="BG44" s="9" t="s">
        <v>29</v>
      </c>
      <c r="BH44" s="9" t="s">
        <v>29</v>
      </c>
      <c r="BI44" s="9" t="s">
        <v>29</v>
      </c>
      <c r="BJ44" s="9" t="s">
        <v>29</v>
      </c>
      <c r="BK44" s="9" t="s">
        <v>29</v>
      </c>
      <c r="BL44" s="9" t="s">
        <v>29</v>
      </c>
      <c r="BM44" s="9" t="s">
        <v>29</v>
      </c>
      <c r="BN44" s="9" t="s">
        <v>29</v>
      </c>
      <c r="BO44" s="9" t="s">
        <v>29</v>
      </c>
      <c r="BP44" s="9" t="s">
        <v>29</v>
      </c>
      <c r="BQ44" s="9" t="s">
        <v>29</v>
      </c>
      <c r="BR44" s="11" t="n">
        <f aca="false">ROUNDUP(AW44/C44,0)</f>
        <v>0</v>
      </c>
      <c r="BS44" s="12" t="n">
        <v>105</v>
      </c>
      <c r="BT44" s="13" t="n">
        <v>0</v>
      </c>
      <c r="BU44" s="13"/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200</v>
      </c>
      <c r="D45" s="9" t="n">
        <v>203524</v>
      </c>
      <c r="E45" s="9" t="n">
        <v>2071369</v>
      </c>
      <c r="F45" s="9"/>
      <c r="G45" s="9" t="s">
        <v>192</v>
      </c>
      <c r="H45" s="9" t="s">
        <v>29</v>
      </c>
      <c r="I45" s="10" t="s">
        <v>193</v>
      </c>
      <c r="J45" s="9" t="n">
        <v>0</v>
      </c>
      <c r="K45" s="9" t="n">
        <f aca="false">H45-J45</f>
        <v>0</v>
      </c>
      <c r="L45" s="9" t="s">
        <v>29</v>
      </c>
      <c r="M45" s="9" t="n">
        <f aca="false">K45+L45</f>
        <v>0</v>
      </c>
      <c r="N45" s="9" t="n">
        <v>0</v>
      </c>
      <c r="O45" s="9" t="n">
        <f aca="false">M45-N45</f>
        <v>0</v>
      </c>
      <c r="P45" s="9" t="s">
        <v>29</v>
      </c>
      <c r="Q45" s="9" t="n">
        <f aca="false">O45+P45</f>
        <v>0</v>
      </c>
      <c r="R45" s="9" t="n">
        <v>0</v>
      </c>
      <c r="S45" s="9" t="n">
        <f aca="false">Q45-R45</f>
        <v>0</v>
      </c>
      <c r="T45" s="9" t="s">
        <v>29</v>
      </c>
      <c r="U45" s="9" t="n">
        <f aca="false">S45+T45</f>
        <v>0</v>
      </c>
      <c r="V45" s="9" t="n">
        <v>0</v>
      </c>
      <c r="W45" s="9" t="n">
        <f aca="false">U45-V45</f>
        <v>0</v>
      </c>
      <c r="X45" s="9" t="s">
        <v>29</v>
      </c>
      <c r="Y45" s="9" t="n">
        <f aca="false">W45+X45</f>
        <v>0</v>
      </c>
      <c r="Z45" s="9" t="n">
        <v>0</v>
      </c>
      <c r="AA45" s="9" t="n">
        <f aca="false">Y45-Z45</f>
        <v>0</v>
      </c>
      <c r="AB45" s="9" t="s">
        <v>29</v>
      </c>
      <c r="AC45" s="9" t="n">
        <f aca="false">AA45+AB45</f>
        <v>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 t="n">
        <f aca="false">SUM(AD45:AU45)</f>
        <v>0</v>
      </c>
      <c r="AW45" s="9" t="n">
        <f aca="false">AC45-AV45</f>
        <v>0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s">
        <v>29</v>
      </c>
      <c r="BE45" s="9" t="s">
        <v>29</v>
      </c>
      <c r="BF45" s="9" t="s">
        <v>29</v>
      </c>
      <c r="BG45" s="9" t="s">
        <v>29</v>
      </c>
      <c r="BH45" s="9" t="s">
        <v>29</v>
      </c>
      <c r="BI45" s="9" t="s">
        <v>29</v>
      </c>
      <c r="BJ45" s="9" t="s">
        <v>29</v>
      </c>
      <c r="BK45" s="9" t="s">
        <v>29</v>
      </c>
      <c r="BL45" s="9" t="s">
        <v>29</v>
      </c>
      <c r="BM45" s="9" t="s">
        <v>29</v>
      </c>
      <c r="BN45" s="9" t="s">
        <v>29</v>
      </c>
      <c r="BO45" s="9" t="s">
        <v>29</v>
      </c>
      <c r="BP45" s="9" t="s">
        <v>29</v>
      </c>
      <c r="BQ45" s="9" t="s">
        <v>29</v>
      </c>
      <c r="BR45" s="11" t="n">
        <f aca="false">ROUNDUP(AW45/C45,0)</f>
        <v>0</v>
      </c>
      <c r="BS45" s="12" t="n">
        <v>70</v>
      </c>
      <c r="BT45" s="13" t="n">
        <v>0</v>
      </c>
      <c r="BU45" s="13"/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120</v>
      </c>
      <c r="D46" s="9" t="n">
        <v>156985</v>
      </c>
      <c r="E46" s="9" t="n">
        <v>2122173</v>
      </c>
      <c r="F46" s="9"/>
      <c r="G46" s="9" t="s">
        <v>194</v>
      </c>
      <c r="H46" s="9" t="s">
        <v>29</v>
      </c>
      <c r="I46" s="10" t="s">
        <v>195</v>
      </c>
      <c r="J46" s="9" t="n">
        <v>0</v>
      </c>
      <c r="K46" s="9" t="n">
        <f aca="false">H46-J46</f>
        <v>0</v>
      </c>
      <c r="L46" s="9" t="n">
        <v>240</v>
      </c>
      <c r="M46" s="9" t="n">
        <f aca="false">K46+L46</f>
        <v>240</v>
      </c>
      <c r="N46" s="9" t="n">
        <v>0</v>
      </c>
      <c r="O46" s="9" t="n">
        <f aca="false">M46-N46</f>
        <v>240</v>
      </c>
      <c r="P46" s="9" t="n">
        <v>240</v>
      </c>
      <c r="Q46" s="9" t="n">
        <f aca="false">O46+P46</f>
        <v>480</v>
      </c>
      <c r="R46" s="9" t="n">
        <v>0</v>
      </c>
      <c r="S46" s="9" t="n">
        <f aca="false">Q46-R46</f>
        <v>480</v>
      </c>
      <c r="T46" s="9" t="n">
        <v>240</v>
      </c>
      <c r="U46" s="9" t="n">
        <f aca="false">S46+T46</f>
        <v>720</v>
      </c>
      <c r="V46" s="9" t="n">
        <v>657</v>
      </c>
      <c r="W46" s="9" t="n">
        <v>0</v>
      </c>
      <c r="X46" s="9" t="n">
        <v>0</v>
      </c>
      <c r="Y46" s="9" t="n">
        <f aca="false">W46+X46</f>
        <v>0</v>
      </c>
      <c r="Z46" s="9" t="n">
        <v>0</v>
      </c>
      <c r="AA46" s="9" t="n">
        <f aca="false">Y46-Z46</f>
        <v>0</v>
      </c>
      <c r="AB46" s="9" t="s">
        <v>29</v>
      </c>
      <c r="AC46" s="9" t="n">
        <f aca="false">AA46+AB46</f>
        <v>0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 t="n">
        <f aca="false">SUM(AD46:AU46)</f>
        <v>0</v>
      </c>
      <c r="AW46" s="9" t="n">
        <f aca="false">AC46-AV46</f>
        <v>0</v>
      </c>
      <c r="AX46" s="9" t="s">
        <v>29</v>
      </c>
      <c r="AY46" s="9" t="s">
        <v>29</v>
      </c>
      <c r="AZ46" s="9" t="s">
        <v>29</v>
      </c>
      <c r="BA46" s="9" t="s">
        <v>29</v>
      </c>
      <c r="BB46" s="9" t="s">
        <v>29</v>
      </c>
      <c r="BC46" s="9" t="s">
        <v>29</v>
      </c>
      <c r="BD46" s="9" t="s">
        <v>29</v>
      </c>
      <c r="BE46" s="9" t="s">
        <v>29</v>
      </c>
      <c r="BF46" s="9" t="s">
        <v>29</v>
      </c>
      <c r="BG46" s="9" t="s">
        <v>29</v>
      </c>
      <c r="BH46" s="9" t="s">
        <v>29</v>
      </c>
      <c r="BI46" s="9" t="s">
        <v>29</v>
      </c>
      <c r="BJ46" s="9" t="s">
        <v>29</v>
      </c>
      <c r="BK46" s="9" t="s">
        <v>29</v>
      </c>
      <c r="BL46" s="9" t="s">
        <v>29</v>
      </c>
      <c r="BM46" s="9" t="n">
        <v>120</v>
      </c>
      <c r="BN46" s="9" t="n">
        <v>240</v>
      </c>
      <c r="BO46" s="9" t="s">
        <v>29</v>
      </c>
      <c r="BP46" s="9" t="n">
        <v>240</v>
      </c>
      <c r="BQ46" s="9" t="n">
        <v>120</v>
      </c>
      <c r="BR46" s="11" t="n">
        <f aca="false">ROUNDUP(AW46/C46,0)</f>
        <v>0</v>
      </c>
      <c r="BS46" s="12" t="n">
        <v>777</v>
      </c>
      <c r="BT46" s="13" t="n">
        <v>0</v>
      </c>
      <c r="BU46" s="13"/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300</v>
      </c>
      <c r="D47" s="9" t="n">
        <v>203524</v>
      </c>
      <c r="E47" s="9" t="n">
        <v>2122174</v>
      </c>
      <c r="F47" s="9"/>
      <c r="G47" s="9" t="s">
        <v>196</v>
      </c>
      <c r="H47" s="9" t="s">
        <v>29</v>
      </c>
      <c r="I47" s="10" t="s">
        <v>197</v>
      </c>
      <c r="J47" s="9" t="n">
        <v>0</v>
      </c>
      <c r="K47" s="9" t="n">
        <f aca="false">H47-J47</f>
        <v>0</v>
      </c>
      <c r="L47" s="9" t="s">
        <v>29</v>
      </c>
      <c r="M47" s="9" t="n">
        <f aca="false">K47+L47</f>
        <v>0</v>
      </c>
      <c r="N47" s="9" t="n">
        <v>0</v>
      </c>
      <c r="O47" s="9" t="n">
        <f aca="false">M47-N47</f>
        <v>0</v>
      </c>
      <c r="P47" s="9" t="n">
        <v>500</v>
      </c>
      <c r="Q47" s="9" t="n">
        <f aca="false">O47+P47</f>
        <v>500</v>
      </c>
      <c r="R47" s="9" t="n">
        <v>0</v>
      </c>
      <c r="S47" s="9" t="n">
        <f aca="false">Q47-R47</f>
        <v>500</v>
      </c>
      <c r="T47" s="9" t="n">
        <v>0</v>
      </c>
      <c r="U47" s="9" t="n">
        <f aca="false">S47+T47</f>
        <v>500</v>
      </c>
      <c r="V47" s="9" t="n">
        <v>0</v>
      </c>
      <c r="W47" s="9" t="n">
        <v>0</v>
      </c>
      <c r="X47" s="9" t="s">
        <v>29</v>
      </c>
      <c r="Y47" s="9" t="n">
        <f aca="false">W47+X47</f>
        <v>0</v>
      </c>
      <c r="Z47" s="9" t="n">
        <v>0</v>
      </c>
      <c r="AA47" s="9" t="n">
        <f aca="false">Y47-Z47</f>
        <v>0</v>
      </c>
      <c r="AB47" s="9" t="s">
        <v>29</v>
      </c>
      <c r="AC47" s="9" t="n">
        <f aca="false">AA47+AB47</f>
        <v>0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 t="n">
        <f aca="false">SUM(AD47:AU47)</f>
        <v>0</v>
      </c>
      <c r="AW47" s="9" t="n">
        <f aca="false">AC47-AV47</f>
        <v>0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s">
        <v>29</v>
      </c>
      <c r="BC47" s="9" t="s">
        <v>29</v>
      </c>
      <c r="BD47" s="9" t="s">
        <v>29</v>
      </c>
      <c r="BE47" s="9" t="s">
        <v>29</v>
      </c>
      <c r="BF47" s="9" t="s">
        <v>29</v>
      </c>
      <c r="BG47" s="9" t="s">
        <v>29</v>
      </c>
      <c r="BH47" s="9" t="s">
        <v>29</v>
      </c>
      <c r="BI47" s="9" t="s">
        <v>29</v>
      </c>
      <c r="BJ47" s="9" t="s">
        <v>29</v>
      </c>
      <c r="BK47" s="9" t="s">
        <v>29</v>
      </c>
      <c r="BL47" s="9" t="s">
        <v>29</v>
      </c>
      <c r="BM47" s="9" t="s">
        <v>29</v>
      </c>
      <c r="BN47" s="9" t="n">
        <v>500</v>
      </c>
      <c r="BO47" s="9" t="s">
        <v>29</v>
      </c>
      <c r="BP47" s="9" t="s">
        <v>29</v>
      </c>
      <c r="BQ47" s="9" t="n">
        <v>500</v>
      </c>
      <c r="BR47" s="11" t="n">
        <f aca="false">ROUNDUP(AW47/C47,0)</f>
        <v>0</v>
      </c>
      <c r="BS47" s="12" t="n">
        <v>1</v>
      </c>
      <c r="BT47" s="13" t="n">
        <v>0</v>
      </c>
      <c r="BU47" s="13"/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100</v>
      </c>
      <c r="D48" s="9" t="n">
        <v>203524</v>
      </c>
      <c r="E48" s="9" t="n">
        <v>2122175</v>
      </c>
      <c r="F48" s="9"/>
      <c r="G48" s="9" t="s">
        <v>198</v>
      </c>
      <c r="H48" s="9" t="s">
        <v>29</v>
      </c>
      <c r="I48" s="10" t="s">
        <v>199</v>
      </c>
      <c r="J48" s="9" t="n">
        <v>0</v>
      </c>
      <c r="K48" s="9" t="n">
        <f aca="false">H48-J48</f>
        <v>0</v>
      </c>
      <c r="L48" s="9" t="s">
        <v>29</v>
      </c>
      <c r="M48" s="9" t="n">
        <f aca="false">K48+L48</f>
        <v>0</v>
      </c>
      <c r="N48" s="9" t="n">
        <v>0</v>
      </c>
      <c r="O48" s="9" t="n">
        <f aca="false">M48-N48</f>
        <v>0</v>
      </c>
      <c r="P48" s="9" t="n">
        <v>500</v>
      </c>
      <c r="Q48" s="9" t="n">
        <f aca="false">O48+P48</f>
        <v>500</v>
      </c>
      <c r="R48" s="9" t="n">
        <v>171</v>
      </c>
      <c r="S48" s="9" t="n">
        <f aca="false">Q48-R48</f>
        <v>329</v>
      </c>
      <c r="T48" s="9" t="n">
        <v>0</v>
      </c>
      <c r="U48" s="9" t="n">
        <f aca="false">S48+T48</f>
        <v>329</v>
      </c>
      <c r="V48" s="9" t="n">
        <v>0</v>
      </c>
      <c r="W48" s="9" t="n">
        <v>0</v>
      </c>
      <c r="X48" s="9" t="s">
        <v>29</v>
      </c>
      <c r="Y48" s="9" t="n">
        <f aca="false">W48+X48</f>
        <v>0</v>
      </c>
      <c r="Z48" s="9" t="n">
        <v>0</v>
      </c>
      <c r="AA48" s="9" t="n">
        <f aca="false">Y48-Z48</f>
        <v>0</v>
      </c>
      <c r="AB48" s="9" t="s">
        <v>29</v>
      </c>
      <c r="AC48" s="9" t="n">
        <f aca="false">AA48+AB48</f>
        <v>0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 t="n">
        <f aca="false">SUM(AD48:AU48)</f>
        <v>0</v>
      </c>
      <c r="AW48" s="9" t="n">
        <f aca="false">AC48-AV48</f>
        <v>0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s">
        <v>29</v>
      </c>
      <c r="BC48" s="9" t="s">
        <v>29</v>
      </c>
      <c r="BD48" s="9" t="s">
        <v>29</v>
      </c>
      <c r="BE48" s="9" t="s">
        <v>29</v>
      </c>
      <c r="BF48" s="9" t="s">
        <v>29</v>
      </c>
      <c r="BG48" s="9" t="s">
        <v>29</v>
      </c>
      <c r="BH48" s="9" t="s">
        <v>29</v>
      </c>
      <c r="BI48" s="9" t="s">
        <v>29</v>
      </c>
      <c r="BJ48" s="9" t="s">
        <v>29</v>
      </c>
      <c r="BK48" s="9" t="s">
        <v>29</v>
      </c>
      <c r="BL48" s="9" t="s">
        <v>29</v>
      </c>
      <c r="BM48" s="9" t="s">
        <v>29</v>
      </c>
      <c r="BN48" s="9" t="n">
        <v>500</v>
      </c>
      <c r="BO48" s="9" t="s">
        <v>29</v>
      </c>
      <c r="BP48" s="9" t="s">
        <v>29</v>
      </c>
      <c r="BQ48" s="9" t="n">
        <v>500</v>
      </c>
      <c r="BR48" s="11" t="n">
        <f aca="false">ROUNDUP(AW48/C48,0)</f>
        <v>0</v>
      </c>
      <c r="BS48" s="12" t="n">
        <v>96</v>
      </c>
      <c r="BT48" s="13" t="n">
        <v>0</v>
      </c>
      <c r="BU48" s="13"/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6000</v>
      </c>
      <c r="D49" s="9" t="n">
        <v>203524</v>
      </c>
      <c r="E49" s="9" t="n">
        <v>2116638</v>
      </c>
      <c r="F49" s="9"/>
      <c r="G49" s="9" t="s">
        <v>200</v>
      </c>
      <c r="H49" s="9" t="s">
        <v>29</v>
      </c>
      <c r="I49" s="10" t="s">
        <v>201</v>
      </c>
      <c r="J49" s="9" t="n">
        <v>0</v>
      </c>
      <c r="K49" s="9" t="n">
        <f aca="false">H49-J49</f>
        <v>0</v>
      </c>
      <c r="L49" s="9" t="s">
        <v>29</v>
      </c>
      <c r="M49" s="9" t="n">
        <f aca="false">K49+L49</f>
        <v>0</v>
      </c>
      <c r="N49" s="9" t="n">
        <v>0</v>
      </c>
      <c r="O49" s="9" t="n">
        <f aca="false">M49-N49</f>
        <v>0</v>
      </c>
      <c r="P49" s="9" t="n">
        <v>500</v>
      </c>
      <c r="Q49" s="9" t="n">
        <f aca="false">O49+P49</f>
        <v>500</v>
      </c>
      <c r="R49" s="9" t="n">
        <v>0</v>
      </c>
      <c r="S49" s="9" t="n">
        <v>0</v>
      </c>
      <c r="T49" s="9" t="s">
        <v>29</v>
      </c>
      <c r="U49" s="9" t="n">
        <f aca="false">S49+T49</f>
        <v>0</v>
      </c>
      <c r="V49" s="9" t="n">
        <v>0</v>
      </c>
      <c r="W49" s="9" t="n">
        <f aca="false">U49-V49</f>
        <v>0</v>
      </c>
      <c r="X49" s="9" t="n">
        <v>0</v>
      </c>
      <c r="Y49" s="9" t="n">
        <f aca="false">W49+X49</f>
        <v>0</v>
      </c>
      <c r="Z49" s="9" t="n">
        <v>0</v>
      </c>
      <c r="AA49" s="9" t="n">
        <f aca="false">Y49-Z49</f>
        <v>0</v>
      </c>
      <c r="AB49" s="9" t="s">
        <v>29</v>
      </c>
      <c r="AC49" s="9" t="n">
        <f aca="false">AA49+AB49</f>
        <v>0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 t="n">
        <f aca="false">SUM(AD49:AU49)</f>
        <v>0</v>
      </c>
      <c r="AW49" s="9" t="n">
        <f aca="false">AC49-AV49</f>
        <v>0</v>
      </c>
      <c r="AX49" s="9" t="s">
        <v>29</v>
      </c>
      <c r="AY49" s="9" t="s">
        <v>29</v>
      </c>
      <c r="AZ49" s="9" t="s">
        <v>29</v>
      </c>
      <c r="BA49" s="9" t="s">
        <v>29</v>
      </c>
      <c r="BB49" s="9" t="s">
        <v>29</v>
      </c>
      <c r="BC49" s="9" t="s">
        <v>29</v>
      </c>
      <c r="BD49" s="9" t="s">
        <v>29</v>
      </c>
      <c r="BE49" s="9" t="s">
        <v>29</v>
      </c>
      <c r="BF49" s="9" t="s">
        <v>29</v>
      </c>
      <c r="BG49" s="9" t="s">
        <v>29</v>
      </c>
      <c r="BH49" s="9" t="s">
        <v>29</v>
      </c>
      <c r="BI49" s="9" t="s">
        <v>29</v>
      </c>
      <c r="BJ49" s="9" t="s">
        <v>29</v>
      </c>
      <c r="BK49" s="9" t="s">
        <v>29</v>
      </c>
      <c r="BL49" s="9" t="s">
        <v>29</v>
      </c>
      <c r="BM49" s="9" t="s">
        <v>29</v>
      </c>
      <c r="BN49" s="9" t="s">
        <v>29</v>
      </c>
      <c r="BO49" s="9" t="s">
        <v>29</v>
      </c>
      <c r="BP49" s="9" t="n">
        <v>500</v>
      </c>
      <c r="BQ49" s="9" t="s">
        <v>29</v>
      </c>
      <c r="BR49" s="11" t="n">
        <f aca="false">ROUNDUP(AW49/C49,0)</f>
        <v>0</v>
      </c>
      <c r="BS49" s="12" t="n">
        <v>9</v>
      </c>
      <c r="BT49" s="13" t="n">
        <v>0</v>
      </c>
      <c r="BU49" s="13"/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300</v>
      </c>
      <c r="D50" s="9" t="n">
        <v>0</v>
      </c>
      <c r="E50" s="9" t="n">
        <v>2272650</v>
      </c>
      <c r="F50" s="9"/>
      <c r="G50" s="9" t="s">
        <v>202</v>
      </c>
      <c r="H50" s="9" t="s">
        <v>29</v>
      </c>
      <c r="I50" s="10" t="s">
        <v>203</v>
      </c>
      <c r="J50" s="9" t="n">
        <v>140</v>
      </c>
      <c r="K50" s="9" t="n">
        <f aca="false">H50-J50</f>
        <v>-140</v>
      </c>
      <c r="L50" s="9" t="n">
        <v>300</v>
      </c>
      <c r="M50" s="9" t="n">
        <f aca="false">K50+L50</f>
        <v>160</v>
      </c>
      <c r="N50" s="9" t="n">
        <v>0</v>
      </c>
      <c r="O50" s="9" t="n">
        <v>0</v>
      </c>
      <c r="P50" s="9" t="n">
        <v>0</v>
      </c>
      <c r="Q50" s="9" t="n">
        <f aca="false">O50+P50</f>
        <v>0</v>
      </c>
      <c r="R50" s="9" t="n">
        <v>0</v>
      </c>
      <c r="S50" s="9" t="n">
        <f aca="false">Q50-R50</f>
        <v>0</v>
      </c>
      <c r="T50" s="9" t="n">
        <v>0</v>
      </c>
      <c r="U50" s="9" t="n">
        <f aca="false">S50+T50</f>
        <v>0</v>
      </c>
      <c r="V50" s="9" t="n">
        <v>0</v>
      </c>
      <c r="W50" s="9" t="n">
        <f aca="false">U50-V50</f>
        <v>0</v>
      </c>
      <c r="X50" s="9" t="n">
        <v>0</v>
      </c>
      <c r="Y50" s="9" t="n">
        <f aca="false">W50+X50</f>
        <v>0</v>
      </c>
      <c r="Z50" s="9" t="n">
        <v>0</v>
      </c>
      <c r="AA50" s="9" t="n">
        <f aca="false">Y50-Z50</f>
        <v>0</v>
      </c>
      <c r="AB50" s="9" t="s">
        <v>29</v>
      </c>
      <c r="AC50" s="9" t="n">
        <f aca="false">AA50+AB50</f>
        <v>0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 t="n">
        <f aca="false">SUM(AD50:AU50)</f>
        <v>0</v>
      </c>
      <c r="AW50" s="9" t="n">
        <f aca="false">AC50-AV50</f>
        <v>0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s">
        <v>29</v>
      </c>
      <c r="BF50" s="9" t="s">
        <v>29</v>
      </c>
      <c r="BG50" s="9" t="s">
        <v>29</v>
      </c>
      <c r="BH50" s="9" t="s">
        <v>29</v>
      </c>
      <c r="BI50" s="9" t="s">
        <v>29</v>
      </c>
      <c r="BJ50" s="9" t="s">
        <v>29</v>
      </c>
      <c r="BK50" s="9" t="s">
        <v>29</v>
      </c>
      <c r="BL50" s="9" t="s">
        <v>29</v>
      </c>
      <c r="BM50" s="9" t="n">
        <v>300</v>
      </c>
      <c r="BN50" s="9" t="s">
        <v>29</v>
      </c>
      <c r="BO50" s="9" t="s">
        <v>29</v>
      </c>
      <c r="BP50" s="9" t="n">
        <v>300</v>
      </c>
      <c r="BQ50" s="9" t="n">
        <v>300</v>
      </c>
      <c r="BR50" s="11" t="n">
        <f aca="false">ROUNDUP(AW50/C50,0)</f>
        <v>0</v>
      </c>
      <c r="BS50" s="12" t="n">
        <v>0</v>
      </c>
      <c r="BT50" s="13"/>
      <c r="BU50" s="13"/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2850</v>
      </c>
      <c r="D51" s="9" t="n">
        <v>0</v>
      </c>
      <c r="E51" s="9" t="n">
        <v>2134667</v>
      </c>
      <c r="F51" s="9"/>
      <c r="G51" s="9" t="s">
        <v>204</v>
      </c>
      <c r="H51" s="9" t="s">
        <v>29</v>
      </c>
      <c r="I51" s="10" t="s">
        <v>205</v>
      </c>
      <c r="J51" s="9" t="n">
        <v>0</v>
      </c>
      <c r="K51" s="9" t="n">
        <f aca="false">H51-J51</f>
        <v>0</v>
      </c>
      <c r="L51" s="9" t="n">
        <v>600</v>
      </c>
      <c r="M51" s="9" t="n">
        <f aca="false">K51+L51</f>
        <v>600</v>
      </c>
      <c r="N51" s="9" t="n">
        <v>0</v>
      </c>
      <c r="O51" s="9" t="n">
        <f aca="false">M51-N51</f>
        <v>600</v>
      </c>
      <c r="P51" s="9" t="s">
        <v>29</v>
      </c>
      <c r="Q51" s="9" t="n">
        <f aca="false">O51+P51</f>
        <v>600</v>
      </c>
      <c r="R51" s="9" t="n">
        <v>600</v>
      </c>
      <c r="S51" s="9" t="n">
        <f aca="false">Q51-R51</f>
        <v>0</v>
      </c>
      <c r="T51" s="9" t="n">
        <v>0</v>
      </c>
      <c r="U51" s="9" t="n">
        <f aca="false">S51+T51</f>
        <v>0</v>
      </c>
      <c r="V51" s="9" t="n">
        <v>0</v>
      </c>
      <c r="W51" s="9" t="n">
        <f aca="false">U51-V51</f>
        <v>0</v>
      </c>
      <c r="X51" s="9" t="s">
        <v>29</v>
      </c>
      <c r="Y51" s="9" t="n">
        <f aca="false">W51+X51</f>
        <v>0</v>
      </c>
      <c r="Z51" s="9" t="n">
        <v>0</v>
      </c>
      <c r="AA51" s="9" t="n">
        <f aca="false">Y51-Z51</f>
        <v>0</v>
      </c>
      <c r="AB51" s="9" t="s">
        <v>29</v>
      </c>
      <c r="AC51" s="9" t="n">
        <f aca="false">AA51+AB51</f>
        <v>0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 t="n">
        <f aca="false">SUM(AD51:AU51)</f>
        <v>0</v>
      </c>
      <c r="AW51" s="9" t="n">
        <f aca="false">AC51-AV51</f>
        <v>0</v>
      </c>
      <c r="AX51" s="9" t="s">
        <v>29</v>
      </c>
      <c r="AY51" s="9" t="s">
        <v>29</v>
      </c>
      <c r="AZ51" s="9" t="s">
        <v>29</v>
      </c>
      <c r="BA51" s="9" t="s">
        <v>29</v>
      </c>
      <c r="BB51" s="9" t="s">
        <v>29</v>
      </c>
      <c r="BC51" s="9" t="s">
        <v>29</v>
      </c>
      <c r="BD51" s="9" t="s">
        <v>29</v>
      </c>
      <c r="BE51" s="9" t="s">
        <v>29</v>
      </c>
      <c r="BF51" s="9" t="s">
        <v>29</v>
      </c>
      <c r="BG51" s="9" t="s">
        <v>29</v>
      </c>
      <c r="BH51" s="9" t="s">
        <v>29</v>
      </c>
      <c r="BI51" s="9" t="s">
        <v>29</v>
      </c>
      <c r="BJ51" s="9" t="s">
        <v>29</v>
      </c>
      <c r="BK51" s="9" t="s">
        <v>29</v>
      </c>
      <c r="BL51" s="9" t="s">
        <v>29</v>
      </c>
      <c r="BM51" s="9" t="s">
        <v>29</v>
      </c>
      <c r="BN51" s="9" t="n">
        <v>500</v>
      </c>
      <c r="BO51" s="9" t="s">
        <v>29</v>
      </c>
      <c r="BP51" s="9" t="s">
        <v>29</v>
      </c>
      <c r="BQ51" s="9" t="n">
        <v>500</v>
      </c>
      <c r="BR51" s="11" t="n">
        <f aca="false">ROUNDUP(AW51/C51,0)</f>
        <v>0</v>
      </c>
      <c r="BS51" s="12" t="n">
        <v>321</v>
      </c>
      <c r="BT51" s="13" t="n">
        <v>276</v>
      </c>
      <c r="BU51" s="13"/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2850</v>
      </c>
      <c r="D52" s="9" t="n">
        <v>203524</v>
      </c>
      <c r="E52" s="9" t="n">
        <v>2134669</v>
      </c>
      <c r="F52" s="9"/>
      <c r="G52" s="9" t="s">
        <v>206</v>
      </c>
      <c r="H52" s="9" t="s">
        <v>29</v>
      </c>
      <c r="I52" s="10" t="s">
        <v>207</v>
      </c>
      <c r="J52" s="9" t="n">
        <v>0</v>
      </c>
      <c r="K52" s="9" t="n">
        <f aca="false">H52-J52</f>
        <v>0</v>
      </c>
      <c r="L52" s="9" t="s">
        <v>29</v>
      </c>
      <c r="M52" s="9" t="n">
        <f aca="false">K52+L52</f>
        <v>0</v>
      </c>
      <c r="N52" s="9" t="n">
        <v>0</v>
      </c>
      <c r="O52" s="9" t="n">
        <f aca="false">M52-N52</f>
        <v>0</v>
      </c>
      <c r="P52" s="9" t="s">
        <v>29</v>
      </c>
      <c r="Q52" s="9" t="n">
        <f aca="false">O52+P52</f>
        <v>0</v>
      </c>
      <c r="R52" s="9" t="n">
        <v>0</v>
      </c>
      <c r="S52" s="9" t="n">
        <f aca="false">Q52-R52</f>
        <v>0</v>
      </c>
      <c r="T52" s="9" t="s">
        <v>29</v>
      </c>
      <c r="U52" s="9" t="n">
        <f aca="false">S52+T52</f>
        <v>0</v>
      </c>
      <c r="V52" s="9" t="n">
        <v>0</v>
      </c>
      <c r="W52" s="9" t="n">
        <f aca="false">U52-V52</f>
        <v>0</v>
      </c>
      <c r="X52" s="9" t="s">
        <v>29</v>
      </c>
      <c r="Y52" s="9" t="n">
        <f aca="false">W52+X52</f>
        <v>0</v>
      </c>
      <c r="Z52" s="9" t="n">
        <v>0</v>
      </c>
      <c r="AA52" s="9" t="n">
        <f aca="false">Y52-Z52</f>
        <v>0</v>
      </c>
      <c r="AB52" s="9" t="s">
        <v>29</v>
      </c>
      <c r="AC52" s="9" t="n">
        <f aca="false">AA52+AB52</f>
        <v>0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 t="n">
        <f aca="false">SUM(AD52:AU52)</f>
        <v>0</v>
      </c>
      <c r="AW52" s="9" t="n">
        <f aca="false">AC52-AV52</f>
        <v>0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s">
        <v>29</v>
      </c>
      <c r="BF52" s="9" t="s">
        <v>29</v>
      </c>
      <c r="BG52" s="9" t="s">
        <v>29</v>
      </c>
      <c r="BH52" s="9" t="s">
        <v>29</v>
      </c>
      <c r="BI52" s="9" t="s">
        <v>29</v>
      </c>
      <c r="BJ52" s="9" t="s">
        <v>29</v>
      </c>
      <c r="BK52" s="9" t="s">
        <v>29</v>
      </c>
      <c r="BL52" s="9" t="s">
        <v>29</v>
      </c>
      <c r="BM52" s="9" t="n">
        <v>1500</v>
      </c>
      <c r="BN52" s="9" t="s">
        <v>29</v>
      </c>
      <c r="BO52" s="9" t="s">
        <v>29</v>
      </c>
      <c r="BP52" s="9" t="s">
        <v>29</v>
      </c>
      <c r="BQ52" s="9" t="s">
        <v>29</v>
      </c>
      <c r="BR52" s="11" t="n">
        <f aca="false">ROUNDUP(AW52/C52,0)</f>
        <v>0</v>
      </c>
      <c r="BS52" s="12" t="n">
        <v>916</v>
      </c>
      <c r="BT52" s="13" t="n">
        <v>279</v>
      </c>
      <c r="BU52" s="13"/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3000</v>
      </c>
      <c r="D53" s="9" t="n">
        <v>203524</v>
      </c>
      <c r="E53" s="9" t="n">
        <v>2118355</v>
      </c>
      <c r="F53" s="9"/>
      <c r="G53" s="9" t="s">
        <v>208</v>
      </c>
      <c r="H53" s="9" t="s">
        <v>29</v>
      </c>
      <c r="I53" s="10" t="s">
        <v>209</v>
      </c>
      <c r="J53" s="9" t="n">
        <v>0</v>
      </c>
      <c r="K53" s="9" t="n">
        <f aca="false">H53-J53</f>
        <v>0</v>
      </c>
      <c r="L53" s="9" t="s">
        <v>29</v>
      </c>
      <c r="M53" s="9" t="n">
        <f aca="false">K53+L53</f>
        <v>0</v>
      </c>
      <c r="N53" s="9" t="n">
        <v>0</v>
      </c>
      <c r="O53" s="9" t="n">
        <f aca="false">M53-N53</f>
        <v>0</v>
      </c>
      <c r="P53" s="9" t="n">
        <v>0</v>
      </c>
      <c r="Q53" s="9" t="n">
        <f aca="false">O53+P53</f>
        <v>0</v>
      </c>
      <c r="R53" s="9" t="n">
        <v>0</v>
      </c>
      <c r="S53" s="9" t="n">
        <f aca="false">Q53-R53</f>
        <v>0</v>
      </c>
      <c r="T53" s="9" t="n">
        <v>0</v>
      </c>
      <c r="U53" s="9" t="n">
        <f aca="false">S53+T53</f>
        <v>0</v>
      </c>
      <c r="V53" s="9" t="n">
        <v>0</v>
      </c>
      <c r="W53" s="9" t="n">
        <f aca="false">U53-V53</f>
        <v>0</v>
      </c>
      <c r="X53" s="9" t="s">
        <v>29</v>
      </c>
      <c r="Y53" s="9" t="n">
        <f aca="false">W53+X53</f>
        <v>0</v>
      </c>
      <c r="Z53" s="9" t="n">
        <v>0</v>
      </c>
      <c r="AA53" s="9" t="n">
        <f aca="false">Y53-Z53</f>
        <v>0</v>
      </c>
      <c r="AB53" s="9" t="s">
        <v>29</v>
      </c>
      <c r="AC53" s="9" t="n">
        <f aca="false">AA53+AB53</f>
        <v>0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n">
        <f aca="false">SUM(AD53:AU53)</f>
        <v>0</v>
      </c>
      <c r="AW53" s="9" t="n">
        <f aca="false">AC53-AV53</f>
        <v>0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s">
        <v>29</v>
      </c>
      <c r="BC53" s="9" t="s">
        <v>29</v>
      </c>
      <c r="BD53" s="9" t="s">
        <v>29</v>
      </c>
      <c r="BE53" s="9" t="s">
        <v>29</v>
      </c>
      <c r="BF53" s="9" t="s">
        <v>29</v>
      </c>
      <c r="BG53" s="9" t="s">
        <v>29</v>
      </c>
      <c r="BH53" s="9" t="s">
        <v>29</v>
      </c>
      <c r="BI53" s="9" t="s">
        <v>29</v>
      </c>
      <c r="BJ53" s="9" t="s">
        <v>29</v>
      </c>
      <c r="BK53" s="9" t="s">
        <v>29</v>
      </c>
      <c r="BL53" s="9" t="s">
        <v>29</v>
      </c>
      <c r="BM53" s="9" t="s">
        <v>29</v>
      </c>
      <c r="BN53" s="9" t="s">
        <v>29</v>
      </c>
      <c r="BO53" s="9" t="s">
        <v>29</v>
      </c>
      <c r="BP53" s="9" t="s">
        <v>29</v>
      </c>
      <c r="BQ53" s="9" t="s">
        <v>29</v>
      </c>
      <c r="BR53" s="11" t="n">
        <f aca="false">ROUNDUP(AW53/C53,0)</f>
        <v>0</v>
      </c>
      <c r="BS53" s="12" t="n">
        <v>6</v>
      </c>
      <c r="BT53" s="13" t="n">
        <v>0</v>
      </c>
      <c r="BU53" s="13"/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4000</v>
      </c>
      <c r="D54" s="9" t="n">
        <v>203524</v>
      </c>
      <c r="E54" s="9" t="n">
        <v>2118357</v>
      </c>
      <c r="F54" s="9"/>
      <c r="G54" s="9" t="s">
        <v>210</v>
      </c>
      <c r="H54" s="9" t="s">
        <v>29</v>
      </c>
      <c r="I54" s="10" t="s">
        <v>211</v>
      </c>
      <c r="J54" s="9" t="n">
        <v>0</v>
      </c>
      <c r="K54" s="9" t="n">
        <f aca="false">H54-J54</f>
        <v>0</v>
      </c>
      <c r="L54" s="9" t="s">
        <v>29</v>
      </c>
      <c r="M54" s="9" t="n">
        <f aca="false">K54+L54</f>
        <v>0</v>
      </c>
      <c r="N54" s="9" t="n">
        <v>0</v>
      </c>
      <c r="O54" s="9" t="n">
        <f aca="false">M54-N54</f>
        <v>0</v>
      </c>
      <c r="P54" s="9" t="s">
        <v>29</v>
      </c>
      <c r="Q54" s="9" t="n">
        <f aca="false">O54+P54</f>
        <v>0</v>
      </c>
      <c r="R54" s="9" t="n">
        <v>0</v>
      </c>
      <c r="S54" s="9" t="n">
        <f aca="false">Q54-R54</f>
        <v>0</v>
      </c>
      <c r="T54" s="9" t="s">
        <v>29</v>
      </c>
      <c r="U54" s="9" t="n">
        <f aca="false">S54+T54</f>
        <v>0</v>
      </c>
      <c r="V54" s="9" t="n">
        <v>0</v>
      </c>
      <c r="W54" s="9" t="n">
        <f aca="false">U54-V54</f>
        <v>0</v>
      </c>
      <c r="X54" s="9" t="n">
        <v>0</v>
      </c>
      <c r="Y54" s="9" t="n">
        <f aca="false">W54+X54</f>
        <v>0</v>
      </c>
      <c r="Z54" s="9" t="n">
        <v>0</v>
      </c>
      <c r="AA54" s="9" t="n">
        <f aca="false">Y54-Z54</f>
        <v>0</v>
      </c>
      <c r="AB54" s="9" t="s">
        <v>29</v>
      </c>
      <c r="AC54" s="9" t="n">
        <f aca="false">AA54+AB54</f>
        <v>0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n">
        <f aca="false">SUM(AD54:AU54)</f>
        <v>0</v>
      </c>
      <c r="AW54" s="9" t="n">
        <f aca="false">AC54-AV54</f>
        <v>0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s">
        <v>29</v>
      </c>
      <c r="BC54" s="9" t="s">
        <v>29</v>
      </c>
      <c r="BD54" s="9" t="s">
        <v>29</v>
      </c>
      <c r="BE54" s="9" t="s">
        <v>29</v>
      </c>
      <c r="BF54" s="9" t="s">
        <v>29</v>
      </c>
      <c r="BG54" s="9" t="s">
        <v>29</v>
      </c>
      <c r="BH54" s="9" t="s">
        <v>29</v>
      </c>
      <c r="BI54" s="9" t="s">
        <v>29</v>
      </c>
      <c r="BJ54" s="9" t="s">
        <v>29</v>
      </c>
      <c r="BK54" s="9" t="s">
        <v>29</v>
      </c>
      <c r="BL54" s="9" t="s">
        <v>29</v>
      </c>
      <c r="BM54" s="9" t="s">
        <v>29</v>
      </c>
      <c r="BN54" s="9" t="n">
        <v>500</v>
      </c>
      <c r="BO54" s="9" t="s">
        <v>29</v>
      </c>
      <c r="BP54" s="9" t="s">
        <v>29</v>
      </c>
      <c r="BQ54" s="9" t="s">
        <v>29</v>
      </c>
      <c r="BR54" s="11" t="n">
        <f aca="false">ROUNDUP(AW54/C54,0)</f>
        <v>0</v>
      </c>
      <c r="BS54" s="12" t="n">
        <v>1</v>
      </c>
      <c r="BT54" s="13" t="n">
        <v>0</v>
      </c>
      <c r="BU54" s="13"/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4000</v>
      </c>
      <c r="D55" s="9" t="n">
        <v>203524</v>
      </c>
      <c r="E55" s="9" t="n">
        <v>2118358</v>
      </c>
      <c r="F55" s="9"/>
      <c r="G55" s="9" t="s">
        <v>212</v>
      </c>
      <c r="H55" s="9" t="s">
        <v>29</v>
      </c>
      <c r="I55" s="10" t="s">
        <v>213</v>
      </c>
      <c r="J55" s="9" t="n">
        <v>0</v>
      </c>
      <c r="K55" s="9" t="n">
        <f aca="false">H55-J55</f>
        <v>0</v>
      </c>
      <c r="L55" s="9" t="s">
        <v>29</v>
      </c>
      <c r="M55" s="9" t="n">
        <f aca="false">K55+L55</f>
        <v>0</v>
      </c>
      <c r="N55" s="9" t="n">
        <v>0</v>
      </c>
      <c r="O55" s="9" t="n">
        <f aca="false">M55-N55</f>
        <v>0</v>
      </c>
      <c r="P55" s="9" t="s">
        <v>29</v>
      </c>
      <c r="Q55" s="9" t="n">
        <f aca="false">O55+P55</f>
        <v>0</v>
      </c>
      <c r="R55" s="9" t="n">
        <v>0</v>
      </c>
      <c r="S55" s="9" t="n">
        <f aca="false">Q55-R55</f>
        <v>0</v>
      </c>
      <c r="T55" s="9" t="s">
        <v>29</v>
      </c>
      <c r="U55" s="9" t="n">
        <f aca="false">S55+T55</f>
        <v>0</v>
      </c>
      <c r="V55" s="9" t="n">
        <v>0</v>
      </c>
      <c r="W55" s="9" t="n">
        <f aca="false">U55-V55</f>
        <v>0</v>
      </c>
      <c r="X55" s="9" t="n">
        <v>0</v>
      </c>
      <c r="Y55" s="9" t="n">
        <f aca="false">W55+X55</f>
        <v>0</v>
      </c>
      <c r="Z55" s="9" t="n">
        <v>0</v>
      </c>
      <c r="AA55" s="9" t="n">
        <f aca="false">Y55-Z55</f>
        <v>0</v>
      </c>
      <c r="AB55" s="9" t="s">
        <v>29</v>
      </c>
      <c r="AC55" s="9" t="n">
        <f aca="false">AA55+AB55</f>
        <v>0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n">
        <f aca="false">SUM(AD55:AU55)</f>
        <v>0</v>
      </c>
      <c r="AW55" s="9" t="n">
        <f aca="false">AC55-AV55</f>
        <v>0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s">
        <v>29</v>
      </c>
      <c r="BC55" s="9" t="s">
        <v>29</v>
      </c>
      <c r="BD55" s="9" t="s">
        <v>29</v>
      </c>
      <c r="BE55" s="9" t="s">
        <v>29</v>
      </c>
      <c r="BF55" s="9" t="s">
        <v>29</v>
      </c>
      <c r="BG55" s="9" t="s">
        <v>29</v>
      </c>
      <c r="BH55" s="9" t="s">
        <v>29</v>
      </c>
      <c r="BI55" s="9" t="s">
        <v>29</v>
      </c>
      <c r="BJ55" s="9" t="s">
        <v>29</v>
      </c>
      <c r="BK55" s="9" t="s">
        <v>29</v>
      </c>
      <c r="BL55" s="9" t="s">
        <v>29</v>
      </c>
      <c r="BM55" s="9" t="s">
        <v>29</v>
      </c>
      <c r="BN55" s="9" t="s">
        <v>29</v>
      </c>
      <c r="BO55" s="9" t="s">
        <v>29</v>
      </c>
      <c r="BP55" s="9" t="s">
        <v>29</v>
      </c>
      <c r="BQ55" s="9" t="s">
        <v>29</v>
      </c>
      <c r="BR55" s="11" t="n">
        <f aca="false">ROUNDUP(AW55/C55,0)</f>
        <v>0</v>
      </c>
      <c r="BS55" s="12" t="n">
        <v>1</v>
      </c>
      <c r="BT55" s="13" t="n">
        <v>0</v>
      </c>
      <c r="BU55" s="13"/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1500</v>
      </c>
      <c r="D56" s="9" t="n">
        <v>203524</v>
      </c>
      <c r="E56" s="9" t="n">
        <v>2118359</v>
      </c>
      <c r="F56" s="9"/>
      <c r="G56" s="9" t="s">
        <v>214</v>
      </c>
      <c r="H56" s="9" t="s">
        <v>29</v>
      </c>
      <c r="I56" s="10" t="s">
        <v>215</v>
      </c>
      <c r="J56" s="9" t="n">
        <v>0</v>
      </c>
      <c r="K56" s="9" t="n">
        <f aca="false">H56-J56</f>
        <v>0</v>
      </c>
      <c r="L56" s="9" t="s">
        <v>29</v>
      </c>
      <c r="M56" s="9" t="n">
        <f aca="false">K56+L56</f>
        <v>0</v>
      </c>
      <c r="N56" s="9" t="n">
        <v>0</v>
      </c>
      <c r="O56" s="9" t="n">
        <f aca="false">M56-N56</f>
        <v>0</v>
      </c>
      <c r="P56" s="9" t="s">
        <v>29</v>
      </c>
      <c r="Q56" s="9" t="n">
        <f aca="false">O56+P56</f>
        <v>0</v>
      </c>
      <c r="R56" s="9" t="n">
        <v>0</v>
      </c>
      <c r="S56" s="9" t="n">
        <f aca="false">Q56-R56</f>
        <v>0</v>
      </c>
      <c r="T56" s="9" t="s">
        <v>29</v>
      </c>
      <c r="U56" s="9" t="n">
        <f aca="false">S56+T56</f>
        <v>0</v>
      </c>
      <c r="V56" s="9" t="n">
        <v>0</v>
      </c>
      <c r="W56" s="9" t="n">
        <f aca="false">U56-V56</f>
        <v>0</v>
      </c>
      <c r="X56" s="9" t="n">
        <v>0</v>
      </c>
      <c r="Y56" s="9" t="n">
        <f aca="false">W56+X56</f>
        <v>0</v>
      </c>
      <c r="Z56" s="9" t="n">
        <v>0</v>
      </c>
      <c r="AA56" s="9" t="n">
        <f aca="false">Y56-Z56</f>
        <v>0</v>
      </c>
      <c r="AB56" s="9" t="s">
        <v>29</v>
      </c>
      <c r="AC56" s="9" t="n">
        <f aca="false">AA56+AB56</f>
        <v>0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n">
        <f aca="false">SUM(AD56:AU56)</f>
        <v>0</v>
      </c>
      <c r="AW56" s="9" t="n">
        <f aca="false">AC56-AV56</f>
        <v>0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9" t="s">
        <v>29</v>
      </c>
      <c r="BG56" s="9" t="s">
        <v>29</v>
      </c>
      <c r="BH56" s="9" t="s">
        <v>29</v>
      </c>
      <c r="BI56" s="9" t="s">
        <v>29</v>
      </c>
      <c r="BJ56" s="9" t="s">
        <v>29</v>
      </c>
      <c r="BK56" s="9" t="s">
        <v>29</v>
      </c>
      <c r="BL56" s="9" t="s">
        <v>29</v>
      </c>
      <c r="BM56" s="9" t="s">
        <v>29</v>
      </c>
      <c r="BN56" s="9" t="n">
        <v>500</v>
      </c>
      <c r="BO56" s="9" t="s">
        <v>29</v>
      </c>
      <c r="BP56" s="9" t="s">
        <v>29</v>
      </c>
      <c r="BQ56" s="9" t="s">
        <v>29</v>
      </c>
      <c r="BR56" s="11" t="n">
        <f aca="false">ROUNDUP(AW56/C56,0)</f>
        <v>0</v>
      </c>
      <c r="BS56" s="12" t="n">
        <v>989</v>
      </c>
      <c r="BT56" s="13" t="n">
        <v>41</v>
      </c>
      <c r="BU56" s="13"/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400</v>
      </c>
      <c r="D57" s="9" t="n">
        <v>0</v>
      </c>
      <c r="E57" s="9" t="n">
        <v>2116636</v>
      </c>
      <c r="F57" s="9"/>
      <c r="G57" s="9" t="s">
        <v>216</v>
      </c>
      <c r="H57" s="9" t="s">
        <v>29</v>
      </c>
      <c r="I57" s="10" t="s">
        <v>217</v>
      </c>
      <c r="J57" s="9" t="n">
        <v>0</v>
      </c>
      <c r="K57" s="9" t="n">
        <f aca="false">H57-J57</f>
        <v>0</v>
      </c>
      <c r="L57" s="9" t="n">
        <v>600</v>
      </c>
      <c r="M57" s="9" t="n">
        <f aca="false">K57+L57</f>
        <v>600</v>
      </c>
      <c r="N57" s="9" t="n">
        <v>0</v>
      </c>
      <c r="O57" s="9" t="n">
        <f aca="false">M57-N57</f>
        <v>600</v>
      </c>
      <c r="P57" s="9" t="n">
        <v>300</v>
      </c>
      <c r="Q57" s="9" t="n">
        <f aca="false">O57+P57</f>
        <v>900</v>
      </c>
      <c r="R57" s="9" t="n">
        <v>439</v>
      </c>
      <c r="S57" s="9" t="n">
        <v>0</v>
      </c>
      <c r="T57" s="9" t="n">
        <v>0</v>
      </c>
      <c r="U57" s="9" t="n">
        <f aca="false">S57+T57</f>
        <v>0</v>
      </c>
      <c r="V57" s="9" t="n">
        <v>0</v>
      </c>
      <c r="W57" s="9" t="n">
        <f aca="false">U57-V57</f>
        <v>0</v>
      </c>
      <c r="X57" s="9" t="n">
        <v>0</v>
      </c>
      <c r="Y57" s="9" t="n">
        <f aca="false">W57+X57</f>
        <v>0</v>
      </c>
      <c r="Z57" s="9" t="n">
        <v>0</v>
      </c>
      <c r="AA57" s="9" t="n">
        <f aca="false">Y57-Z57</f>
        <v>0</v>
      </c>
      <c r="AB57" s="9" t="s">
        <v>29</v>
      </c>
      <c r="AC57" s="9" t="n">
        <f aca="false">AA57+AB57</f>
        <v>0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 t="n">
        <f aca="false">SUM(AD57:AU57)</f>
        <v>0</v>
      </c>
      <c r="AW57" s="9" t="n">
        <f aca="false">AC57-AV57</f>
        <v>0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s">
        <v>29</v>
      </c>
      <c r="BE57" s="9" t="s">
        <v>29</v>
      </c>
      <c r="BF57" s="9" t="s">
        <v>29</v>
      </c>
      <c r="BG57" s="9" t="s">
        <v>29</v>
      </c>
      <c r="BH57" s="9" t="s">
        <v>29</v>
      </c>
      <c r="BI57" s="9" t="s">
        <v>29</v>
      </c>
      <c r="BJ57" s="9" t="s">
        <v>29</v>
      </c>
      <c r="BK57" s="9" t="s">
        <v>29</v>
      </c>
      <c r="BL57" s="9" t="s">
        <v>29</v>
      </c>
      <c r="BM57" s="9" t="s">
        <v>29</v>
      </c>
      <c r="BN57" s="9" t="n">
        <v>0</v>
      </c>
      <c r="BO57" s="9" t="s">
        <v>29</v>
      </c>
      <c r="BP57" s="9" t="n">
        <v>0</v>
      </c>
      <c r="BQ57" s="9" t="s">
        <v>29</v>
      </c>
      <c r="BR57" s="11" t="n">
        <f aca="false">ROUNDUP(AW57/C57,0)</f>
        <v>0</v>
      </c>
      <c r="BS57" s="12" t="n">
        <v>351</v>
      </c>
      <c r="BT57" s="13" t="n">
        <v>0</v>
      </c>
      <c r="BU57" s="13"/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200</v>
      </c>
      <c r="D58" s="9" t="n">
        <v>203524</v>
      </c>
      <c r="E58" s="9" t="n">
        <v>2118343</v>
      </c>
      <c r="F58" s="9"/>
      <c r="G58" s="9" t="s">
        <v>218</v>
      </c>
      <c r="H58" s="9" t="s">
        <v>29</v>
      </c>
      <c r="I58" s="10" t="s">
        <v>219</v>
      </c>
      <c r="J58" s="9" t="n">
        <v>573</v>
      </c>
      <c r="K58" s="9" t="n">
        <f aca="false">H58-J58</f>
        <v>-573</v>
      </c>
      <c r="L58" s="9" t="n">
        <v>300</v>
      </c>
      <c r="M58" s="9" t="n">
        <f aca="false">K58+L58</f>
        <v>-273</v>
      </c>
      <c r="N58" s="9" t="n">
        <v>0</v>
      </c>
      <c r="O58" s="9" t="n">
        <f aca="false">M58-N58</f>
        <v>-273</v>
      </c>
      <c r="P58" s="9" t="n">
        <v>300</v>
      </c>
      <c r="Q58" s="9" t="n">
        <f aca="false">O58+P58</f>
        <v>27</v>
      </c>
      <c r="R58" s="9" t="n">
        <v>0</v>
      </c>
      <c r="S58" s="9" t="n">
        <v>0</v>
      </c>
      <c r="T58" s="9" t="s">
        <v>29</v>
      </c>
      <c r="U58" s="9" t="n">
        <f aca="false">S58+T58</f>
        <v>0</v>
      </c>
      <c r="V58" s="9" t="n">
        <v>0</v>
      </c>
      <c r="W58" s="9" t="n">
        <f aca="false">U58-V58</f>
        <v>0</v>
      </c>
      <c r="X58" s="9" t="n">
        <v>0</v>
      </c>
      <c r="Y58" s="9" t="n">
        <f aca="false">W58+X58</f>
        <v>0</v>
      </c>
      <c r="Z58" s="9" t="n">
        <v>0</v>
      </c>
      <c r="AA58" s="9" t="n">
        <f aca="false">Y58-Z58</f>
        <v>0</v>
      </c>
      <c r="AB58" s="9" t="s">
        <v>29</v>
      </c>
      <c r="AC58" s="9" t="n">
        <f aca="false">AA58+AB58</f>
        <v>0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 t="n">
        <f aca="false">SUM(AD58:AU58)</f>
        <v>0</v>
      </c>
      <c r="AW58" s="9" t="n">
        <f aca="false">AC58-AV58</f>
        <v>0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s">
        <v>29</v>
      </c>
      <c r="BE58" s="9" t="s">
        <v>29</v>
      </c>
      <c r="BF58" s="9" t="s">
        <v>29</v>
      </c>
      <c r="BG58" s="9" t="s">
        <v>29</v>
      </c>
      <c r="BH58" s="9" t="s">
        <v>29</v>
      </c>
      <c r="BI58" s="9" t="s">
        <v>29</v>
      </c>
      <c r="BJ58" s="9" t="s">
        <v>29</v>
      </c>
      <c r="BK58" s="9" t="s">
        <v>29</v>
      </c>
      <c r="BL58" s="9" t="s">
        <v>29</v>
      </c>
      <c r="BM58" s="9" t="n">
        <v>300</v>
      </c>
      <c r="BN58" s="9" t="s">
        <v>29</v>
      </c>
      <c r="BO58" s="9" t="s">
        <v>29</v>
      </c>
      <c r="BP58" s="9" t="n">
        <v>300</v>
      </c>
      <c r="BQ58" s="9" t="n">
        <v>300</v>
      </c>
      <c r="BR58" s="11" t="n">
        <f aca="false">ROUNDUP(AW58/C58,0)</f>
        <v>0</v>
      </c>
      <c r="BS58" s="12" t="n">
        <v>1012</v>
      </c>
      <c r="BT58" s="13" t="n">
        <v>0</v>
      </c>
      <c r="BU58" s="13"/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2500</v>
      </c>
      <c r="D59" s="9" t="n">
        <v>203524</v>
      </c>
      <c r="E59" s="9" t="n">
        <v>2115220</v>
      </c>
      <c r="F59" s="9"/>
      <c r="G59" s="9" t="s">
        <v>220</v>
      </c>
      <c r="H59" s="9" t="s">
        <v>29</v>
      </c>
      <c r="I59" s="10" t="s">
        <v>221</v>
      </c>
      <c r="J59" s="9" t="n">
        <v>0</v>
      </c>
      <c r="K59" s="9" t="n">
        <f aca="false">H59-J59</f>
        <v>0</v>
      </c>
      <c r="L59" s="9" t="n">
        <v>600</v>
      </c>
      <c r="M59" s="9" t="n">
        <f aca="false">K59+L59</f>
        <v>600</v>
      </c>
      <c r="N59" s="9" t="n">
        <v>0</v>
      </c>
      <c r="O59" s="9" t="n">
        <f aca="false">M59-N59</f>
        <v>600</v>
      </c>
      <c r="P59" s="9" t="s">
        <v>29</v>
      </c>
      <c r="Q59" s="9" t="n">
        <f aca="false">O59+P59</f>
        <v>600</v>
      </c>
      <c r="R59" s="9" t="n">
        <v>600</v>
      </c>
      <c r="S59" s="9" t="n">
        <f aca="false">Q59-R59</f>
        <v>0</v>
      </c>
      <c r="T59" s="9" t="s">
        <v>29</v>
      </c>
      <c r="U59" s="9" t="n">
        <f aca="false">S59+T59</f>
        <v>0</v>
      </c>
      <c r="V59" s="9" t="n">
        <v>0</v>
      </c>
      <c r="W59" s="9" t="n">
        <f aca="false">U59-V59</f>
        <v>0</v>
      </c>
      <c r="X59" s="9" t="s">
        <v>29</v>
      </c>
      <c r="Y59" s="9" t="n">
        <f aca="false">W59+X59</f>
        <v>0</v>
      </c>
      <c r="Z59" s="9" t="n">
        <v>0</v>
      </c>
      <c r="AA59" s="9" t="n">
        <f aca="false">Y59-Z59</f>
        <v>0</v>
      </c>
      <c r="AB59" s="9" t="s">
        <v>29</v>
      </c>
      <c r="AC59" s="9" t="n">
        <f aca="false">AA59+AB59</f>
        <v>0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 t="n">
        <f aca="false">SUM(AD59:AU59)</f>
        <v>0</v>
      </c>
      <c r="AW59" s="9" t="n">
        <f aca="false">AC59-AV59</f>
        <v>0</v>
      </c>
      <c r="AX59" s="9" t="s">
        <v>29</v>
      </c>
      <c r="AY59" s="9" t="s">
        <v>29</v>
      </c>
      <c r="AZ59" s="9" t="s">
        <v>29</v>
      </c>
      <c r="BA59" s="9" t="s">
        <v>29</v>
      </c>
      <c r="BB59" s="9" t="s">
        <v>29</v>
      </c>
      <c r="BC59" s="9" t="s">
        <v>29</v>
      </c>
      <c r="BD59" s="9" t="s">
        <v>29</v>
      </c>
      <c r="BE59" s="9" t="s">
        <v>29</v>
      </c>
      <c r="BF59" s="9" t="s">
        <v>29</v>
      </c>
      <c r="BG59" s="9" t="s">
        <v>29</v>
      </c>
      <c r="BH59" s="9" t="s">
        <v>29</v>
      </c>
      <c r="BI59" s="9" t="s">
        <v>29</v>
      </c>
      <c r="BJ59" s="9" t="s">
        <v>29</v>
      </c>
      <c r="BK59" s="9" t="s">
        <v>29</v>
      </c>
      <c r="BL59" s="9" t="s">
        <v>29</v>
      </c>
      <c r="BM59" s="9" t="s">
        <v>29</v>
      </c>
      <c r="BN59" s="9" t="s">
        <v>29</v>
      </c>
      <c r="BO59" s="9" t="s">
        <v>29</v>
      </c>
      <c r="BP59" s="9" t="s">
        <v>29</v>
      </c>
      <c r="BQ59" s="9" t="n">
        <v>1500</v>
      </c>
      <c r="BR59" s="11" t="n">
        <f aca="false">ROUNDUP(AW59/C59,0)</f>
        <v>0</v>
      </c>
      <c r="BS59" s="12" t="n">
        <v>1</v>
      </c>
      <c r="BT59" s="13" t="n">
        <v>350</v>
      </c>
      <c r="BU59" s="13"/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150</v>
      </c>
      <c r="D60" s="9" t="n">
        <v>203524</v>
      </c>
      <c r="E60" s="9" t="n">
        <v>2131447</v>
      </c>
      <c r="F60" s="9"/>
      <c r="G60" s="9" t="s">
        <v>222</v>
      </c>
      <c r="H60" s="9" t="s">
        <v>29</v>
      </c>
      <c r="I60" s="10" t="s">
        <v>223</v>
      </c>
      <c r="J60" s="9" t="n">
        <v>150</v>
      </c>
      <c r="K60" s="9" t="n">
        <f aca="false">H60-J60</f>
        <v>-150</v>
      </c>
      <c r="L60" s="9" t="n">
        <v>170</v>
      </c>
      <c r="M60" s="9" t="n">
        <f aca="false">K60+L60</f>
        <v>20</v>
      </c>
      <c r="N60" s="9" t="n">
        <v>0</v>
      </c>
      <c r="O60" s="9" t="n">
        <f aca="false">M60-N60</f>
        <v>20</v>
      </c>
      <c r="P60" s="9" t="n">
        <v>170</v>
      </c>
      <c r="Q60" s="9" t="n">
        <f aca="false">O60+P60</f>
        <v>190</v>
      </c>
      <c r="R60" s="9" t="n">
        <v>0</v>
      </c>
      <c r="S60" s="9" t="n">
        <v>0</v>
      </c>
      <c r="T60" s="9" t="n">
        <v>0</v>
      </c>
      <c r="U60" s="9" t="n">
        <f aca="false">S60+T60</f>
        <v>0</v>
      </c>
      <c r="V60" s="9" t="n">
        <v>0</v>
      </c>
      <c r="W60" s="9" t="n">
        <f aca="false">U60-V60</f>
        <v>0</v>
      </c>
      <c r="X60" s="9" t="n">
        <v>0</v>
      </c>
      <c r="Y60" s="9" t="n">
        <f aca="false">W60+X60</f>
        <v>0</v>
      </c>
      <c r="Z60" s="9" t="n">
        <v>0</v>
      </c>
      <c r="AA60" s="9" t="n">
        <f aca="false">Y60-Z60</f>
        <v>0</v>
      </c>
      <c r="AB60" s="9" t="s">
        <v>29</v>
      </c>
      <c r="AC60" s="9" t="n">
        <f aca="false">AA60+AB60</f>
        <v>0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 t="n">
        <f aca="false">SUM(AD60:AU60)</f>
        <v>0</v>
      </c>
      <c r="AW60" s="9" t="n">
        <f aca="false">AC60-AV60</f>
        <v>0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s">
        <v>29</v>
      </c>
      <c r="BC60" s="9" t="s">
        <v>29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9" t="s">
        <v>29</v>
      </c>
      <c r="BJ60" s="9" t="s">
        <v>29</v>
      </c>
      <c r="BK60" s="9" t="s">
        <v>29</v>
      </c>
      <c r="BL60" s="9" t="s">
        <v>29</v>
      </c>
      <c r="BM60" s="9" t="n">
        <v>0</v>
      </c>
      <c r="BN60" s="9" t="n">
        <v>0</v>
      </c>
      <c r="BO60" s="9" t="s">
        <v>29</v>
      </c>
      <c r="BP60" s="9" t="n">
        <v>0</v>
      </c>
      <c r="BQ60" s="9" t="n">
        <v>0</v>
      </c>
      <c r="BR60" s="11" t="n">
        <f aca="false">ROUNDUP(AW60/C60,0)</f>
        <v>0</v>
      </c>
      <c r="BS60" s="12" t="n">
        <v>654</v>
      </c>
      <c r="BT60" s="13" t="n">
        <v>2439</v>
      </c>
      <c r="BU60" s="13"/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1000</v>
      </c>
      <c r="D61" s="9" t="n">
        <v>203524</v>
      </c>
      <c r="E61" s="9" t="n">
        <v>2118333</v>
      </c>
      <c r="F61" s="9"/>
      <c r="G61" s="9" t="s">
        <v>224</v>
      </c>
      <c r="H61" s="9" t="s">
        <v>29</v>
      </c>
      <c r="I61" s="10" t="s">
        <v>225</v>
      </c>
      <c r="J61" s="9" t="n">
        <v>0</v>
      </c>
      <c r="K61" s="9" t="n">
        <f aca="false">H61-J61</f>
        <v>0</v>
      </c>
      <c r="L61" s="9" t="n">
        <v>800</v>
      </c>
      <c r="M61" s="9" t="n">
        <f aca="false">K61+L61</f>
        <v>800</v>
      </c>
      <c r="N61" s="9" t="n">
        <v>0</v>
      </c>
      <c r="O61" s="9" t="n">
        <f aca="false">M61-N61</f>
        <v>800</v>
      </c>
      <c r="P61" s="9" t="s">
        <v>29</v>
      </c>
      <c r="Q61" s="9" t="n">
        <f aca="false">O61+P61</f>
        <v>800</v>
      </c>
      <c r="R61" s="9" t="n">
        <v>200</v>
      </c>
      <c r="S61" s="9" t="n">
        <v>0</v>
      </c>
      <c r="T61" s="9" t="n">
        <v>0</v>
      </c>
      <c r="U61" s="9" t="n">
        <f aca="false">S61+T61</f>
        <v>0</v>
      </c>
      <c r="V61" s="9" t="n">
        <v>0</v>
      </c>
      <c r="W61" s="9" t="n">
        <f aca="false">U61-V61</f>
        <v>0</v>
      </c>
      <c r="X61" s="9" t="s">
        <v>29</v>
      </c>
      <c r="Y61" s="9" t="n">
        <f aca="false">W61+X61</f>
        <v>0</v>
      </c>
      <c r="Z61" s="9" t="n">
        <v>0</v>
      </c>
      <c r="AA61" s="9" t="n">
        <f aca="false">Y61-Z61</f>
        <v>0</v>
      </c>
      <c r="AB61" s="9" t="s">
        <v>29</v>
      </c>
      <c r="AC61" s="9" t="n">
        <f aca="false">AA61+AB61</f>
        <v>0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 t="n">
        <f aca="false">SUM(AD61:AU61)</f>
        <v>0</v>
      </c>
      <c r="AW61" s="9" t="n">
        <f aca="false">AC61-AV61</f>
        <v>0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s">
        <v>29</v>
      </c>
      <c r="BC61" s="9" t="s">
        <v>29</v>
      </c>
      <c r="BD61" s="9" t="s">
        <v>29</v>
      </c>
      <c r="BE61" s="9" t="s">
        <v>29</v>
      </c>
      <c r="BF61" s="9" t="s">
        <v>29</v>
      </c>
      <c r="BG61" s="9" t="s">
        <v>29</v>
      </c>
      <c r="BH61" s="9" t="s">
        <v>29</v>
      </c>
      <c r="BI61" s="9" t="s">
        <v>29</v>
      </c>
      <c r="BJ61" s="9" t="s">
        <v>29</v>
      </c>
      <c r="BK61" s="9" t="s">
        <v>29</v>
      </c>
      <c r="BL61" s="9" t="s">
        <v>29</v>
      </c>
      <c r="BM61" s="9" t="s">
        <v>29</v>
      </c>
      <c r="BN61" s="9" t="s">
        <v>29</v>
      </c>
      <c r="BO61" s="9" t="s">
        <v>29</v>
      </c>
      <c r="BP61" s="9" t="n">
        <v>800</v>
      </c>
      <c r="BQ61" s="9" t="s">
        <v>29</v>
      </c>
      <c r="BR61" s="11" t="n">
        <f aca="false">ROUNDUP(AW61/C61,0)</f>
        <v>0</v>
      </c>
      <c r="BS61" s="12" t="n">
        <v>791</v>
      </c>
      <c r="BT61" s="13" t="n">
        <v>1160</v>
      </c>
      <c r="BU61" s="13"/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3000</v>
      </c>
      <c r="D62" s="9" t="n">
        <v>203524</v>
      </c>
      <c r="E62" s="9" t="n">
        <v>2135571</v>
      </c>
      <c r="F62" s="9"/>
      <c r="G62" s="9" t="s">
        <v>226</v>
      </c>
      <c r="H62" s="9" t="s">
        <v>29</v>
      </c>
      <c r="I62" s="10" t="s">
        <v>227</v>
      </c>
      <c r="J62" s="9" t="n">
        <v>500</v>
      </c>
      <c r="K62" s="9" t="n">
        <f aca="false">H62-J62</f>
        <v>-500</v>
      </c>
      <c r="L62" s="9" t="n">
        <v>500</v>
      </c>
      <c r="M62" s="9" t="n">
        <f aca="false">K62+L62</f>
        <v>0</v>
      </c>
      <c r="N62" s="9" t="n">
        <v>0</v>
      </c>
      <c r="O62" s="9" t="n">
        <f aca="false">M62-N62</f>
        <v>0</v>
      </c>
      <c r="P62" s="9" t="s">
        <v>29</v>
      </c>
      <c r="Q62" s="9" t="n">
        <f aca="false">O62+P62</f>
        <v>0</v>
      </c>
      <c r="R62" s="9" t="n">
        <v>0</v>
      </c>
      <c r="S62" s="9" t="n">
        <f aca="false">Q62-R62</f>
        <v>0</v>
      </c>
      <c r="T62" s="9" t="s">
        <v>29</v>
      </c>
      <c r="U62" s="9" t="n">
        <f aca="false">S62+T62</f>
        <v>0</v>
      </c>
      <c r="V62" s="9" t="n">
        <v>0</v>
      </c>
      <c r="W62" s="9" t="n">
        <f aca="false">U62-V62</f>
        <v>0</v>
      </c>
      <c r="X62" s="9" t="n">
        <v>0</v>
      </c>
      <c r="Y62" s="9" t="n">
        <f aca="false">W62+X62</f>
        <v>0</v>
      </c>
      <c r="Z62" s="9" t="n">
        <v>0</v>
      </c>
      <c r="AA62" s="9" t="n">
        <f aca="false">Y62-Z62</f>
        <v>0</v>
      </c>
      <c r="AB62" s="9" t="s">
        <v>29</v>
      </c>
      <c r="AC62" s="9" t="n">
        <f aca="false">AA62+AB62</f>
        <v>0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 t="n">
        <f aca="false">SUM(AD62:AU62)</f>
        <v>0</v>
      </c>
      <c r="AW62" s="9" t="n">
        <f aca="false">AC62-AV62</f>
        <v>0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s">
        <v>29</v>
      </c>
      <c r="BC62" s="9" t="s">
        <v>29</v>
      </c>
      <c r="BD62" s="9" t="s">
        <v>29</v>
      </c>
      <c r="BE62" s="9" t="s">
        <v>29</v>
      </c>
      <c r="BF62" s="9" t="s">
        <v>29</v>
      </c>
      <c r="BG62" s="9" t="s">
        <v>29</v>
      </c>
      <c r="BH62" s="9" t="s">
        <v>29</v>
      </c>
      <c r="BI62" s="9" t="s">
        <v>29</v>
      </c>
      <c r="BJ62" s="9" t="s">
        <v>29</v>
      </c>
      <c r="BK62" s="9" t="s">
        <v>29</v>
      </c>
      <c r="BL62" s="9" t="s">
        <v>29</v>
      </c>
      <c r="BM62" s="9" t="s">
        <v>29</v>
      </c>
      <c r="BN62" s="9" t="n">
        <v>500</v>
      </c>
      <c r="BO62" s="9" t="s">
        <v>29</v>
      </c>
      <c r="BP62" s="9" t="s">
        <v>29</v>
      </c>
      <c r="BQ62" s="9" t="s">
        <v>29</v>
      </c>
      <c r="BR62" s="11" t="n">
        <f aca="false">ROUNDUP(AW62/C62,0)</f>
        <v>0</v>
      </c>
      <c r="BS62" s="12" t="n">
        <v>5</v>
      </c>
      <c r="BT62" s="13" t="n">
        <v>0</v>
      </c>
      <c r="BU62" s="13"/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100</v>
      </c>
      <c r="D63" s="9" t="n">
        <v>203524</v>
      </c>
      <c r="E63" s="9" t="n">
        <v>2131448</v>
      </c>
      <c r="F63" s="9"/>
      <c r="G63" s="9" t="s">
        <v>228</v>
      </c>
      <c r="H63" s="9" t="s">
        <v>29</v>
      </c>
      <c r="I63" s="10" t="s">
        <v>229</v>
      </c>
      <c r="J63" s="9" t="n">
        <v>147</v>
      </c>
      <c r="K63" s="9" t="n">
        <f aca="false">H63-J63</f>
        <v>-147</v>
      </c>
      <c r="L63" s="9" t="s">
        <v>29</v>
      </c>
      <c r="M63" s="9" t="n">
        <f aca="false">K63+L63</f>
        <v>-147</v>
      </c>
      <c r="N63" s="9" t="n">
        <v>0</v>
      </c>
      <c r="O63" s="9" t="n">
        <f aca="false">M63-N63</f>
        <v>-147</v>
      </c>
      <c r="P63" s="9" t="n">
        <v>170</v>
      </c>
      <c r="Q63" s="9" t="n">
        <f aca="false">O63+P63</f>
        <v>23</v>
      </c>
      <c r="R63" s="9" t="n">
        <v>150</v>
      </c>
      <c r="S63" s="9" t="n">
        <v>0</v>
      </c>
      <c r="T63" s="9" t="n">
        <v>0</v>
      </c>
      <c r="U63" s="9" t="n">
        <f aca="false">S63+T63</f>
        <v>0</v>
      </c>
      <c r="V63" s="9" t="n">
        <v>0</v>
      </c>
      <c r="W63" s="9" t="n">
        <f aca="false">U63-V63</f>
        <v>0</v>
      </c>
      <c r="X63" s="9" t="s">
        <v>29</v>
      </c>
      <c r="Y63" s="9" t="n">
        <f aca="false">W63+X63</f>
        <v>0</v>
      </c>
      <c r="Z63" s="9" t="n">
        <v>0</v>
      </c>
      <c r="AA63" s="9" t="n">
        <f aca="false">Y63-Z63</f>
        <v>0</v>
      </c>
      <c r="AB63" s="9" t="s">
        <v>29</v>
      </c>
      <c r="AC63" s="9" t="n">
        <f aca="false">AA63+AB63</f>
        <v>0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 t="n">
        <f aca="false">SUM(AD63:AU63)</f>
        <v>0</v>
      </c>
      <c r="AW63" s="9" t="n">
        <f aca="false">AC63-AV63</f>
        <v>0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s">
        <v>29</v>
      </c>
      <c r="BC63" s="9" t="s">
        <v>29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9" t="s">
        <v>29</v>
      </c>
      <c r="BJ63" s="9" t="s">
        <v>29</v>
      </c>
      <c r="BK63" s="9" t="s">
        <v>29</v>
      </c>
      <c r="BL63" s="9" t="s">
        <v>29</v>
      </c>
      <c r="BM63" s="9" t="n">
        <v>0</v>
      </c>
      <c r="BN63" s="9" t="n">
        <v>0</v>
      </c>
      <c r="BO63" s="9" t="s">
        <v>29</v>
      </c>
      <c r="BP63" s="9" t="n">
        <v>0</v>
      </c>
      <c r="BQ63" s="9" t="n">
        <v>0</v>
      </c>
      <c r="BR63" s="11" t="n">
        <f aca="false">ROUNDUP(AW63/C63,0)</f>
        <v>0</v>
      </c>
      <c r="BS63" s="12" t="n">
        <v>5</v>
      </c>
      <c r="BT63" s="13" t="n">
        <v>0</v>
      </c>
      <c r="BU63" s="13"/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1000</v>
      </c>
      <c r="D64" s="9" t="n">
        <v>203524</v>
      </c>
      <c r="E64" s="9" t="n">
        <v>2118338</v>
      </c>
      <c r="F64" s="9"/>
      <c r="G64" s="9" t="s">
        <v>230</v>
      </c>
      <c r="H64" s="9" t="s">
        <v>29</v>
      </c>
      <c r="I64" s="10" t="s">
        <v>231</v>
      </c>
      <c r="J64" s="9" t="n">
        <v>0</v>
      </c>
      <c r="K64" s="9" t="n">
        <f aca="false">H64-J64</f>
        <v>0</v>
      </c>
      <c r="L64" s="9" t="n">
        <v>800</v>
      </c>
      <c r="M64" s="9" t="n">
        <f aca="false">K64+L64</f>
        <v>800</v>
      </c>
      <c r="N64" s="9" t="n">
        <v>0</v>
      </c>
      <c r="O64" s="9" t="n">
        <f aca="false">M64-N64</f>
        <v>800</v>
      </c>
      <c r="P64" s="9" t="s">
        <v>29</v>
      </c>
      <c r="Q64" s="9" t="n">
        <f aca="false">O64+P64</f>
        <v>800</v>
      </c>
      <c r="R64" s="9" t="n">
        <v>750</v>
      </c>
      <c r="S64" s="9" t="n">
        <v>0</v>
      </c>
      <c r="T64" s="9" t="s">
        <v>29</v>
      </c>
      <c r="U64" s="9" t="n">
        <f aca="false">S64+T64</f>
        <v>0</v>
      </c>
      <c r="V64" s="9" t="n">
        <v>0</v>
      </c>
      <c r="W64" s="9" t="n">
        <f aca="false">U64-V64</f>
        <v>0</v>
      </c>
      <c r="X64" s="9" t="s">
        <v>29</v>
      </c>
      <c r="Y64" s="9" t="n">
        <f aca="false">W64+X64</f>
        <v>0</v>
      </c>
      <c r="Z64" s="9" t="n">
        <v>0</v>
      </c>
      <c r="AA64" s="9" t="n">
        <f aca="false">Y64-Z64</f>
        <v>0</v>
      </c>
      <c r="AB64" s="9" t="s">
        <v>29</v>
      </c>
      <c r="AC64" s="9" t="n">
        <f aca="false">AA64+AB64</f>
        <v>0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 t="n">
        <f aca="false">SUM(AD64:AU64)</f>
        <v>0</v>
      </c>
      <c r="AW64" s="9" t="n">
        <f aca="false">AC64-AV64</f>
        <v>0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9" t="s">
        <v>29</v>
      </c>
      <c r="BJ64" s="9" t="s">
        <v>29</v>
      </c>
      <c r="BK64" s="9" t="s">
        <v>29</v>
      </c>
      <c r="BL64" s="9" t="s">
        <v>29</v>
      </c>
      <c r="BM64" s="9" t="n">
        <v>0</v>
      </c>
      <c r="BN64" s="9" t="s">
        <v>29</v>
      </c>
      <c r="BO64" s="9" t="s">
        <v>29</v>
      </c>
      <c r="BP64" s="9" t="s">
        <v>29</v>
      </c>
      <c r="BQ64" s="9" t="s">
        <v>29</v>
      </c>
      <c r="BR64" s="11" t="n">
        <f aca="false">ROUNDUP(AW64/C64,0)</f>
        <v>0</v>
      </c>
      <c r="BS64" s="12" t="n">
        <v>622</v>
      </c>
      <c r="BT64" s="13" t="n">
        <v>1416</v>
      </c>
      <c r="BU64" s="13"/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3000</v>
      </c>
      <c r="D65" s="9" t="n">
        <v>203524</v>
      </c>
      <c r="E65" s="9" t="n">
        <v>2135572</v>
      </c>
      <c r="F65" s="9"/>
      <c r="G65" s="9" t="s">
        <v>232</v>
      </c>
      <c r="H65" s="9" t="s">
        <v>29</v>
      </c>
      <c r="I65" s="10" t="s">
        <v>233</v>
      </c>
      <c r="J65" s="9" t="n">
        <v>206</v>
      </c>
      <c r="K65" s="9" t="n">
        <f aca="false">H65-J65</f>
        <v>-206</v>
      </c>
      <c r="L65" s="9" t="n">
        <v>500</v>
      </c>
      <c r="M65" s="9" t="n">
        <f aca="false">K65+L65</f>
        <v>294</v>
      </c>
      <c r="N65" s="9" t="n">
        <v>500</v>
      </c>
      <c r="O65" s="9" t="n">
        <f aca="false">M65-N65</f>
        <v>-206</v>
      </c>
      <c r="P65" s="9" t="s">
        <v>29</v>
      </c>
      <c r="Q65" s="9" t="n">
        <f aca="false">O65+P65</f>
        <v>-206</v>
      </c>
      <c r="R65" s="9" t="n">
        <v>0</v>
      </c>
      <c r="S65" s="9" t="n">
        <f aca="false">Q65-R65</f>
        <v>-206</v>
      </c>
      <c r="T65" s="9" t="n">
        <v>206</v>
      </c>
      <c r="U65" s="9" t="n">
        <f aca="false">S65+T65</f>
        <v>0</v>
      </c>
      <c r="V65" s="9" t="n">
        <v>0</v>
      </c>
      <c r="W65" s="9" t="n">
        <f aca="false">U65-V65</f>
        <v>0</v>
      </c>
      <c r="X65" s="9" t="s">
        <v>29</v>
      </c>
      <c r="Y65" s="9" t="n">
        <f aca="false">W65+X65</f>
        <v>0</v>
      </c>
      <c r="Z65" s="9" t="n">
        <v>0</v>
      </c>
      <c r="AA65" s="9" t="n">
        <f aca="false">Y65-Z65</f>
        <v>0</v>
      </c>
      <c r="AB65" s="9" t="s">
        <v>29</v>
      </c>
      <c r="AC65" s="9" t="n">
        <f aca="false">AA65+AB65</f>
        <v>0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 t="n">
        <f aca="false">SUM(AD65:AU65)</f>
        <v>0</v>
      </c>
      <c r="AW65" s="9" t="n">
        <f aca="false">AC65-AV65</f>
        <v>0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s">
        <v>29</v>
      </c>
      <c r="BF65" s="9" t="s">
        <v>29</v>
      </c>
      <c r="BG65" s="9" t="s">
        <v>29</v>
      </c>
      <c r="BH65" s="9" t="s">
        <v>29</v>
      </c>
      <c r="BI65" s="9" t="s">
        <v>29</v>
      </c>
      <c r="BJ65" s="9" t="s">
        <v>29</v>
      </c>
      <c r="BK65" s="9" t="s">
        <v>29</v>
      </c>
      <c r="BL65" s="9" t="s">
        <v>29</v>
      </c>
      <c r="BM65" s="9" t="n">
        <v>500</v>
      </c>
      <c r="BN65" s="9" t="s">
        <v>29</v>
      </c>
      <c r="BO65" s="9" t="s">
        <v>29</v>
      </c>
      <c r="BP65" s="9" t="s">
        <v>29</v>
      </c>
      <c r="BQ65" s="9" t="n">
        <v>500</v>
      </c>
      <c r="BR65" s="11" t="n">
        <f aca="false">ROUNDUP(AW65/C65,0)</f>
        <v>0</v>
      </c>
      <c r="BS65" s="12" t="n">
        <v>1777</v>
      </c>
      <c r="BT65" s="13" t="n">
        <v>29</v>
      </c>
      <c r="BU65" s="13"/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300</v>
      </c>
      <c r="D66" s="9" t="n">
        <v>194849</v>
      </c>
      <c r="E66" s="9" t="n">
        <v>2118347</v>
      </c>
      <c r="F66" s="9"/>
      <c r="G66" s="9" t="s">
        <v>234</v>
      </c>
      <c r="H66" s="9" t="s">
        <v>29</v>
      </c>
      <c r="I66" s="10" t="s">
        <v>235</v>
      </c>
      <c r="J66" s="9" t="n">
        <v>0</v>
      </c>
      <c r="K66" s="9" t="n">
        <f aca="false">H66-J66</f>
        <v>0</v>
      </c>
      <c r="L66" s="9" t="s">
        <v>29</v>
      </c>
      <c r="M66" s="9" t="n">
        <f aca="false">K66+L66</f>
        <v>0</v>
      </c>
      <c r="N66" s="9" t="n">
        <v>0</v>
      </c>
      <c r="O66" s="9" t="n">
        <f aca="false">M66-N66</f>
        <v>0</v>
      </c>
      <c r="P66" s="9" t="s">
        <v>29</v>
      </c>
      <c r="Q66" s="9" t="n">
        <f aca="false">O66+P66</f>
        <v>0</v>
      </c>
      <c r="R66" s="9" t="n">
        <v>0</v>
      </c>
      <c r="S66" s="9" t="n">
        <f aca="false">Q66-R66</f>
        <v>0</v>
      </c>
      <c r="T66" s="9" t="s">
        <v>29</v>
      </c>
      <c r="U66" s="9" t="n">
        <f aca="false">S66+T66</f>
        <v>0</v>
      </c>
      <c r="V66" s="9" t="n">
        <v>0</v>
      </c>
      <c r="W66" s="9" t="n">
        <f aca="false">U66-V66</f>
        <v>0</v>
      </c>
      <c r="X66" s="9" t="n">
        <v>0</v>
      </c>
      <c r="Y66" s="9" t="n">
        <f aca="false">W66+X66</f>
        <v>0</v>
      </c>
      <c r="Z66" s="9" t="n">
        <v>0</v>
      </c>
      <c r="AA66" s="9" t="n">
        <f aca="false">Y66-Z66</f>
        <v>0</v>
      </c>
      <c r="AB66" s="9" t="s">
        <v>29</v>
      </c>
      <c r="AC66" s="9" t="n">
        <f aca="false">AA66+AB66</f>
        <v>0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 t="n">
        <f aca="false">SUM(AD66:AU66)</f>
        <v>0</v>
      </c>
      <c r="AW66" s="9" t="n">
        <f aca="false">AC66-AV66</f>
        <v>0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s">
        <v>29</v>
      </c>
      <c r="BF66" s="9" t="s">
        <v>29</v>
      </c>
      <c r="BG66" s="9" t="s">
        <v>29</v>
      </c>
      <c r="BH66" s="9" t="s">
        <v>29</v>
      </c>
      <c r="BI66" s="9" t="s">
        <v>29</v>
      </c>
      <c r="BJ66" s="9" t="s">
        <v>29</v>
      </c>
      <c r="BK66" s="9" t="s">
        <v>29</v>
      </c>
      <c r="BL66" s="9" t="s">
        <v>29</v>
      </c>
      <c r="BM66" s="9" t="s">
        <v>29</v>
      </c>
      <c r="BN66" s="9" t="s">
        <v>29</v>
      </c>
      <c r="BO66" s="9" t="s">
        <v>29</v>
      </c>
      <c r="BP66" s="9" t="n">
        <v>0</v>
      </c>
      <c r="BQ66" s="9" t="s">
        <v>29</v>
      </c>
      <c r="BR66" s="11" t="n">
        <f aca="false">ROUNDUP(AW66/C66,0)</f>
        <v>0</v>
      </c>
      <c r="BS66" s="12" t="n">
        <v>10</v>
      </c>
      <c r="BT66" s="13" t="n">
        <v>480</v>
      </c>
      <c r="BU66" s="13"/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300</v>
      </c>
      <c r="D67" s="9" t="n">
        <v>194849</v>
      </c>
      <c r="E67" s="9" t="n">
        <v>2118348</v>
      </c>
      <c r="F67" s="9"/>
      <c r="G67" s="9" t="s">
        <v>236</v>
      </c>
      <c r="H67" s="9" t="s">
        <v>29</v>
      </c>
      <c r="I67" s="10" t="s">
        <v>237</v>
      </c>
      <c r="J67" s="9" t="n">
        <v>0</v>
      </c>
      <c r="K67" s="9" t="n">
        <f aca="false">H67-J67</f>
        <v>0</v>
      </c>
      <c r="L67" s="9" t="s">
        <v>29</v>
      </c>
      <c r="M67" s="9" t="n">
        <f aca="false">K67+L67</f>
        <v>0</v>
      </c>
      <c r="N67" s="9" t="n">
        <v>0</v>
      </c>
      <c r="O67" s="9" t="n">
        <f aca="false">M67-N67</f>
        <v>0</v>
      </c>
      <c r="P67" s="9" t="n">
        <v>600</v>
      </c>
      <c r="Q67" s="9" t="n">
        <f aca="false">O67+P67</f>
        <v>600</v>
      </c>
      <c r="R67" s="9" t="n">
        <v>202</v>
      </c>
      <c r="S67" s="9" t="n">
        <v>0</v>
      </c>
      <c r="T67" s="9" t="s">
        <v>29</v>
      </c>
      <c r="U67" s="9" t="n">
        <f aca="false">S67+T67</f>
        <v>0</v>
      </c>
      <c r="V67" s="9" t="n">
        <v>0</v>
      </c>
      <c r="W67" s="9" t="n">
        <f aca="false">U67-V67</f>
        <v>0</v>
      </c>
      <c r="X67" s="9" t="s">
        <v>29</v>
      </c>
      <c r="Y67" s="9" t="n">
        <f aca="false">W67+X67</f>
        <v>0</v>
      </c>
      <c r="Z67" s="9" t="n">
        <v>0</v>
      </c>
      <c r="AA67" s="9" t="n">
        <f aca="false">Y67-Z67</f>
        <v>0</v>
      </c>
      <c r="AB67" s="9" t="s">
        <v>29</v>
      </c>
      <c r="AC67" s="9" t="n">
        <f aca="false">AA67+AB67</f>
        <v>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 t="n">
        <f aca="false">SUM(AD67:AU67)</f>
        <v>0</v>
      </c>
      <c r="AW67" s="9" t="n">
        <f aca="false">AC67-AV67</f>
        <v>0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s">
        <v>29</v>
      </c>
      <c r="BE67" s="9" t="s">
        <v>29</v>
      </c>
      <c r="BF67" s="9" t="s">
        <v>29</v>
      </c>
      <c r="BG67" s="9" t="s">
        <v>29</v>
      </c>
      <c r="BH67" s="9" t="s">
        <v>29</v>
      </c>
      <c r="BI67" s="9" t="s">
        <v>29</v>
      </c>
      <c r="BJ67" s="9" t="s">
        <v>29</v>
      </c>
      <c r="BK67" s="9" t="s">
        <v>29</v>
      </c>
      <c r="BL67" s="9" t="s">
        <v>29</v>
      </c>
      <c r="BM67" s="9" t="n">
        <v>0</v>
      </c>
      <c r="BN67" s="9" t="s">
        <v>29</v>
      </c>
      <c r="BO67" s="9" t="s">
        <v>29</v>
      </c>
      <c r="BP67" s="9" t="s">
        <v>29</v>
      </c>
      <c r="BQ67" s="9" t="n">
        <v>0</v>
      </c>
      <c r="BR67" s="11" t="n">
        <f aca="false">ROUNDUP(AW67/C67,0)</f>
        <v>0</v>
      </c>
      <c r="BS67" s="12" t="n">
        <v>162</v>
      </c>
      <c r="BT67" s="13" t="n">
        <v>0</v>
      </c>
      <c r="BU67" s="13"/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400</v>
      </c>
      <c r="D68" s="9" t="n">
        <v>203524</v>
      </c>
      <c r="E68" s="9" t="n">
        <v>2055823</v>
      </c>
      <c r="F68" s="9"/>
      <c r="G68" s="9" t="s">
        <v>142</v>
      </c>
      <c r="H68" s="9" t="n">
        <v>800</v>
      </c>
      <c r="I68" s="10" t="s">
        <v>143</v>
      </c>
      <c r="J68" s="9" t="n">
        <v>0</v>
      </c>
      <c r="K68" s="9" t="n">
        <f aca="false">H68-J68</f>
        <v>800</v>
      </c>
      <c r="L68" s="9" t="n">
        <v>800</v>
      </c>
      <c r="M68" s="9" t="n">
        <f aca="false">K68+L68</f>
        <v>1600</v>
      </c>
      <c r="N68" s="9" t="n">
        <v>1952</v>
      </c>
      <c r="O68" s="9" t="n">
        <v>-360</v>
      </c>
      <c r="P68" s="9" t="n">
        <v>800</v>
      </c>
      <c r="Q68" s="9" t="n">
        <f aca="false">O68+P68</f>
        <v>440</v>
      </c>
      <c r="R68" s="9" t="n">
        <v>440</v>
      </c>
      <c r="S68" s="9" t="n">
        <f aca="false">Q68-R68</f>
        <v>0</v>
      </c>
      <c r="T68" s="9" t="n">
        <v>810</v>
      </c>
      <c r="U68" s="9" t="n">
        <f aca="false">S68+T68</f>
        <v>810</v>
      </c>
      <c r="V68" s="9" t="n">
        <v>400</v>
      </c>
      <c r="W68" s="9" t="n">
        <f aca="false">U68-V68</f>
        <v>410</v>
      </c>
      <c r="X68" s="9" t="n">
        <v>800</v>
      </c>
      <c r="Y68" s="9" t="n">
        <f aca="false">W68+X68</f>
        <v>1210</v>
      </c>
      <c r="Z68" s="9" t="n">
        <v>1628</v>
      </c>
      <c r="AA68" s="9" t="n">
        <f aca="false">Y68-Z68</f>
        <v>-418</v>
      </c>
      <c r="AB68" s="9" t="n">
        <v>800</v>
      </c>
      <c r="AC68" s="9" t="n">
        <f aca="false">AA68+AB68</f>
        <v>382</v>
      </c>
      <c r="AD68" s="9"/>
      <c r="AE68" s="9" t="n">
        <v>390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 t="n">
        <f aca="false">SUM(AD68:AU68)</f>
        <v>390</v>
      </c>
      <c r="AW68" s="9" t="n">
        <f aca="false">AC68-AV68</f>
        <v>-8</v>
      </c>
      <c r="AX68" s="9" t="n">
        <v>800</v>
      </c>
      <c r="AY68" s="9" t="s">
        <v>29</v>
      </c>
      <c r="AZ68" s="9" t="n">
        <v>800</v>
      </c>
      <c r="BA68" s="9" t="n">
        <v>800</v>
      </c>
      <c r="BB68" s="9" t="n">
        <v>400</v>
      </c>
      <c r="BC68" s="9" t="n">
        <v>800</v>
      </c>
      <c r="BD68" s="9" t="n">
        <v>800</v>
      </c>
      <c r="BE68" s="9" t="s">
        <v>29</v>
      </c>
      <c r="BF68" s="9" t="s">
        <v>29</v>
      </c>
      <c r="BG68" s="9" t="s">
        <v>29</v>
      </c>
      <c r="BH68" s="9" t="s">
        <v>29</v>
      </c>
      <c r="BI68" s="9" t="s">
        <v>29</v>
      </c>
      <c r="BJ68" s="9" t="s">
        <v>29</v>
      </c>
      <c r="BK68" s="9" t="s">
        <v>29</v>
      </c>
      <c r="BL68" s="9" t="s">
        <v>29</v>
      </c>
      <c r="BM68" s="9" t="n">
        <v>400</v>
      </c>
      <c r="BN68" s="9" t="n">
        <v>1200</v>
      </c>
      <c r="BO68" s="9" t="n">
        <v>800</v>
      </c>
      <c r="BP68" s="9" t="n">
        <v>800</v>
      </c>
      <c r="BQ68" s="9" t="n">
        <v>800</v>
      </c>
      <c r="BR68" s="11" t="n">
        <f aca="false">ROUNDUP(AW68/C68,0)</f>
        <v>-1</v>
      </c>
      <c r="BS68" s="12" t="n">
        <v>100</v>
      </c>
      <c r="BT68" s="13" t="n">
        <v>300</v>
      </c>
      <c r="BU68" s="13" t="s">
        <v>21</v>
      </c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200</v>
      </c>
      <c r="D69" s="9" t="n">
        <v>203524</v>
      </c>
      <c r="E69" s="9" t="n">
        <v>2079693</v>
      </c>
      <c r="F69" s="9" t="s">
        <v>286</v>
      </c>
      <c r="G69" s="9" t="s">
        <v>84</v>
      </c>
      <c r="H69" s="9" t="s">
        <v>29</v>
      </c>
      <c r="I69" s="10" t="s">
        <v>85</v>
      </c>
      <c r="J69" s="9" t="n">
        <v>138</v>
      </c>
      <c r="K69" s="9" t="n">
        <f aca="false">H69-J69</f>
        <v>-138</v>
      </c>
      <c r="L69" s="9" t="n">
        <v>200</v>
      </c>
      <c r="M69" s="9" t="n">
        <f aca="false">K69+L69</f>
        <v>62</v>
      </c>
      <c r="N69" s="9" t="n">
        <v>150</v>
      </c>
      <c r="O69" s="9" t="n">
        <f aca="false">M69-N69</f>
        <v>-88</v>
      </c>
      <c r="P69" s="9" t="s">
        <v>29</v>
      </c>
      <c r="Q69" s="9" t="n">
        <f aca="false">O69+P69</f>
        <v>-88</v>
      </c>
      <c r="R69" s="9" t="n">
        <v>0</v>
      </c>
      <c r="S69" s="9" t="n">
        <f aca="false">Q69-R69</f>
        <v>-88</v>
      </c>
      <c r="T69" s="9" t="n">
        <v>200</v>
      </c>
      <c r="U69" s="9" t="n">
        <f aca="false">S69+T69</f>
        <v>112</v>
      </c>
      <c r="V69" s="9" t="n">
        <v>113</v>
      </c>
      <c r="W69" s="9" t="n">
        <f aca="false">U69-V69</f>
        <v>-1</v>
      </c>
      <c r="X69" s="9" t="s">
        <v>29</v>
      </c>
      <c r="Y69" s="9" t="n">
        <f aca="false">W69+X69</f>
        <v>-1</v>
      </c>
      <c r="Z69" s="9" t="n">
        <v>0</v>
      </c>
      <c r="AA69" s="9" t="n">
        <f aca="false">Y69-Z69</f>
        <v>-1</v>
      </c>
      <c r="AB69" s="9" t="n">
        <v>200</v>
      </c>
      <c r="AC69" s="9" t="n">
        <f aca="false">AA69+AB69</f>
        <v>199</v>
      </c>
      <c r="AD69" s="9"/>
      <c r="AE69" s="9"/>
      <c r="AF69" s="9"/>
      <c r="AG69" s="9" t="n">
        <v>227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 t="n">
        <f aca="false">SUM(AD69:AU69)</f>
        <v>227</v>
      </c>
      <c r="AW69" s="9" t="n">
        <f aca="false">AC69-AV69</f>
        <v>-28</v>
      </c>
      <c r="AX69" s="9" t="n">
        <v>200</v>
      </c>
      <c r="AY69" s="9" t="s">
        <v>29</v>
      </c>
      <c r="AZ69" s="9" t="s">
        <v>29</v>
      </c>
      <c r="BA69" s="9" t="n">
        <v>200</v>
      </c>
      <c r="BB69" s="9" t="n">
        <v>200</v>
      </c>
      <c r="BC69" s="9" t="s">
        <v>29</v>
      </c>
      <c r="BD69" s="9" t="n">
        <v>200</v>
      </c>
      <c r="BE69" s="9" t="s">
        <v>29</v>
      </c>
      <c r="BF69" s="9" t="s">
        <v>29</v>
      </c>
      <c r="BG69" s="9" t="s">
        <v>29</v>
      </c>
      <c r="BH69" s="9" t="s">
        <v>29</v>
      </c>
      <c r="BI69" s="9" t="s">
        <v>29</v>
      </c>
      <c r="BJ69" s="9" t="s">
        <v>29</v>
      </c>
      <c r="BK69" s="9" t="s">
        <v>29</v>
      </c>
      <c r="BL69" s="9" t="s">
        <v>29</v>
      </c>
      <c r="BM69" s="9" t="s">
        <v>29</v>
      </c>
      <c r="BN69" s="9" t="n">
        <v>200</v>
      </c>
      <c r="BO69" s="9" t="n">
        <v>200</v>
      </c>
      <c r="BP69" s="9" t="n">
        <v>200</v>
      </c>
      <c r="BQ69" s="9" t="s">
        <v>29</v>
      </c>
      <c r="BR69" s="11" t="n">
        <f aca="false">ROUNDUP(AW69/C69,0)</f>
        <v>-1</v>
      </c>
      <c r="BS69" s="12" t="n">
        <v>174</v>
      </c>
      <c r="BT69" s="13" t="n">
        <v>1796</v>
      </c>
      <c r="BU69" s="13" t="s">
        <v>21</v>
      </c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42</v>
      </c>
      <c r="D70" s="9" t="n">
        <v>203524</v>
      </c>
      <c r="E70" s="9" t="n">
        <v>2079698</v>
      </c>
      <c r="F70" s="16" t="s">
        <v>288</v>
      </c>
      <c r="G70" s="9" t="s">
        <v>120</v>
      </c>
      <c r="H70" s="9" t="s">
        <v>29</v>
      </c>
      <c r="I70" s="10" t="s">
        <v>121</v>
      </c>
      <c r="J70" s="9" t="n">
        <v>72</v>
      </c>
      <c r="K70" s="9" t="n">
        <f aca="false">H70-J70</f>
        <v>-72</v>
      </c>
      <c r="L70" s="9" t="n">
        <v>144</v>
      </c>
      <c r="M70" s="9" t="n">
        <f aca="false">K70+L70</f>
        <v>72</v>
      </c>
      <c r="N70" s="9" t="n">
        <v>111</v>
      </c>
      <c r="O70" s="9" t="n">
        <f aca="false">M70-N70</f>
        <v>-39</v>
      </c>
      <c r="P70" s="9" t="n">
        <v>144</v>
      </c>
      <c r="Q70" s="9" t="n">
        <f aca="false">O70+P70</f>
        <v>105</v>
      </c>
      <c r="R70" s="9" t="n">
        <v>168</v>
      </c>
      <c r="S70" s="9" t="n">
        <f aca="false">Q70-R70</f>
        <v>-63</v>
      </c>
      <c r="T70" s="9" t="n">
        <v>108</v>
      </c>
      <c r="U70" s="9" t="n">
        <f aca="false">S70+T70</f>
        <v>45</v>
      </c>
      <c r="V70" s="9" t="n">
        <v>38</v>
      </c>
      <c r="W70" s="9" t="n">
        <f aca="false">U70-V70</f>
        <v>7</v>
      </c>
      <c r="X70" s="9" t="n">
        <v>144</v>
      </c>
      <c r="Y70" s="9" t="n">
        <f aca="false">W70+X70</f>
        <v>151</v>
      </c>
      <c r="Z70" s="9" t="n">
        <v>36</v>
      </c>
      <c r="AA70" s="9" t="n">
        <f aca="false">Y70-Z70</f>
        <v>115</v>
      </c>
      <c r="AB70" s="9" t="n">
        <v>144</v>
      </c>
      <c r="AC70" s="9" t="n">
        <f aca="false">AA70+AB70</f>
        <v>259</v>
      </c>
      <c r="AD70" s="9" t="n">
        <v>36</v>
      </c>
      <c r="AE70" s="9" t="n">
        <v>36</v>
      </c>
      <c r="AF70" s="9"/>
      <c r="AG70" s="9"/>
      <c r="AH70" s="9" t="n">
        <v>36</v>
      </c>
      <c r="AI70" s="9"/>
      <c r="AJ70" s="9"/>
      <c r="AK70" s="9" t="n">
        <v>36</v>
      </c>
      <c r="AL70" s="9"/>
      <c r="AM70" s="9" t="n">
        <f aca="false">36+36</f>
        <v>72</v>
      </c>
      <c r="AN70" s="9"/>
      <c r="AO70" s="9"/>
      <c r="AP70" s="9" t="n">
        <v>36</v>
      </c>
      <c r="AQ70" s="9"/>
      <c r="AR70" s="9" t="n">
        <v>36</v>
      </c>
      <c r="AS70" s="9"/>
      <c r="AT70" s="9"/>
      <c r="AU70" s="9"/>
      <c r="AV70" s="9" t="n">
        <f aca="false">SUM(AD70:AU70)</f>
        <v>288</v>
      </c>
      <c r="AW70" s="9" t="n">
        <f aca="false">AC70-AV70</f>
        <v>-29</v>
      </c>
      <c r="AX70" s="9" t="n">
        <v>108</v>
      </c>
      <c r="AY70" s="9" t="s">
        <v>29</v>
      </c>
      <c r="AZ70" s="9" t="n">
        <v>144</v>
      </c>
      <c r="BA70" s="9" t="n">
        <v>108</v>
      </c>
      <c r="BB70" s="9" t="n">
        <v>144</v>
      </c>
      <c r="BC70" s="9" t="n">
        <v>144</v>
      </c>
      <c r="BD70" s="9" t="n">
        <v>108</v>
      </c>
      <c r="BE70" s="9" t="n">
        <v>36</v>
      </c>
      <c r="BF70" s="9" t="s">
        <v>29</v>
      </c>
      <c r="BG70" s="9" t="s">
        <v>29</v>
      </c>
      <c r="BH70" s="9" t="s">
        <v>29</v>
      </c>
      <c r="BI70" s="9" t="s">
        <v>29</v>
      </c>
      <c r="BJ70" s="9" t="s">
        <v>29</v>
      </c>
      <c r="BK70" s="9" t="s">
        <v>29</v>
      </c>
      <c r="BL70" s="9" t="s">
        <v>29</v>
      </c>
      <c r="BM70" s="9" t="n">
        <v>72</v>
      </c>
      <c r="BN70" s="9" t="n">
        <v>180</v>
      </c>
      <c r="BO70" s="9" t="n">
        <v>108</v>
      </c>
      <c r="BP70" s="9" t="n">
        <v>144</v>
      </c>
      <c r="BQ70" s="9" t="n">
        <v>144</v>
      </c>
      <c r="BR70" s="11" t="n">
        <f aca="false">ROUNDUP(AW70/C70,0)</f>
        <v>-1</v>
      </c>
      <c r="BS70" s="12" t="n">
        <v>72</v>
      </c>
      <c r="BT70" s="13" t="n">
        <v>162</v>
      </c>
      <c r="BU70" s="13" t="s">
        <v>117</v>
      </c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400</v>
      </c>
      <c r="D71" s="9" t="n">
        <v>203524</v>
      </c>
      <c r="E71" s="9" t="n">
        <v>2079665</v>
      </c>
      <c r="F71" s="9"/>
      <c r="G71" s="9" t="s">
        <v>148</v>
      </c>
      <c r="H71" s="9" t="s">
        <v>29</v>
      </c>
      <c r="I71" s="10" t="s">
        <v>149</v>
      </c>
      <c r="J71" s="9" t="n">
        <v>0</v>
      </c>
      <c r="K71" s="9" t="n">
        <f aca="false">H71-J71</f>
        <v>0</v>
      </c>
      <c r="L71" s="9" t="s">
        <v>29</v>
      </c>
      <c r="M71" s="9" t="n">
        <f aca="false">K71+L71</f>
        <v>0</v>
      </c>
      <c r="N71" s="9" t="n">
        <v>0</v>
      </c>
      <c r="O71" s="9" t="n">
        <f aca="false">M71-N71</f>
        <v>0</v>
      </c>
      <c r="P71" s="9" t="s">
        <v>29</v>
      </c>
      <c r="Q71" s="9" t="n">
        <f aca="false">O71+P71</f>
        <v>0</v>
      </c>
      <c r="R71" s="9" t="n">
        <v>0</v>
      </c>
      <c r="S71" s="9" t="n">
        <f aca="false">Q71-R71</f>
        <v>0</v>
      </c>
      <c r="T71" s="9" t="n">
        <v>200</v>
      </c>
      <c r="U71" s="9" t="n">
        <f aca="false">S71+T71</f>
        <v>200</v>
      </c>
      <c r="V71" s="9" t="n">
        <v>429</v>
      </c>
      <c r="W71" s="9" t="n">
        <f aca="false">U71-V71</f>
        <v>-229</v>
      </c>
      <c r="X71" s="9" t="n">
        <v>200</v>
      </c>
      <c r="Y71" s="9" t="n">
        <f aca="false">W71+X71</f>
        <v>-29</v>
      </c>
      <c r="Z71" s="9" t="n">
        <v>0</v>
      </c>
      <c r="AA71" s="9" t="n">
        <f aca="false">Y71-Z71</f>
        <v>-29</v>
      </c>
      <c r="AB71" s="9" t="s">
        <v>29</v>
      </c>
      <c r="AC71" s="9" t="n">
        <f aca="false">AA71+AB71</f>
        <v>-29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 t="n">
        <f aca="false">SUM(AD71:AU71)</f>
        <v>0</v>
      </c>
      <c r="AW71" s="9" t="n">
        <f aca="false">AC71-AV71</f>
        <v>-29</v>
      </c>
      <c r="AX71" s="9" t="n">
        <v>200</v>
      </c>
      <c r="AY71" s="9" t="s">
        <v>29</v>
      </c>
      <c r="AZ71" s="9" t="s">
        <v>29</v>
      </c>
      <c r="BA71" s="9" t="n">
        <v>200</v>
      </c>
      <c r="BB71" s="9" t="n">
        <v>200</v>
      </c>
      <c r="BC71" s="9" t="s">
        <v>29</v>
      </c>
      <c r="BD71" s="9" t="n">
        <v>200</v>
      </c>
      <c r="BE71" s="9" t="s">
        <v>29</v>
      </c>
      <c r="BF71" s="9" t="s">
        <v>29</v>
      </c>
      <c r="BG71" s="9" t="s">
        <v>29</v>
      </c>
      <c r="BH71" s="9" t="s">
        <v>29</v>
      </c>
      <c r="BI71" s="9" t="s">
        <v>29</v>
      </c>
      <c r="BJ71" s="9" t="s">
        <v>29</v>
      </c>
      <c r="BK71" s="9" t="s">
        <v>29</v>
      </c>
      <c r="BL71" s="9" t="s">
        <v>29</v>
      </c>
      <c r="BM71" s="9" t="s">
        <v>29</v>
      </c>
      <c r="BN71" s="9" t="n">
        <v>200</v>
      </c>
      <c r="BO71" s="9" t="n">
        <v>200</v>
      </c>
      <c r="BP71" s="9" t="n">
        <v>200</v>
      </c>
      <c r="BQ71" s="9" t="s">
        <v>29</v>
      </c>
      <c r="BR71" s="11" t="n">
        <f aca="false">ROUNDUP(AW71/C71,0)</f>
        <v>-1</v>
      </c>
      <c r="BS71" s="12" t="n">
        <v>0</v>
      </c>
      <c r="BT71" s="13" t="n">
        <v>99</v>
      </c>
      <c r="BU71" s="13"/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1000</v>
      </c>
      <c r="D72" s="9" t="n">
        <v>203524</v>
      </c>
      <c r="E72" s="9" t="n">
        <v>2079692</v>
      </c>
      <c r="F72" s="9" t="s">
        <v>295</v>
      </c>
      <c r="G72" s="9" t="s">
        <v>118</v>
      </c>
      <c r="H72" s="9" t="s">
        <v>29</v>
      </c>
      <c r="I72" s="10" t="s">
        <v>119</v>
      </c>
      <c r="J72" s="9" t="n">
        <v>67</v>
      </c>
      <c r="K72" s="9" t="n">
        <f aca="false">H72-J72</f>
        <v>-67</v>
      </c>
      <c r="L72" s="9" t="n">
        <v>210</v>
      </c>
      <c r="M72" s="9" t="n">
        <f aca="false">K72+L72</f>
        <v>143</v>
      </c>
      <c r="N72" s="9" t="n">
        <v>188</v>
      </c>
      <c r="O72" s="9" t="n">
        <f aca="false">M72-N72</f>
        <v>-45</v>
      </c>
      <c r="P72" s="9" t="n">
        <v>126</v>
      </c>
      <c r="Q72" s="9" t="n">
        <f aca="false">O72+P72</f>
        <v>81</v>
      </c>
      <c r="R72" s="9" t="n">
        <v>141</v>
      </c>
      <c r="S72" s="9" t="n">
        <f aca="false">Q72-R72</f>
        <v>-60</v>
      </c>
      <c r="T72" s="9" t="n">
        <v>126</v>
      </c>
      <c r="U72" s="9" t="n">
        <f aca="false">S72+T72</f>
        <v>66</v>
      </c>
      <c r="V72" s="9" t="n">
        <v>111</v>
      </c>
      <c r="W72" s="9" t="n">
        <f aca="false">U72-V72</f>
        <v>-45</v>
      </c>
      <c r="X72" s="9" t="n">
        <v>126</v>
      </c>
      <c r="Y72" s="9" t="n">
        <f aca="false">W72+X72</f>
        <v>81</v>
      </c>
      <c r="Z72" s="9" t="n">
        <v>167</v>
      </c>
      <c r="AA72" s="9" t="n">
        <f aca="false">Y72-Z72</f>
        <v>-86</v>
      </c>
      <c r="AB72" s="9" t="n">
        <v>126</v>
      </c>
      <c r="AC72" s="9" t="n">
        <f aca="false">AA72+AB72</f>
        <v>40</v>
      </c>
      <c r="AD72" s="9" t="n">
        <v>42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 t="n">
        <v>42</v>
      </c>
      <c r="AQ72" s="9"/>
      <c r="AR72" s="9"/>
      <c r="AS72" s="9"/>
      <c r="AT72" s="9"/>
      <c r="AU72" s="9"/>
      <c r="AV72" s="9" t="n">
        <f aca="false">SUM(AD72:AU72)</f>
        <v>84</v>
      </c>
      <c r="AW72" s="9" t="n">
        <f aca="false">AC72-AV72</f>
        <v>-44</v>
      </c>
      <c r="AX72" s="9" t="n">
        <v>168</v>
      </c>
      <c r="AY72" s="9" t="s">
        <v>29</v>
      </c>
      <c r="AZ72" s="9" t="n">
        <v>126</v>
      </c>
      <c r="BA72" s="9" t="n">
        <v>126</v>
      </c>
      <c r="BB72" s="9" t="n">
        <v>126</v>
      </c>
      <c r="BC72" s="9" t="n">
        <v>126</v>
      </c>
      <c r="BD72" s="9" t="n">
        <v>126</v>
      </c>
      <c r="BE72" s="9" t="s">
        <v>29</v>
      </c>
      <c r="BF72" s="9" t="s">
        <v>29</v>
      </c>
      <c r="BG72" s="9" t="s">
        <v>29</v>
      </c>
      <c r="BH72" s="9" t="s">
        <v>29</v>
      </c>
      <c r="BI72" s="9" t="s">
        <v>29</v>
      </c>
      <c r="BJ72" s="9" t="s">
        <v>29</v>
      </c>
      <c r="BK72" s="9" t="s">
        <v>29</v>
      </c>
      <c r="BL72" s="9" t="s">
        <v>29</v>
      </c>
      <c r="BM72" s="9" t="n">
        <v>84</v>
      </c>
      <c r="BN72" s="9" t="n">
        <v>168</v>
      </c>
      <c r="BO72" s="9" t="n">
        <v>168</v>
      </c>
      <c r="BP72" s="9" t="n">
        <v>126</v>
      </c>
      <c r="BQ72" s="9" t="n">
        <v>126</v>
      </c>
      <c r="BR72" s="11" t="n">
        <f aca="false">ROUNDUP(AW72/C72,0)</f>
        <v>-1</v>
      </c>
      <c r="BS72" s="12" t="n">
        <v>2</v>
      </c>
      <c r="BT72" s="13" t="n">
        <v>32</v>
      </c>
      <c r="BU72" s="13" t="s">
        <v>296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350</v>
      </c>
      <c r="D73" s="9" t="n">
        <v>203525</v>
      </c>
      <c r="E73" s="9" t="n">
        <v>2032041</v>
      </c>
      <c r="F73" s="9" t="s">
        <v>297</v>
      </c>
      <c r="G73" s="9" t="s">
        <v>63</v>
      </c>
      <c r="H73" s="9" t="n">
        <v>1100</v>
      </c>
      <c r="I73" s="10" t="s">
        <v>64</v>
      </c>
      <c r="J73" s="9" t="n">
        <v>960</v>
      </c>
      <c r="K73" s="9" t="n">
        <f aca="false">H73-J73</f>
        <v>140</v>
      </c>
      <c r="L73" s="9" t="n">
        <v>1200</v>
      </c>
      <c r="M73" s="9" t="n">
        <f aca="false">K73+L73</f>
        <v>1340</v>
      </c>
      <c r="N73" s="9" t="n">
        <v>1200</v>
      </c>
      <c r="O73" s="9" t="n">
        <f aca="false">M73-N73</f>
        <v>140</v>
      </c>
      <c r="P73" s="9" t="n">
        <v>800</v>
      </c>
      <c r="Q73" s="9" t="n">
        <f aca="false">O73+P73</f>
        <v>940</v>
      </c>
      <c r="R73" s="9" t="n">
        <v>1000</v>
      </c>
      <c r="S73" s="9" t="n">
        <f aca="false">Q73-R73</f>
        <v>-60</v>
      </c>
      <c r="T73" s="9" t="n">
        <v>1000</v>
      </c>
      <c r="U73" s="9" t="n">
        <f aca="false">S73+T73</f>
        <v>940</v>
      </c>
      <c r="V73" s="9" t="n">
        <v>500</v>
      </c>
      <c r="W73" s="9" t="n">
        <f aca="false">U73-V73</f>
        <v>440</v>
      </c>
      <c r="X73" s="9" t="n">
        <v>900</v>
      </c>
      <c r="Y73" s="9" t="n">
        <f aca="false">W73+X73</f>
        <v>1340</v>
      </c>
      <c r="Z73" s="9" t="n">
        <v>1500</v>
      </c>
      <c r="AA73" s="9" t="n">
        <f aca="false">Y73-Z73</f>
        <v>-160</v>
      </c>
      <c r="AB73" s="9" t="n">
        <v>900</v>
      </c>
      <c r="AC73" s="9" t="n">
        <f aca="false">AA73+AB73</f>
        <v>740</v>
      </c>
      <c r="AD73" s="9" t="n">
        <f aca="false">100*4</f>
        <v>400</v>
      </c>
      <c r="AE73" s="9" t="n">
        <f aca="false">100+100</f>
        <v>200</v>
      </c>
      <c r="AF73" s="9"/>
      <c r="AG73" s="9"/>
      <c r="AH73" s="9"/>
      <c r="AI73" s="9"/>
      <c r="AJ73" s="9" t="n">
        <f aca="false">100+100</f>
        <v>200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 t="n">
        <f aca="false">SUM(AD73:AU73)</f>
        <v>800</v>
      </c>
      <c r="AW73" s="9" t="n">
        <f aca="false">AC73-AV73</f>
        <v>-60</v>
      </c>
      <c r="AX73" s="9" t="n">
        <v>900</v>
      </c>
      <c r="AY73" s="9" t="s">
        <v>29</v>
      </c>
      <c r="AZ73" s="9" t="n">
        <v>900</v>
      </c>
      <c r="BA73" s="9" t="n">
        <v>900</v>
      </c>
      <c r="BB73" s="9" t="n">
        <v>900</v>
      </c>
      <c r="BC73" s="9" t="n">
        <v>900</v>
      </c>
      <c r="BD73" s="9" t="n">
        <v>900</v>
      </c>
      <c r="BE73" s="9" t="s">
        <v>29</v>
      </c>
      <c r="BF73" s="9" t="s">
        <v>29</v>
      </c>
      <c r="BG73" s="9" t="s">
        <v>29</v>
      </c>
      <c r="BH73" s="9" t="s">
        <v>29</v>
      </c>
      <c r="BI73" s="9" t="s">
        <v>29</v>
      </c>
      <c r="BJ73" s="9" t="s">
        <v>29</v>
      </c>
      <c r="BK73" s="9" t="s">
        <v>29</v>
      </c>
      <c r="BL73" s="9" t="s">
        <v>29</v>
      </c>
      <c r="BM73" s="9" t="n">
        <v>300</v>
      </c>
      <c r="BN73" s="9" t="n">
        <v>1600</v>
      </c>
      <c r="BO73" s="9" t="n">
        <v>900</v>
      </c>
      <c r="BP73" s="9" t="n">
        <v>900</v>
      </c>
      <c r="BQ73" s="9" t="n">
        <v>900</v>
      </c>
      <c r="BR73" s="11" t="n">
        <f aca="false">ROUNDUP(AW73/C73,0)</f>
        <v>-1</v>
      </c>
      <c r="BS73" s="12" t="n">
        <v>963</v>
      </c>
      <c r="BT73" s="13" t="n">
        <v>102</v>
      </c>
      <c r="BU73" s="13" t="s">
        <v>21</v>
      </c>
    </row>
    <row r="74" s="18" customFormat="true" ht="15" hidden="false" customHeight="false" outlineLevel="0" collapsed="false">
      <c r="A74" s="9" t="n">
        <v>73</v>
      </c>
      <c r="B74" s="9" t="s">
        <v>24</v>
      </c>
      <c r="C74" s="9" t="n">
        <v>100</v>
      </c>
      <c r="D74" s="9" t="n">
        <v>184977</v>
      </c>
      <c r="E74" s="16" t="n">
        <v>2004126</v>
      </c>
      <c r="F74" s="9"/>
      <c r="G74" s="9" t="s">
        <v>242</v>
      </c>
      <c r="H74" s="9" t="n">
        <v>120</v>
      </c>
      <c r="I74" s="10" t="s">
        <v>243</v>
      </c>
      <c r="J74" s="9" t="n">
        <v>0</v>
      </c>
      <c r="K74" s="9" t="n">
        <f aca="false">H74-J74</f>
        <v>120</v>
      </c>
      <c r="L74" s="9" t="s">
        <v>29</v>
      </c>
      <c r="M74" s="9" t="n">
        <f aca="false">K74+L74</f>
        <v>120</v>
      </c>
      <c r="N74" s="9" t="n">
        <v>23</v>
      </c>
      <c r="O74" s="9" t="n">
        <f aca="false">M74-N74</f>
        <v>97</v>
      </c>
      <c r="P74" s="9" t="n">
        <v>120</v>
      </c>
      <c r="Q74" s="9" t="n">
        <f aca="false">O74+P74</f>
        <v>217</v>
      </c>
      <c r="R74" s="9" t="n">
        <v>120</v>
      </c>
      <c r="S74" s="9" t="n">
        <f aca="false">Q74-R74</f>
        <v>97</v>
      </c>
      <c r="T74" s="9" t="s">
        <v>29</v>
      </c>
      <c r="U74" s="9" t="n">
        <f aca="false">S74+T74</f>
        <v>97</v>
      </c>
      <c r="V74" s="9" t="n">
        <v>0</v>
      </c>
      <c r="W74" s="9" t="n">
        <f aca="false">U74-V74</f>
        <v>97</v>
      </c>
      <c r="X74" s="9" t="s">
        <v>29</v>
      </c>
      <c r="Y74" s="9" t="n">
        <f aca="false">W74+X74</f>
        <v>97</v>
      </c>
      <c r="Z74" s="9" t="n">
        <v>179</v>
      </c>
      <c r="AA74" s="9" t="n">
        <f aca="false">Y74-Z74</f>
        <v>-82</v>
      </c>
      <c r="AB74" s="9" t="s">
        <v>29</v>
      </c>
      <c r="AC74" s="9" t="n">
        <f aca="false">AA74+AB74</f>
        <v>-82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 t="n">
        <f aca="false">SUM(AD74:AU74)</f>
        <v>0</v>
      </c>
      <c r="AW74" s="9" t="n">
        <f aca="false">AC74-AV74</f>
        <v>-82</v>
      </c>
      <c r="AX74" s="9" t="s">
        <v>29</v>
      </c>
      <c r="AY74" s="9" t="s">
        <v>29</v>
      </c>
      <c r="AZ74" s="9" t="s">
        <v>29</v>
      </c>
      <c r="BA74" s="9" t="s">
        <v>29</v>
      </c>
      <c r="BB74" s="9" t="n">
        <v>120</v>
      </c>
      <c r="BC74" s="9" t="s">
        <v>29</v>
      </c>
      <c r="BD74" s="9" t="s">
        <v>29</v>
      </c>
      <c r="BE74" s="9" t="s">
        <v>29</v>
      </c>
      <c r="BF74" s="9" t="s">
        <v>29</v>
      </c>
      <c r="BG74" s="9" t="s">
        <v>29</v>
      </c>
      <c r="BH74" s="9" t="s">
        <v>29</v>
      </c>
      <c r="BI74" s="9" t="s">
        <v>29</v>
      </c>
      <c r="BJ74" s="9" t="s">
        <v>29</v>
      </c>
      <c r="BK74" s="9" t="s">
        <v>29</v>
      </c>
      <c r="BL74" s="9" t="s">
        <v>29</v>
      </c>
      <c r="BM74" s="9" t="s">
        <v>29</v>
      </c>
      <c r="BN74" s="9" t="s">
        <v>29</v>
      </c>
      <c r="BO74" s="9" t="n">
        <v>120</v>
      </c>
      <c r="BP74" s="9" t="s">
        <v>29</v>
      </c>
      <c r="BQ74" s="9" t="s">
        <v>29</v>
      </c>
      <c r="BR74" s="11" t="n">
        <f aca="false">ROUNDUP(AW74/C74,0)</f>
        <v>-1</v>
      </c>
      <c r="BS74" s="12" t="n">
        <v>30</v>
      </c>
      <c r="BT74" s="13" t="n">
        <v>0</v>
      </c>
      <c r="BU74" s="13"/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300</v>
      </c>
      <c r="D75" s="9" t="n">
        <v>203524</v>
      </c>
      <c r="E75" s="22" t="n">
        <v>2272651</v>
      </c>
      <c r="F75" s="9"/>
      <c r="G75" s="9" t="s">
        <v>244</v>
      </c>
      <c r="H75" s="9" t="s">
        <v>29</v>
      </c>
      <c r="I75" s="10" t="s">
        <v>245</v>
      </c>
      <c r="J75" s="9" t="n">
        <v>620</v>
      </c>
      <c r="K75" s="9" t="n">
        <f aca="false">H75-J75</f>
        <v>-620</v>
      </c>
      <c r="L75" s="9" t="n">
        <v>600</v>
      </c>
      <c r="M75" s="9" t="n">
        <f aca="false">K75+L75</f>
        <v>-20</v>
      </c>
      <c r="N75" s="9" t="n">
        <v>0</v>
      </c>
      <c r="O75" s="9" t="n">
        <v>0</v>
      </c>
      <c r="P75" s="9" t="n">
        <v>150</v>
      </c>
      <c r="Q75" s="9" t="n">
        <f aca="false">O75+P75</f>
        <v>150</v>
      </c>
      <c r="R75" s="9" t="n">
        <v>244</v>
      </c>
      <c r="S75" s="9" t="n">
        <f aca="false">Q75-R75</f>
        <v>-94</v>
      </c>
      <c r="T75" s="9" t="n">
        <v>300</v>
      </c>
      <c r="U75" s="9" t="n">
        <f aca="false">S75+T75</f>
        <v>206</v>
      </c>
      <c r="V75" s="9" t="n">
        <v>300</v>
      </c>
      <c r="W75" s="9" t="n">
        <f aca="false">U75-V75</f>
        <v>-94</v>
      </c>
      <c r="X75" s="9" t="n">
        <v>0</v>
      </c>
      <c r="Y75" s="9" t="n">
        <f aca="false">W75+X75</f>
        <v>-94</v>
      </c>
      <c r="Z75" s="9" t="n">
        <v>0</v>
      </c>
      <c r="AA75" s="9" t="n">
        <f aca="false">Y75-Z75</f>
        <v>-94</v>
      </c>
      <c r="AB75" s="9" t="s">
        <v>29</v>
      </c>
      <c r="AC75" s="9" t="n">
        <f aca="false">AA75+AB75</f>
        <v>-94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 t="n">
        <f aca="false">SUM(AD75:AU75)</f>
        <v>0</v>
      </c>
      <c r="AW75" s="9" t="n">
        <f aca="false">AC75-AV75</f>
        <v>-94</v>
      </c>
      <c r="AX75" s="9" t="s">
        <v>29</v>
      </c>
      <c r="AY75" s="9" t="s">
        <v>29</v>
      </c>
      <c r="AZ75" s="9" t="s">
        <v>29</v>
      </c>
      <c r="BA75" s="9" t="s">
        <v>29</v>
      </c>
      <c r="BB75" s="9" t="s">
        <v>29</v>
      </c>
      <c r="BC75" s="9" t="s">
        <v>29</v>
      </c>
      <c r="BD75" s="9" t="s">
        <v>29</v>
      </c>
      <c r="BE75" s="9" t="s">
        <v>29</v>
      </c>
      <c r="BF75" s="9" t="s">
        <v>29</v>
      </c>
      <c r="BG75" s="9" t="s">
        <v>29</v>
      </c>
      <c r="BH75" s="9" t="s">
        <v>29</v>
      </c>
      <c r="BI75" s="9" t="s">
        <v>29</v>
      </c>
      <c r="BJ75" s="9" t="s">
        <v>29</v>
      </c>
      <c r="BK75" s="9" t="s">
        <v>29</v>
      </c>
      <c r="BL75" s="9" t="s">
        <v>29</v>
      </c>
      <c r="BM75" s="9" t="s">
        <v>29</v>
      </c>
      <c r="BN75" s="9" t="n">
        <v>300</v>
      </c>
      <c r="BO75" s="9" t="s">
        <v>29</v>
      </c>
      <c r="BP75" s="9" t="n">
        <v>300</v>
      </c>
      <c r="BQ75" s="9" t="s">
        <v>29</v>
      </c>
      <c r="BR75" s="11" t="n">
        <f aca="false">ROUNDUP(AW75/C75,0)</f>
        <v>-1</v>
      </c>
      <c r="BS75" s="12" t="n">
        <v>0</v>
      </c>
      <c r="BT75" s="13" t="n">
        <v>0</v>
      </c>
      <c r="BU75" s="13"/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300</v>
      </c>
      <c r="D76" s="9" t="n">
        <v>191567</v>
      </c>
      <c r="E76" s="9" t="n">
        <v>2132700</v>
      </c>
      <c r="F76" s="9"/>
      <c r="G76" s="9" t="s">
        <v>246</v>
      </c>
      <c r="H76" s="9" t="s">
        <v>29</v>
      </c>
      <c r="I76" s="10" t="s">
        <v>247</v>
      </c>
      <c r="J76" s="9" t="n">
        <v>368</v>
      </c>
      <c r="K76" s="9" t="n">
        <f aca="false">H76-J76</f>
        <v>-368</v>
      </c>
      <c r="L76" s="9" t="n">
        <v>600</v>
      </c>
      <c r="M76" s="9" t="n">
        <f aca="false">K76+L76</f>
        <v>232</v>
      </c>
      <c r="N76" s="9" t="n">
        <v>0</v>
      </c>
      <c r="O76" s="9" t="n">
        <f aca="false">M76-N76</f>
        <v>232</v>
      </c>
      <c r="P76" s="9" t="n">
        <v>600</v>
      </c>
      <c r="Q76" s="9" t="n">
        <f aca="false">O76+P76</f>
        <v>832</v>
      </c>
      <c r="R76" s="9" t="n">
        <v>0</v>
      </c>
      <c r="S76" s="9" t="n">
        <v>150</v>
      </c>
      <c r="T76" s="9" t="s">
        <v>29</v>
      </c>
      <c r="U76" s="9" t="n">
        <f aca="false">S76+T76</f>
        <v>150</v>
      </c>
      <c r="V76" s="9" t="n">
        <v>150</v>
      </c>
      <c r="W76" s="9" t="n">
        <f aca="false">U76-V76</f>
        <v>0</v>
      </c>
      <c r="X76" s="9" t="s">
        <v>29</v>
      </c>
      <c r="Y76" s="9" t="n">
        <f aca="false">W76+X76</f>
        <v>0</v>
      </c>
      <c r="Z76" s="9" t="n">
        <v>100</v>
      </c>
      <c r="AA76" s="9" t="n">
        <f aca="false">Y76-Z76</f>
        <v>-100</v>
      </c>
      <c r="AB76" s="9" t="s">
        <v>29</v>
      </c>
      <c r="AC76" s="9" t="n">
        <f aca="false">AA76+AB76</f>
        <v>-100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 t="n">
        <f aca="false">SUM(AD76:AU76)</f>
        <v>0</v>
      </c>
      <c r="AW76" s="9" t="n">
        <f aca="false">AC76-AV76</f>
        <v>-100</v>
      </c>
      <c r="AX76" s="9" t="s">
        <v>29</v>
      </c>
      <c r="AY76" s="9" t="s">
        <v>29</v>
      </c>
      <c r="AZ76" s="9" t="s">
        <v>29</v>
      </c>
      <c r="BA76" s="9" t="s">
        <v>29</v>
      </c>
      <c r="BB76" s="9" t="s">
        <v>29</v>
      </c>
      <c r="BC76" s="9" t="s">
        <v>29</v>
      </c>
      <c r="BD76" s="9" t="s">
        <v>29</v>
      </c>
      <c r="BE76" s="9" t="s">
        <v>29</v>
      </c>
      <c r="BF76" s="9" t="s">
        <v>29</v>
      </c>
      <c r="BG76" s="9" t="s">
        <v>29</v>
      </c>
      <c r="BH76" s="9" t="s">
        <v>29</v>
      </c>
      <c r="BI76" s="9" t="s">
        <v>29</v>
      </c>
      <c r="BJ76" s="9" t="s">
        <v>29</v>
      </c>
      <c r="BK76" s="9" t="s">
        <v>29</v>
      </c>
      <c r="BL76" s="9" t="s">
        <v>29</v>
      </c>
      <c r="BM76" s="9" t="n">
        <v>600</v>
      </c>
      <c r="BN76" s="9" t="s">
        <v>29</v>
      </c>
      <c r="BO76" s="9" t="s">
        <v>29</v>
      </c>
      <c r="BP76" s="9" t="s">
        <v>29</v>
      </c>
      <c r="BQ76" s="9" t="n">
        <v>600</v>
      </c>
      <c r="BR76" s="11" t="n">
        <f aca="false">ROUNDUP(AW76/C76,0)</f>
        <v>-1</v>
      </c>
      <c r="BS76" s="12" t="n">
        <v>109</v>
      </c>
      <c r="BT76" s="13" t="n">
        <v>1180</v>
      </c>
      <c r="BU76" s="13"/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3000</v>
      </c>
      <c r="D77" s="9" t="n">
        <v>203524</v>
      </c>
      <c r="E77" s="9" t="n">
        <v>2115219</v>
      </c>
      <c r="F77" s="9"/>
      <c r="G77" s="9" t="s">
        <v>248</v>
      </c>
      <c r="H77" s="9" t="s">
        <v>29</v>
      </c>
      <c r="I77" s="10" t="s">
        <v>249</v>
      </c>
      <c r="J77" s="9" t="n">
        <v>0</v>
      </c>
      <c r="K77" s="9" t="n">
        <f aca="false">H77-J77</f>
        <v>0</v>
      </c>
      <c r="L77" s="9" t="n">
        <v>500</v>
      </c>
      <c r="M77" s="9" t="n">
        <f aca="false">K77+L77</f>
        <v>500</v>
      </c>
      <c r="N77" s="9" t="n">
        <v>50</v>
      </c>
      <c r="O77" s="9" t="n">
        <f aca="false">M77-N77</f>
        <v>450</v>
      </c>
      <c r="P77" s="9" t="s">
        <v>29</v>
      </c>
      <c r="Q77" s="9" t="n">
        <f aca="false">O77+P77</f>
        <v>450</v>
      </c>
      <c r="R77" s="9" t="n">
        <v>850</v>
      </c>
      <c r="S77" s="9" t="n">
        <f aca="false">Q77-R77</f>
        <v>-400</v>
      </c>
      <c r="T77" s="9" t="n">
        <v>300</v>
      </c>
      <c r="U77" s="9" t="n">
        <f aca="false">S77+T77</f>
        <v>-100</v>
      </c>
      <c r="V77" s="9" t="n">
        <v>0</v>
      </c>
      <c r="W77" s="9" t="n">
        <f aca="false">U77-V77</f>
        <v>-100</v>
      </c>
      <c r="X77" s="9" t="s">
        <v>29</v>
      </c>
      <c r="Y77" s="9" t="n">
        <f aca="false">W77+X77</f>
        <v>-100</v>
      </c>
      <c r="Z77" s="9" t="n">
        <v>0</v>
      </c>
      <c r="AA77" s="9" t="n">
        <f aca="false">Y77-Z77</f>
        <v>-100</v>
      </c>
      <c r="AB77" s="9" t="s">
        <v>29</v>
      </c>
      <c r="AC77" s="9" t="n">
        <f aca="false">AA77+AB77</f>
        <v>-100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 t="n">
        <f aca="false">SUM(AD77:AU77)</f>
        <v>0</v>
      </c>
      <c r="AW77" s="9" t="n">
        <f aca="false">AC77-AV77</f>
        <v>-100</v>
      </c>
      <c r="AX77" s="9" t="s">
        <v>29</v>
      </c>
      <c r="AY77" s="9" t="s">
        <v>29</v>
      </c>
      <c r="AZ77" s="9" t="s">
        <v>29</v>
      </c>
      <c r="BA77" s="9" t="s">
        <v>29</v>
      </c>
      <c r="BB77" s="9" t="s">
        <v>29</v>
      </c>
      <c r="BC77" s="9" t="s">
        <v>29</v>
      </c>
      <c r="BD77" s="9" t="s">
        <v>29</v>
      </c>
      <c r="BE77" s="9" t="s">
        <v>29</v>
      </c>
      <c r="BF77" s="9" t="s">
        <v>29</v>
      </c>
      <c r="BG77" s="9" t="s">
        <v>29</v>
      </c>
      <c r="BH77" s="9" t="s">
        <v>29</v>
      </c>
      <c r="BI77" s="9" t="s">
        <v>29</v>
      </c>
      <c r="BJ77" s="9" t="s">
        <v>29</v>
      </c>
      <c r="BK77" s="9" t="s">
        <v>29</v>
      </c>
      <c r="BL77" s="9" t="s">
        <v>29</v>
      </c>
      <c r="BM77" s="9" t="s">
        <v>29</v>
      </c>
      <c r="BN77" s="9" t="n">
        <v>500</v>
      </c>
      <c r="BO77" s="9" t="s">
        <v>29</v>
      </c>
      <c r="BP77" s="9" t="s">
        <v>29</v>
      </c>
      <c r="BQ77" s="9" t="n">
        <v>500</v>
      </c>
      <c r="BR77" s="11" t="n">
        <f aca="false">ROUNDUP(AW77/C77,0)</f>
        <v>-1</v>
      </c>
      <c r="BS77" s="12" t="n">
        <v>101</v>
      </c>
      <c r="BT77" s="13" t="n">
        <v>0</v>
      </c>
      <c r="BU77" s="13"/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300</v>
      </c>
      <c r="D78" s="9" t="n">
        <v>203525</v>
      </c>
      <c r="E78" s="16" t="n">
        <v>2004127</v>
      </c>
      <c r="F78" s="9"/>
      <c r="G78" s="9" t="s">
        <v>80</v>
      </c>
      <c r="H78" s="9" t="s">
        <v>29</v>
      </c>
      <c r="I78" s="10" t="s">
        <v>81</v>
      </c>
      <c r="J78" s="9" t="n">
        <v>410</v>
      </c>
      <c r="K78" s="9" t="n">
        <f aca="false">H78-J78</f>
        <v>-410</v>
      </c>
      <c r="L78" s="9" t="s">
        <v>29</v>
      </c>
      <c r="M78" s="9" t="n">
        <f aca="false">K78+L78</f>
        <v>-410</v>
      </c>
      <c r="N78" s="9" t="n">
        <v>0</v>
      </c>
      <c r="O78" s="9" t="n">
        <f aca="false">M78-N78</f>
        <v>-410</v>
      </c>
      <c r="P78" s="9" t="n">
        <v>200</v>
      </c>
      <c r="Q78" s="9" t="n">
        <f aca="false">O78+P78</f>
        <v>-210</v>
      </c>
      <c r="R78" s="9" t="n">
        <v>225</v>
      </c>
      <c r="S78" s="9" t="n">
        <f aca="false">Q78-R78</f>
        <v>-435</v>
      </c>
      <c r="T78" s="9" t="n">
        <v>500</v>
      </c>
      <c r="U78" s="9" t="n">
        <f aca="false">S78+T78</f>
        <v>65</v>
      </c>
      <c r="V78" s="9" t="n">
        <v>415</v>
      </c>
      <c r="W78" s="9" t="n">
        <f aca="false">U78-V78</f>
        <v>-350</v>
      </c>
      <c r="X78" s="9" t="n">
        <v>500</v>
      </c>
      <c r="Y78" s="9" t="n">
        <f aca="false">W78+X78</f>
        <v>150</v>
      </c>
      <c r="Z78" s="9" t="n">
        <v>533</v>
      </c>
      <c r="AA78" s="9" t="n">
        <f aca="false">Y78-Z78</f>
        <v>-383</v>
      </c>
      <c r="AB78" s="9" t="n">
        <v>500</v>
      </c>
      <c r="AC78" s="9" t="n">
        <f aca="false">AA78+AB78</f>
        <v>117</v>
      </c>
      <c r="AD78" s="9"/>
      <c r="AE78" s="9" t="n">
        <v>108</v>
      </c>
      <c r="AF78" s="9" t="n">
        <v>110</v>
      </c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 t="n">
        <f aca="false">SUM(AD78:AU78)</f>
        <v>218</v>
      </c>
      <c r="AW78" s="9" t="n">
        <f aca="false">AC78-AV78</f>
        <v>-101</v>
      </c>
      <c r="AX78" s="9" t="n">
        <v>500</v>
      </c>
      <c r="AY78" s="9" t="s">
        <v>29</v>
      </c>
      <c r="AZ78" s="9" t="n">
        <v>500</v>
      </c>
      <c r="BA78" s="9" t="n">
        <v>500</v>
      </c>
      <c r="BB78" s="9" t="n">
        <v>500</v>
      </c>
      <c r="BC78" s="9" t="n">
        <v>500</v>
      </c>
      <c r="BD78" s="9" t="n">
        <v>500</v>
      </c>
      <c r="BE78" s="9" t="s">
        <v>29</v>
      </c>
      <c r="BF78" s="9" t="s">
        <v>29</v>
      </c>
      <c r="BG78" s="9" t="s">
        <v>29</v>
      </c>
      <c r="BH78" s="9" t="s">
        <v>29</v>
      </c>
      <c r="BI78" s="9" t="s">
        <v>29</v>
      </c>
      <c r="BJ78" s="9" t="s">
        <v>29</v>
      </c>
      <c r="BK78" s="9" t="s">
        <v>29</v>
      </c>
      <c r="BL78" s="9" t="s">
        <v>29</v>
      </c>
      <c r="BM78" s="9" t="n">
        <v>100</v>
      </c>
      <c r="BN78" s="9" t="n">
        <v>900</v>
      </c>
      <c r="BO78" s="9" t="n">
        <v>500</v>
      </c>
      <c r="BP78" s="9" t="n">
        <v>500</v>
      </c>
      <c r="BQ78" s="9" t="n">
        <v>500</v>
      </c>
      <c r="BR78" s="11" t="n">
        <f aca="false">ROUNDUP(AW78/C78,0)</f>
        <v>-1</v>
      </c>
      <c r="BS78" s="12" t="n">
        <v>709</v>
      </c>
      <c r="BT78" s="13" t="n">
        <v>1977</v>
      </c>
      <c r="BU78" s="13" t="s">
        <v>21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450</v>
      </c>
      <c r="D79" s="9" t="n">
        <v>156988</v>
      </c>
      <c r="E79" s="9" t="n">
        <v>2132174</v>
      </c>
      <c r="F79" s="9"/>
      <c r="G79" s="9" t="s">
        <v>250</v>
      </c>
      <c r="H79" s="9" t="s">
        <v>29</v>
      </c>
      <c r="I79" s="10" t="s">
        <v>251</v>
      </c>
      <c r="J79" s="9" t="n">
        <v>0</v>
      </c>
      <c r="K79" s="9" t="n">
        <f aca="false">H79-J79</f>
        <v>0</v>
      </c>
      <c r="L79" s="9" t="n">
        <v>500</v>
      </c>
      <c r="M79" s="9" t="n">
        <f aca="false">K79+L79</f>
        <v>500</v>
      </c>
      <c r="N79" s="9" t="n">
        <v>200</v>
      </c>
      <c r="O79" s="9" t="n">
        <f aca="false">M79-N79</f>
        <v>300</v>
      </c>
      <c r="P79" s="9" t="n">
        <v>500</v>
      </c>
      <c r="Q79" s="9" t="n">
        <f aca="false">O79+P79</f>
        <v>800</v>
      </c>
      <c r="R79" s="9" t="n">
        <v>912</v>
      </c>
      <c r="S79" s="9" t="n">
        <f aca="false">Q79-R79</f>
        <v>-112</v>
      </c>
      <c r="T79" s="9" t="s">
        <v>29</v>
      </c>
      <c r="U79" s="9" t="n">
        <f aca="false">S79+T79</f>
        <v>-112</v>
      </c>
      <c r="V79" s="9" t="n">
        <v>0</v>
      </c>
      <c r="W79" s="9" t="n">
        <f aca="false">U79-V79</f>
        <v>-112</v>
      </c>
      <c r="X79" s="9" t="s">
        <v>29</v>
      </c>
      <c r="Y79" s="9" t="n">
        <f aca="false">W79+X79</f>
        <v>-112</v>
      </c>
      <c r="Z79" s="9" t="n">
        <v>0</v>
      </c>
      <c r="AA79" s="9" t="n">
        <f aca="false">Y79-Z79</f>
        <v>-112</v>
      </c>
      <c r="AB79" s="9" t="s">
        <v>29</v>
      </c>
      <c r="AC79" s="9" t="n">
        <f aca="false">AA79+AB79</f>
        <v>-112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 t="n">
        <f aca="false">SUM(AD79:AU79)</f>
        <v>0</v>
      </c>
      <c r="AW79" s="9" t="n">
        <f aca="false">AC79-AV79</f>
        <v>-112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s">
        <v>29</v>
      </c>
      <c r="BC79" s="9" t="s">
        <v>29</v>
      </c>
      <c r="BD79" s="9" t="s">
        <v>29</v>
      </c>
      <c r="BE79" s="9" t="s">
        <v>29</v>
      </c>
      <c r="BF79" s="9" t="s">
        <v>29</v>
      </c>
      <c r="BG79" s="9" t="s">
        <v>29</v>
      </c>
      <c r="BH79" s="9" t="s">
        <v>29</v>
      </c>
      <c r="BI79" s="9" t="s">
        <v>29</v>
      </c>
      <c r="BJ79" s="9" t="s">
        <v>29</v>
      </c>
      <c r="BK79" s="9" t="s">
        <v>29</v>
      </c>
      <c r="BL79" s="9" t="s">
        <v>29</v>
      </c>
      <c r="BM79" s="9" t="n">
        <v>500</v>
      </c>
      <c r="BN79" s="9" t="s">
        <v>29</v>
      </c>
      <c r="BO79" s="9" t="s">
        <v>29</v>
      </c>
      <c r="BP79" s="9" t="n">
        <v>500</v>
      </c>
      <c r="BQ79" s="9" t="s">
        <v>29</v>
      </c>
      <c r="BR79" s="11" t="n">
        <f aca="false">ROUNDUP(AW79/C79,0)</f>
        <v>-1</v>
      </c>
      <c r="BS79" s="12" t="n">
        <v>4</v>
      </c>
      <c r="BT79" s="13" t="n">
        <v>0</v>
      </c>
      <c r="BU79" s="13"/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1000</v>
      </c>
      <c r="D80" s="9" t="n">
        <v>0</v>
      </c>
      <c r="E80" s="9" t="n">
        <v>2074373</v>
      </c>
      <c r="F80" s="9"/>
      <c r="G80" s="9" t="s">
        <v>172</v>
      </c>
      <c r="H80" s="9" t="s">
        <v>29</v>
      </c>
      <c r="I80" s="10" t="s">
        <v>173</v>
      </c>
      <c r="J80" s="9" t="n">
        <v>0</v>
      </c>
      <c r="K80" s="9" t="n">
        <f aca="false">H80-J80</f>
        <v>0</v>
      </c>
      <c r="L80" s="9" t="n">
        <v>1000</v>
      </c>
      <c r="M80" s="9" t="n">
        <f aca="false">K80+L80</f>
        <v>1000</v>
      </c>
      <c r="N80" s="9" t="n">
        <v>0</v>
      </c>
      <c r="O80" s="9" t="n">
        <f aca="false">M80-N80</f>
        <v>1000</v>
      </c>
      <c r="P80" s="9" t="n">
        <v>500</v>
      </c>
      <c r="Q80" s="9" t="n">
        <f aca="false">O80+P80</f>
        <v>1500</v>
      </c>
      <c r="R80" s="9" t="n">
        <v>1940</v>
      </c>
      <c r="S80" s="9" t="n">
        <f aca="false">Q80-R80</f>
        <v>-440</v>
      </c>
      <c r="T80" s="9" t="n">
        <v>1000</v>
      </c>
      <c r="U80" s="9" t="n">
        <f aca="false">S80+T80</f>
        <v>560</v>
      </c>
      <c r="V80" s="9" t="n">
        <v>1097</v>
      </c>
      <c r="W80" s="9" t="n">
        <f aca="false">U80-V80</f>
        <v>-537</v>
      </c>
      <c r="X80" s="9" t="n">
        <v>1000</v>
      </c>
      <c r="Y80" s="9" t="n">
        <f aca="false">W80+X80</f>
        <v>463</v>
      </c>
      <c r="Z80" s="9" t="n">
        <v>0</v>
      </c>
      <c r="AA80" s="9" t="n">
        <f aca="false">Y80-Z80</f>
        <v>463</v>
      </c>
      <c r="AB80" s="9" t="n">
        <v>1000</v>
      </c>
      <c r="AC80" s="9" t="n">
        <f aca="false">AA80+AB80</f>
        <v>1463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 t="n">
        <v>1600</v>
      </c>
      <c r="AS80" s="9"/>
      <c r="AT80" s="9"/>
      <c r="AU80" s="9"/>
      <c r="AV80" s="9" t="n">
        <f aca="false">SUM(AD80:AU80)</f>
        <v>1600</v>
      </c>
      <c r="AW80" s="9" t="n">
        <f aca="false">AC80-AV80</f>
        <v>-137</v>
      </c>
      <c r="AX80" s="9" t="n">
        <v>1000</v>
      </c>
      <c r="AY80" s="9" t="s">
        <v>29</v>
      </c>
      <c r="AZ80" s="9" t="n">
        <v>500</v>
      </c>
      <c r="BA80" s="9" t="n">
        <v>1000</v>
      </c>
      <c r="BB80" s="9" t="n">
        <v>1000</v>
      </c>
      <c r="BC80" s="9" t="n">
        <v>1000</v>
      </c>
      <c r="BD80" s="9" t="n">
        <v>1000</v>
      </c>
      <c r="BE80" s="9" t="s">
        <v>29</v>
      </c>
      <c r="BF80" s="9" t="s">
        <v>29</v>
      </c>
      <c r="BG80" s="9" t="s">
        <v>29</v>
      </c>
      <c r="BH80" s="9" t="s">
        <v>29</v>
      </c>
      <c r="BI80" s="9" t="s">
        <v>29</v>
      </c>
      <c r="BJ80" s="9" t="s">
        <v>29</v>
      </c>
      <c r="BK80" s="9" t="s">
        <v>29</v>
      </c>
      <c r="BL80" s="9" t="s">
        <v>29</v>
      </c>
      <c r="BM80" s="9" t="s">
        <v>29</v>
      </c>
      <c r="BN80" s="9" t="n">
        <v>1500</v>
      </c>
      <c r="BO80" s="9" t="n">
        <v>1000</v>
      </c>
      <c r="BP80" s="9" t="n">
        <v>1000</v>
      </c>
      <c r="BQ80" s="9" t="n">
        <v>1000</v>
      </c>
      <c r="BR80" s="11" t="n">
        <f aca="false">ROUNDUP(AW80/C80,0)</f>
        <v>-1</v>
      </c>
      <c r="BS80" s="12" t="n">
        <v>31</v>
      </c>
      <c r="BT80" s="13" t="n">
        <v>1070</v>
      </c>
      <c r="BU80" s="13" t="s">
        <v>95</v>
      </c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1000</v>
      </c>
      <c r="D81" s="9" t="n">
        <v>0</v>
      </c>
      <c r="E81" s="9" t="n">
        <v>2074375</v>
      </c>
      <c r="F81" s="16" t="s">
        <v>282</v>
      </c>
      <c r="G81" s="9" t="s">
        <v>86</v>
      </c>
      <c r="H81" s="9" t="n">
        <v>1500</v>
      </c>
      <c r="I81" s="10" t="s">
        <v>87</v>
      </c>
      <c r="J81" s="9" t="n">
        <v>0</v>
      </c>
      <c r="K81" s="9" t="n">
        <f aca="false">H81-J81</f>
        <v>1500</v>
      </c>
      <c r="L81" s="9" t="n">
        <v>1000</v>
      </c>
      <c r="M81" s="9" t="n">
        <f aca="false">K81+L81</f>
        <v>2500</v>
      </c>
      <c r="N81" s="9" t="n">
        <f aca="false">479+1760</f>
        <v>2239</v>
      </c>
      <c r="O81" s="9" t="n">
        <f aca="false">M81-N81</f>
        <v>261</v>
      </c>
      <c r="P81" s="9" t="n">
        <v>1000</v>
      </c>
      <c r="Q81" s="9" t="n">
        <f aca="false">O81+P81</f>
        <v>1261</v>
      </c>
      <c r="R81" s="9" t="n">
        <v>745</v>
      </c>
      <c r="S81" s="9" t="n">
        <f aca="false">Q81-R81</f>
        <v>516</v>
      </c>
      <c r="T81" s="9" t="n">
        <v>1000</v>
      </c>
      <c r="U81" s="9" t="n">
        <f aca="false">S81+T81</f>
        <v>1516</v>
      </c>
      <c r="V81" s="9" t="n">
        <v>748</v>
      </c>
      <c r="W81" s="9" t="n">
        <f aca="false">U81-V81</f>
        <v>768</v>
      </c>
      <c r="X81" s="9" t="n">
        <v>500</v>
      </c>
      <c r="Y81" s="9" t="n">
        <f aca="false">W81+X81</f>
        <v>1268</v>
      </c>
      <c r="Z81" s="9" t="n">
        <v>600</v>
      </c>
      <c r="AA81" s="9" t="n">
        <f aca="false">Y81-Z81</f>
        <v>668</v>
      </c>
      <c r="AB81" s="9" t="n">
        <v>1000</v>
      </c>
      <c r="AC81" s="9" t="n">
        <f aca="false">AA81+AB81</f>
        <v>1668</v>
      </c>
      <c r="AD81" s="9"/>
      <c r="AE81" s="9"/>
      <c r="AF81" s="9"/>
      <c r="AG81" s="9"/>
      <c r="AH81" s="9" t="n">
        <v>1805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 t="n">
        <f aca="false">SUM(AD81:AU81)</f>
        <v>1805</v>
      </c>
      <c r="AW81" s="9" t="n">
        <f aca="false">AC81-AV81</f>
        <v>-137</v>
      </c>
      <c r="AX81" s="9" t="n">
        <v>1000</v>
      </c>
      <c r="AY81" s="9" t="s">
        <v>29</v>
      </c>
      <c r="AZ81" s="9" t="n">
        <v>1000</v>
      </c>
      <c r="BA81" s="9" t="n">
        <v>1000</v>
      </c>
      <c r="BB81" s="9" t="n">
        <v>500</v>
      </c>
      <c r="BC81" s="9" t="n">
        <v>1000</v>
      </c>
      <c r="BD81" s="9" t="n">
        <v>1000</v>
      </c>
      <c r="BE81" s="9" t="s">
        <v>29</v>
      </c>
      <c r="BF81" s="9" t="s">
        <v>29</v>
      </c>
      <c r="BG81" s="9" t="s">
        <v>29</v>
      </c>
      <c r="BH81" s="9" t="s">
        <v>29</v>
      </c>
      <c r="BI81" s="9" t="s">
        <v>29</v>
      </c>
      <c r="BJ81" s="9" t="s">
        <v>29</v>
      </c>
      <c r="BK81" s="9" t="s">
        <v>29</v>
      </c>
      <c r="BL81" s="9" t="s">
        <v>29</v>
      </c>
      <c r="BM81" s="9" t="n">
        <v>500</v>
      </c>
      <c r="BN81" s="9" t="n">
        <v>1500</v>
      </c>
      <c r="BO81" s="9" t="n">
        <v>1000</v>
      </c>
      <c r="BP81" s="9" t="n">
        <v>500</v>
      </c>
      <c r="BQ81" s="9" t="n">
        <v>1000</v>
      </c>
      <c r="BR81" s="11" t="n">
        <f aca="false">ROUNDUP(AW81/C81,0)</f>
        <v>-1</v>
      </c>
      <c r="BS81" s="12" t="n">
        <v>1</v>
      </c>
      <c r="BT81" s="13" t="n">
        <v>1894</v>
      </c>
      <c r="BU81" s="13" t="s">
        <v>49</v>
      </c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400</v>
      </c>
      <c r="D82" s="9" t="n">
        <v>156988</v>
      </c>
      <c r="E82" s="9" t="n">
        <v>2132173</v>
      </c>
      <c r="F82" s="9"/>
      <c r="G82" s="9" t="s">
        <v>253</v>
      </c>
      <c r="H82" s="9" t="n">
        <v>500</v>
      </c>
      <c r="I82" s="10" t="s">
        <v>254</v>
      </c>
      <c r="J82" s="9" t="n">
        <v>0</v>
      </c>
      <c r="K82" s="9" t="n">
        <f aca="false">H82-J82</f>
        <v>500</v>
      </c>
      <c r="L82" s="9" t="n">
        <v>500</v>
      </c>
      <c r="M82" s="9" t="n">
        <f aca="false">K82+L82</f>
        <v>1000</v>
      </c>
      <c r="N82" s="9" t="n">
        <v>226</v>
      </c>
      <c r="O82" s="9" t="n">
        <f aca="false">M82-N82</f>
        <v>774</v>
      </c>
      <c r="P82" s="9" t="s">
        <v>29</v>
      </c>
      <c r="Q82" s="9" t="n">
        <f aca="false">O82+P82</f>
        <v>774</v>
      </c>
      <c r="R82" s="9" t="n">
        <v>912</v>
      </c>
      <c r="S82" s="9" t="n">
        <f aca="false">Q82-R82</f>
        <v>-138</v>
      </c>
      <c r="T82" s="9" t="s">
        <v>29</v>
      </c>
      <c r="U82" s="9" t="n">
        <f aca="false">S82+T82</f>
        <v>-138</v>
      </c>
      <c r="V82" s="9" t="n">
        <v>0</v>
      </c>
      <c r="W82" s="9" t="n">
        <f aca="false">U82-V82</f>
        <v>-138</v>
      </c>
      <c r="X82" s="9" t="n">
        <v>0</v>
      </c>
      <c r="Y82" s="9" t="n">
        <f aca="false">W82+X82</f>
        <v>-138</v>
      </c>
      <c r="Z82" s="9" t="n">
        <v>0</v>
      </c>
      <c r="AA82" s="9" t="n">
        <f aca="false">Y82-Z82</f>
        <v>-138</v>
      </c>
      <c r="AB82" s="9" t="s">
        <v>29</v>
      </c>
      <c r="AC82" s="9" t="n">
        <f aca="false">AA82+AB82</f>
        <v>-138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 t="n">
        <f aca="false">SUM(AD82:AU82)</f>
        <v>0</v>
      </c>
      <c r="AW82" s="9" t="n">
        <f aca="false">AC82-AV82</f>
        <v>-138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s">
        <v>29</v>
      </c>
      <c r="BC82" s="9" t="s">
        <v>29</v>
      </c>
      <c r="BD82" s="9" t="s">
        <v>29</v>
      </c>
      <c r="BE82" s="9" t="s">
        <v>29</v>
      </c>
      <c r="BF82" s="9" t="s">
        <v>29</v>
      </c>
      <c r="BG82" s="9" t="s">
        <v>29</v>
      </c>
      <c r="BH82" s="9" t="s">
        <v>29</v>
      </c>
      <c r="BI82" s="9" t="s">
        <v>29</v>
      </c>
      <c r="BJ82" s="9" t="s">
        <v>29</v>
      </c>
      <c r="BK82" s="9" t="s">
        <v>29</v>
      </c>
      <c r="BL82" s="9" t="s">
        <v>29</v>
      </c>
      <c r="BM82" s="9" t="s">
        <v>29</v>
      </c>
      <c r="BN82" s="9" t="n">
        <v>500</v>
      </c>
      <c r="BO82" s="9" t="s">
        <v>29</v>
      </c>
      <c r="BP82" s="9" t="s">
        <v>29</v>
      </c>
      <c r="BQ82" s="9" t="s">
        <v>29</v>
      </c>
      <c r="BR82" s="11" t="n">
        <f aca="false">ROUNDUP(AW82/C82,0)</f>
        <v>-1</v>
      </c>
      <c r="BS82" s="12" t="n">
        <v>1</v>
      </c>
      <c r="BT82" s="13" t="n">
        <v>0</v>
      </c>
      <c r="BU82" s="13"/>
    </row>
    <row r="83" customFormat="false" ht="15" hidden="false" customHeight="false" outlineLevel="0" collapsed="false">
      <c r="A83" s="9" t="n">
        <v>82</v>
      </c>
      <c r="B83" s="19"/>
      <c r="C83" s="19"/>
      <c r="D83" s="19"/>
      <c r="E83" s="13" t="n">
        <v>2004081</v>
      </c>
      <c r="F83" s="13"/>
      <c r="G83" s="13" t="s">
        <v>255</v>
      </c>
      <c r="H83" s="20"/>
      <c r="I83" s="19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 t="n">
        <v>140</v>
      </c>
      <c r="AN83" s="20"/>
      <c r="AO83" s="20"/>
      <c r="AP83" s="20"/>
      <c r="AQ83" s="20"/>
      <c r="AR83" s="20"/>
      <c r="AS83" s="20"/>
      <c r="AT83" s="20"/>
      <c r="AU83" s="20"/>
      <c r="AV83" s="9" t="n">
        <f aca="false">SUM(AD83:AU83)</f>
        <v>140</v>
      </c>
      <c r="AW83" s="9" t="n">
        <f aca="false">AC83-AV83</f>
        <v>-140</v>
      </c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15"/>
      <c r="BS83" s="15"/>
      <c r="BT83" s="15"/>
      <c r="BU83" s="15"/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400</v>
      </c>
      <c r="D84" s="9" t="n">
        <v>203524</v>
      </c>
      <c r="E84" s="9" t="n">
        <v>2071358</v>
      </c>
      <c r="F84" s="9"/>
      <c r="G84" s="9" t="s">
        <v>74</v>
      </c>
      <c r="H84" s="9" t="s">
        <v>29</v>
      </c>
      <c r="I84" s="10" t="s">
        <v>75</v>
      </c>
      <c r="J84" s="9" t="n">
        <v>0</v>
      </c>
      <c r="K84" s="9" t="n">
        <f aca="false">H84-J84</f>
        <v>0</v>
      </c>
      <c r="L84" s="9" t="n">
        <v>1000</v>
      </c>
      <c r="M84" s="9" t="n">
        <f aca="false">K84+L84</f>
        <v>1000</v>
      </c>
      <c r="N84" s="9" t="n">
        <v>1010</v>
      </c>
      <c r="O84" s="9" t="n">
        <f aca="false">M84-N84</f>
        <v>-10</v>
      </c>
      <c r="P84" s="9" t="n">
        <v>500</v>
      </c>
      <c r="Q84" s="9" t="n">
        <f aca="false">O84+P84</f>
        <v>490</v>
      </c>
      <c r="R84" s="9" t="n">
        <v>1234</v>
      </c>
      <c r="S84" s="9" t="n">
        <f aca="false">Q84-R84</f>
        <v>-744</v>
      </c>
      <c r="T84" s="9" t="n">
        <v>1000</v>
      </c>
      <c r="U84" s="9" t="n">
        <f aca="false">S84+T84</f>
        <v>256</v>
      </c>
      <c r="V84" s="9" t="n">
        <v>0</v>
      </c>
      <c r="W84" s="9" t="n">
        <f aca="false">U84-V84</f>
        <v>256</v>
      </c>
      <c r="X84" s="9" t="n">
        <v>500</v>
      </c>
      <c r="Y84" s="9" t="n">
        <f aca="false">W84+X84</f>
        <v>756</v>
      </c>
      <c r="Z84" s="9" t="n">
        <v>960</v>
      </c>
      <c r="AA84" s="9" t="n">
        <f aca="false">Y84-Z84</f>
        <v>-204</v>
      </c>
      <c r="AB84" s="9" t="n">
        <v>1000</v>
      </c>
      <c r="AC84" s="9" t="n">
        <f aca="false">AA84+AB84</f>
        <v>796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 t="n">
        <v>300</v>
      </c>
      <c r="AS84" s="9" t="n">
        <v>650</v>
      </c>
      <c r="AT84" s="9"/>
      <c r="AU84" s="9"/>
      <c r="AV84" s="9" t="n">
        <f aca="false">SUM(AD84:AU84)</f>
        <v>950</v>
      </c>
      <c r="AW84" s="9" t="n">
        <f aca="false">AC84-AV84</f>
        <v>-154</v>
      </c>
      <c r="AX84" s="9" t="n">
        <v>500</v>
      </c>
      <c r="AY84" s="9" t="s">
        <v>29</v>
      </c>
      <c r="AZ84" s="9" t="n">
        <v>1000</v>
      </c>
      <c r="BA84" s="9" t="n">
        <v>500</v>
      </c>
      <c r="BB84" s="9" t="n">
        <v>1000</v>
      </c>
      <c r="BC84" s="9" t="n">
        <v>500</v>
      </c>
      <c r="BD84" s="9" t="n">
        <v>1000</v>
      </c>
      <c r="BE84" s="9" t="s">
        <v>29</v>
      </c>
      <c r="BF84" s="9" t="s">
        <v>29</v>
      </c>
      <c r="BG84" s="9" t="s">
        <v>29</v>
      </c>
      <c r="BH84" s="9" t="s">
        <v>29</v>
      </c>
      <c r="BI84" s="9" t="s">
        <v>29</v>
      </c>
      <c r="BJ84" s="9" t="s">
        <v>29</v>
      </c>
      <c r="BK84" s="9" t="s">
        <v>29</v>
      </c>
      <c r="BL84" s="9" t="s">
        <v>29</v>
      </c>
      <c r="BM84" s="9" t="s">
        <v>29</v>
      </c>
      <c r="BN84" s="9" t="n">
        <v>1500</v>
      </c>
      <c r="BO84" s="9" t="n">
        <v>500</v>
      </c>
      <c r="BP84" s="9" t="n">
        <v>1000</v>
      </c>
      <c r="BQ84" s="9" t="n">
        <v>500</v>
      </c>
      <c r="BR84" s="11" t="n">
        <f aca="false">ROUNDUP(AW84/C84,0)</f>
        <v>-1</v>
      </c>
      <c r="BS84" s="12" t="n">
        <v>65</v>
      </c>
      <c r="BT84" s="13" t="n">
        <v>393</v>
      </c>
      <c r="BU84" s="13" t="s">
        <v>287</v>
      </c>
    </row>
    <row r="85" customFormat="false" ht="15" hidden="false" customHeight="false" outlineLevel="0" collapsed="false">
      <c r="A85" s="9" t="n">
        <v>84</v>
      </c>
      <c r="B85" s="9" t="s">
        <v>24</v>
      </c>
      <c r="C85" s="9" t="n">
        <v>250</v>
      </c>
      <c r="D85" s="9" t="n">
        <v>170725</v>
      </c>
      <c r="E85" s="9" t="n">
        <v>2223253</v>
      </c>
      <c r="F85" s="9"/>
      <c r="G85" s="9" t="s">
        <v>256</v>
      </c>
      <c r="H85" s="9" t="s">
        <v>29</v>
      </c>
      <c r="I85" s="10" t="s">
        <v>257</v>
      </c>
      <c r="J85" s="9" t="n">
        <v>208</v>
      </c>
      <c r="K85" s="9" t="n">
        <f aca="false">H85-J85</f>
        <v>-208</v>
      </c>
      <c r="L85" s="9" t="n">
        <v>200</v>
      </c>
      <c r="M85" s="9" t="n">
        <f aca="false">K85+L85</f>
        <v>-8</v>
      </c>
      <c r="N85" s="9" t="n">
        <v>0</v>
      </c>
      <c r="O85" s="9" t="n">
        <f aca="false">M85-N85</f>
        <v>-8</v>
      </c>
      <c r="P85" s="9" t="n">
        <v>200</v>
      </c>
      <c r="Q85" s="9" t="n">
        <f aca="false">O85+P85</f>
        <v>192</v>
      </c>
      <c r="R85" s="9" t="n">
        <v>287</v>
      </c>
      <c r="S85" s="9" t="n">
        <f aca="false">Q85-R85</f>
        <v>-95</v>
      </c>
      <c r="T85" s="9" t="n">
        <v>200</v>
      </c>
      <c r="U85" s="9" t="n">
        <f aca="false">S85+T85</f>
        <v>105</v>
      </c>
      <c r="V85" s="9" t="n">
        <v>260</v>
      </c>
      <c r="W85" s="9" t="n">
        <f aca="false">U85-V85</f>
        <v>-155</v>
      </c>
      <c r="X85" s="9" t="n">
        <v>0</v>
      </c>
      <c r="Y85" s="9" t="n">
        <f aca="false">W85+X85</f>
        <v>-155</v>
      </c>
      <c r="Z85" s="9" t="n">
        <v>0</v>
      </c>
      <c r="AA85" s="9" t="n">
        <f aca="false">Y85-Z85</f>
        <v>-155</v>
      </c>
      <c r="AB85" s="9" t="s">
        <v>29</v>
      </c>
      <c r="AC85" s="9" t="n">
        <f aca="false">AA85+AB85</f>
        <v>-155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 t="n">
        <f aca="false">SUM(AD85:AU85)</f>
        <v>0</v>
      </c>
      <c r="AW85" s="9" t="n">
        <f aca="false">AC85-AV85</f>
        <v>-155</v>
      </c>
      <c r="AX85" s="9" t="s">
        <v>29</v>
      </c>
      <c r="AY85" s="9" t="s">
        <v>29</v>
      </c>
      <c r="AZ85" s="9" t="s">
        <v>29</v>
      </c>
      <c r="BA85" s="9" t="s">
        <v>29</v>
      </c>
      <c r="BB85" s="9" t="s">
        <v>29</v>
      </c>
      <c r="BC85" s="9" t="s">
        <v>29</v>
      </c>
      <c r="BD85" s="9" t="s">
        <v>29</v>
      </c>
      <c r="BE85" s="9" t="s">
        <v>29</v>
      </c>
      <c r="BF85" s="9" t="s">
        <v>29</v>
      </c>
      <c r="BG85" s="9" t="s">
        <v>29</v>
      </c>
      <c r="BH85" s="9" t="s">
        <v>29</v>
      </c>
      <c r="BI85" s="9" t="s">
        <v>29</v>
      </c>
      <c r="BJ85" s="9" t="s">
        <v>29</v>
      </c>
      <c r="BK85" s="9" t="s">
        <v>29</v>
      </c>
      <c r="BL85" s="9" t="s">
        <v>29</v>
      </c>
      <c r="BM85" s="9" t="n">
        <v>200</v>
      </c>
      <c r="BN85" s="9" t="n">
        <v>200</v>
      </c>
      <c r="BO85" s="9" t="s">
        <v>29</v>
      </c>
      <c r="BP85" s="9" t="n">
        <v>200</v>
      </c>
      <c r="BQ85" s="9" t="n">
        <v>200</v>
      </c>
      <c r="BR85" s="11" t="n">
        <f aca="false">ROUNDUP(AW85/C85,0)</f>
        <v>-1</v>
      </c>
      <c r="BS85" s="12" t="n">
        <v>867</v>
      </c>
      <c r="BT85" s="13" t="n">
        <v>183</v>
      </c>
      <c r="BU85" s="13"/>
    </row>
    <row r="86" customFormat="false" ht="15" hidden="false" customHeight="false" outlineLevel="0" collapsed="false">
      <c r="A86" s="9" t="n">
        <v>85</v>
      </c>
      <c r="B86" s="9" t="s">
        <v>24</v>
      </c>
      <c r="C86" s="9" t="n">
        <v>300</v>
      </c>
      <c r="D86" s="9" t="n">
        <v>203524</v>
      </c>
      <c r="E86" s="9" t="n">
        <v>2118344</v>
      </c>
      <c r="F86" s="9"/>
      <c r="G86" s="9" t="s">
        <v>258</v>
      </c>
      <c r="H86" s="9" t="s">
        <v>29</v>
      </c>
      <c r="I86" s="10" t="s">
        <v>259</v>
      </c>
      <c r="J86" s="9" t="n">
        <v>861</v>
      </c>
      <c r="K86" s="9" t="n">
        <f aca="false">H86-J86</f>
        <v>-861</v>
      </c>
      <c r="L86" s="9" t="n">
        <v>300</v>
      </c>
      <c r="M86" s="9" t="n">
        <f aca="false">K86+L86</f>
        <v>-561</v>
      </c>
      <c r="N86" s="9" t="n">
        <v>0</v>
      </c>
      <c r="O86" s="9" t="n">
        <f aca="false">M86-N86</f>
        <v>-561</v>
      </c>
      <c r="P86" s="9" t="n">
        <v>400</v>
      </c>
      <c r="Q86" s="9" t="n">
        <f aca="false">O86+P86</f>
        <v>-161</v>
      </c>
      <c r="R86" s="9" t="n">
        <v>0</v>
      </c>
      <c r="S86" s="9" t="n">
        <f aca="false">Q86-R86</f>
        <v>-161</v>
      </c>
      <c r="T86" s="9" t="n">
        <v>0</v>
      </c>
      <c r="U86" s="9" t="n">
        <f aca="false">S86+T86</f>
        <v>-161</v>
      </c>
      <c r="V86" s="9" t="n">
        <v>0</v>
      </c>
      <c r="W86" s="9" t="n">
        <f aca="false">U86-V86</f>
        <v>-161</v>
      </c>
      <c r="X86" s="9" t="s">
        <v>29</v>
      </c>
      <c r="Y86" s="9" t="n">
        <f aca="false">W86+X86</f>
        <v>-161</v>
      </c>
      <c r="Z86" s="9" t="n">
        <v>0</v>
      </c>
      <c r="AA86" s="9" t="n">
        <f aca="false">Y86-Z86</f>
        <v>-161</v>
      </c>
      <c r="AB86" s="9" t="s">
        <v>29</v>
      </c>
      <c r="AC86" s="9" t="n">
        <f aca="false">AA86+AB86</f>
        <v>-161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 t="n">
        <f aca="false">SUM(AD86:AU86)</f>
        <v>0</v>
      </c>
      <c r="AW86" s="9" t="n">
        <f aca="false">AC86-AV86</f>
        <v>-161</v>
      </c>
      <c r="AX86" s="9" t="s">
        <v>29</v>
      </c>
      <c r="AY86" s="9" t="s">
        <v>29</v>
      </c>
      <c r="AZ86" s="9" t="s">
        <v>29</v>
      </c>
      <c r="BA86" s="9" t="s">
        <v>29</v>
      </c>
      <c r="BB86" s="9" t="s">
        <v>29</v>
      </c>
      <c r="BC86" s="9" t="s">
        <v>29</v>
      </c>
      <c r="BD86" s="9" t="s">
        <v>29</v>
      </c>
      <c r="BE86" s="9" t="s">
        <v>29</v>
      </c>
      <c r="BF86" s="9" t="s">
        <v>29</v>
      </c>
      <c r="BG86" s="9" t="s">
        <v>29</v>
      </c>
      <c r="BH86" s="9" t="s">
        <v>29</v>
      </c>
      <c r="BI86" s="9" t="s">
        <v>29</v>
      </c>
      <c r="BJ86" s="9" t="s">
        <v>29</v>
      </c>
      <c r="BK86" s="9" t="s">
        <v>29</v>
      </c>
      <c r="BL86" s="9" t="s">
        <v>29</v>
      </c>
      <c r="BM86" s="9" t="n">
        <v>0</v>
      </c>
      <c r="BN86" s="9" t="n">
        <v>0</v>
      </c>
      <c r="BO86" s="9" t="s">
        <v>29</v>
      </c>
      <c r="BP86" s="9" t="s">
        <v>29</v>
      </c>
      <c r="BQ86" s="9" t="n">
        <v>0</v>
      </c>
      <c r="BR86" s="11" t="n">
        <f aca="false">ROUNDUP(AW86/C86,0)</f>
        <v>-1</v>
      </c>
      <c r="BS86" s="12" t="n">
        <v>450</v>
      </c>
      <c r="BT86" s="13" t="n">
        <v>1272</v>
      </c>
      <c r="BU86" s="13"/>
    </row>
    <row r="87" customFormat="false" ht="15" hidden="false" customHeight="false" outlineLevel="0" collapsed="false">
      <c r="A87" s="9" t="n">
        <v>86</v>
      </c>
      <c r="B87" s="9" t="s">
        <v>24</v>
      </c>
      <c r="C87" s="9" t="n">
        <v>100</v>
      </c>
      <c r="D87" s="9" t="n">
        <v>203525</v>
      </c>
      <c r="E87" s="9" t="n">
        <v>2032046</v>
      </c>
      <c r="F87" s="9"/>
      <c r="G87" s="9" t="s">
        <v>126</v>
      </c>
      <c r="H87" s="9" t="n">
        <v>520</v>
      </c>
      <c r="I87" s="10" t="s">
        <v>127</v>
      </c>
      <c r="J87" s="9" t="n">
        <v>900</v>
      </c>
      <c r="K87" s="9" t="n">
        <f aca="false">H87-J87</f>
        <v>-380</v>
      </c>
      <c r="L87" s="9" t="n">
        <v>1170</v>
      </c>
      <c r="M87" s="9" t="n">
        <f aca="false">K87+L87</f>
        <v>790</v>
      </c>
      <c r="N87" s="9" t="n">
        <v>800</v>
      </c>
      <c r="O87" s="9" t="n">
        <f aca="false">M87-N87</f>
        <v>-10</v>
      </c>
      <c r="P87" s="9" t="n">
        <v>780</v>
      </c>
      <c r="Q87" s="9" t="n">
        <f aca="false">O87+P87</f>
        <v>770</v>
      </c>
      <c r="R87" s="9" t="n">
        <v>600</v>
      </c>
      <c r="S87" s="9" t="n">
        <f aca="false">Q87-R87</f>
        <v>170</v>
      </c>
      <c r="T87" s="9" t="n">
        <v>1040</v>
      </c>
      <c r="U87" s="9" t="n">
        <f aca="false">S87+T87</f>
        <v>1210</v>
      </c>
      <c r="V87" s="9" t="n">
        <v>1000</v>
      </c>
      <c r="W87" s="9" t="n">
        <f aca="false">U87-V87</f>
        <v>210</v>
      </c>
      <c r="X87" s="9" t="n">
        <v>910</v>
      </c>
      <c r="Y87" s="9" t="n">
        <f aca="false">W87+X87</f>
        <v>1120</v>
      </c>
      <c r="Z87" s="9" t="n">
        <v>2000</v>
      </c>
      <c r="AA87" s="9" t="n">
        <f aca="false">Y87-Z87</f>
        <v>-880</v>
      </c>
      <c r="AB87" s="9" t="n">
        <v>910</v>
      </c>
      <c r="AC87" s="9" t="n">
        <f aca="false">AA87+AB87</f>
        <v>30</v>
      </c>
      <c r="AD87" s="9"/>
      <c r="AE87" s="9" t="n">
        <f aca="false">100+100</f>
        <v>200</v>
      </c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 t="n">
        <f aca="false">SUM(AD87:AU87)</f>
        <v>200</v>
      </c>
      <c r="AW87" s="9" t="n">
        <f aca="false">AC87-AV87</f>
        <v>-170</v>
      </c>
      <c r="AX87" s="9" t="n">
        <v>910</v>
      </c>
      <c r="AY87" s="9" t="s">
        <v>29</v>
      </c>
      <c r="AZ87" s="9" t="n">
        <v>910</v>
      </c>
      <c r="BA87" s="9" t="n">
        <v>910</v>
      </c>
      <c r="BB87" s="9" t="n">
        <v>910</v>
      </c>
      <c r="BC87" s="9" t="n">
        <v>910</v>
      </c>
      <c r="BD87" s="9" t="n">
        <v>780</v>
      </c>
      <c r="BE87" s="9" t="s">
        <v>29</v>
      </c>
      <c r="BF87" s="9" t="s">
        <v>29</v>
      </c>
      <c r="BG87" s="9" t="s">
        <v>29</v>
      </c>
      <c r="BH87" s="9" t="s">
        <v>29</v>
      </c>
      <c r="BI87" s="9" t="s">
        <v>29</v>
      </c>
      <c r="BJ87" s="9" t="s">
        <v>29</v>
      </c>
      <c r="BK87" s="9" t="s">
        <v>29</v>
      </c>
      <c r="BL87" s="9" t="s">
        <v>29</v>
      </c>
      <c r="BM87" s="9" t="n">
        <v>390</v>
      </c>
      <c r="BN87" s="9" t="n">
        <v>1560</v>
      </c>
      <c r="BO87" s="9" t="n">
        <v>910</v>
      </c>
      <c r="BP87" s="9" t="n">
        <v>910</v>
      </c>
      <c r="BQ87" s="9" t="n">
        <v>780</v>
      </c>
      <c r="BR87" s="11" t="n">
        <f aca="false">ROUNDUP(AW87/C87,0)</f>
        <v>-2</v>
      </c>
      <c r="BS87" s="12" t="n">
        <v>300</v>
      </c>
      <c r="BT87" s="13" t="n">
        <v>2076</v>
      </c>
      <c r="BU87" s="13" t="s">
        <v>21</v>
      </c>
    </row>
    <row r="88" customFormat="false" ht="15" hidden="false" customHeight="false" outlineLevel="0" collapsed="false">
      <c r="A88" s="9" t="n">
        <v>87</v>
      </c>
      <c r="B88" s="9" t="s">
        <v>24</v>
      </c>
      <c r="C88" s="9" t="n">
        <v>130</v>
      </c>
      <c r="D88" s="9" t="n">
        <v>190991</v>
      </c>
      <c r="E88" s="9" t="n">
        <v>2093739</v>
      </c>
      <c r="F88" s="9"/>
      <c r="G88" s="9" t="s">
        <v>164</v>
      </c>
      <c r="H88" s="9" t="s">
        <v>29</v>
      </c>
      <c r="I88" s="10" t="s">
        <v>165</v>
      </c>
      <c r="J88" s="9" t="n">
        <v>0</v>
      </c>
      <c r="K88" s="9" t="n">
        <f aca="false">H88-J88</f>
        <v>0</v>
      </c>
      <c r="L88" s="9" t="n">
        <v>450</v>
      </c>
      <c r="M88" s="9" t="n">
        <f aca="false">K88+L88</f>
        <v>450</v>
      </c>
      <c r="N88" s="9" t="n">
        <v>488</v>
      </c>
      <c r="O88" s="9" t="n">
        <f aca="false">M88-N88</f>
        <v>-38</v>
      </c>
      <c r="P88" s="9" t="n">
        <v>900</v>
      </c>
      <c r="Q88" s="9" t="n">
        <f aca="false">O88+P88</f>
        <v>862</v>
      </c>
      <c r="R88" s="9" t="n">
        <v>910</v>
      </c>
      <c r="S88" s="9" t="n">
        <f aca="false">Q88-R88</f>
        <v>-48</v>
      </c>
      <c r="T88" s="9" t="n">
        <v>900</v>
      </c>
      <c r="U88" s="9" t="n">
        <f aca="false">S88+T88</f>
        <v>852</v>
      </c>
      <c r="V88" s="9" t="n">
        <v>1605</v>
      </c>
      <c r="W88" s="9" t="n">
        <f aca="false">U88-V88</f>
        <v>-753</v>
      </c>
      <c r="X88" s="9" t="n">
        <v>900</v>
      </c>
      <c r="Y88" s="9" t="n">
        <f aca="false">W88+X88</f>
        <v>147</v>
      </c>
      <c r="Z88" s="9" t="n">
        <v>320</v>
      </c>
      <c r="AA88" s="9" t="n">
        <f aca="false">Y88-Z88</f>
        <v>-173</v>
      </c>
      <c r="AB88" s="9" t="n">
        <v>450</v>
      </c>
      <c r="AC88" s="9" t="n">
        <f aca="false">AA88+AB88</f>
        <v>277</v>
      </c>
      <c r="AD88" s="9"/>
      <c r="AE88" s="9"/>
      <c r="AF88" s="9" t="n">
        <v>450</v>
      </c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 t="n">
        <f aca="false">SUM(AD88:AU88)</f>
        <v>450</v>
      </c>
      <c r="AW88" s="9" t="n">
        <f aca="false">AC88-AV88</f>
        <v>-173</v>
      </c>
      <c r="AX88" s="9" t="n">
        <v>900</v>
      </c>
      <c r="AY88" s="9" t="s">
        <v>29</v>
      </c>
      <c r="AZ88" s="9" t="n">
        <v>900</v>
      </c>
      <c r="BA88" s="9" t="n">
        <v>450</v>
      </c>
      <c r="BB88" s="9" t="n">
        <v>900</v>
      </c>
      <c r="BC88" s="9" t="n">
        <v>900</v>
      </c>
      <c r="BD88" s="9" t="n">
        <v>450</v>
      </c>
      <c r="BE88" s="9" t="s">
        <v>29</v>
      </c>
      <c r="BF88" s="9" t="s">
        <v>29</v>
      </c>
      <c r="BG88" s="9" t="s">
        <v>29</v>
      </c>
      <c r="BH88" s="9" t="s">
        <v>29</v>
      </c>
      <c r="BI88" s="9" t="s">
        <v>29</v>
      </c>
      <c r="BJ88" s="9" t="s">
        <v>29</v>
      </c>
      <c r="BK88" s="9" t="s">
        <v>29</v>
      </c>
      <c r="BL88" s="9" t="s">
        <v>29</v>
      </c>
      <c r="BM88" s="9" t="n">
        <v>450</v>
      </c>
      <c r="BN88" s="9" t="n">
        <v>1350</v>
      </c>
      <c r="BO88" s="9" t="n">
        <v>450</v>
      </c>
      <c r="BP88" s="9" t="n">
        <v>900</v>
      </c>
      <c r="BQ88" s="9" t="n">
        <v>900</v>
      </c>
      <c r="BR88" s="11" t="n">
        <f aca="false">ROUNDUP(AW88/C88,0)</f>
        <v>-2</v>
      </c>
      <c r="BS88" s="12" t="n">
        <v>764</v>
      </c>
      <c r="BT88" s="13" t="n">
        <v>421</v>
      </c>
      <c r="BU88" s="13" t="s">
        <v>21</v>
      </c>
    </row>
    <row r="89" customFormat="false" ht="15" hidden="false" customHeight="false" outlineLevel="0" collapsed="false">
      <c r="A89" s="9" t="n">
        <v>88</v>
      </c>
      <c r="B89" s="9" t="s">
        <v>24</v>
      </c>
      <c r="C89" s="9" t="n">
        <v>1000</v>
      </c>
      <c r="D89" s="9" t="n">
        <v>203524</v>
      </c>
      <c r="E89" s="9" t="n">
        <v>2079687</v>
      </c>
      <c r="F89" s="16" t="s">
        <v>294</v>
      </c>
      <c r="G89" s="9" t="s">
        <v>160</v>
      </c>
      <c r="H89" s="9" t="s">
        <v>29</v>
      </c>
      <c r="I89" s="10" t="s">
        <v>161</v>
      </c>
      <c r="J89" s="9" t="n">
        <v>0</v>
      </c>
      <c r="K89" s="9" t="n">
        <f aca="false">H89-J89</f>
        <v>0</v>
      </c>
      <c r="L89" s="9" t="n">
        <v>200</v>
      </c>
      <c r="M89" s="9" t="n">
        <f aca="false">K89+L89</f>
        <v>200</v>
      </c>
      <c r="N89" s="9" t="n">
        <v>0</v>
      </c>
      <c r="O89" s="9" t="n">
        <f aca="false">M89-N89</f>
        <v>200</v>
      </c>
      <c r="P89" s="9" t="s">
        <v>29</v>
      </c>
      <c r="Q89" s="9" t="n">
        <f aca="false">O89+P89</f>
        <v>200</v>
      </c>
      <c r="R89" s="9" t="n">
        <v>0</v>
      </c>
      <c r="S89" s="9" t="n">
        <f aca="false">Q89-R89</f>
        <v>200</v>
      </c>
      <c r="T89" s="9" t="n">
        <v>200</v>
      </c>
      <c r="U89" s="9" t="n">
        <f aca="false">S89+T89</f>
        <v>400</v>
      </c>
      <c r="V89" s="9" t="n">
        <v>111</v>
      </c>
      <c r="W89" s="9" t="n">
        <f aca="false">U89-V89</f>
        <v>289</v>
      </c>
      <c r="X89" s="9" t="n">
        <v>200</v>
      </c>
      <c r="Y89" s="9" t="n">
        <f aca="false">W89+X89</f>
        <v>489</v>
      </c>
      <c r="Z89" s="9" t="n">
        <v>300</v>
      </c>
      <c r="AA89" s="9" t="n">
        <f aca="false">Y89-Z89</f>
        <v>189</v>
      </c>
      <c r="AB89" s="9" t="s">
        <v>29</v>
      </c>
      <c r="AC89" s="9" t="n">
        <f aca="false">AA89+AB89</f>
        <v>189</v>
      </c>
      <c r="AD89" s="9"/>
      <c r="AE89" s="9"/>
      <c r="AF89" s="9"/>
      <c r="AG89" s="9"/>
      <c r="AH89" s="9"/>
      <c r="AI89" s="9"/>
      <c r="AJ89" s="9" t="n">
        <v>390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 t="n">
        <f aca="false">SUM(AD89:AU89)</f>
        <v>390</v>
      </c>
      <c r="AW89" s="9" t="n">
        <f aca="false">AC89-AV89</f>
        <v>-201</v>
      </c>
      <c r="AX89" s="9" t="n">
        <v>200</v>
      </c>
      <c r="AY89" s="9" t="s">
        <v>29</v>
      </c>
      <c r="AZ89" s="9" t="n">
        <v>200</v>
      </c>
      <c r="BA89" s="9" t="s">
        <v>29</v>
      </c>
      <c r="BB89" s="9" t="n">
        <v>200</v>
      </c>
      <c r="BC89" s="9" t="n">
        <v>200</v>
      </c>
      <c r="BD89" s="9" t="s">
        <v>29</v>
      </c>
      <c r="BE89" s="9" t="s">
        <v>29</v>
      </c>
      <c r="BF89" s="9" t="s">
        <v>29</v>
      </c>
      <c r="BG89" s="9" t="s">
        <v>29</v>
      </c>
      <c r="BH89" s="9" t="s">
        <v>29</v>
      </c>
      <c r="BI89" s="9" t="s">
        <v>29</v>
      </c>
      <c r="BJ89" s="9" t="s">
        <v>29</v>
      </c>
      <c r="BK89" s="9" t="s">
        <v>29</v>
      </c>
      <c r="BL89" s="9" t="s">
        <v>29</v>
      </c>
      <c r="BM89" s="9" t="n">
        <v>200</v>
      </c>
      <c r="BN89" s="9" t="n">
        <v>200</v>
      </c>
      <c r="BO89" s="9" t="s">
        <v>29</v>
      </c>
      <c r="BP89" s="9" t="n">
        <v>200</v>
      </c>
      <c r="BQ89" s="9" t="n">
        <v>200</v>
      </c>
      <c r="BR89" s="11" t="n">
        <f aca="false">ROUNDUP(AW89/C89,0)</f>
        <v>-1</v>
      </c>
      <c r="BS89" s="12" t="n">
        <v>369</v>
      </c>
      <c r="BT89" s="13" t="n">
        <v>0</v>
      </c>
      <c r="BU89" s="13" t="s">
        <v>21</v>
      </c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300</v>
      </c>
      <c r="D90" s="9" t="n">
        <v>203524</v>
      </c>
      <c r="E90" s="9" t="n">
        <v>2118361</v>
      </c>
      <c r="F90" s="9"/>
      <c r="G90" s="9" t="s">
        <v>260</v>
      </c>
      <c r="H90" s="9" t="s">
        <v>29</v>
      </c>
      <c r="I90" s="10" t="s">
        <v>261</v>
      </c>
      <c r="J90" s="9" t="n">
        <v>205</v>
      </c>
      <c r="K90" s="9" t="n">
        <f aca="false">H90-J90</f>
        <v>-205</v>
      </c>
      <c r="L90" s="9" t="s">
        <v>29</v>
      </c>
      <c r="M90" s="9" t="n">
        <f aca="false">K90+L90</f>
        <v>-205</v>
      </c>
      <c r="N90" s="9" t="n">
        <v>0</v>
      </c>
      <c r="O90" s="9" t="n">
        <f aca="false">M90-N90</f>
        <v>-205</v>
      </c>
      <c r="P90" s="9" t="s">
        <v>29</v>
      </c>
      <c r="Q90" s="9" t="n">
        <f aca="false">O90+P90</f>
        <v>-205</v>
      </c>
      <c r="R90" s="9" t="n">
        <v>0</v>
      </c>
      <c r="S90" s="9" t="n">
        <f aca="false">Q90-R90</f>
        <v>-205</v>
      </c>
      <c r="T90" s="9" t="s">
        <v>29</v>
      </c>
      <c r="U90" s="9" t="n">
        <f aca="false">S90+T90</f>
        <v>-205</v>
      </c>
      <c r="V90" s="9" t="n">
        <v>0</v>
      </c>
      <c r="W90" s="9" t="n">
        <f aca="false">U90-V90</f>
        <v>-205</v>
      </c>
      <c r="X90" s="9" t="n">
        <v>0</v>
      </c>
      <c r="Y90" s="9" t="n">
        <f aca="false">W90+X90</f>
        <v>-205</v>
      </c>
      <c r="Z90" s="9" t="n">
        <v>0</v>
      </c>
      <c r="AA90" s="9" t="n">
        <f aca="false">Y90-Z90</f>
        <v>-205</v>
      </c>
      <c r="AB90" s="9" t="s">
        <v>29</v>
      </c>
      <c r="AC90" s="9" t="n">
        <f aca="false">AA90+AB90</f>
        <v>-205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 t="n">
        <f aca="false">SUM(AD90:AU90)</f>
        <v>0</v>
      </c>
      <c r="AW90" s="9" t="n">
        <f aca="false">AC90-AV90</f>
        <v>-205</v>
      </c>
      <c r="AX90" s="9" t="s">
        <v>29</v>
      </c>
      <c r="AY90" s="9" t="s">
        <v>29</v>
      </c>
      <c r="AZ90" s="9" t="s">
        <v>29</v>
      </c>
      <c r="BA90" s="9" t="s">
        <v>29</v>
      </c>
      <c r="BB90" s="9" t="s">
        <v>29</v>
      </c>
      <c r="BC90" s="9" t="s">
        <v>29</v>
      </c>
      <c r="BD90" s="9" t="s">
        <v>29</v>
      </c>
      <c r="BE90" s="9" t="s">
        <v>29</v>
      </c>
      <c r="BF90" s="9" t="s">
        <v>29</v>
      </c>
      <c r="BG90" s="9" t="s">
        <v>29</v>
      </c>
      <c r="BH90" s="9" t="s">
        <v>29</v>
      </c>
      <c r="BI90" s="9" t="s">
        <v>29</v>
      </c>
      <c r="BJ90" s="9" t="s">
        <v>29</v>
      </c>
      <c r="BK90" s="9" t="s">
        <v>29</v>
      </c>
      <c r="BL90" s="9" t="s">
        <v>29</v>
      </c>
      <c r="BM90" s="9" t="s">
        <v>29</v>
      </c>
      <c r="BN90" s="9" t="n">
        <v>280</v>
      </c>
      <c r="BO90" s="9" t="s">
        <v>29</v>
      </c>
      <c r="BP90" s="9" t="n">
        <v>280</v>
      </c>
      <c r="BQ90" s="9" t="s">
        <v>29</v>
      </c>
      <c r="BR90" s="11" t="n">
        <f aca="false">ROUNDUP(AW90/C90,0)</f>
        <v>-1</v>
      </c>
      <c r="BS90" s="12" t="n">
        <v>86</v>
      </c>
      <c r="BT90" s="13" t="n">
        <v>70</v>
      </c>
      <c r="BU90" s="13"/>
    </row>
    <row r="91" customFormat="false" ht="15" hidden="false" customHeight="false" outlineLevel="0" collapsed="false">
      <c r="A91" s="9" t="n">
        <v>90</v>
      </c>
      <c r="B91" s="9" t="s">
        <v>240</v>
      </c>
      <c r="C91" s="19"/>
      <c r="D91" s="19"/>
      <c r="E91" s="23" t="n">
        <v>2002471</v>
      </c>
      <c r="F91" s="9"/>
      <c r="G91" s="9" t="s">
        <v>262</v>
      </c>
      <c r="H91" s="20"/>
      <c r="I91" s="19"/>
      <c r="J91" s="20"/>
      <c r="K91" s="20"/>
      <c r="L91" s="20"/>
      <c r="M91" s="20"/>
      <c r="N91" s="20"/>
      <c r="O91" s="20"/>
      <c r="P91" s="20"/>
      <c r="Q91" s="20"/>
      <c r="R91" s="9" t="n">
        <v>210</v>
      </c>
      <c r="S91" s="9" t="n">
        <f aca="false">Q91-R91</f>
        <v>-210</v>
      </c>
      <c r="T91" s="20"/>
      <c r="U91" s="9" t="n">
        <f aca="false">S91+T91</f>
        <v>-210</v>
      </c>
      <c r="V91" s="9" t="n">
        <v>0</v>
      </c>
      <c r="W91" s="9" t="n">
        <f aca="false">U91-V91</f>
        <v>-210</v>
      </c>
      <c r="X91" s="20"/>
      <c r="Y91" s="9" t="n">
        <f aca="false">W91+X91</f>
        <v>-210</v>
      </c>
      <c r="Z91" s="9" t="n">
        <v>0</v>
      </c>
      <c r="AA91" s="9" t="n">
        <f aca="false">Y91-Z91</f>
        <v>-210</v>
      </c>
      <c r="AB91" s="20"/>
      <c r="AC91" s="9" t="n">
        <f aca="false">AA91+AB91</f>
        <v>-210</v>
      </c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9" t="n">
        <f aca="false">SUM(AD91:AU91)</f>
        <v>0</v>
      </c>
      <c r="AW91" s="9" t="n">
        <f aca="false">AC91-AV91</f>
        <v>-210</v>
      </c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11" t="e">
        <f aca="false">ROUNDUP(AW91/C91,0)</f>
        <v>#DIV/0!</v>
      </c>
      <c r="BS91" s="12" t="n">
        <v>200</v>
      </c>
      <c r="BT91" s="13" t="n">
        <v>0</v>
      </c>
      <c r="BU91" s="13"/>
    </row>
    <row r="92" customFormat="false" ht="15" hidden="false" customHeight="false" outlineLevel="0" collapsed="false">
      <c r="A92" s="9" t="n">
        <v>91</v>
      </c>
      <c r="B92" s="9" t="s">
        <v>24</v>
      </c>
      <c r="C92" s="9" t="n">
        <v>1000</v>
      </c>
      <c r="D92" s="9" t="n">
        <v>191575</v>
      </c>
      <c r="E92" s="9" t="n">
        <v>2074376</v>
      </c>
      <c r="F92" s="9"/>
      <c r="G92" s="9" t="s">
        <v>144</v>
      </c>
      <c r="H92" s="9" t="n">
        <v>500</v>
      </c>
      <c r="I92" s="10" t="s">
        <v>145</v>
      </c>
      <c r="J92" s="9" t="n">
        <v>1649</v>
      </c>
      <c r="K92" s="9" t="n">
        <f aca="false">H92-J92</f>
        <v>-1149</v>
      </c>
      <c r="L92" s="9" t="n">
        <v>1000</v>
      </c>
      <c r="M92" s="9" t="n">
        <f aca="false">K92+L92</f>
        <v>-149</v>
      </c>
      <c r="N92" s="9" t="n">
        <v>0</v>
      </c>
      <c r="O92" s="9" t="n">
        <f aca="false">M92-N92</f>
        <v>-149</v>
      </c>
      <c r="P92" s="9" t="n">
        <v>1000</v>
      </c>
      <c r="Q92" s="9" t="n">
        <f aca="false">O92+P92</f>
        <v>851</v>
      </c>
      <c r="R92" s="9" t="n">
        <v>1543</v>
      </c>
      <c r="S92" s="9" t="n">
        <f aca="false">Q92-R92</f>
        <v>-692</v>
      </c>
      <c r="T92" s="9" t="n">
        <v>1000</v>
      </c>
      <c r="U92" s="9" t="n">
        <f aca="false">S92+T92</f>
        <v>308</v>
      </c>
      <c r="V92" s="9" t="n">
        <v>1156</v>
      </c>
      <c r="W92" s="9" t="n">
        <f aca="false">U92-V92</f>
        <v>-848</v>
      </c>
      <c r="X92" s="9" t="n">
        <v>1000</v>
      </c>
      <c r="Y92" s="9" t="n">
        <f aca="false">W92+X92</f>
        <v>152</v>
      </c>
      <c r="Z92" s="9" t="n">
        <v>332</v>
      </c>
      <c r="AA92" s="9" t="n">
        <f aca="false">Y92-Z92</f>
        <v>-180</v>
      </c>
      <c r="AB92" s="9" t="n">
        <v>500</v>
      </c>
      <c r="AC92" s="9" t="n">
        <f aca="false">AA92+AB92</f>
        <v>320</v>
      </c>
      <c r="AD92" s="9" t="n">
        <v>550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 t="n">
        <f aca="false">SUM(AD92:AU92)</f>
        <v>550</v>
      </c>
      <c r="AW92" s="9" t="n">
        <f aca="false">AC92-AV92</f>
        <v>-230</v>
      </c>
      <c r="AX92" s="9" t="n">
        <v>1000</v>
      </c>
      <c r="AY92" s="9" t="s">
        <v>29</v>
      </c>
      <c r="AZ92" s="9" t="n">
        <v>1000</v>
      </c>
      <c r="BA92" s="9" t="n">
        <v>1000</v>
      </c>
      <c r="BB92" s="9" t="n">
        <v>1000</v>
      </c>
      <c r="BC92" s="9" t="n">
        <v>500</v>
      </c>
      <c r="BD92" s="9" t="n">
        <v>1000</v>
      </c>
      <c r="BE92" s="9" t="s">
        <v>29</v>
      </c>
      <c r="BF92" s="9" t="s">
        <v>29</v>
      </c>
      <c r="BG92" s="9" t="s">
        <v>29</v>
      </c>
      <c r="BH92" s="9" t="s">
        <v>29</v>
      </c>
      <c r="BI92" s="9" t="s">
        <v>29</v>
      </c>
      <c r="BJ92" s="9" t="s">
        <v>29</v>
      </c>
      <c r="BK92" s="9" t="s">
        <v>29</v>
      </c>
      <c r="BL92" s="9" t="s">
        <v>29</v>
      </c>
      <c r="BM92" s="9" t="n">
        <v>500</v>
      </c>
      <c r="BN92" s="9" t="n">
        <v>1500</v>
      </c>
      <c r="BO92" s="9" t="n">
        <v>1000</v>
      </c>
      <c r="BP92" s="9" t="n">
        <v>1000</v>
      </c>
      <c r="BQ92" s="9" t="n">
        <v>500</v>
      </c>
      <c r="BR92" s="11" t="n">
        <f aca="false">ROUNDUP(AW92/C92,0)</f>
        <v>-1</v>
      </c>
      <c r="BS92" s="12" t="n">
        <v>1133</v>
      </c>
      <c r="BT92" s="13" t="n">
        <v>2301</v>
      </c>
      <c r="BU92" s="13" t="s">
        <v>21</v>
      </c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450</v>
      </c>
      <c r="D93" s="9" t="n">
        <v>191575</v>
      </c>
      <c r="E93" s="9" t="n">
        <v>2066304</v>
      </c>
      <c r="F93" s="9" t="s">
        <v>286</v>
      </c>
      <c r="G93" s="9" t="s">
        <v>90</v>
      </c>
      <c r="H93" s="9" t="n">
        <v>450</v>
      </c>
      <c r="I93" s="10" t="s">
        <v>91</v>
      </c>
      <c r="J93" s="9" t="n">
        <v>1548</v>
      </c>
      <c r="K93" s="9" t="n">
        <f aca="false">H93-J93</f>
        <v>-1098</v>
      </c>
      <c r="L93" s="9" t="n">
        <v>1350</v>
      </c>
      <c r="M93" s="9" t="n">
        <f aca="false">K93+L93</f>
        <v>252</v>
      </c>
      <c r="N93" s="9" t="n">
        <v>508</v>
      </c>
      <c r="O93" s="9" t="n">
        <f aca="false">M93-N93</f>
        <v>-256</v>
      </c>
      <c r="P93" s="9" t="n">
        <v>900</v>
      </c>
      <c r="Q93" s="9" t="n">
        <f aca="false">O93+P93</f>
        <v>644</v>
      </c>
      <c r="R93" s="9" t="n">
        <v>748</v>
      </c>
      <c r="S93" s="9" t="n">
        <f aca="false">Q93-R93</f>
        <v>-104</v>
      </c>
      <c r="T93" s="9" t="n">
        <v>900</v>
      </c>
      <c r="U93" s="9" t="n">
        <f aca="false">S93+T93</f>
        <v>796</v>
      </c>
      <c r="V93" s="9" t="n">
        <v>827</v>
      </c>
      <c r="W93" s="9" t="n">
        <f aca="false">U93-V93</f>
        <v>-31</v>
      </c>
      <c r="X93" s="9" t="n">
        <v>900</v>
      </c>
      <c r="Y93" s="9" t="n">
        <f aca="false">W93+X93</f>
        <v>869</v>
      </c>
      <c r="Z93" s="9" t="n">
        <v>869</v>
      </c>
      <c r="AA93" s="9" t="n">
        <f aca="false">Y93-Z93</f>
        <v>0</v>
      </c>
      <c r="AB93" s="9" t="n">
        <v>900</v>
      </c>
      <c r="AC93" s="9" t="n">
        <f aca="false">AA93+AB93</f>
        <v>900</v>
      </c>
      <c r="AD93" s="9"/>
      <c r="AE93" s="9" t="n">
        <f aca="false">350+336</f>
        <v>686</v>
      </c>
      <c r="AF93" s="9"/>
      <c r="AG93" s="9"/>
      <c r="AH93" s="9"/>
      <c r="AI93" s="9"/>
      <c r="AJ93" s="9"/>
      <c r="AK93" s="9"/>
      <c r="AL93" s="9"/>
      <c r="AM93" s="9"/>
      <c r="AN93" s="9" t="n">
        <v>450</v>
      </c>
      <c r="AO93" s="9"/>
      <c r="AP93" s="9"/>
      <c r="AQ93" s="9"/>
      <c r="AR93" s="9"/>
      <c r="AS93" s="9"/>
      <c r="AT93" s="9"/>
      <c r="AU93" s="9"/>
      <c r="AV93" s="9" t="n">
        <f aca="false">SUM(AD93:AU93)</f>
        <v>1136</v>
      </c>
      <c r="AW93" s="9" t="n">
        <f aca="false">AC93-AV93</f>
        <v>-236</v>
      </c>
      <c r="AX93" s="9" t="n">
        <v>900</v>
      </c>
      <c r="AY93" s="9" t="s">
        <v>29</v>
      </c>
      <c r="AZ93" s="9" t="n">
        <v>900</v>
      </c>
      <c r="BA93" s="9" t="n">
        <v>900</v>
      </c>
      <c r="BB93" s="9" t="n">
        <v>900</v>
      </c>
      <c r="BC93" s="9" t="n">
        <v>900</v>
      </c>
      <c r="BD93" s="9" t="n">
        <v>900</v>
      </c>
      <c r="BE93" s="9" t="s">
        <v>29</v>
      </c>
      <c r="BF93" s="9" t="s">
        <v>29</v>
      </c>
      <c r="BG93" s="9" t="s">
        <v>29</v>
      </c>
      <c r="BH93" s="9" t="s">
        <v>29</v>
      </c>
      <c r="BI93" s="9" t="s">
        <v>29</v>
      </c>
      <c r="BJ93" s="9" t="s">
        <v>29</v>
      </c>
      <c r="BK93" s="9" t="s">
        <v>29</v>
      </c>
      <c r="BL93" s="9" t="s">
        <v>29</v>
      </c>
      <c r="BM93" s="9" t="n">
        <v>450</v>
      </c>
      <c r="BN93" s="9" t="n">
        <v>1350</v>
      </c>
      <c r="BO93" s="9" t="n">
        <v>900</v>
      </c>
      <c r="BP93" s="9" t="n">
        <v>900</v>
      </c>
      <c r="BQ93" s="9" t="n">
        <v>900</v>
      </c>
      <c r="BR93" s="11" t="n">
        <f aca="false">ROUNDUP(AW93/C93,0)</f>
        <v>-1</v>
      </c>
      <c r="BS93" s="12" t="n">
        <v>652</v>
      </c>
      <c r="BT93" s="13" t="n">
        <v>2042</v>
      </c>
      <c r="BU93" s="13" t="s">
        <v>21</v>
      </c>
    </row>
    <row r="94" customFormat="false" ht="15" hidden="false" customHeight="false" outlineLevel="0" collapsed="false">
      <c r="A94" s="9" t="n">
        <v>93</v>
      </c>
      <c r="B94" s="19"/>
      <c r="C94" s="19"/>
      <c r="D94" s="19"/>
      <c r="E94" s="13" t="n">
        <v>2013709</v>
      </c>
      <c r="F94" s="13"/>
      <c r="G94" s="13" t="s">
        <v>263</v>
      </c>
      <c r="H94" s="20"/>
      <c r="I94" s="1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 t="n">
        <v>250</v>
      </c>
      <c r="AO94" s="20"/>
      <c r="AP94" s="20"/>
      <c r="AQ94" s="20"/>
      <c r="AR94" s="20"/>
      <c r="AS94" s="20"/>
      <c r="AT94" s="20"/>
      <c r="AU94" s="20"/>
      <c r="AV94" s="9" t="n">
        <f aca="false">SUM(AD94:AU94)</f>
        <v>250</v>
      </c>
      <c r="AW94" s="9" t="n">
        <f aca="false">AC94-AV94</f>
        <v>-250</v>
      </c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15"/>
      <c r="BS94" s="15"/>
      <c r="BT94" s="15"/>
      <c r="BU94" s="15"/>
    </row>
    <row r="95" customFormat="false" ht="15" hidden="false" customHeight="false" outlineLevel="0" collapsed="false">
      <c r="A95" s="9" t="n">
        <v>94</v>
      </c>
      <c r="B95" s="19"/>
      <c r="C95" s="19"/>
      <c r="D95" s="13"/>
      <c r="E95" s="13" t="n">
        <v>2002475</v>
      </c>
      <c r="F95" s="24"/>
      <c r="G95" s="13" t="s">
        <v>264</v>
      </c>
      <c r="H95" s="24" t="n">
        <v>500</v>
      </c>
      <c r="I95" s="24"/>
      <c r="J95" s="24"/>
      <c r="K95" s="24"/>
      <c r="L95" s="24"/>
      <c r="M95" s="24"/>
      <c r="N95" s="24"/>
      <c r="O95" s="24"/>
      <c r="P95" s="24"/>
      <c r="Q95" s="24" t="n">
        <v>1400</v>
      </c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 t="n">
        <v>288</v>
      </c>
      <c r="AP95" s="20"/>
      <c r="AQ95" s="20"/>
      <c r="AR95" s="20"/>
      <c r="AS95" s="20"/>
      <c r="AT95" s="20"/>
      <c r="AU95" s="20"/>
      <c r="AV95" s="9" t="n">
        <f aca="false">SUM(AD95:AU95)</f>
        <v>288</v>
      </c>
      <c r="AW95" s="9" t="n">
        <f aca="false">AC95-AV95</f>
        <v>-288</v>
      </c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15"/>
      <c r="BS95" s="15"/>
      <c r="BT95" s="15"/>
      <c r="BU95" s="15"/>
    </row>
    <row r="96" customFormat="false" ht="15" hidden="false" customHeight="false" outlineLevel="0" collapsed="false">
      <c r="A96" s="9" t="n">
        <v>95</v>
      </c>
      <c r="B96" s="9" t="s">
        <v>24</v>
      </c>
      <c r="C96" s="9" t="n">
        <v>150</v>
      </c>
      <c r="D96" s="9" t="n">
        <v>203524</v>
      </c>
      <c r="E96" s="9" t="n">
        <v>2115229</v>
      </c>
      <c r="F96" s="9"/>
      <c r="G96" s="9" t="s">
        <v>265</v>
      </c>
      <c r="H96" s="9" t="s">
        <v>29</v>
      </c>
      <c r="I96" s="10" t="s">
        <v>266</v>
      </c>
      <c r="J96" s="9" t="n">
        <v>150</v>
      </c>
      <c r="K96" s="9" t="n">
        <f aca="false">H96-J96</f>
        <v>-150</v>
      </c>
      <c r="L96" s="9" t="n">
        <v>1000</v>
      </c>
      <c r="M96" s="9" t="n">
        <f aca="false">K96+L96</f>
        <v>850</v>
      </c>
      <c r="N96" s="9" t="n">
        <v>0</v>
      </c>
      <c r="O96" s="9" t="n">
        <f aca="false">M96-N96</f>
        <v>850</v>
      </c>
      <c r="P96" s="9" t="s">
        <v>29</v>
      </c>
      <c r="Q96" s="9" t="n">
        <f aca="false">O96+P96</f>
        <v>850</v>
      </c>
      <c r="R96" s="9" t="n">
        <v>214</v>
      </c>
      <c r="S96" s="9" t="n">
        <v>0</v>
      </c>
      <c r="T96" s="9" t="s">
        <v>29</v>
      </c>
      <c r="U96" s="9" t="n">
        <f aca="false">S96+T96</f>
        <v>0</v>
      </c>
      <c r="V96" s="9" t="n">
        <v>303</v>
      </c>
      <c r="W96" s="9" t="n">
        <f aca="false">U96-V96</f>
        <v>-303</v>
      </c>
      <c r="X96" s="9" t="s">
        <v>29</v>
      </c>
      <c r="Y96" s="9" t="n">
        <f aca="false">W96+X96</f>
        <v>-303</v>
      </c>
      <c r="Z96" s="9" t="n">
        <v>0</v>
      </c>
      <c r="AA96" s="9" t="n">
        <f aca="false">Y96-Z96</f>
        <v>-303</v>
      </c>
      <c r="AB96" s="9" t="s">
        <v>29</v>
      </c>
      <c r="AC96" s="9" t="n">
        <f aca="false">AA96+AB96</f>
        <v>-303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 t="n">
        <f aca="false">SUM(AD96:AU96)</f>
        <v>0</v>
      </c>
      <c r="AW96" s="9" t="n">
        <f aca="false">AC96-AV96</f>
        <v>-303</v>
      </c>
      <c r="AX96" s="9" t="s">
        <v>29</v>
      </c>
      <c r="AY96" s="9" t="s">
        <v>29</v>
      </c>
      <c r="AZ96" s="9" t="s">
        <v>29</v>
      </c>
      <c r="BA96" s="9" t="s">
        <v>29</v>
      </c>
      <c r="BB96" s="9" t="s">
        <v>29</v>
      </c>
      <c r="BC96" s="9" t="s">
        <v>29</v>
      </c>
      <c r="BD96" s="9" t="s">
        <v>29</v>
      </c>
      <c r="BE96" s="9" t="s">
        <v>29</v>
      </c>
      <c r="BF96" s="9" t="s">
        <v>29</v>
      </c>
      <c r="BG96" s="9" t="s">
        <v>29</v>
      </c>
      <c r="BH96" s="9" t="s">
        <v>29</v>
      </c>
      <c r="BI96" s="9" t="s">
        <v>29</v>
      </c>
      <c r="BJ96" s="9" t="s">
        <v>29</v>
      </c>
      <c r="BK96" s="9" t="s">
        <v>29</v>
      </c>
      <c r="BL96" s="9" t="s">
        <v>29</v>
      </c>
      <c r="BM96" s="9" t="n">
        <v>1000</v>
      </c>
      <c r="BN96" s="9" t="s">
        <v>29</v>
      </c>
      <c r="BO96" s="9" t="s">
        <v>29</v>
      </c>
      <c r="BP96" s="9" t="s">
        <v>29</v>
      </c>
      <c r="BQ96" s="9" t="s">
        <v>29</v>
      </c>
      <c r="BR96" s="11" t="n">
        <f aca="false">ROUNDUP(AW96/C96,0)</f>
        <v>-3</v>
      </c>
      <c r="BS96" s="12" t="n">
        <v>433</v>
      </c>
      <c r="BT96" s="13" t="n">
        <v>50</v>
      </c>
      <c r="BU96" s="13"/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300</v>
      </c>
      <c r="D97" s="9" t="n">
        <v>203524</v>
      </c>
      <c r="E97" s="9" t="n">
        <v>2071352</v>
      </c>
      <c r="F97" s="9"/>
      <c r="G97" s="9" t="s">
        <v>107</v>
      </c>
      <c r="H97" s="9" t="n">
        <v>320</v>
      </c>
      <c r="I97" s="10" t="s">
        <v>108</v>
      </c>
      <c r="J97" s="9" t="n">
        <v>0</v>
      </c>
      <c r="K97" s="9" t="n">
        <f aca="false">H97-J97</f>
        <v>320</v>
      </c>
      <c r="L97" s="9" t="n">
        <v>960</v>
      </c>
      <c r="M97" s="9" t="n">
        <f aca="false">K97+L97</f>
        <v>1280</v>
      </c>
      <c r="N97" s="9" t="n">
        <v>1307</v>
      </c>
      <c r="O97" s="9" t="n">
        <f aca="false">M97-N97</f>
        <v>-27</v>
      </c>
      <c r="P97" s="9" t="n">
        <v>960</v>
      </c>
      <c r="Q97" s="9" t="n">
        <f aca="false">O97+P97</f>
        <v>933</v>
      </c>
      <c r="R97" s="9" t="n">
        <v>1172</v>
      </c>
      <c r="S97" s="9" t="n">
        <f aca="false">Q97-R97</f>
        <v>-239</v>
      </c>
      <c r="T97" s="9" t="n">
        <v>640</v>
      </c>
      <c r="U97" s="9" t="n">
        <f aca="false">S97+T97</f>
        <v>401</v>
      </c>
      <c r="V97" s="9" t="n">
        <v>528</v>
      </c>
      <c r="W97" s="9" t="n">
        <f aca="false">U97-V97</f>
        <v>-127</v>
      </c>
      <c r="X97" s="9" t="n">
        <v>640</v>
      </c>
      <c r="Y97" s="9" t="n">
        <f aca="false">W97+X97</f>
        <v>513</v>
      </c>
      <c r="Z97" s="9" t="n">
        <v>850</v>
      </c>
      <c r="AA97" s="9" t="n">
        <f aca="false">Y97-Z97</f>
        <v>-337</v>
      </c>
      <c r="AB97" s="9" t="n">
        <v>960</v>
      </c>
      <c r="AC97" s="9" t="n">
        <f aca="false">AA97+AB97</f>
        <v>623</v>
      </c>
      <c r="AD97" s="9" t="n">
        <v>303</v>
      </c>
      <c r="AE97" s="9" t="n">
        <v>320</v>
      </c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 t="n">
        <v>320</v>
      </c>
      <c r="AU97" s="9"/>
      <c r="AV97" s="9" t="n">
        <f aca="false">SUM(AD97:AU97)</f>
        <v>943</v>
      </c>
      <c r="AW97" s="9" t="n">
        <f aca="false">AC97-AV97</f>
        <v>-320</v>
      </c>
      <c r="AX97" s="9" t="n">
        <v>640</v>
      </c>
      <c r="AY97" s="9" t="s">
        <v>29</v>
      </c>
      <c r="AZ97" s="9" t="n">
        <v>640</v>
      </c>
      <c r="BA97" s="9" t="n">
        <v>960</v>
      </c>
      <c r="BB97" s="9" t="n">
        <v>640</v>
      </c>
      <c r="BC97" s="9" t="n">
        <v>640</v>
      </c>
      <c r="BD97" s="9" t="n">
        <v>960</v>
      </c>
      <c r="BE97" s="9" t="s">
        <v>29</v>
      </c>
      <c r="BF97" s="9" t="s">
        <v>29</v>
      </c>
      <c r="BG97" s="9" t="s">
        <v>29</v>
      </c>
      <c r="BH97" s="9" t="s">
        <v>29</v>
      </c>
      <c r="BI97" s="9" t="s">
        <v>29</v>
      </c>
      <c r="BJ97" s="9" t="s">
        <v>29</v>
      </c>
      <c r="BK97" s="9" t="s">
        <v>29</v>
      </c>
      <c r="BL97" s="9" t="s">
        <v>29</v>
      </c>
      <c r="BM97" s="9" t="n">
        <v>320</v>
      </c>
      <c r="BN97" s="9" t="n">
        <v>1280</v>
      </c>
      <c r="BO97" s="9" t="n">
        <v>640</v>
      </c>
      <c r="BP97" s="9" t="n">
        <v>640</v>
      </c>
      <c r="BQ97" s="9" t="n">
        <v>960</v>
      </c>
      <c r="BR97" s="11"/>
      <c r="BS97" s="12" t="n">
        <v>281</v>
      </c>
      <c r="BT97" s="13" t="n">
        <v>1200</v>
      </c>
      <c r="BU97" s="13" t="s">
        <v>21</v>
      </c>
    </row>
    <row r="98" customFormat="false" ht="15" hidden="false" customHeight="false" outlineLevel="0" collapsed="false">
      <c r="A98" s="9" t="n">
        <v>97</v>
      </c>
      <c r="B98" s="9" t="s">
        <v>24</v>
      </c>
      <c r="C98" s="9" t="n">
        <v>400</v>
      </c>
      <c r="D98" s="9" t="n">
        <v>191575</v>
      </c>
      <c r="E98" s="9" t="n">
        <v>2074374</v>
      </c>
      <c r="F98" s="9"/>
      <c r="G98" s="9" t="s">
        <v>128</v>
      </c>
      <c r="H98" s="9" t="n">
        <v>1000</v>
      </c>
      <c r="I98" s="10" t="s">
        <v>129</v>
      </c>
      <c r="J98" s="9" t="n">
        <v>1262</v>
      </c>
      <c r="K98" s="9" t="n">
        <f aca="false">H98-J98</f>
        <v>-262</v>
      </c>
      <c r="L98" s="9" t="n">
        <v>1000</v>
      </c>
      <c r="M98" s="9" t="n">
        <f aca="false">K98+L98</f>
        <v>738</v>
      </c>
      <c r="N98" s="9" t="n">
        <v>980</v>
      </c>
      <c r="O98" s="9" t="n">
        <f aca="false">M98-N98</f>
        <v>-242</v>
      </c>
      <c r="P98" s="9" t="n">
        <v>500</v>
      </c>
      <c r="Q98" s="9" t="n">
        <f aca="false">O98+P98</f>
        <v>258</v>
      </c>
      <c r="R98" s="9" t="n">
        <v>1045</v>
      </c>
      <c r="S98" s="9" t="n">
        <f aca="false">Q98-R98</f>
        <v>-787</v>
      </c>
      <c r="T98" s="9" t="n">
        <v>1500</v>
      </c>
      <c r="U98" s="9" t="n">
        <f aca="false">S98+T98</f>
        <v>713</v>
      </c>
      <c r="V98" s="9" t="n">
        <v>1075</v>
      </c>
      <c r="W98" s="9" t="n">
        <f aca="false">U98-V98</f>
        <v>-362</v>
      </c>
      <c r="X98" s="9" t="n">
        <v>500</v>
      </c>
      <c r="Y98" s="9" t="n">
        <f aca="false">W98+X98</f>
        <v>138</v>
      </c>
      <c r="Z98" s="9" t="n">
        <v>880</v>
      </c>
      <c r="AA98" s="9" t="n">
        <f aca="false">Y98-Z98</f>
        <v>-742</v>
      </c>
      <c r="AB98" s="9" t="n">
        <v>1000</v>
      </c>
      <c r="AC98" s="9" t="n">
        <f aca="false">AA98+AB98</f>
        <v>258</v>
      </c>
      <c r="AD98" s="9" t="n">
        <v>590</v>
      </c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 t="n">
        <f aca="false">SUM(AD98:AU98)</f>
        <v>590</v>
      </c>
      <c r="AW98" s="9" t="n">
        <f aca="false">AC98-AV98</f>
        <v>-332</v>
      </c>
      <c r="AX98" s="9" t="n">
        <v>1000</v>
      </c>
      <c r="AY98" s="9" t="s">
        <v>29</v>
      </c>
      <c r="AZ98" s="9" t="n">
        <v>1000</v>
      </c>
      <c r="BA98" s="9" t="n">
        <v>1000</v>
      </c>
      <c r="BB98" s="9" t="n">
        <v>500</v>
      </c>
      <c r="BC98" s="9" t="n">
        <v>1000</v>
      </c>
      <c r="BD98" s="9" t="n">
        <v>1000</v>
      </c>
      <c r="BE98" s="9" t="s">
        <v>29</v>
      </c>
      <c r="BF98" s="9" t="s">
        <v>29</v>
      </c>
      <c r="BG98" s="9" t="s">
        <v>29</v>
      </c>
      <c r="BH98" s="9" t="s">
        <v>29</v>
      </c>
      <c r="BI98" s="9" t="s">
        <v>29</v>
      </c>
      <c r="BJ98" s="9" t="s">
        <v>29</v>
      </c>
      <c r="BK98" s="9" t="s">
        <v>29</v>
      </c>
      <c r="BL98" s="9" t="s">
        <v>29</v>
      </c>
      <c r="BM98" s="9" t="s">
        <v>29</v>
      </c>
      <c r="BN98" s="9" t="n">
        <v>2000</v>
      </c>
      <c r="BO98" s="9" t="n">
        <v>500</v>
      </c>
      <c r="BP98" s="9" t="n">
        <v>1000</v>
      </c>
      <c r="BQ98" s="9" t="n">
        <v>1000</v>
      </c>
      <c r="BR98" s="11" t="n">
        <f aca="false">ROUNDUP(AW98/C98,0)</f>
        <v>-1</v>
      </c>
      <c r="BS98" s="12" t="n">
        <v>88</v>
      </c>
      <c r="BT98" s="13" t="n">
        <v>2220</v>
      </c>
      <c r="BU98" s="13" t="s">
        <v>21</v>
      </c>
    </row>
    <row r="99" customFormat="false" ht="15" hidden="false" customHeight="false" outlineLevel="0" collapsed="false">
      <c r="A99" s="9" t="n">
        <v>98</v>
      </c>
      <c r="B99" s="9" t="s">
        <v>240</v>
      </c>
      <c r="C99" s="19"/>
      <c r="D99" s="19"/>
      <c r="E99" s="15" t="n">
        <v>2004044</v>
      </c>
      <c r="F99" s="9"/>
      <c r="G99" s="23" t="s">
        <v>267</v>
      </c>
      <c r="H99" s="20"/>
      <c r="I99" s="19"/>
      <c r="J99" s="20"/>
      <c r="K99" s="20"/>
      <c r="L99" s="20"/>
      <c r="M99" s="20"/>
      <c r="N99" s="9" t="n">
        <v>150</v>
      </c>
      <c r="O99" s="9" t="n">
        <f aca="false">M99-N99</f>
        <v>-150</v>
      </c>
      <c r="P99" s="20"/>
      <c r="Q99" s="9" t="n">
        <f aca="false">O99+P99</f>
        <v>-150</v>
      </c>
      <c r="R99" s="9" t="n">
        <v>199</v>
      </c>
      <c r="S99" s="9" t="n">
        <f aca="false">Q99-R99</f>
        <v>-349</v>
      </c>
      <c r="T99" s="20"/>
      <c r="U99" s="9" t="n">
        <f aca="false">S99+T99</f>
        <v>-349</v>
      </c>
      <c r="V99" s="9" t="n">
        <v>0</v>
      </c>
      <c r="W99" s="9" t="n">
        <f aca="false">U99-V99</f>
        <v>-349</v>
      </c>
      <c r="X99" s="20"/>
      <c r="Y99" s="9" t="n">
        <f aca="false">W99+X99</f>
        <v>-349</v>
      </c>
      <c r="Z99" s="9" t="n">
        <v>0</v>
      </c>
      <c r="AA99" s="9" t="n">
        <f aca="false">Y99-Z99</f>
        <v>-349</v>
      </c>
      <c r="AB99" s="20"/>
      <c r="AC99" s="9" t="n">
        <f aca="false">AA99+AB99</f>
        <v>-349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20"/>
      <c r="AV99" s="9" t="n">
        <f aca="false">SUM(AD99:AU99)</f>
        <v>0</v>
      </c>
      <c r="AW99" s="9" t="n">
        <f aca="false">AC99-AV99</f>
        <v>-349</v>
      </c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11" t="e">
        <f aca="false">ROUNDUP(AW99/C99,0)</f>
        <v>#DIV/0!</v>
      </c>
      <c r="BS99" s="12" t="n">
        <v>720</v>
      </c>
      <c r="BT99" s="13" t="n">
        <v>0</v>
      </c>
      <c r="BU99" s="13"/>
    </row>
    <row r="100" customFormat="false" ht="15" hidden="false" customHeight="false" outlineLevel="0" collapsed="false">
      <c r="A100" s="9" t="n">
        <v>99</v>
      </c>
      <c r="B100" s="9" t="s">
        <v>24</v>
      </c>
      <c r="C100" s="9" t="n">
        <v>100</v>
      </c>
      <c r="D100" s="9" t="n">
        <v>203525</v>
      </c>
      <c r="E100" s="9" t="n">
        <v>2032037</v>
      </c>
      <c r="F100" s="9" t="s">
        <v>282</v>
      </c>
      <c r="G100" s="9" t="s">
        <v>88</v>
      </c>
      <c r="H100" s="9" t="n">
        <v>400</v>
      </c>
      <c r="I100" s="10" t="s">
        <v>89</v>
      </c>
      <c r="J100" s="9" t="n">
        <v>600</v>
      </c>
      <c r="K100" s="9" t="n">
        <f aca="false">H100-J100</f>
        <v>-200</v>
      </c>
      <c r="L100" s="9" t="n">
        <v>1100</v>
      </c>
      <c r="M100" s="9" t="n">
        <f aca="false">K100+L100</f>
        <v>900</v>
      </c>
      <c r="N100" s="9" t="n">
        <v>900</v>
      </c>
      <c r="O100" s="9" t="n">
        <f aca="false">M100-N100</f>
        <v>0</v>
      </c>
      <c r="P100" s="9" t="n">
        <v>900</v>
      </c>
      <c r="Q100" s="9" t="n">
        <f aca="false">O100+P100</f>
        <v>900</v>
      </c>
      <c r="R100" s="9" t="n">
        <v>1600</v>
      </c>
      <c r="S100" s="9" t="n">
        <f aca="false">Q100-R100</f>
        <v>-700</v>
      </c>
      <c r="T100" s="9" t="n">
        <v>1000</v>
      </c>
      <c r="U100" s="9" t="n">
        <f aca="false">S100+T100</f>
        <v>300</v>
      </c>
      <c r="V100" s="9" t="n">
        <v>500</v>
      </c>
      <c r="W100" s="9" t="n">
        <f aca="false">U100-V100</f>
        <v>-200</v>
      </c>
      <c r="X100" s="9" t="n">
        <v>900</v>
      </c>
      <c r="Y100" s="9" t="n">
        <f aca="false">W100+X100</f>
        <v>700</v>
      </c>
      <c r="Z100" s="9" t="n">
        <v>700</v>
      </c>
      <c r="AA100" s="9" t="n">
        <f aca="false">Y100-Z100</f>
        <v>0</v>
      </c>
      <c r="AB100" s="9" t="n">
        <v>900</v>
      </c>
      <c r="AC100" s="9" t="n">
        <f aca="false">AA100+AB100</f>
        <v>900</v>
      </c>
      <c r="AD100" s="9"/>
      <c r="AE100" s="9"/>
      <c r="AF100" s="9" t="n">
        <f aca="false">100*4</f>
        <v>400</v>
      </c>
      <c r="AG100" s="9" t="n">
        <f aca="false">100*5</f>
        <v>500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 t="n">
        <f aca="false">100*4</f>
        <v>400</v>
      </c>
      <c r="AU100" s="9"/>
      <c r="AV100" s="9" t="n">
        <f aca="false">SUM(AD100:AU100)</f>
        <v>1300</v>
      </c>
      <c r="AW100" s="9" t="n">
        <f aca="false">AC100-AV100</f>
        <v>-400</v>
      </c>
      <c r="AX100" s="9" t="n">
        <v>900</v>
      </c>
      <c r="AY100" s="9" t="s">
        <v>29</v>
      </c>
      <c r="AZ100" s="9" t="n">
        <v>900</v>
      </c>
      <c r="BA100" s="9" t="n">
        <v>900</v>
      </c>
      <c r="BB100" s="9" t="n">
        <v>900</v>
      </c>
      <c r="BC100" s="9" t="n">
        <v>900</v>
      </c>
      <c r="BD100" s="9" t="n">
        <v>900</v>
      </c>
      <c r="BE100" s="9" t="s">
        <v>29</v>
      </c>
      <c r="BF100" s="9" t="s">
        <v>29</v>
      </c>
      <c r="BG100" s="9" t="s">
        <v>29</v>
      </c>
      <c r="BH100" s="9" t="s">
        <v>29</v>
      </c>
      <c r="BI100" s="9" t="s">
        <v>29</v>
      </c>
      <c r="BJ100" s="9" t="s">
        <v>29</v>
      </c>
      <c r="BK100" s="9" t="s">
        <v>29</v>
      </c>
      <c r="BL100" s="9" t="s">
        <v>29</v>
      </c>
      <c r="BM100" s="9" t="n">
        <v>300</v>
      </c>
      <c r="BN100" s="9" t="n">
        <v>1500</v>
      </c>
      <c r="BO100" s="9" t="n">
        <v>900</v>
      </c>
      <c r="BP100" s="9" t="n">
        <v>900</v>
      </c>
      <c r="BQ100" s="9" t="n">
        <v>900</v>
      </c>
      <c r="BR100" s="11" t="e">
        <f aca="false">SUM(BR61:BR99)</f>
        <v>#DIV/0!</v>
      </c>
      <c r="BS100" s="12" t="n">
        <v>624</v>
      </c>
      <c r="BT100" s="13" t="n">
        <v>1472</v>
      </c>
      <c r="BU100" s="13" t="s">
        <v>21</v>
      </c>
    </row>
    <row r="101" customFormat="false" ht="15" hidden="false" customHeight="false" outlineLevel="0" collapsed="false">
      <c r="A101" s="9" t="n">
        <v>100</v>
      </c>
      <c r="B101" s="17" t="s">
        <v>240</v>
      </c>
      <c r="C101" s="17"/>
      <c r="D101" s="17"/>
      <c r="E101" s="25" t="n">
        <v>2023932</v>
      </c>
      <c r="F101" s="9"/>
      <c r="G101" s="25" t="s">
        <v>268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9" t="n">
        <v>0</v>
      </c>
      <c r="S101" s="9" t="n">
        <f aca="false">Q101-R101</f>
        <v>0</v>
      </c>
      <c r="T101" s="9"/>
      <c r="U101" s="9" t="n">
        <f aca="false">S101+T101</f>
        <v>0</v>
      </c>
      <c r="V101" s="9" t="n">
        <v>284</v>
      </c>
      <c r="W101" s="9" t="n">
        <f aca="false">U101-V101</f>
        <v>-284</v>
      </c>
      <c r="X101" s="9"/>
      <c r="Y101" s="9" t="n">
        <f aca="false">W101+X101</f>
        <v>-284</v>
      </c>
      <c r="Z101" s="9" t="n">
        <v>0</v>
      </c>
      <c r="AA101" s="9" t="n">
        <f aca="false">Y101-Z101</f>
        <v>-284</v>
      </c>
      <c r="AB101" s="17"/>
      <c r="AC101" s="9" t="n">
        <f aca="false">AA101+AB101</f>
        <v>-284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 t="n">
        <v>137</v>
      </c>
      <c r="AQ101" s="9"/>
      <c r="AR101" s="9"/>
      <c r="AS101" s="9"/>
      <c r="AT101" s="9"/>
      <c r="AU101" s="9"/>
      <c r="AV101" s="9" t="n">
        <f aca="false">SUM(AD101:AU101)</f>
        <v>137</v>
      </c>
      <c r="AW101" s="9" t="n">
        <f aca="false">AC101-AV101</f>
        <v>-421</v>
      </c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1" t="e">
        <f aca="false">ROUNDUP(AW101/C101,0)</f>
        <v>#DIV/0!</v>
      </c>
      <c r="BS101" s="12" t="n">
        <v>37</v>
      </c>
      <c r="BT101" s="13" t="n">
        <v>0</v>
      </c>
      <c r="BU101" s="13"/>
    </row>
    <row r="102" customFormat="false" ht="15" hidden="false" customHeight="false" outlineLevel="0" collapsed="false">
      <c r="A102" s="9" t="n">
        <v>101</v>
      </c>
      <c r="B102" s="9" t="s">
        <v>24</v>
      </c>
      <c r="C102" s="9" t="n">
        <v>400</v>
      </c>
      <c r="D102" s="9" t="n">
        <v>191575</v>
      </c>
      <c r="E102" s="9" t="n">
        <v>2073480</v>
      </c>
      <c r="F102" s="9"/>
      <c r="G102" s="9" t="s">
        <v>146</v>
      </c>
      <c r="H102" s="9" t="s">
        <v>29</v>
      </c>
      <c r="I102" s="10" t="s">
        <v>147</v>
      </c>
      <c r="J102" s="9" t="n">
        <v>579</v>
      </c>
      <c r="K102" s="9" t="n">
        <f aca="false">H102-J102</f>
        <v>-579</v>
      </c>
      <c r="L102" s="9" t="n">
        <v>1200</v>
      </c>
      <c r="M102" s="9" t="n">
        <f aca="false">K102+L102</f>
        <v>621</v>
      </c>
      <c r="N102" s="9" t="n">
        <v>1053</v>
      </c>
      <c r="O102" s="9" t="n">
        <f aca="false">M102-N102</f>
        <v>-432</v>
      </c>
      <c r="P102" s="9" t="n">
        <v>900</v>
      </c>
      <c r="Q102" s="9" t="n">
        <f aca="false">O102+P102</f>
        <v>468</v>
      </c>
      <c r="R102" s="9" t="n">
        <v>560</v>
      </c>
      <c r="S102" s="9" t="n">
        <f aca="false">Q102-R102</f>
        <v>-92</v>
      </c>
      <c r="T102" s="9" t="n">
        <v>900</v>
      </c>
      <c r="U102" s="9" t="n">
        <f aca="false">S102+T102</f>
        <v>808</v>
      </c>
      <c r="V102" s="9" t="n">
        <v>1435</v>
      </c>
      <c r="W102" s="9" t="n">
        <f aca="false">U102-V102</f>
        <v>-627</v>
      </c>
      <c r="X102" s="9" t="n">
        <v>900</v>
      </c>
      <c r="Y102" s="9" t="n">
        <f aca="false">W102+X102</f>
        <v>273</v>
      </c>
      <c r="Z102" s="9" t="n">
        <v>600</v>
      </c>
      <c r="AA102" s="9" t="n">
        <f aca="false">Y102-Z102</f>
        <v>-327</v>
      </c>
      <c r="AB102" s="9" t="n">
        <v>900</v>
      </c>
      <c r="AC102" s="9" t="n">
        <f aca="false">AA102+AB102</f>
        <v>573</v>
      </c>
      <c r="AD102" s="9"/>
      <c r="AE102" s="9"/>
      <c r="AF102" s="9"/>
      <c r="AG102" s="9" t="n">
        <v>600</v>
      </c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 t="n">
        <v>445</v>
      </c>
      <c r="AU102" s="9"/>
      <c r="AV102" s="9" t="n">
        <f aca="false">SUM(AD102:AU102)</f>
        <v>1045</v>
      </c>
      <c r="AW102" s="9" t="n">
        <f aca="false">AC102-AV102</f>
        <v>-472</v>
      </c>
      <c r="AX102" s="9" t="n">
        <v>900</v>
      </c>
      <c r="AY102" s="9" t="s">
        <v>29</v>
      </c>
      <c r="AZ102" s="9" t="n">
        <v>900</v>
      </c>
      <c r="BA102" s="9" t="n">
        <v>900</v>
      </c>
      <c r="BB102" s="9" t="n">
        <v>900</v>
      </c>
      <c r="BC102" s="9" t="n">
        <v>900</v>
      </c>
      <c r="BD102" s="9" t="n">
        <v>900</v>
      </c>
      <c r="BE102" s="9" t="s">
        <v>29</v>
      </c>
      <c r="BF102" s="9" t="s">
        <v>29</v>
      </c>
      <c r="BG102" s="9" t="s">
        <v>29</v>
      </c>
      <c r="BH102" s="9" t="s">
        <v>29</v>
      </c>
      <c r="BI102" s="9" t="s">
        <v>29</v>
      </c>
      <c r="BJ102" s="9" t="s">
        <v>29</v>
      </c>
      <c r="BK102" s="9" t="s">
        <v>29</v>
      </c>
      <c r="BL102" s="9" t="s">
        <v>29</v>
      </c>
      <c r="BM102" s="9" t="n">
        <v>300</v>
      </c>
      <c r="BN102" s="9" t="n">
        <v>1500</v>
      </c>
      <c r="BO102" s="9" t="n">
        <v>900</v>
      </c>
      <c r="BP102" s="9" t="n">
        <v>900</v>
      </c>
      <c r="BQ102" s="9" t="n">
        <v>900</v>
      </c>
      <c r="BR102" s="11" t="n">
        <f aca="false">ROUNDUP(AW102/C102,0)</f>
        <v>-2</v>
      </c>
      <c r="BS102" s="12" t="n">
        <v>262</v>
      </c>
      <c r="BT102" s="13" t="n">
        <v>29</v>
      </c>
      <c r="BU102" s="13" t="s">
        <v>21</v>
      </c>
    </row>
    <row r="103" customFormat="false" ht="15" hidden="false" customHeight="false" outlineLevel="0" collapsed="false">
      <c r="A103" s="9" t="n">
        <v>102</v>
      </c>
      <c r="B103" s="9" t="s">
        <v>24</v>
      </c>
      <c r="C103" s="19"/>
      <c r="D103" s="19"/>
      <c r="E103" s="25"/>
      <c r="F103" s="9" t="s">
        <v>284</v>
      </c>
      <c r="G103" s="25" t="s">
        <v>298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9" t="n">
        <v>201</v>
      </c>
      <c r="W103" s="9" t="n">
        <f aca="false">U103-V103</f>
        <v>-201</v>
      </c>
      <c r="X103" s="9"/>
      <c r="Y103" s="9" t="n">
        <f aca="false">W103+X103</f>
        <v>-201</v>
      </c>
      <c r="Z103" s="9" t="n">
        <v>300</v>
      </c>
      <c r="AA103" s="9" t="n">
        <f aca="false">Y103-Z103</f>
        <v>-501</v>
      </c>
      <c r="AB103" s="20"/>
      <c r="AC103" s="9" t="n">
        <f aca="false">AA103+AB103</f>
        <v>-501</v>
      </c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9"/>
      <c r="AV103" s="9" t="n">
        <f aca="false">SUM(AD103:AU103)</f>
        <v>0</v>
      </c>
      <c r="AW103" s="9" t="n">
        <f aca="false">AC103-AV103</f>
        <v>-501</v>
      </c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1" t="e">
        <f aca="false">ROUNDUP(AW103/C103,0)</f>
        <v>#DIV/0!</v>
      </c>
      <c r="BS103" s="15"/>
      <c r="BT103" s="13" t="n">
        <v>700</v>
      </c>
      <c r="BU103" s="15"/>
    </row>
    <row r="104" customFormat="false" ht="15" hidden="false" customHeight="false" outlineLevel="0" collapsed="false">
      <c r="A104" s="9" t="n">
        <v>103</v>
      </c>
      <c r="B104" s="9" t="s">
        <v>240</v>
      </c>
      <c r="C104" s="9"/>
      <c r="D104" s="9"/>
      <c r="E104" s="9" t="n">
        <v>2004141</v>
      </c>
      <c r="F104" s="9"/>
      <c r="G104" s="9" t="s">
        <v>272</v>
      </c>
      <c r="H104" s="9"/>
      <c r="I104" s="10"/>
      <c r="J104" s="9"/>
      <c r="K104" s="9"/>
      <c r="L104" s="9"/>
      <c r="M104" s="9"/>
      <c r="N104" s="9"/>
      <c r="O104" s="9"/>
      <c r="P104" s="9"/>
      <c r="Q104" s="9"/>
      <c r="R104" s="9" t="n">
        <v>463</v>
      </c>
      <c r="S104" s="9" t="n">
        <f aca="false">Q104-R104</f>
        <v>-463</v>
      </c>
      <c r="T104" s="9"/>
      <c r="U104" s="9" t="n">
        <f aca="false">S104+T104</f>
        <v>-463</v>
      </c>
      <c r="V104" s="9" t="n">
        <v>200</v>
      </c>
      <c r="W104" s="9" t="n">
        <f aca="false">U104-V104</f>
        <v>-663</v>
      </c>
      <c r="X104" s="9"/>
      <c r="Y104" s="9" t="n">
        <f aca="false">W104+X104</f>
        <v>-663</v>
      </c>
      <c r="Z104" s="9" t="n">
        <v>0</v>
      </c>
      <c r="AA104" s="9" t="n">
        <f aca="false">Y104-Z104</f>
        <v>-663</v>
      </c>
      <c r="AB104" s="9"/>
      <c r="AC104" s="9" t="n">
        <f aca="false">AA104+AB104</f>
        <v>-663</v>
      </c>
      <c r="AD104" s="9"/>
      <c r="AE104" s="9"/>
      <c r="AF104" s="9"/>
      <c r="AG104" s="9"/>
      <c r="AH104" s="9"/>
      <c r="AI104" s="9"/>
      <c r="AJ104" s="9"/>
      <c r="AK104" s="9" t="n">
        <v>85</v>
      </c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 t="n">
        <f aca="false">SUM(AD104:AU104)</f>
        <v>85</v>
      </c>
      <c r="AW104" s="9" t="n">
        <f aca="false">AC104-AV104</f>
        <v>-748</v>
      </c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13" t="e">
        <f aca="false">ROUNDUP(AW104/C104,0)</f>
        <v>#DIV/0!</v>
      </c>
      <c r="BS104" s="13" t="n">
        <v>200</v>
      </c>
      <c r="BT104" s="13" t="n">
        <v>87</v>
      </c>
      <c r="BU104" s="13"/>
    </row>
    <row r="105" customFormat="false" ht="15" hidden="false" customHeight="false" outlineLevel="0" collapsed="false">
      <c r="A105" s="13" t="n">
        <v>104</v>
      </c>
      <c r="B105" s="9" t="s">
        <v>24</v>
      </c>
      <c r="C105" s="9" t="n">
        <v>400</v>
      </c>
      <c r="D105" s="9" t="n">
        <v>203524</v>
      </c>
      <c r="E105" s="9" t="n">
        <v>2079688</v>
      </c>
      <c r="F105" s="9"/>
      <c r="G105" s="9" t="s">
        <v>270</v>
      </c>
      <c r="H105" s="9" t="s">
        <v>29</v>
      </c>
      <c r="I105" s="10" t="s">
        <v>271</v>
      </c>
      <c r="J105" s="9" t="n">
        <v>0</v>
      </c>
      <c r="K105" s="9" t="n">
        <f aca="false">H105-J105</f>
        <v>0</v>
      </c>
      <c r="L105" s="9" t="s">
        <v>29</v>
      </c>
      <c r="M105" s="9" t="n">
        <f aca="false">K105+L105</f>
        <v>0</v>
      </c>
      <c r="N105" s="9" t="n">
        <v>0</v>
      </c>
      <c r="O105" s="9" t="n">
        <f aca="false">M105-N105</f>
        <v>0</v>
      </c>
      <c r="P105" s="9" t="s">
        <v>29</v>
      </c>
      <c r="Q105" s="9" t="n">
        <f aca="false">O105+P105</f>
        <v>0</v>
      </c>
      <c r="R105" s="9" t="n">
        <v>0</v>
      </c>
      <c r="S105" s="9" t="n">
        <f aca="false">Q105-R105</f>
        <v>0</v>
      </c>
      <c r="T105" s="9" t="s">
        <v>29</v>
      </c>
      <c r="U105" s="9" t="n">
        <f aca="false">S105+T105</f>
        <v>0</v>
      </c>
      <c r="V105" s="9" t="n">
        <v>111</v>
      </c>
      <c r="W105" s="9" t="n">
        <f aca="false">U105-V105</f>
        <v>-111</v>
      </c>
      <c r="X105" s="9" t="s">
        <v>29</v>
      </c>
      <c r="Y105" s="9" t="n">
        <f aca="false">W105+X105</f>
        <v>-111</v>
      </c>
      <c r="Z105" s="9" t="n">
        <v>300</v>
      </c>
      <c r="AA105" s="9" t="n">
        <f aca="false">Y105-Z105</f>
        <v>-411</v>
      </c>
      <c r="AB105" s="9" t="s">
        <v>29</v>
      </c>
      <c r="AC105" s="9" t="n">
        <f aca="false">AA105+AB105</f>
        <v>-411</v>
      </c>
      <c r="AD105" s="9"/>
      <c r="AE105" s="9"/>
      <c r="AF105" s="9"/>
      <c r="AG105" s="9"/>
      <c r="AH105" s="9"/>
      <c r="AI105" s="9"/>
      <c r="AJ105" s="9" t="n">
        <v>390</v>
      </c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 t="n">
        <f aca="false">SUM(AD105:AU105)</f>
        <v>390</v>
      </c>
      <c r="AW105" s="9" t="n">
        <f aca="false">AC105-AV105</f>
        <v>-801</v>
      </c>
      <c r="AX105" s="9" t="s">
        <v>29</v>
      </c>
      <c r="AY105" s="9" t="s">
        <v>29</v>
      </c>
      <c r="AZ105" s="9" t="n">
        <v>200</v>
      </c>
      <c r="BA105" s="9" t="n">
        <v>200</v>
      </c>
      <c r="BB105" s="9" t="s">
        <v>29</v>
      </c>
      <c r="BC105" s="9" t="n">
        <v>200</v>
      </c>
      <c r="BD105" s="9" t="n">
        <v>200</v>
      </c>
      <c r="BE105" s="9" t="s">
        <v>29</v>
      </c>
      <c r="BF105" s="9" t="s">
        <v>29</v>
      </c>
      <c r="BG105" s="9" t="s">
        <v>29</v>
      </c>
      <c r="BH105" s="9" t="s">
        <v>29</v>
      </c>
      <c r="BI105" s="9" t="s">
        <v>29</v>
      </c>
      <c r="BJ105" s="9" t="s">
        <v>29</v>
      </c>
      <c r="BK105" s="9" t="s">
        <v>29</v>
      </c>
      <c r="BL105" s="9" t="s">
        <v>29</v>
      </c>
      <c r="BM105" s="9" t="s">
        <v>29</v>
      </c>
      <c r="BN105" s="9" t="n">
        <v>200</v>
      </c>
      <c r="BO105" s="9" t="n">
        <v>200</v>
      </c>
      <c r="BP105" s="9" t="s">
        <v>29</v>
      </c>
      <c r="BQ105" s="9" t="n">
        <v>200</v>
      </c>
      <c r="BR105" s="13" t="n">
        <f aca="false">ROUNDUP(AW105/C105,0)</f>
        <v>-3</v>
      </c>
      <c r="BS105" s="12" t="n">
        <v>369</v>
      </c>
      <c r="BT105" s="13" t="n">
        <v>0</v>
      </c>
      <c r="BU105" s="13"/>
    </row>
    <row r="106" customFormat="false" ht="15" hidden="false" customHeight="false" outlineLevel="0" collapsed="false">
      <c r="A106" s="13" t="n">
        <v>105</v>
      </c>
      <c r="B106" s="9" t="s">
        <v>24</v>
      </c>
      <c r="C106" s="9" t="n">
        <v>500</v>
      </c>
      <c r="D106" s="9" t="n">
        <v>203524</v>
      </c>
      <c r="E106" s="9" t="n">
        <v>2055824</v>
      </c>
      <c r="F106" s="9" t="s">
        <v>282</v>
      </c>
      <c r="G106" s="9" t="s">
        <v>156</v>
      </c>
      <c r="H106" s="9" t="n">
        <v>800</v>
      </c>
      <c r="I106" s="10" t="s">
        <v>157</v>
      </c>
      <c r="J106" s="9" t="n">
        <v>1185</v>
      </c>
      <c r="K106" s="9" t="n">
        <f aca="false">H106-J106</f>
        <v>-385</v>
      </c>
      <c r="L106" s="9" t="n">
        <v>800</v>
      </c>
      <c r="M106" s="9" t="n">
        <f aca="false">K106+L106</f>
        <v>415</v>
      </c>
      <c r="N106" s="9" t="n">
        <v>415</v>
      </c>
      <c r="O106" s="9" t="n">
        <f aca="false">M106-N106</f>
        <v>0</v>
      </c>
      <c r="P106" s="9" t="n">
        <v>800</v>
      </c>
      <c r="Q106" s="9" t="n">
        <f aca="false">O106+P106</f>
        <v>800</v>
      </c>
      <c r="R106" s="9" t="n">
        <v>217</v>
      </c>
      <c r="S106" s="9" t="n">
        <f aca="false">Q106-R106</f>
        <v>583</v>
      </c>
      <c r="T106" s="9" t="n">
        <v>800</v>
      </c>
      <c r="U106" s="9" t="n">
        <f aca="false">S106+T106</f>
        <v>1383</v>
      </c>
      <c r="V106" s="9" t="n">
        <v>1740</v>
      </c>
      <c r="W106" s="9" t="n">
        <f aca="false">U106-V106</f>
        <v>-357</v>
      </c>
      <c r="X106" s="9" t="n">
        <v>800</v>
      </c>
      <c r="Y106" s="9" t="n">
        <f aca="false">W106+X106</f>
        <v>443</v>
      </c>
      <c r="Z106" s="9" t="n">
        <v>0</v>
      </c>
      <c r="AA106" s="9" t="n">
        <f aca="false">Y106-Z106</f>
        <v>443</v>
      </c>
      <c r="AB106" s="9" t="n">
        <v>800</v>
      </c>
      <c r="AC106" s="9" t="n">
        <f aca="false">AA106+AB106</f>
        <v>1243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 t="n">
        <f aca="false">440+418</f>
        <v>858</v>
      </c>
      <c r="AR106" s="9" t="n">
        <f aca="false">445+385</f>
        <v>830</v>
      </c>
      <c r="AS106" s="9"/>
      <c r="AT106" s="9" t="n">
        <f aca="false">450+240</f>
        <v>690</v>
      </c>
      <c r="AU106" s="9"/>
      <c r="AV106" s="9" t="n">
        <f aca="false">SUM(AD106:AU106)</f>
        <v>2378</v>
      </c>
      <c r="AW106" s="9" t="n">
        <f aca="false">AC106-AV106</f>
        <v>-1135</v>
      </c>
      <c r="AX106" s="9" t="n">
        <v>800</v>
      </c>
      <c r="AY106" s="9" t="s">
        <v>29</v>
      </c>
      <c r="AZ106" s="9" t="n">
        <v>800</v>
      </c>
      <c r="BA106" s="9" t="n">
        <v>800</v>
      </c>
      <c r="BB106" s="9" t="n">
        <v>400</v>
      </c>
      <c r="BC106" s="9" t="n">
        <v>800</v>
      </c>
      <c r="BD106" s="9" t="n">
        <v>800</v>
      </c>
      <c r="BE106" s="9" t="s">
        <v>29</v>
      </c>
      <c r="BF106" s="9" t="s">
        <v>29</v>
      </c>
      <c r="BG106" s="9" t="s">
        <v>29</v>
      </c>
      <c r="BH106" s="9" t="s">
        <v>29</v>
      </c>
      <c r="BI106" s="9" t="s">
        <v>29</v>
      </c>
      <c r="BJ106" s="9" t="s">
        <v>29</v>
      </c>
      <c r="BK106" s="9" t="s">
        <v>29</v>
      </c>
      <c r="BL106" s="9" t="s">
        <v>29</v>
      </c>
      <c r="BM106" s="9" t="n">
        <v>400</v>
      </c>
      <c r="BN106" s="9" t="n">
        <v>1200</v>
      </c>
      <c r="BO106" s="9" t="n">
        <v>800</v>
      </c>
      <c r="BP106" s="9" t="n">
        <v>800</v>
      </c>
      <c r="BQ106" s="9" t="n">
        <v>800</v>
      </c>
      <c r="BR106" s="13" t="n">
        <f aca="false">ROUNDUP(AW106/C106,0)</f>
        <v>-3</v>
      </c>
      <c r="BS106" s="12" t="n">
        <v>37</v>
      </c>
      <c r="BT106" s="13" t="n">
        <v>4</v>
      </c>
      <c r="BU106" s="13" t="s">
        <v>95</v>
      </c>
    </row>
    <row r="107" customFormat="false" ht="15" hidden="false" customHeight="false" outlineLevel="0" collapsed="false">
      <c r="A107" s="13" t="n">
        <v>106</v>
      </c>
      <c r="B107" s="9"/>
      <c r="C107" s="9"/>
      <c r="D107" s="9"/>
      <c r="E107" s="9" t="n">
        <v>2192211</v>
      </c>
      <c r="F107" s="9"/>
      <c r="G107" s="9" t="s">
        <v>299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</row>
  </sheetData>
  <conditionalFormatting sqref="AV100:AV102 AX2:BQ99 Q100:U100 H2:H99 N2:O100 J2:M99 R101:S102 U101:U102 P2:W2 P3:U99 AD3:AV99 AD2:AW2 V3:W103 X2:X99 Y2:AC103 AW3:AW103 BR2:BR103 AV103:AW106">
    <cfRule type="cellIs" priority="2" operator="between" aboveAverage="0" equalAverage="0" bottom="0" percent="0" rank="0" text="" dxfId="2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S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62" activePane="bottomRight" state="frozen"/>
      <selection pane="topLeft" activeCell="A1" activeCellId="0" sqref="A1"/>
      <selection pane="topRight" activeCell="F1" activeCellId="0" sqref="F1"/>
      <selection pane="bottomLeft" activeCell="A62" activeCellId="0" sqref="A62"/>
      <selection pane="bottomRight" activeCell="G72" activeCellId="0" sqref="G7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.85"/>
    <col collapsed="false" customWidth="true" hidden="true" outlineLevel="0" max="3" min="3" style="0" width="6.43"/>
    <col collapsed="false" customWidth="true" hidden="false" outlineLevel="0" max="5" min="5" style="0" width="12"/>
    <col collapsed="false" customWidth="true" hidden="false" outlineLevel="0" max="6" min="6" style="0" width="11.57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true" outlineLevel="0" max="10" min="10" style="0" width="7.71"/>
    <col collapsed="false" customWidth="true" hidden="true" outlineLevel="0" max="11" min="11" style="0" width="6.28"/>
    <col collapsed="false" customWidth="true" hidden="true" outlineLevel="0" max="12" min="12" style="0" width="7"/>
    <col collapsed="false" customWidth="true" hidden="true" outlineLevel="0" max="13" min="13" style="0" width="5.57"/>
    <col collapsed="false" customWidth="true" hidden="true" outlineLevel="0" max="14" min="14" style="0" width="7.14"/>
    <col collapsed="false" customWidth="true" hidden="true" outlineLevel="0" max="15" min="15" style="0" width="5.57"/>
    <col collapsed="false" customWidth="true" hidden="true" outlineLevel="0" max="16" min="16" style="0" width="7"/>
    <col collapsed="false" customWidth="true" hidden="true" outlineLevel="0" max="19" min="17" style="0" width="5.57"/>
    <col collapsed="false" customWidth="true" hidden="true" outlineLevel="0" max="20" min="20" style="0" width="7"/>
    <col collapsed="false" customWidth="true" hidden="true" outlineLevel="0" max="21" min="21" style="0" width="5.57"/>
    <col collapsed="false" customWidth="true" hidden="false" outlineLevel="0" max="23" min="22" style="0" width="5.57"/>
    <col collapsed="false" customWidth="true" hidden="false" outlineLevel="0" max="24" min="24" style="0" width="7"/>
    <col collapsed="false" customWidth="true" hidden="false" outlineLevel="0" max="25" min="25" style="0" width="5.57"/>
    <col collapsed="false" customWidth="true" hidden="true" outlineLevel="0" max="26" min="26" style="0" width="5"/>
    <col collapsed="false" customWidth="true" hidden="true" outlineLevel="0" max="27" min="27" style="0" width="6.28"/>
    <col collapsed="false" customWidth="true" hidden="true" outlineLevel="0" max="30" min="28" style="0" width="5"/>
    <col collapsed="false" customWidth="true" hidden="true" outlineLevel="0" max="31" min="31" style="0" width="4"/>
    <col collapsed="false" customWidth="true" hidden="true" outlineLevel="0" max="42" min="32" style="0" width="7.28"/>
    <col collapsed="false" customWidth="true" hidden="false" outlineLevel="0" max="43" min="43" style="0" width="3.43"/>
    <col collapsed="false" customWidth="true" hidden="false" outlineLevel="0" max="44" min="44" style="0" width="6"/>
    <col collapsed="false" customWidth="true" hidden="false" outlineLevel="0" max="45" min="45" style="0" width="7.43"/>
    <col collapsed="false" customWidth="true" hidden="false" outlineLevel="0" max="46" min="46" style="0" width="7"/>
    <col collapsed="false" customWidth="true" hidden="true" outlineLevel="0" max="48" min="47" style="0" width="10.14"/>
    <col collapsed="false" customWidth="true" hidden="true" outlineLevel="0" max="49" min="49" style="0" width="11.14"/>
    <col collapsed="false" customWidth="true" hidden="true" outlineLevel="0" max="50" min="50" style="0" width="11.57"/>
    <col collapsed="false" customWidth="true" hidden="true" outlineLevel="0" max="66" min="51" style="0" width="9.14"/>
    <col collapsed="false" customWidth="true" hidden="false" outlineLevel="0" max="67" min="67" style="1" width="7.14"/>
    <col collapsed="false" customWidth="true" hidden="false" outlineLevel="0" max="69" min="68" style="1" width="5.57"/>
    <col collapsed="false" customWidth="true" hidden="false" outlineLevel="0" max="70" min="70" style="1" width="16.28"/>
    <col collapsed="false" customWidth="true" hidden="false" outlineLevel="0" max="71" min="71" style="1" width="19.28"/>
  </cols>
  <sheetData>
    <row r="1" customFormat="false" ht="38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/>
      <c r="F1" s="5" t="s">
        <v>300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6" t="s">
        <v>12</v>
      </c>
      <c r="O1" s="6" t="s">
        <v>10</v>
      </c>
      <c r="P1" s="6" t="n">
        <v>44180</v>
      </c>
      <c r="Q1" s="6" t="s">
        <v>11</v>
      </c>
      <c r="R1" s="6" t="s">
        <v>13</v>
      </c>
      <c r="S1" s="6" t="s">
        <v>10</v>
      </c>
      <c r="T1" s="6" t="n">
        <v>44181</v>
      </c>
      <c r="U1" s="6" t="s">
        <v>11</v>
      </c>
      <c r="V1" s="6" t="s">
        <v>14</v>
      </c>
      <c r="W1" s="6" t="s">
        <v>10</v>
      </c>
      <c r="X1" s="6" t="n">
        <v>44182</v>
      </c>
      <c r="Y1" s="6" t="s">
        <v>11</v>
      </c>
      <c r="Z1" s="7" t="n">
        <v>8875</v>
      </c>
      <c r="AA1" s="7" t="n">
        <v>3076</v>
      </c>
      <c r="AB1" s="7" t="n">
        <v>2777</v>
      </c>
      <c r="AC1" s="7" t="n">
        <v>2097</v>
      </c>
      <c r="AD1" s="7" t="n">
        <v>8875</v>
      </c>
      <c r="AE1" s="7" t="n">
        <v>423</v>
      </c>
      <c r="AF1" s="7" t="n">
        <v>3076</v>
      </c>
      <c r="AG1" s="7" t="n">
        <v>2777</v>
      </c>
      <c r="AH1" s="7" t="n">
        <v>2097</v>
      </c>
      <c r="AI1" s="7" t="n">
        <v>8875</v>
      </c>
      <c r="AJ1" s="7" t="n">
        <v>3076</v>
      </c>
      <c r="AK1" s="7" t="s">
        <v>273</v>
      </c>
      <c r="AL1" s="7" t="n">
        <v>2777</v>
      </c>
      <c r="AM1" s="7" t="n">
        <v>3076</v>
      </c>
      <c r="AN1" s="7" t="n">
        <v>423</v>
      </c>
      <c r="AO1" s="7" t="n">
        <v>2097</v>
      </c>
      <c r="AP1" s="7" t="n">
        <v>2777</v>
      </c>
      <c r="AQ1" s="7"/>
      <c r="AR1" s="7" t="s">
        <v>274</v>
      </c>
      <c r="AS1" s="6" t="s">
        <v>275</v>
      </c>
      <c r="AT1" s="6" t="n">
        <v>44183</v>
      </c>
      <c r="AU1" s="6" t="n">
        <v>44184</v>
      </c>
      <c r="AV1" s="6" t="n">
        <v>44185</v>
      </c>
      <c r="AW1" s="6" t="n">
        <v>44186</v>
      </c>
      <c r="AX1" s="6" t="n">
        <v>44187</v>
      </c>
      <c r="AY1" s="6" t="n">
        <v>44188</v>
      </c>
      <c r="AZ1" s="6" t="n">
        <v>44189</v>
      </c>
      <c r="BA1" s="6" t="n">
        <v>44190</v>
      </c>
      <c r="BB1" s="6" t="n">
        <v>44191</v>
      </c>
      <c r="BC1" s="6" t="n">
        <v>44192</v>
      </c>
      <c r="BD1" s="6" t="n">
        <v>44193</v>
      </c>
      <c r="BE1" s="6" t="n">
        <v>44194</v>
      </c>
      <c r="BF1" s="6" t="n">
        <v>44195</v>
      </c>
      <c r="BG1" s="6" t="n">
        <v>44196</v>
      </c>
      <c r="BH1" s="6" t="n">
        <v>44197</v>
      </c>
      <c r="BI1" s="6" t="n">
        <v>44198</v>
      </c>
      <c r="BJ1" s="6" t="n">
        <v>44199</v>
      </c>
      <c r="BK1" s="6" t="n">
        <v>44200</v>
      </c>
      <c r="BL1" s="6" t="n">
        <v>44201</v>
      </c>
      <c r="BM1" s="6" t="n">
        <v>44202</v>
      </c>
      <c r="BN1" s="6" t="n">
        <v>44203</v>
      </c>
      <c r="BO1" s="6" t="s">
        <v>20</v>
      </c>
      <c r="BP1" s="6" t="s">
        <v>21</v>
      </c>
      <c r="BQ1" s="6" t="s">
        <v>22</v>
      </c>
      <c r="BR1" s="26" t="s">
        <v>23</v>
      </c>
      <c r="BS1" s="26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1000</v>
      </c>
      <c r="D2" s="9" t="n">
        <v>203525</v>
      </c>
      <c r="E2" s="9" t="n">
        <v>2032042</v>
      </c>
      <c r="F2" s="9"/>
      <c r="G2" s="9" t="s">
        <v>170</v>
      </c>
      <c r="H2" s="9" t="n">
        <v>2000</v>
      </c>
      <c r="I2" s="10" t="s">
        <v>171</v>
      </c>
      <c r="J2" s="9" t="n">
        <v>0</v>
      </c>
      <c r="K2" s="9" t="n">
        <f aca="false">H2-J2</f>
        <v>2000</v>
      </c>
      <c r="L2" s="9" t="s">
        <v>29</v>
      </c>
      <c r="M2" s="9" t="n">
        <f aca="false">K2+L2</f>
        <v>2000</v>
      </c>
      <c r="N2" s="9" t="n">
        <v>0</v>
      </c>
      <c r="O2" s="9" t="n">
        <f aca="false">M2-N2</f>
        <v>2000</v>
      </c>
      <c r="P2" s="9" t="n">
        <v>2000</v>
      </c>
      <c r="Q2" s="9" t="n">
        <f aca="false">O2+P2</f>
        <v>4000</v>
      </c>
      <c r="R2" s="9" t="n">
        <v>1310</v>
      </c>
      <c r="S2" s="9" t="n">
        <f aca="false">Q2-R2</f>
        <v>2690</v>
      </c>
      <c r="T2" s="9" t="s">
        <v>29</v>
      </c>
      <c r="U2" s="9" t="n">
        <f aca="false">S2+T2</f>
        <v>2690</v>
      </c>
      <c r="V2" s="9" t="n">
        <v>2040</v>
      </c>
      <c r="W2" s="9" t="n">
        <f aca="false">U2-V2</f>
        <v>650</v>
      </c>
      <c r="X2" s="9" t="n">
        <v>2000</v>
      </c>
      <c r="Y2" s="9" t="n">
        <f aca="false">W2+X2</f>
        <v>2650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 t="n">
        <f aca="false">SUM(Z2:AQ2)</f>
        <v>0</v>
      </c>
      <c r="AS2" s="9" t="n">
        <f aca="false">Y2-AR2</f>
        <v>2650</v>
      </c>
      <c r="AT2" s="9" t="s">
        <v>29</v>
      </c>
      <c r="AU2" s="9" t="s">
        <v>29</v>
      </c>
      <c r="AV2" s="9" t="s">
        <v>29</v>
      </c>
      <c r="AW2" s="9" t="n">
        <v>2000</v>
      </c>
      <c r="AX2" s="9" t="s">
        <v>29</v>
      </c>
      <c r="AY2" s="9" t="n">
        <v>2000</v>
      </c>
      <c r="AZ2" s="9" t="s">
        <v>29</v>
      </c>
      <c r="BA2" s="9" t="n">
        <v>2000</v>
      </c>
      <c r="BB2" s="9" t="s">
        <v>29</v>
      </c>
      <c r="BC2" s="9" t="s">
        <v>29</v>
      </c>
      <c r="BD2" s="9" t="s">
        <v>29</v>
      </c>
      <c r="BE2" s="9" t="s">
        <v>29</v>
      </c>
      <c r="BF2" s="9" t="s">
        <v>29</v>
      </c>
      <c r="BG2" s="9" t="s">
        <v>29</v>
      </c>
      <c r="BH2" s="9" t="s">
        <v>29</v>
      </c>
      <c r="BI2" s="9" t="s">
        <v>29</v>
      </c>
      <c r="BJ2" s="9" t="s">
        <v>29</v>
      </c>
      <c r="BK2" s="9" t="n">
        <v>2000</v>
      </c>
      <c r="BL2" s="9" t="s">
        <v>29</v>
      </c>
      <c r="BM2" s="9" t="s">
        <v>29</v>
      </c>
      <c r="BN2" s="9" t="n">
        <v>2000</v>
      </c>
      <c r="BO2" s="11" t="n">
        <f aca="false">ROUNDUP(AS2/C2,0)</f>
        <v>3</v>
      </c>
      <c r="BP2" s="13" t="n">
        <v>154</v>
      </c>
      <c r="BQ2" s="13" t="n">
        <v>0</v>
      </c>
      <c r="BR2" s="13" t="s">
        <v>95</v>
      </c>
      <c r="BS2" s="13" t="s">
        <v>155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400</v>
      </c>
      <c r="D3" s="9" t="n">
        <v>203524</v>
      </c>
      <c r="E3" s="9" t="n">
        <v>2068516</v>
      </c>
      <c r="F3" s="9"/>
      <c r="G3" s="9" t="s">
        <v>96</v>
      </c>
      <c r="H3" s="9" t="n">
        <v>1600</v>
      </c>
      <c r="I3" s="10" t="s">
        <v>97</v>
      </c>
      <c r="J3" s="9" t="n">
        <v>0</v>
      </c>
      <c r="K3" s="9" t="n">
        <f aca="false">H3-J3</f>
        <v>1600</v>
      </c>
      <c r="L3" s="9" t="n">
        <v>3200</v>
      </c>
      <c r="M3" s="9" t="n">
        <f aca="false">K3+L3</f>
        <v>4800</v>
      </c>
      <c r="N3" s="9" t="n">
        <v>1575</v>
      </c>
      <c r="O3" s="9" t="n">
        <f aca="false">M3-N3</f>
        <v>3225</v>
      </c>
      <c r="P3" s="9" t="n">
        <v>1600</v>
      </c>
      <c r="Q3" s="9" t="n">
        <f aca="false">O3+P3</f>
        <v>4825</v>
      </c>
      <c r="R3" s="9" t="n">
        <v>860</v>
      </c>
      <c r="S3" s="9" t="n">
        <f aca="false">Q3-R3</f>
        <v>3965</v>
      </c>
      <c r="T3" s="9" t="s">
        <v>29</v>
      </c>
      <c r="U3" s="9" t="n">
        <f aca="false">S3+T3</f>
        <v>3965</v>
      </c>
      <c r="V3" s="9" t="n">
        <v>3430</v>
      </c>
      <c r="W3" s="9" t="n">
        <f aca="false">U3-V3</f>
        <v>535</v>
      </c>
      <c r="X3" s="9" t="n">
        <v>1600</v>
      </c>
      <c r="Y3" s="9" t="n">
        <f aca="false">W3+X3</f>
        <v>2135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 t="n">
        <f aca="false">SUM(Z3:AQ3)</f>
        <v>0</v>
      </c>
      <c r="AS3" s="9" t="n">
        <f aca="false">Y3-AR3</f>
        <v>2135</v>
      </c>
      <c r="AT3" s="9" t="n">
        <v>1600</v>
      </c>
      <c r="AU3" s="9" t="n">
        <v>1600</v>
      </c>
      <c r="AV3" s="9" t="s">
        <v>29</v>
      </c>
      <c r="AW3" s="9" t="n">
        <v>1600</v>
      </c>
      <c r="AX3" s="9" t="n">
        <v>1600</v>
      </c>
      <c r="AY3" s="9" t="n">
        <v>1600</v>
      </c>
      <c r="AZ3" s="9" t="n">
        <v>1600</v>
      </c>
      <c r="BA3" s="9" t="n">
        <v>1600</v>
      </c>
      <c r="BB3" s="9" t="s">
        <v>29</v>
      </c>
      <c r="BC3" s="9" t="s">
        <v>29</v>
      </c>
      <c r="BD3" s="9" t="s">
        <v>29</v>
      </c>
      <c r="BE3" s="9" t="s">
        <v>29</v>
      </c>
      <c r="BF3" s="9" t="s">
        <v>29</v>
      </c>
      <c r="BG3" s="9" t="s">
        <v>29</v>
      </c>
      <c r="BH3" s="9" t="s">
        <v>29</v>
      </c>
      <c r="BI3" s="9" t="s">
        <v>29</v>
      </c>
      <c r="BJ3" s="9" t="s">
        <v>29</v>
      </c>
      <c r="BK3" s="9" t="n">
        <v>3200</v>
      </c>
      <c r="BL3" s="9" t="n">
        <v>1600</v>
      </c>
      <c r="BM3" s="9" t="n">
        <v>1600</v>
      </c>
      <c r="BN3" s="9" t="n">
        <v>1600</v>
      </c>
      <c r="BO3" s="11" t="n">
        <f aca="false">ROUNDUP(AS3/C3,0)</f>
        <v>6</v>
      </c>
      <c r="BP3" s="13" t="n">
        <v>5</v>
      </c>
      <c r="BQ3" s="13" t="n">
        <v>0</v>
      </c>
      <c r="BR3" s="13" t="s">
        <v>95</v>
      </c>
      <c r="BS3" s="13" t="s">
        <v>155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450</v>
      </c>
      <c r="D4" s="9" t="n">
        <v>203524</v>
      </c>
      <c r="E4" s="9" t="n">
        <v>2068517</v>
      </c>
      <c r="F4" s="9"/>
      <c r="G4" s="9" t="s">
        <v>153</v>
      </c>
      <c r="H4" s="9" t="n">
        <v>1600</v>
      </c>
      <c r="I4" s="10" t="s">
        <v>154</v>
      </c>
      <c r="J4" s="9" t="n">
        <v>0</v>
      </c>
      <c r="K4" s="9" t="n">
        <f aca="false">H4-J4</f>
        <v>1600</v>
      </c>
      <c r="L4" s="9" t="n">
        <v>1600</v>
      </c>
      <c r="M4" s="9" t="n">
        <f aca="false">K4+L4</f>
        <v>3200</v>
      </c>
      <c r="N4" s="9" t="n">
        <v>1820</v>
      </c>
      <c r="O4" s="9" t="n">
        <f aca="false">M4-N4</f>
        <v>1380</v>
      </c>
      <c r="P4" s="9" t="n">
        <v>1600</v>
      </c>
      <c r="Q4" s="9" t="n">
        <f aca="false">O4+P4</f>
        <v>2980</v>
      </c>
      <c r="R4" s="9" t="n">
        <v>860</v>
      </c>
      <c r="S4" s="9" t="n">
        <f aca="false">Q4-R4</f>
        <v>2120</v>
      </c>
      <c r="T4" s="9" t="n">
        <v>1600</v>
      </c>
      <c r="U4" s="9" t="n">
        <f aca="false">S4+T4</f>
        <v>3720</v>
      </c>
      <c r="V4" s="9" t="n">
        <v>3090</v>
      </c>
      <c r="W4" s="9" t="n">
        <f aca="false">U4-V4</f>
        <v>630</v>
      </c>
      <c r="X4" s="9" t="n">
        <v>1600</v>
      </c>
      <c r="Y4" s="9" t="n">
        <f aca="false">W4+X4</f>
        <v>2230</v>
      </c>
      <c r="Z4" s="9"/>
      <c r="AA4" s="9"/>
      <c r="AB4" s="9"/>
      <c r="AC4" s="9" t="n">
        <v>317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 t="n">
        <f aca="false">SUM(Z4:AQ4)</f>
        <v>317</v>
      </c>
      <c r="AS4" s="9" t="n">
        <f aca="false">Y4-AR4</f>
        <v>1913</v>
      </c>
      <c r="AT4" s="9" t="n">
        <v>1600</v>
      </c>
      <c r="AU4" s="9" t="n">
        <v>1600</v>
      </c>
      <c r="AV4" s="9" t="s">
        <v>29</v>
      </c>
      <c r="AW4" s="9" t="n">
        <v>1600</v>
      </c>
      <c r="AX4" s="9" t="n">
        <v>1600</v>
      </c>
      <c r="AY4" s="9" t="n">
        <v>1600</v>
      </c>
      <c r="AZ4" s="9" t="s">
        <v>29</v>
      </c>
      <c r="BA4" s="9" t="n">
        <v>1600</v>
      </c>
      <c r="BB4" s="9" t="s">
        <v>29</v>
      </c>
      <c r="BC4" s="9" t="s">
        <v>29</v>
      </c>
      <c r="BD4" s="9" t="s">
        <v>29</v>
      </c>
      <c r="BE4" s="9" t="s">
        <v>29</v>
      </c>
      <c r="BF4" s="9" t="s">
        <v>29</v>
      </c>
      <c r="BG4" s="9" t="s">
        <v>29</v>
      </c>
      <c r="BH4" s="9" t="s">
        <v>29</v>
      </c>
      <c r="BI4" s="9" t="s">
        <v>29</v>
      </c>
      <c r="BJ4" s="9" t="n">
        <v>1600</v>
      </c>
      <c r="BK4" s="9" t="n">
        <v>1600</v>
      </c>
      <c r="BL4" s="9" t="n">
        <v>1600</v>
      </c>
      <c r="BM4" s="9" t="n">
        <v>1600</v>
      </c>
      <c r="BN4" s="9" t="n">
        <v>1600</v>
      </c>
      <c r="BO4" s="11" t="n">
        <f aca="false">ROUNDUP(AS4/C4,0)</f>
        <v>5</v>
      </c>
      <c r="BP4" s="13" t="n">
        <v>654</v>
      </c>
      <c r="BQ4" s="13" t="n">
        <v>60</v>
      </c>
      <c r="BR4" s="13" t="s">
        <v>95</v>
      </c>
      <c r="BS4" s="13" t="s">
        <v>155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200</v>
      </c>
      <c r="D5" s="9" t="n">
        <v>203524</v>
      </c>
      <c r="E5" s="9" t="n">
        <v>2055828</v>
      </c>
      <c r="F5" s="9" t="s">
        <v>282</v>
      </c>
      <c r="G5" s="9" t="s">
        <v>27</v>
      </c>
      <c r="H5" s="9" t="n">
        <v>300</v>
      </c>
      <c r="I5" s="10" t="s">
        <v>28</v>
      </c>
      <c r="J5" s="9" t="n">
        <v>0</v>
      </c>
      <c r="K5" s="9" t="n">
        <f aca="false">H5-J5</f>
        <v>300</v>
      </c>
      <c r="L5" s="9" t="n">
        <v>900</v>
      </c>
      <c r="M5" s="9" t="n">
        <f aca="false">K5+L5</f>
        <v>1200</v>
      </c>
      <c r="N5" s="9" t="n">
        <v>0</v>
      </c>
      <c r="O5" s="9" t="n">
        <f aca="false">M5-N5</f>
        <v>1200</v>
      </c>
      <c r="P5" s="9" t="n">
        <v>900</v>
      </c>
      <c r="Q5" s="9" t="n">
        <f aca="false">O5+P5</f>
        <v>2100</v>
      </c>
      <c r="R5" s="9" t="n">
        <v>1641</v>
      </c>
      <c r="S5" s="9" t="n">
        <f aca="false">Q5-R5</f>
        <v>459</v>
      </c>
      <c r="T5" s="9" t="n">
        <v>600</v>
      </c>
      <c r="U5" s="9" t="n">
        <f aca="false">S5+T5</f>
        <v>1059</v>
      </c>
      <c r="V5" s="9" t="n">
        <v>556</v>
      </c>
      <c r="W5" s="9" t="n">
        <f aca="false">U5-V5</f>
        <v>503</v>
      </c>
      <c r="X5" s="9" t="n">
        <v>900</v>
      </c>
      <c r="Y5" s="9" t="n">
        <f aca="false">W5+X5</f>
        <v>1403</v>
      </c>
      <c r="Z5" s="9"/>
      <c r="AA5" s="9"/>
      <c r="AB5" s="9"/>
      <c r="AC5" s="9" t="n">
        <v>120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 t="n">
        <f aca="false">SUM(Z5:AQ5)</f>
        <v>120</v>
      </c>
      <c r="AS5" s="9" t="n">
        <f aca="false">Y5-AR5</f>
        <v>1283</v>
      </c>
      <c r="AT5" s="9" t="n">
        <v>600</v>
      </c>
      <c r="AU5" s="9" t="n">
        <v>900</v>
      </c>
      <c r="AV5" s="9" t="s">
        <v>29</v>
      </c>
      <c r="AW5" s="9" t="n">
        <v>600</v>
      </c>
      <c r="AX5" s="9" t="n">
        <v>900</v>
      </c>
      <c r="AY5" s="9" t="n">
        <v>600</v>
      </c>
      <c r="AZ5" s="9" t="n">
        <v>900</v>
      </c>
      <c r="BA5" s="9" t="n">
        <v>600</v>
      </c>
      <c r="BB5" s="9" t="s">
        <v>29</v>
      </c>
      <c r="BC5" s="9" t="s">
        <v>29</v>
      </c>
      <c r="BD5" s="9" t="s">
        <v>29</v>
      </c>
      <c r="BE5" s="9" t="s">
        <v>29</v>
      </c>
      <c r="BF5" s="9" t="s">
        <v>29</v>
      </c>
      <c r="BG5" s="9" t="s">
        <v>29</v>
      </c>
      <c r="BH5" s="9" t="s">
        <v>29</v>
      </c>
      <c r="BI5" s="9" t="s">
        <v>29</v>
      </c>
      <c r="BJ5" s="9" t="n">
        <v>300</v>
      </c>
      <c r="BK5" s="9" t="n">
        <v>1200</v>
      </c>
      <c r="BL5" s="9" t="n">
        <v>900</v>
      </c>
      <c r="BM5" s="9" t="n">
        <v>600</v>
      </c>
      <c r="BN5" s="9" t="n">
        <v>900</v>
      </c>
      <c r="BO5" s="11" t="n">
        <f aca="false">ROUNDUP(AS5/C5,0)</f>
        <v>7</v>
      </c>
      <c r="BP5" s="13" t="n">
        <v>121</v>
      </c>
      <c r="BQ5" s="13" t="n">
        <v>279</v>
      </c>
      <c r="BR5" s="13" t="s">
        <v>95</v>
      </c>
      <c r="BS5" s="13" t="s">
        <v>301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96</v>
      </c>
      <c r="D6" s="9" t="n">
        <v>203524</v>
      </c>
      <c r="E6" s="9" t="n">
        <v>2055825</v>
      </c>
      <c r="F6" s="9" t="s">
        <v>302</v>
      </c>
      <c r="G6" s="9" t="s">
        <v>54</v>
      </c>
      <c r="H6" s="9" t="n">
        <v>960</v>
      </c>
      <c r="I6" s="10" t="s">
        <v>55</v>
      </c>
      <c r="J6" s="9" t="n">
        <v>0</v>
      </c>
      <c r="K6" s="9" t="n">
        <f aca="false">H6-J6</f>
        <v>960</v>
      </c>
      <c r="L6" s="9" t="n">
        <v>1056</v>
      </c>
      <c r="M6" s="9" t="n">
        <f aca="false">K6+L6</f>
        <v>2016</v>
      </c>
      <c r="N6" s="9" t="n">
        <v>1115</v>
      </c>
      <c r="O6" s="9" t="n">
        <f aca="false">M6-N6</f>
        <v>901</v>
      </c>
      <c r="P6" s="9" t="n">
        <v>768</v>
      </c>
      <c r="Q6" s="9" t="n">
        <f aca="false">O6+P6</f>
        <v>1669</v>
      </c>
      <c r="R6" s="9" t="n">
        <v>660</v>
      </c>
      <c r="S6" s="9" t="n">
        <f aca="false">Q6-R6</f>
        <v>1009</v>
      </c>
      <c r="T6" s="9" t="n">
        <v>768</v>
      </c>
      <c r="U6" s="9" t="n">
        <f aca="false">S6+T6</f>
        <v>1777</v>
      </c>
      <c r="V6" s="9" t="n">
        <v>617</v>
      </c>
      <c r="W6" s="9" t="n">
        <f aca="false">U6-V6</f>
        <v>1160</v>
      </c>
      <c r="X6" s="9" t="n">
        <v>768</v>
      </c>
      <c r="Y6" s="9" t="n">
        <f aca="false">W6+X6</f>
        <v>1928</v>
      </c>
      <c r="Z6" s="9"/>
      <c r="AA6" s="9"/>
      <c r="AB6" s="9" t="n">
        <v>96</v>
      </c>
      <c r="AC6" s="9" t="n">
        <f aca="false">96+86</f>
        <v>182</v>
      </c>
      <c r="AD6" s="9"/>
      <c r="AE6" s="9"/>
      <c r="AF6" s="9" t="n">
        <v>96</v>
      </c>
      <c r="AG6" s="9" t="n">
        <v>96</v>
      </c>
      <c r="AH6" s="9" t="n">
        <v>96</v>
      </c>
      <c r="AI6" s="9" t="n">
        <v>96</v>
      </c>
      <c r="AJ6" s="9"/>
      <c r="AK6" s="9"/>
      <c r="AL6" s="9"/>
      <c r="AM6" s="9"/>
      <c r="AN6" s="9"/>
      <c r="AO6" s="9"/>
      <c r="AP6" s="9"/>
      <c r="AQ6" s="9"/>
      <c r="AR6" s="9" t="n">
        <f aca="false">SUM(Z6:AQ6)</f>
        <v>662</v>
      </c>
      <c r="AS6" s="9" t="n">
        <f aca="false">Y6-AR6</f>
        <v>1266</v>
      </c>
      <c r="AT6" s="9" t="n">
        <v>768</v>
      </c>
      <c r="AU6" s="9" t="n">
        <v>768</v>
      </c>
      <c r="AV6" s="9" t="s">
        <v>29</v>
      </c>
      <c r="AW6" s="9" t="n">
        <v>768</v>
      </c>
      <c r="AX6" s="9" t="n">
        <v>672</v>
      </c>
      <c r="AY6" s="9" t="n">
        <v>768</v>
      </c>
      <c r="AZ6" s="9" t="n">
        <v>768</v>
      </c>
      <c r="BA6" s="9" t="n">
        <v>768</v>
      </c>
      <c r="BB6" s="9" t="s">
        <v>29</v>
      </c>
      <c r="BC6" s="9" t="s">
        <v>29</v>
      </c>
      <c r="BD6" s="9" t="s">
        <v>29</v>
      </c>
      <c r="BE6" s="9" t="s">
        <v>29</v>
      </c>
      <c r="BF6" s="9" t="s">
        <v>29</v>
      </c>
      <c r="BG6" s="9" t="s">
        <v>29</v>
      </c>
      <c r="BH6" s="9" t="s">
        <v>29</v>
      </c>
      <c r="BI6" s="9" t="s">
        <v>29</v>
      </c>
      <c r="BJ6" s="9" t="n">
        <v>384</v>
      </c>
      <c r="BK6" s="9" t="n">
        <v>1152</v>
      </c>
      <c r="BL6" s="9" t="n">
        <v>768</v>
      </c>
      <c r="BM6" s="9" t="n">
        <v>768</v>
      </c>
      <c r="BN6" s="9" t="n">
        <v>768</v>
      </c>
      <c r="BO6" s="11" t="n">
        <f aca="false">ROUNDUP(AS6/C6,0)</f>
        <v>14</v>
      </c>
      <c r="BP6" s="13" t="n">
        <v>574</v>
      </c>
      <c r="BQ6" s="13" t="n">
        <v>49</v>
      </c>
      <c r="BR6" s="13" t="s">
        <v>303</v>
      </c>
      <c r="BS6" s="13" t="s">
        <v>304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160</v>
      </c>
      <c r="D7" s="9" t="n">
        <v>203524</v>
      </c>
      <c r="E7" s="9" t="n">
        <v>2055827</v>
      </c>
      <c r="F7" s="9" t="s">
        <v>302</v>
      </c>
      <c r="G7" s="9" t="s">
        <v>43</v>
      </c>
      <c r="H7" s="9" t="n">
        <v>960</v>
      </c>
      <c r="I7" s="10" t="s">
        <v>44</v>
      </c>
      <c r="J7" s="9" t="n">
        <v>665</v>
      </c>
      <c r="K7" s="9" t="n">
        <f aca="false">H7-J7</f>
        <v>295</v>
      </c>
      <c r="L7" s="9" t="n">
        <v>1056</v>
      </c>
      <c r="M7" s="9" t="n">
        <f aca="false">K7+L7</f>
        <v>1351</v>
      </c>
      <c r="N7" s="9" t="n">
        <v>469</v>
      </c>
      <c r="O7" s="9" t="n">
        <f aca="false">M7-N7</f>
        <v>882</v>
      </c>
      <c r="P7" s="9" t="n">
        <v>768</v>
      </c>
      <c r="Q7" s="9" t="n">
        <f aca="false">O7+P7</f>
        <v>1650</v>
      </c>
      <c r="R7" s="9" t="n">
        <v>606</v>
      </c>
      <c r="S7" s="9" t="n">
        <f aca="false">Q7-R7</f>
        <v>1044</v>
      </c>
      <c r="T7" s="9" t="n">
        <v>768</v>
      </c>
      <c r="U7" s="9" t="n">
        <f aca="false">S7+T7</f>
        <v>1812</v>
      </c>
      <c r="V7" s="9" t="n">
        <v>962</v>
      </c>
      <c r="W7" s="9" t="n">
        <f aca="false">U7-V7</f>
        <v>850</v>
      </c>
      <c r="X7" s="9" t="n">
        <v>768</v>
      </c>
      <c r="Y7" s="9" t="n">
        <f aca="false">W7+X7</f>
        <v>1618</v>
      </c>
      <c r="Z7" s="9"/>
      <c r="AA7" s="9"/>
      <c r="AB7" s="9"/>
      <c r="AC7" s="9"/>
      <c r="AD7" s="9" t="n">
        <v>96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 t="n">
        <f aca="false">96+96</f>
        <v>192</v>
      </c>
      <c r="AP7" s="9" t="n">
        <v>96</v>
      </c>
      <c r="AQ7" s="9"/>
      <c r="AR7" s="9" t="n">
        <f aca="false">SUM(Z7:AQ7)</f>
        <v>384</v>
      </c>
      <c r="AS7" s="9" t="n">
        <f aca="false">Y7-AR7</f>
        <v>1234</v>
      </c>
      <c r="AT7" s="9" t="n">
        <v>768</v>
      </c>
      <c r="AU7" s="9" t="n">
        <v>768</v>
      </c>
      <c r="AV7" s="9" t="s">
        <v>29</v>
      </c>
      <c r="AW7" s="9" t="n">
        <v>768</v>
      </c>
      <c r="AX7" s="9" t="n">
        <v>672</v>
      </c>
      <c r="AY7" s="9" t="n">
        <v>768</v>
      </c>
      <c r="AZ7" s="9" t="n">
        <v>768</v>
      </c>
      <c r="BA7" s="9" t="n">
        <v>768</v>
      </c>
      <c r="BB7" s="9" t="s">
        <v>29</v>
      </c>
      <c r="BC7" s="9" t="s">
        <v>29</v>
      </c>
      <c r="BD7" s="9" t="s">
        <v>29</v>
      </c>
      <c r="BE7" s="9" t="s">
        <v>29</v>
      </c>
      <c r="BF7" s="9" t="s">
        <v>29</v>
      </c>
      <c r="BG7" s="9" t="s">
        <v>29</v>
      </c>
      <c r="BH7" s="9" t="s">
        <v>29</v>
      </c>
      <c r="BI7" s="9" t="s">
        <v>29</v>
      </c>
      <c r="BJ7" s="9" t="n">
        <v>384</v>
      </c>
      <c r="BK7" s="9" t="n">
        <v>1152</v>
      </c>
      <c r="BL7" s="9" t="n">
        <v>768</v>
      </c>
      <c r="BM7" s="9" t="n">
        <v>768</v>
      </c>
      <c r="BN7" s="9" t="n">
        <v>768</v>
      </c>
      <c r="BO7" s="11" t="n">
        <f aca="false">ROUNDUP(AS7/C7,0)</f>
        <v>8</v>
      </c>
      <c r="BP7" s="13" t="n">
        <v>412</v>
      </c>
      <c r="BQ7" s="13" t="n">
        <v>0</v>
      </c>
      <c r="BR7" s="13" t="s">
        <v>287</v>
      </c>
      <c r="BS7" s="13" t="s">
        <v>305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600</v>
      </c>
      <c r="D8" s="9" t="n">
        <v>203524</v>
      </c>
      <c r="E8" s="9" t="n">
        <v>2071363</v>
      </c>
      <c r="F8" s="9" t="s">
        <v>302</v>
      </c>
      <c r="G8" s="9" t="s">
        <v>38</v>
      </c>
      <c r="H8" s="9" t="n">
        <v>500</v>
      </c>
      <c r="I8" s="10" t="s">
        <v>39</v>
      </c>
      <c r="J8" s="9" t="n">
        <v>0</v>
      </c>
      <c r="K8" s="9" t="n">
        <f aca="false">H8-J8</f>
        <v>500</v>
      </c>
      <c r="L8" s="9" t="n">
        <v>1000</v>
      </c>
      <c r="M8" s="9" t="n">
        <f aca="false">K8+L8</f>
        <v>1500</v>
      </c>
      <c r="N8" s="9" t="n">
        <v>1005</v>
      </c>
      <c r="O8" s="9" t="n">
        <f aca="false">M8-N8</f>
        <v>495</v>
      </c>
      <c r="P8" s="9" t="n">
        <v>1000</v>
      </c>
      <c r="Q8" s="9" t="n">
        <f aca="false">O8+P8</f>
        <v>1495</v>
      </c>
      <c r="R8" s="9" t="n">
        <v>725</v>
      </c>
      <c r="S8" s="9" t="n">
        <f aca="false">Q8-R8</f>
        <v>770</v>
      </c>
      <c r="T8" s="9" t="n">
        <v>500</v>
      </c>
      <c r="U8" s="9" t="n">
        <f aca="false">S8+T8</f>
        <v>1270</v>
      </c>
      <c r="V8" s="9" t="n">
        <v>160</v>
      </c>
      <c r="W8" s="9" t="n">
        <f aca="false">U8-V8</f>
        <v>1110</v>
      </c>
      <c r="X8" s="9" t="n">
        <v>1000</v>
      </c>
      <c r="Y8" s="9" t="n">
        <f aca="false">W8+X8</f>
        <v>2110</v>
      </c>
      <c r="Z8" s="9"/>
      <c r="AA8" s="9"/>
      <c r="AB8" s="9"/>
      <c r="AC8" s="9"/>
      <c r="AD8" s="9" t="n">
        <v>900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 t="n">
        <f aca="false">SUM(Z8:AQ8)</f>
        <v>900</v>
      </c>
      <c r="AS8" s="9" t="n">
        <f aca="false">Y8-AR8</f>
        <v>1210</v>
      </c>
      <c r="AT8" s="9" t="n">
        <v>500</v>
      </c>
      <c r="AU8" s="9" t="n">
        <v>1000</v>
      </c>
      <c r="AV8" s="9" t="s">
        <v>29</v>
      </c>
      <c r="AW8" s="9" t="n">
        <v>500</v>
      </c>
      <c r="AX8" s="9" t="n">
        <v>1000</v>
      </c>
      <c r="AY8" s="9" t="n">
        <v>500</v>
      </c>
      <c r="AZ8" s="9" t="n">
        <v>1000</v>
      </c>
      <c r="BA8" s="9" t="n">
        <v>500</v>
      </c>
      <c r="BB8" s="9" t="s">
        <v>29</v>
      </c>
      <c r="BC8" s="9" t="s">
        <v>29</v>
      </c>
      <c r="BD8" s="9" t="s">
        <v>29</v>
      </c>
      <c r="BE8" s="9" t="s">
        <v>29</v>
      </c>
      <c r="BF8" s="9" t="s">
        <v>29</v>
      </c>
      <c r="BG8" s="9" t="s">
        <v>29</v>
      </c>
      <c r="BH8" s="9" t="s">
        <v>29</v>
      </c>
      <c r="BI8" s="9" t="s">
        <v>29</v>
      </c>
      <c r="BJ8" s="9" t="n">
        <v>500</v>
      </c>
      <c r="BK8" s="9" t="n">
        <v>1500</v>
      </c>
      <c r="BL8" s="9" t="n">
        <v>500</v>
      </c>
      <c r="BM8" s="9" t="n">
        <v>1000</v>
      </c>
      <c r="BN8" s="9" t="n">
        <v>500</v>
      </c>
      <c r="BO8" s="11" t="n">
        <f aca="false">ROUNDUP(AS8/C8,0)</f>
        <v>3</v>
      </c>
      <c r="BP8" s="13" t="n">
        <v>267</v>
      </c>
      <c r="BQ8" s="13" t="n">
        <v>538</v>
      </c>
      <c r="BR8" s="13" t="s">
        <v>95</v>
      </c>
      <c r="BS8" s="13" t="s">
        <v>69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350</v>
      </c>
      <c r="D9" s="9" t="n">
        <v>191575</v>
      </c>
      <c r="E9" s="9" t="n">
        <v>2192212</v>
      </c>
      <c r="F9" s="9" t="s">
        <v>31</v>
      </c>
      <c r="G9" s="9" t="s">
        <v>77</v>
      </c>
      <c r="H9" s="9" t="n">
        <v>1000</v>
      </c>
      <c r="I9" s="10" t="s">
        <v>78</v>
      </c>
      <c r="J9" s="9" t="n">
        <v>1477</v>
      </c>
      <c r="K9" s="9" t="n">
        <f aca="false">H9-J9</f>
        <v>-477</v>
      </c>
      <c r="L9" s="9" t="n">
        <v>1500</v>
      </c>
      <c r="M9" s="9" t="n">
        <f aca="false">K9+L9</f>
        <v>1023</v>
      </c>
      <c r="N9" s="9" t="n">
        <v>1254</v>
      </c>
      <c r="O9" s="9" t="n">
        <f aca="false">M9-N9</f>
        <v>-231</v>
      </c>
      <c r="P9" s="9" t="n">
        <v>500</v>
      </c>
      <c r="Q9" s="9" t="n">
        <f aca="false">O9+P9</f>
        <v>269</v>
      </c>
      <c r="R9" s="9" t="n">
        <v>0</v>
      </c>
      <c r="S9" s="9" t="n">
        <f aca="false">Q9-R9</f>
        <v>269</v>
      </c>
      <c r="T9" s="9" t="n">
        <v>1000</v>
      </c>
      <c r="U9" s="9" t="n">
        <f aca="false">S9+T9</f>
        <v>1269</v>
      </c>
      <c r="V9" s="9" t="n">
        <v>337</v>
      </c>
      <c r="W9" s="9" t="n">
        <f aca="false">U9-V9</f>
        <v>932</v>
      </c>
      <c r="X9" s="9" t="n">
        <v>1000</v>
      </c>
      <c r="Y9" s="9" t="n">
        <f aca="false">W9+X9</f>
        <v>1932</v>
      </c>
      <c r="Z9" s="9"/>
      <c r="AA9" s="9"/>
      <c r="AB9" s="9"/>
      <c r="AC9" s="9"/>
      <c r="AD9" s="9" t="n">
        <v>300</v>
      </c>
      <c r="AE9" s="9"/>
      <c r="AF9" s="9" t="n">
        <v>300</v>
      </c>
      <c r="AG9" s="9"/>
      <c r="AH9" s="9" t="n">
        <v>184</v>
      </c>
      <c r="AI9" s="9"/>
      <c r="AJ9" s="9"/>
      <c r="AK9" s="9"/>
      <c r="AL9" s="9"/>
      <c r="AM9" s="9"/>
      <c r="AN9" s="9"/>
      <c r="AO9" s="9"/>
      <c r="AP9" s="9"/>
      <c r="AQ9" s="9"/>
      <c r="AR9" s="9" t="n">
        <f aca="false">SUM(Z9:AQ9)</f>
        <v>784</v>
      </c>
      <c r="AS9" s="9" t="n">
        <f aca="false">Y9-AR9</f>
        <v>1148</v>
      </c>
      <c r="AT9" s="9" t="n">
        <v>1000</v>
      </c>
      <c r="AU9" s="9" t="n">
        <v>1000</v>
      </c>
      <c r="AV9" s="9" t="s">
        <v>29</v>
      </c>
      <c r="AW9" s="9" t="n">
        <v>500</v>
      </c>
      <c r="AX9" s="9" t="n">
        <v>1000</v>
      </c>
      <c r="AY9" s="9" t="n">
        <v>1000</v>
      </c>
      <c r="AZ9" s="9" t="n">
        <v>1000</v>
      </c>
      <c r="BA9" s="9" t="n">
        <v>1000</v>
      </c>
      <c r="BB9" s="9" t="s">
        <v>29</v>
      </c>
      <c r="BC9" s="9" t="s">
        <v>29</v>
      </c>
      <c r="BD9" s="9" t="s">
        <v>29</v>
      </c>
      <c r="BE9" s="9" t="s">
        <v>29</v>
      </c>
      <c r="BF9" s="9" t="s">
        <v>29</v>
      </c>
      <c r="BG9" s="9" t="s">
        <v>29</v>
      </c>
      <c r="BH9" s="9" t="s">
        <v>29</v>
      </c>
      <c r="BI9" s="9" t="s">
        <v>29</v>
      </c>
      <c r="BJ9" s="9" t="s">
        <v>29</v>
      </c>
      <c r="BK9" s="9" t="n">
        <v>1500</v>
      </c>
      <c r="BL9" s="9" t="n">
        <v>1000</v>
      </c>
      <c r="BM9" s="9" t="n">
        <v>1000</v>
      </c>
      <c r="BN9" s="9" t="n">
        <v>1000</v>
      </c>
      <c r="BO9" s="11" t="n">
        <f aca="false">ROUNDUP(AS9/C9,0)</f>
        <v>4</v>
      </c>
      <c r="BP9" s="13" t="n">
        <v>17</v>
      </c>
      <c r="BQ9" s="13" t="n">
        <v>0</v>
      </c>
      <c r="BR9" s="13" t="s">
        <v>306</v>
      </c>
      <c r="BS9" s="13" t="s">
        <v>307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100</v>
      </c>
      <c r="D10" s="9" t="n">
        <v>190991</v>
      </c>
      <c r="E10" s="16" t="n">
        <v>2130677</v>
      </c>
      <c r="F10" s="9" t="s">
        <v>288</v>
      </c>
      <c r="G10" s="9" t="s">
        <v>33</v>
      </c>
      <c r="H10" s="9" t="s">
        <v>29</v>
      </c>
      <c r="I10" s="10" t="s">
        <v>34</v>
      </c>
      <c r="J10" s="9" t="n">
        <v>256</v>
      </c>
      <c r="K10" s="9" t="n">
        <f aca="false">H10-J10</f>
        <v>-256</v>
      </c>
      <c r="L10" s="9" t="n">
        <v>1200</v>
      </c>
      <c r="M10" s="9" t="n">
        <f aca="false">K10+L10</f>
        <v>944</v>
      </c>
      <c r="N10" s="9" t="n">
        <v>500</v>
      </c>
      <c r="O10" s="9" t="n">
        <f aca="false">M10-N10</f>
        <v>444</v>
      </c>
      <c r="P10" s="9" t="n">
        <v>500</v>
      </c>
      <c r="Q10" s="9" t="n">
        <f aca="false">O10+P10</f>
        <v>944</v>
      </c>
      <c r="R10" s="9" t="n">
        <v>400</v>
      </c>
      <c r="S10" s="9" t="n">
        <f aca="false">Q10-R10</f>
        <v>544</v>
      </c>
      <c r="T10" s="9" t="n">
        <v>500</v>
      </c>
      <c r="U10" s="9" t="n">
        <f aca="false">S10+T10</f>
        <v>1044</v>
      </c>
      <c r="V10" s="9" t="n">
        <v>314</v>
      </c>
      <c r="W10" s="9" t="n">
        <f aca="false">U10-V10</f>
        <v>730</v>
      </c>
      <c r="X10" s="9" t="n">
        <v>500</v>
      </c>
      <c r="Y10" s="9" t="n">
        <f aca="false">W10+X10</f>
        <v>1230</v>
      </c>
      <c r="Z10" s="9"/>
      <c r="AA10" s="9"/>
      <c r="AB10" s="9"/>
      <c r="AC10" s="9"/>
      <c r="AD10" s="9"/>
      <c r="AE10" s="9"/>
      <c r="AF10" s="9" t="n">
        <v>100</v>
      </c>
      <c r="AG10" s="9" t="n">
        <v>100</v>
      </c>
      <c r="AH10" s="9"/>
      <c r="AI10" s="9"/>
      <c r="AJ10" s="9" t="n">
        <v>100</v>
      </c>
      <c r="AK10" s="9"/>
      <c r="AL10" s="9"/>
      <c r="AM10" s="9"/>
      <c r="AN10" s="9"/>
      <c r="AO10" s="9"/>
      <c r="AP10" s="9"/>
      <c r="AQ10" s="9"/>
      <c r="AR10" s="9" t="n">
        <f aca="false">SUM(Z10:AQ10)</f>
        <v>300</v>
      </c>
      <c r="AS10" s="9" t="n">
        <f aca="false">Y10-AR10</f>
        <v>930</v>
      </c>
      <c r="AT10" s="9" t="n">
        <v>500</v>
      </c>
      <c r="AU10" s="9" t="n">
        <v>500</v>
      </c>
      <c r="AV10" s="9" t="s">
        <v>29</v>
      </c>
      <c r="AW10" s="9" t="n">
        <v>500</v>
      </c>
      <c r="AX10" s="9" t="n">
        <v>500</v>
      </c>
      <c r="AY10" s="9" t="n">
        <v>500</v>
      </c>
      <c r="AZ10" s="9" t="n">
        <v>500</v>
      </c>
      <c r="BA10" s="9" t="n">
        <v>500</v>
      </c>
      <c r="BB10" s="9" t="s">
        <v>29</v>
      </c>
      <c r="BC10" s="9" t="s">
        <v>29</v>
      </c>
      <c r="BD10" s="9" t="s">
        <v>29</v>
      </c>
      <c r="BE10" s="9" t="s">
        <v>29</v>
      </c>
      <c r="BF10" s="9" t="s">
        <v>29</v>
      </c>
      <c r="BG10" s="9" t="s">
        <v>29</v>
      </c>
      <c r="BH10" s="9" t="s">
        <v>29</v>
      </c>
      <c r="BI10" s="9" t="s">
        <v>29</v>
      </c>
      <c r="BJ10" s="9" t="n">
        <v>100</v>
      </c>
      <c r="BK10" s="9" t="n">
        <v>900</v>
      </c>
      <c r="BL10" s="9" t="n">
        <v>500</v>
      </c>
      <c r="BM10" s="9" t="n">
        <v>500</v>
      </c>
      <c r="BN10" s="9" t="n">
        <v>500</v>
      </c>
      <c r="BO10" s="11" t="n">
        <f aca="false">ROUNDUP(AS10/C10,0)</f>
        <v>10</v>
      </c>
      <c r="BP10" s="13" t="n">
        <v>268</v>
      </c>
      <c r="BQ10" s="13" t="n">
        <v>229</v>
      </c>
      <c r="BR10" s="13" t="s">
        <v>306</v>
      </c>
      <c r="BS10" s="13" t="s">
        <v>114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100</v>
      </c>
      <c r="D11" s="9" t="n">
        <v>190654</v>
      </c>
      <c r="E11" s="16" t="n">
        <v>2249644</v>
      </c>
      <c r="F11" s="9"/>
      <c r="G11" s="9" t="s">
        <v>131</v>
      </c>
      <c r="H11" s="9" t="s">
        <v>29</v>
      </c>
      <c r="I11" s="10" t="s">
        <v>132</v>
      </c>
      <c r="J11" s="9" t="n">
        <v>0</v>
      </c>
      <c r="K11" s="9" t="n">
        <f aca="false">H11-J11</f>
        <v>0</v>
      </c>
      <c r="L11" s="9" t="n">
        <v>900</v>
      </c>
      <c r="M11" s="9" t="n">
        <f aca="false">K11+L11</f>
        <v>900</v>
      </c>
      <c r="N11" s="9" t="n">
        <v>545</v>
      </c>
      <c r="O11" s="9" t="n">
        <f aca="false">M11-N11</f>
        <v>355</v>
      </c>
      <c r="P11" s="9" t="n">
        <v>500</v>
      </c>
      <c r="Q11" s="9" t="n">
        <f aca="false">O11+P11</f>
        <v>855</v>
      </c>
      <c r="R11" s="9" t="n">
        <v>788</v>
      </c>
      <c r="S11" s="9" t="n">
        <f aca="false">Q11-R11</f>
        <v>67</v>
      </c>
      <c r="T11" s="9" t="n">
        <v>500</v>
      </c>
      <c r="U11" s="9" t="n">
        <f aca="false">S11+T11</f>
        <v>567</v>
      </c>
      <c r="V11" s="9" t="n">
        <v>43</v>
      </c>
      <c r="W11" s="9" t="n">
        <f aca="false">U11-V11</f>
        <v>524</v>
      </c>
      <c r="X11" s="9" t="n">
        <v>500</v>
      </c>
      <c r="Y11" s="9" t="n">
        <f aca="false">W11+X11</f>
        <v>1024</v>
      </c>
      <c r="Z11" s="9"/>
      <c r="AA11" s="9"/>
      <c r="AB11" s="9"/>
      <c r="AC11" s="9"/>
      <c r="AD11" s="9"/>
      <c r="AE11" s="9"/>
      <c r="AF11" s="9"/>
      <c r="AG11" s="9"/>
      <c r="AH11" s="9" t="n">
        <v>62</v>
      </c>
      <c r="AI11" s="9"/>
      <c r="AJ11" s="9"/>
      <c r="AK11" s="9"/>
      <c r="AL11" s="9"/>
      <c r="AM11" s="9" t="n">
        <v>114</v>
      </c>
      <c r="AN11" s="9"/>
      <c r="AO11" s="9"/>
      <c r="AP11" s="9"/>
      <c r="AQ11" s="9"/>
      <c r="AR11" s="9" t="n">
        <f aca="false">SUM(Z11:AQ11)</f>
        <v>176</v>
      </c>
      <c r="AS11" s="9" t="n">
        <f aca="false">Y11-AR11</f>
        <v>848</v>
      </c>
      <c r="AT11" s="9" t="n">
        <v>500</v>
      </c>
      <c r="AU11" s="9" t="n">
        <v>500</v>
      </c>
      <c r="AV11" s="9" t="s">
        <v>29</v>
      </c>
      <c r="AW11" s="9" t="n">
        <v>500</v>
      </c>
      <c r="AX11" s="9" t="n">
        <v>500</v>
      </c>
      <c r="AY11" s="9" t="n">
        <v>500</v>
      </c>
      <c r="AZ11" s="9" t="n">
        <v>500</v>
      </c>
      <c r="BA11" s="9" t="n">
        <v>500</v>
      </c>
      <c r="BB11" s="9" t="s">
        <v>29</v>
      </c>
      <c r="BC11" s="9" t="s">
        <v>29</v>
      </c>
      <c r="BD11" s="9" t="s">
        <v>29</v>
      </c>
      <c r="BE11" s="9" t="s">
        <v>29</v>
      </c>
      <c r="BF11" s="9" t="s">
        <v>29</v>
      </c>
      <c r="BG11" s="9" t="s">
        <v>29</v>
      </c>
      <c r="BH11" s="9" t="s">
        <v>29</v>
      </c>
      <c r="BI11" s="9" t="s">
        <v>29</v>
      </c>
      <c r="BJ11" s="9" t="n">
        <v>200</v>
      </c>
      <c r="BK11" s="9" t="n">
        <v>800</v>
      </c>
      <c r="BL11" s="9" t="n">
        <v>500</v>
      </c>
      <c r="BM11" s="9" t="n">
        <v>500</v>
      </c>
      <c r="BN11" s="9" t="n">
        <v>500</v>
      </c>
      <c r="BO11" s="11" t="n">
        <f aca="false">ROUNDUP(AS11/C11,0)</f>
        <v>9</v>
      </c>
      <c r="BP11" s="13" t="n">
        <v>20</v>
      </c>
      <c r="BQ11" s="13" t="n">
        <v>0</v>
      </c>
      <c r="BR11" s="13" t="s">
        <v>95</v>
      </c>
      <c r="BS11" s="13" t="s">
        <v>308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160</v>
      </c>
      <c r="D12" s="9" t="n">
        <v>190993</v>
      </c>
      <c r="E12" s="9" t="n">
        <v>2033368</v>
      </c>
      <c r="F12" s="9" t="s">
        <v>295</v>
      </c>
      <c r="G12" s="9" t="s">
        <v>139</v>
      </c>
      <c r="H12" s="9" t="n">
        <v>1280</v>
      </c>
      <c r="I12" s="10" t="s">
        <v>140</v>
      </c>
      <c r="J12" s="9" t="n">
        <v>640</v>
      </c>
      <c r="K12" s="9" t="n">
        <f aca="false">H12-J12</f>
        <v>640</v>
      </c>
      <c r="L12" s="9" t="n">
        <v>1120</v>
      </c>
      <c r="M12" s="9" t="n">
        <f aca="false">K12+L12</f>
        <v>1760</v>
      </c>
      <c r="N12" s="9" t="n">
        <v>909</v>
      </c>
      <c r="O12" s="9" t="n">
        <f aca="false">M12-N12</f>
        <v>851</v>
      </c>
      <c r="P12" s="9" t="n">
        <v>800</v>
      </c>
      <c r="Q12" s="9" t="n">
        <f aca="false">O12+P12</f>
        <v>1651</v>
      </c>
      <c r="R12" s="9" t="n">
        <v>905</v>
      </c>
      <c r="S12" s="9" t="n">
        <f aca="false">Q12-R12</f>
        <v>746</v>
      </c>
      <c r="T12" s="9" t="n">
        <v>960</v>
      </c>
      <c r="U12" s="9" t="n">
        <f aca="false">S12+T12</f>
        <v>1706</v>
      </c>
      <c r="V12" s="9" t="n">
        <v>1156</v>
      </c>
      <c r="W12" s="9" t="n">
        <f aca="false">U12-V12</f>
        <v>550</v>
      </c>
      <c r="X12" s="9" t="n">
        <v>960</v>
      </c>
      <c r="Y12" s="9" t="n">
        <f aca="false">W12+X12</f>
        <v>1510</v>
      </c>
      <c r="Z12" s="9" t="n">
        <v>68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n">
        <f aca="false">160+160</f>
        <v>320</v>
      </c>
      <c r="AL12" s="9" t="n">
        <f aca="false">160+160</f>
        <v>320</v>
      </c>
      <c r="AM12" s="9"/>
      <c r="AN12" s="9" t="n">
        <v>107</v>
      </c>
      <c r="AO12" s="9"/>
      <c r="AP12" s="9"/>
      <c r="AQ12" s="9"/>
      <c r="AR12" s="9" t="n">
        <f aca="false">SUM(Z12:AQ12)</f>
        <v>815</v>
      </c>
      <c r="AS12" s="9" t="n">
        <f aca="false">Y12-AR12</f>
        <v>695</v>
      </c>
      <c r="AT12" s="9" t="n">
        <v>960</v>
      </c>
      <c r="AU12" s="9" t="n">
        <v>800</v>
      </c>
      <c r="AV12" s="9" t="s">
        <v>29</v>
      </c>
      <c r="AW12" s="9" t="n">
        <v>960</v>
      </c>
      <c r="AX12" s="9" t="n">
        <v>800</v>
      </c>
      <c r="AY12" s="9" t="n">
        <v>960</v>
      </c>
      <c r="AZ12" s="9" t="n">
        <v>960</v>
      </c>
      <c r="BA12" s="9" t="n">
        <v>800</v>
      </c>
      <c r="BB12" s="9" t="s">
        <v>29</v>
      </c>
      <c r="BC12" s="9" t="s">
        <v>29</v>
      </c>
      <c r="BD12" s="9" t="s">
        <v>29</v>
      </c>
      <c r="BE12" s="9" t="s">
        <v>29</v>
      </c>
      <c r="BF12" s="9" t="s">
        <v>29</v>
      </c>
      <c r="BG12" s="9" t="s">
        <v>29</v>
      </c>
      <c r="BH12" s="9" t="s">
        <v>29</v>
      </c>
      <c r="BI12" s="9" t="s">
        <v>29</v>
      </c>
      <c r="BJ12" s="9" t="n">
        <v>320</v>
      </c>
      <c r="BK12" s="9" t="n">
        <v>1600</v>
      </c>
      <c r="BL12" s="9" t="n">
        <v>960</v>
      </c>
      <c r="BM12" s="9" t="n">
        <v>800</v>
      </c>
      <c r="BN12" s="9" t="n">
        <v>960</v>
      </c>
      <c r="BO12" s="11" t="n">
        <f aca="false">ROUNDUP(AS12/C12,0)</f>
        <v>5</v>
      </c>
      <c r="BP12" s="13" t="n">
        <v>120</v>
      </c>
      <c r="BQ12" s="13" t="n">
        <v>2048</v>
      </c>
      <c r="BR12" s="13" t="s">
        <v>49</v>
      </c>
      <c r="BS12" s="13" t="s">
        <v>49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1000</v>
      </c>
      <c r="D13" s="9" t="n">
        <v>0</v>
      </c>
      <c r="E13" s="9" t="n">
        <v>2074375</v>
      </c>
      <c r="F13" s="9"/>
      <c r="G13" s="9" t="s">
        <v>86</v>
      </c>
      <c r="H13" s="9" t="n">
        <v>1500</v>
      </c>
      <c r="I13" s="10" t="s">
        <v>87</v>
      </c>
      <c r="J13" s="9" t="n">
        <v>0</v>
      </c>
      <c r="K13" s="9" t="n">
        <f aca="false">H13-J13</f>
        <v>1500</v>
      </c>
      <c r="L13" s="9" t="n">
        <v>1000</v>
      </c>
      <c r="M13" s="9" t="n">
        <f aca="false">K13+L13</f>
        <v>2500</v>
      </c>
      <c r="N13" s="9" t="n">
        <f aca="false">479+1760</f>
        <v>2239</v>
      </c>
      <c r="O13" s="9" t="n">
        <f aca="false">M13-N13</f>
        <v>261</v>
      </c>
      <c r="P13" s="9" t="n">
        <v>1000</v>
      </c>
      <c r="Q13" s="9" t="n">
        <f aca="false">O13+P13</f>
        <v>1261</v>
      </c>
      <c r="R13" s="9" t="n">
        <v>745</v>
      </c>
      <c r="S13" s="9" t="n">
        <f aca="false">Q13-R13</f>
        <v>516</v>
      </c>
      <c r="T13" s="9" t="n">
        <v>1000</v>
      </c>
      <c r="U13" s="9" t="n">
        <f aca="false">S13+T13</f>
        <v>1516</v>
      </c>
      <c r="V13" s="9" t="n">
        <v>748</v>
      </c>
      <c r="W13" s="9" t="n">
        <f aca="false">U13-V13</f>
        <v>768</v>
      </c>
      <c r="X13" s="9" t="n">
        <v>500</v>
      </c>
      <c r="Y13" s="9" t="n">
        <f aca="false">W13+X13</f>
        <v>1268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 t="n">
        <v>600</v>
      </c>
      <c r="AP13" s="9"/>
      <c r="AQ13" s="9"/>
      <c r="AR13" s="9" t="n">
        <f aca="false">SUM(Z13:AQ13)</f>
        <v>600</v>
      </c>
      <c r="AS13" s="9" t="n">
        <f aca="false">Y13-AR13</f>
        <v>668</v>
      </c>
      <c r="AT13" s="9" t="n">
        <v>1000</v>
      </c>
      <c r="AU13" s="9" t="n">
        <v>1000</v>
      </c>
      <c r="AV13" s="9" t="s">
        <v>29</v>
      </c>
      <c r="AW13" s="9" t="n">
        <v>1000</v>
      </c>
      <c r="AX13" s="9" t="n">
        <v>1000</v>
      </c>
      <c r="AY13" s="9" t="n">
        <v>500</v>
      </c>
      <c r="AZ13" s="9" t="n">
        <v>1000</v>
      </c>
      <c r="BA13" s="9" t="n">
        <v>1000</v>
      </c>
      <c r="BB13" s="9" t="s">
        <v>29</v>
      </c>
      <c r="BC13" s="9" t="s">
        <v>29</v>
      </c>
      <c r="BD13" s="9" t="s">
        <v>29</v>
      </c>
      <c r="BE13" s="9" t="s">
        <v>29</v>
      </c>
      <c r="BF13" s="9" t="s">
        <v>29</v>
      </c>
      <c r="BG13" s="9" t="s">
        <v>29</v>
      </c>
      <c r="BH13" s="9" t="s">
        <v>29</v>
      </c>
      <c r="BI13" s="9" t="s">
        <v>29</v>
      </c>
      <c r="BJ13" s="9" t="n">
        <v>500</v>
      </c>
      <c r="BK13" s="9" t="n">
        <v>1500</v>
      </c>
      <c r="BL13" s="9" t="n">
        <v>1000</v>
      </c>
      <c r="BM13" s="9" t="n">
        <v>500</v>
      </c>
      <c r="BN13" s="9" t="n">
        <v>1000</v>
      </c>
      <c r="BO13" s="11" t="n">
        <f aca="false">ROUNDUP(AS13/C13,0)</f>
        <v>1</v>
      </c>
      <c r="BP13" s="13" t="n">
        <v>1</v>
      </c>
      <c r="BQ13" s="13" t="n">
        <v>67</v>
      </c>
      <c r="BR13" s="13" t="s">
        <v>49</v>
      </c>
      <c r="BS13" s="13" t="s">
        <v>307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2000</v>
      </c>
      <c r="D14" s="9" t="n">
        <v>203525</v>
      </c>
      <c r="E14" s="9" t="n">
        <v>2032038</v>
      </c>
      <c r="F14" s="9"/>
      <c r="G14" s="9" t="s">
        <v>123</v>
      </c>
      <c r="H14" s="9" t="s">
        <v>29</v>
      </c>
      <c r="I14" s="10" t="s">
        <v>124</v>
      </c>
      <c r="J14" s="9" t="n">
        <v>0</v>
      </c>
      <c r="K14" s="9" t="n">
        <f aca="false">H14-J14</f>
        <v>0</v>
      </c>
      <c r="L14" s="9" t="n">
        <v>2000</v>
      </c>
      <c r="M14" s="9" t="n">
        <f aca="false">K14+L14</f>
        <v>2000</v>
      </c>
      <c r="N14" s="9" t="n">
        <v>0</v>
      </c>
      <c r="O14" s="9" t="n">
        <f aca="false">M14-N14</f>
        <v>2000</v>
      </c>
      <c r="P14" s="9" t="s">
        <v>29</v>
      </c>
      <c r="Q14" s="9" t="n">
        <f aca="false">O14+P14</f>
        <v>2000</v>
      </c>
      <c r="R14" s="9" t="n">
        <v>1310</v>
      </c>
      <c r="S14" s="9" t="n">
        <f aca="false">Q14-R14</f>
        <v>690</v>
      </c>
      <c r="T14" s="9" t="n">
        <v>2000</v>
      </c>
      <c r="U14" s="9" t="n">
        <f aca="false">S14+T14</f>
        <v>2690</v>
      </c>
      <c r="V14" s="9" t="n">
        <v>2040</v>
      </c>
      <c r="W14" s="9" t="n">
        <f aca="false">U14-V14</f>
        <v>650</v>
      </c>
      <c r="X14" s="9" t="s">
        <v>29</v>
      </c>
      <c r="Y14" s="9" t="n">
        <f aca="false">W14+X14</f>
        <v>650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 t="n">
        <f aca="false">SUM(Z14:AQ14)</f>
        <v>0</v>
      </c>
      <c r="AS14" s="9" t="n">
        <f aca="false">Y14-AR14</f>
        <v>650</v>
      </c>
      <c r="AT14" s="9" t="n">
        <v>2000</v>
      </c>
      <c r="AU14" s="9" t="s">
        <v>29</v>
      </c>
      <c r="AV14" s="9" t="s">
        <v>29</v>
      </c>
      <c r="AW14" s="9" t="n">
        <v>2000</v>
      </c>
      <c r="AX14" s="9" t="s">
        <v>29</v>
      </c>
      <c r="AY14" s="9" t="n">
        <v>2000</v>
      </c>
      <c r="AZ14" s="9" t="s">
        <v>29</v>
      </c>
      <c r="BA14" s="9" t="s">
        <v>29</v>
      </c>
      <c r="BB14" s="9" t="s">
        <v>29</v>
      </c>
      <c r="BC14" s="9" t="s">
        <v>29</v>
      </c>
      <c r="BD14" s="9" t="s">
        <v>29</v>
      </c>
      <c r="BE14" s="9" t="s">
        <v>29</v>
      </c>
      <c r="BF14" s="9" t="s">
        <v>29</v>
      </c>
      <c r="BG14" s="9" t="s">
        <v>29</v>
      </c>
      <c r="BH14" s="9" t="s">
        <v>29</v>
      </c>
      <c r="BI14" s="9" t="s">
        <v>29</v>
      </c>
      <c r="BJ14" s="9" t="n">
        <v>2000</v>
      </c>
      <c r="BK14" s="9" t="s">
        <v>29</v>
      </c>
      <c r="BL14" s="9" t="n">
        <v>2000</v>
      </c>
      <c r="BM14" s="9" t="s">
        <v>29</v>
      </c>
      <c r="BN14" s="9" t="n">
        <v>2000</v>
      </c>
      <c r="BO14" s="11" t="n">
        <f aca="false">ROUNDUP(AS14/C14,0)</f>
        <v>1</v>
      </c>
      <c r="BP14" s="13" t="n">
        <v>25</v>
      </c>
      <c r="BQ14" s="13" t="n">
        <v>170</v>
      </c>
      <c r="BR14" s="13" t="s">
        <v>95</v>
      </c>
      <c r="BS14" s="13" t="s">
        <v>98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600</v>
      </c>
      <c r="D15" s="9" t="n">
        <v>203525</v>
      </c>
      <c r="E15" s="9" t="n">
        <v>2021443</v>
      </c>
      <c r="F15" s="9"/>
      <c r="G15" s="9" t="s">
        <v>174</v>
      </c>
      <c r="H15" s="9" t="s">
        <v>29</v>
      </c>
      <c r="I15" s="10" t="s">
        <v>175</v>
      </c>
      <c r="J15" s="9" t="n">
        <v>0</v>
      </c>
      <c r="K15" s="9" t="n">
        <f aca="false">H15-J15</f>
        <v>0</v>
      </c>
      <c r="L15" s="9" t="s">
        <v>29</v>
      </c>
      <c r="M15" s="9" t="n">
        <f aca="false">K15+L15</f>
        <v>0</v>
      </c>
      <c r="N15" s="9" t="n">
        <v>0</v>
      </c>
      <c r="O15" s="9" t="n">
        <f aca="false">M15-N15</f>
        <v>0</v>
      </c>
      <c r="P15" s="9" t="s">
        <v>29</v>
      </c>
      <c r="Q15" s="9" t="n">
        <f aca="false">O15+P15</f>
        <v>0</v>
      </c>
      <c r="R15" s="9" t="n">
        <v>0</v>
      </c>
      <c r="S15" s="9" t="n">
        <f aca="false">Q15-R15</f>
        <v>0</v>
      </c>
      <c r="T15" s="9" t="n">
        <v>600</v>
      </c>
      <c r="U15" s="9" t="n">
        <f aca="false">S15+T15</f>
        <v>600</v>
      </c>
      <c r="V15" s="9" t="n">
        <v>600</v>
      </c>
      <c r="W15" s="9" t="n">
        <f aca="false">U15-V15</f>
        <v>0</v>
      </c>
      <c r="X15" s="9" t="n">
        <v>600</v>
      </c>
      <c r="Y15" s="9" t="n">
        <f aca="false">W15+X15</f>
        <v>600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 t="n">
        <f aca="false">SUM(Z15:AQ15)</f>
        <v>0</v>
      </c>
      <c r="AS15" s="9" t="n">
        <f aca="false">Y15-AR15</f>
        <v>600</v>
      </c>
      <c r="AT15" s="9" t="n">
        <v>600</v>
      </c>
      <c r="AU15" s="9" t="s">
        <v>29</v>
      </c>
      <c r="AV15" s="9" t="s">
        <v>29</v>
      </c>
      <c r="AW15" s="9" t="n">
        <v>600</v>
      </c>
      <c r="AX15" s="9" t="n">
        <v>600</v>
      </c>
      <c r="AY15" s="9" t="n">
        <v>600</v>
      </c>
      <c r="AZ15" s="9" t="n">
        <v>600</v>
      </c>
      <c r="BA15" s="9" t="n">
        <v>600</v>
      </c>
      <c r="BB15" s="9" t="s">
        <v>29</v>
      </c>
      <c r="BC15" s="9" t="s">
        <v>29</v>
      </c>
      <c r="BD15" s="9" t="s">
        <v>29</v>
      </c>
      <c r="BE15" s="9" t="s">
        <v>29</v>
      </c>
      <c r="BF15" s="9" t="s">
        <v>29</v>
      </c>
      <c r="BG15" s="9" t="s">
        <v>29</v>
      </c>
      <c r="BH15" s="9" t="s">
        <v>29</v>
      </c>
      <c r="BI15" s="9" t="s">
        <v>29</v>
      </c>
      <c r="BJ15" s="9" t="s">
        <v>29</v>
      </c>
      <c r="BK15" s="9" t="n">
        <v>600</v>
      </c>
      <c r="BL15" s="9" t="n">
        <v>600</v>
      </c>
      <c r="BM15" s="9" t="n">
        <v>600</v>
      </c>
      <c r="BN15" s="9" t="n">
        <v>600</v>
      </c>
      <c r="BO15" s="11" t="n">
        <f aca="false">ROUNDUP(AS15/C15,0)</f>
        <v>1</v>
      </c>
      <c r="BP15" s="13" t="n">
        <v>20</v>
      </c>
      <c r="BQ15" s="13" t="n">
        <v>77</v>
      </c>
      <c r="BR15" s="13" t="s">
        <v>95</v>
      </c>
      <c r="BS15" s="13" t="s">
        <v>155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450</v>
      </c>
      <c r="D16" s="9" t="n">
        <v>191575</v>
      </c>
      <c r="E16" s="9" t="n">
        <v>2066305</v>
      </c>
      <c r="F16" s="9" t="s">
        <v>284</v>
      </c>
      <c r="G16" s="9" t="s">
        <v>47</v>
      </c>
      <c r="H16" s="9" t="n">
        <v>1350</v>
      </c>
      <c r="I16" s="10" t="s">
        <v>48</v>
      </c>
      <c r="J16" s="9" t="n">
        <v>773</v>
      </c>
      <c r="K16" s="9" t="n">
        <f aca="false">H16-J16</f>
        <v>577</v>
      </c>
      <c r="L16" s="9" t="n">
        <v>900</v>
      </c>
      <c r="M16" s="9" t="n">
        <f aca="false">K16+L16</f>
        <v>1477</v>
      </c>
      <c r="N16" s="9" t="n">
        <v>784</v>
      </c>
      <c r="O16" s="9" t="n">
        <f aca="false">M16-N16</f>
        <v>693</v>
      </c>
      <c r="P16" s="9" t="n">
        <v>900</v>
      </c>
      <c r="Q16" s="9" t="n">
        <f aca="false">O16+P16</f>
        <v>1593</v>
      </c>
      <c r="R16" s="9" t="n">
        <v>1650</v>
      </c>
      <c r="S16" s="9" t="n">
        <f aca="false">Q16-R16</f>
        <v>-57</v>
      </c>
      <c r="T16" s="9" t="n">
        <v>900</v>
      </c>
      <c r="U16" s="9" t="n">
        <f aca="false">S16+T16</f>
        <v>843</v>
      </c>
      <c r="V16" s="9" t="n">
        <v>482</v>
      </c>
      <c r="W16" s="9" t="n">
        <f aca="false">U16-V16</f>
        <v>361</v>
      </c>
      <c r="X16" s="9" t="n">
        <v>900</v>
      </c>
      <c r="Y16" s="9" t="n">
        <f aca="false">W16+X16</f>
        <v>1261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 t="n">
        <v>200</v>
      </c>
      <c r="AM16" s="9"/>
      <c r="AN16" s="9"/>
      <c r="AO16" s="9" t="n">
        <v>464</v>
      </c>
      <c r="AP16" s="9"/>
      <c r="AQ16" s="9"/>
      <c r="AR16" s="9" t="n">
        <f aca="false">SUM(Z16:AQ16)</f>
        <v>664</v>
      </c>
      <c r="AS16" s="9" t="n">
        <f aca="false">Y16-AR16</f>
        <v>597</v>
      </c>
      <c r="AT16" s="9" t="n">
        <v>900</v>
      </c>
      <c r="AU16" s="9" t="n">
        <v>900</v>
      </c>
      <c r="AV16" s="9" t="s">
        <v>29</v>
      </c>
      <c r="AW16" s="9" t="n">
        <v>900</v>
      </c>
      <c r="AX16" s="9" t="n">
        <v>900</v>
      </c>
      <c r="AY16" s="9" t="n">
        <v>900</v>
      </c>
      <c r="AZ16" s="9" t="n">
        <v>900</v>
      </c>
      <c r="BA16" s="9" t="n">
        <v>900</v>
      </c>
      <c r="BB16" s="9" t="s">
        <v>29</v>
      </c>
      <c r="BC16" s="9" t="s">
        <v>29</v>
      </c>
      <c r="BD16" s="9" t="s">
        <v>29</v>
      </c>
      <c r="BE16" s="9" t="s">
        <v>29</v>
      </c>
      <c r="BF16" s="9" t="s">
        <v>29</v>
      </c>
      <c r="BG16" s="9" t="s">
        <v>29</v>
      </c>
      <c r="BH16" s="9" t="s">
        <v>29</v>
      </c>
      <c r="BI16" s="9" t="s">
        <v>29</v>
      </c>
      <c r="BJ16" s="9" t="n">
        <v>450</v>
      </c>
      <c r="BK16" s="9" t="n">
        <v>1350</v>
      </c>
      <c r="BL16" s="9" t="n">
        <v>900</v>
      </c>
      <c r="BM16" s="9" t="n">
        <v>900</v>
      </c>
      <c r="BN16" s="9" t="n">
        <v>900</v>
      </c>
      <c r="BO16" s="11" t="n">
        <f aca="false">ROUNDUP(AS16/C16,0)</f>
        <v>2</v>
      </c>
      <c r="BP16" s="13" t="n">
        <v>636</v>
      </c>
      <c r="BQ16" s="13" t="n">
        <v>876</v>
      </c>
      <c r="BR16" s="13" t="s">
        <v>306</v>
      </c>
      <c r="BS16" s="13" t="s">
        <v>114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250</v>
      </c>
      <c r="D17" s="9" t="n">
        <v>203524</v>
      </c>
      <c r="E17" s="9" t="n">
        <v>2094896</v>
      </c>
      <c r="F17" s="9" t="s">
        <v>294</v>
      </c>
      <c r="G17" s="9" t="s">
        <v>109</v>
      </c>
      <c r="H17" s="9" t="s">
        <v>29</v>
      </c>
      <c r="I17" s="10" t="s">
        <v>110</v>
      </c>
      <c r="J17" s="9" t="n">
        <v>282</v>
      </c>
      <c r="K17" s="9" t="n">
        <f aca="false">H17-J17</f>
        <v>-282</v>
      </c>
      <c r="L17" s="9" t="n">
        <v>900</v>
      </c>
      <c r="M17" s="9" t="n">
        <f aca="false">K17+L17</f>
        <v>618</v>
      </c>
      <c r="N17" s="9" t="n">
        <v>810</v>
      </c>
      <c r="O17" s="9" t="n">
        <f aca="false">M17-N17</f>
        <v>-192</v>
      </c>
      <c r="P17" s="9" t="n">
        <v>720</v>
      </c>
      <c r="Q17" s="9" t="n">
        <f aca="false">O17+P17</f>
        <v>528</v>
      </c>
      <c r="R17" s="9" t="n">
        <v>280</v>
      </c>
      <c r="S17" s="9" t="n">
        <f aca="false">Q17-R17</f>
        <v>248</v>
      </c>
      <c r="T17" s="9" t="n">
        <v>720</v>
      </c>
      <c r="U17" s="9" t="n">
        <f aca="false">S17+T17</f>
        <v>968</v>
      </c>
      <c r="V17" s="9" t="n">
        <v>794</v>
      </c>
      <c r="W17" s="9" t="n">
        <f aca="false">U17-V17</f>
        <v>174</v>
      </c>
      <c r="X17" s="9" t="n">
        <v>900</v>
      </c>
      <c r="Y17" s="9" t="n">
        <f aca="false">W17+X17</f>
        <v>1074</v>
      </c>
      <c r="Z17" s="9"/>
      <c r="AA17" s="9"/>
      <c r="AB17" s="9"/>
      <c r="AC17" s="9"/>
      <c r="AD17" s="9" t="n">
        <v>280</v>
      </c>
      <c r="AE17" s="9"/>
      <c r="AF17" s="9" t="n">
        <v>250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 t="n">
        <f aca="false">SUM(Z17:AQ17)</f>
        <v>530</v>
      </c>
      <c r="AS17" s="9" t="n">
        <f aca="false">Y17-AR17</f>
        <v>544</v>
      </c>
      <c r="AT17" s="9" t="n">
        <v>720</v>
      </c>
      <c r="AU17" s="9" t="n">
        <v>720</v>
      </c>
      <c r="AV17" s="9" t="s">
        <v>29</v>
      </c>
      <c r="AW17" s="9" t="n">
        <v>720</v>
      </c>
      <c r="AX17" s="9" t="n">
        <v>720</v>
      </c>
      <c r="AY17" s="9" t="n">
        <v>720</v>
      </c>
      <c r="AZ17" s="9" t="n">
        <v>900</v>
      </c>
      <c r="BA17" s="9" t="n">
        <v>720</v>
      </c>
      <c r="BB17" s="9" t="s">
        <v>29</v>
      </c>
      <c r="BC17" s="9" t="s">
        <v>29</v>
      </c>
      <c r="BD17" s="9" t="s">
        <v>29</v>
      </c>
      <c r="BE17" s="9" t="s">
        <v>29</v>
      </c>
      <c r="BF17" s="9" t="s">
        <v>29</v>
      </c>
      <c r="BG17" s="9" t="s">
        <v>29</v>
      </c>
      <c r="BH17" s="9" t="s">
        <v>29</v>
      </c>
      <c r="BI17" s="9" t="s">
        <v>29</v>
      </c>
      <c r="BJ17" s="9" t="n">
        <v>360</v>
      </c>
      <c r="BK17" s="9" t="n">
        <v>1260</v>
      </c>
      <c r="BL17" s="9" t="n">
        <v>720</v>
      </c>
      <c r="BM17" s="9" t="n">
        <v>720</v>
      </c>
      <c r="BN17" s="9" t="n">
        <v>720</v>
      </c>
      <c r="BO17" s="11" t="n">
        <f aca="false">ROUNDUP(AS17/C17,0)</f>
        <v>3</v>
      </c>
      <c r="BP17" s="13" t="n">
        <v>62</v>
      </c>
      <c r="BQ17" s="13" t="n">
        <v>932</v>
      </c>
      <c r="BR17" s="13" t="s">
        <v>95</v>
      </c>
      <c r="BS17" s="13" t="s">
        <v>95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1000</v>
      </c>
      <c r="D18" s="9" t="n">
        <v>0</v>
      </c>
      <c r="E18" s="9" t="n">
        <v>2074373</v>
      </c>
      <c r="F18" s="9"/>
      <c r="G18" s="9" t="s">
        <v>172</v>
      </c>
      <c r="H18" s="9" t="s">
        <v>29</v>
      </c>
      <c r="I18" s="10" t="s">
        <v>173</v>
      </c>
      <c r="J18" s="9" t="n">
        <v>0</v>
      </c>
      <c r="K18" s="9" t="n">
        <f aca="false">H18-J18</f>
        <v>0</v>
      </c>
      <c r="L18" s="9" t="n">
        <v>1000</v>
      </c>
      <c r="M18" s="9" t="n">
        <f aca="false">K18+L18</f>
        <v>1000</v>
      </c>
      <c r="N18" s="9" t="n">
        <v>0</v>
      </c>
      <c r="O18" s="9" t="n">
        <f aca="false">M18-N18</f>
        <v>1000</v>
      </c>
      <c r="P18" s="9" t="n">
        <v>500</v>
      </c>
      <c r="Q18" s="9" t="n">
        <f aca="false">O18+P18</f>
        <v>1500</v>
      </c>
      <c r="R18" s="9" t="n">
        <v>1940</v>
      </c>
      <c r="S18" s="9" t="n">
        <f aca="false">Q18-R18</f>
        <v>-440</v>
      </c>
      <c r="T18" s="9" t="n">
        <v>1000</v>
      </c>
      <c r="U18" s="9" t="n">
        <f aca="false">S18+T18</f>
        <v>560</v>
      </c>
      <c r="V18" s="9" t="n">
        <v>1097</v>
      </c>
      <c r="W18" s="9" t="n">
        <f aca="false">U18-V18</f>
        <v>-537</v>
      </c>
      <c r="X18" s="9" t="n">
        <v>1000</v>
      </c>
      <c r="Y18" s="9" t="n">
        <f aca="false">W18+X18</f>
        <v>463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 t="n">
        <f aca="false">SUM(Z18:AQ18)</f>
        <v>0</v>
      </c>
      <c r="AS18" s="9" t="n">
        <f aca="false">Y18-AR18</f>
        <v>463</v>
      </c>
      <c r="AT18" s="9" t="n">
        <v>1000</v>
      </c>
      <c r="AU18" s="9" t="n">
        <v>1000</v>
      </c>
      <c r="AV18" s="9" t="s">
        <v>29</v>
      </c>
      <c r="AW18" s="9" t="n">
        <v>500</v>
      </c>
      <c r="AX18" s="9" t="n">
        <v>1000</v>
      </c>
      <c r="AY18" s="9" t="n">
        <v>1000</v>
      </c>
      <c r="AZ18" s="9" t="n">
        <v>1000</v>
      </c>
      <c r="BA18" s="9" t="n">
        <v>1000</v>
      </c>
      <c r="BB18" s="9" t="s">
        <v>29</v>
      </c>
      <c r="BC18" s="9" t="s">
        <v>29</v>
      </c>
      <c r="BD18" s="9" t="s">
        <v>29</v>
      </c>
      <c r="BE18" s="9" t="s">
        <v>29</v>
      </c>
      <c r="BF18" s="9" t="s">
        <v>29</v>
      </c>
      <c r="BG18" s="9" t="s">
        <v>29</v>
      </c>
      <c r="BH18" s="9" t="s">
        <v>29</v>
      </c>
      <c r="BI18" s="9" t="s">
        <v>29</v>
      </c>
      <c r="BJ18" s="9" t="s">
        <v>29</v>
      </c>
      <c r="BK18" s="9" t="n">
        <v>1500</v>
      </c>
      <c r="BL18" s="9" t="n">
        <v>1000</v>
      </c>
      <c r="BM18" s="9" t="n">
        <v>1000</v>
      </c>
      <c r="BN18" s="9" t="n">
        <v>1000</v>
      </c>
      <c r="BO18" s="11" t="n">
        <f aca="false">ROUNDUP(AS18/C18,0)</f>
        <v>1</v>
      </c>
      <c r="BP18" s="13" t="n">
        <v>31</v>
      </c>
      <c r="BQ18" s="13" t="n">
        <v>1070</v>
      </c>
      <c r="BR18" s="13" t="s">
        <v>95</v>
      </c>
      <c r="BS18" s="13" t="s">
        <v>155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500</v>
      </c>
      <c r="D19" s="9" t="n">
        <v>203524</v>
      </c>
      <c r="E19" s="9" t="n">
        <v>2055824</v>
      </c>
      <c r="F19" s="9"/>
      <c r="G19" s="9" t="s">
        <v>156</v>
      </c>
      <c r="H19" s="9" t="n">
        <v>800</v>
      </c>
      <c r="I19" s="10" t="s">
        <v>157</v>
      </c>
      <c r="J19" s="9" t="n">
        <v>1185</v>
      </c>
      <c r="K19" s="9" t="n">
        <f aca="false">H19-J19</f>
        <v>-385</v>
      </c>
      <c r="L19" s="9" t="n">
        <v>800</v>
      </c>
      <c r="M19" s="9" t="n">
        <f aca="false">K19+L19</f>
        <v>415</v>
      </c>
      <c r="N19" s="9" t="n">
        <v>415</v>
      </c>
      <c r="O19" s="9" t="n">
        <f aca="false">M19-N19</f>
        <v>0</v>
      </c>
      <c r="P19" s="9" t="n">
        <v>800</v>
      </c>
      <c r="Q19" s="9" t="n">
        <f aca="false">O19+P19</f>
        <v>800</v>
      </c>
      <c r="R19" s="9" t="n">
        <v>217</v>
      </c>
      <c r="S19" s="9" t="n">
        <f aca="false">Q19-R19</f>
        <v>583</v>
      </c>
      <c r="T19" s="9" t="n">
        <v>800</v>
      </c>
      <c r="U19" s="9" t="n">
        <f aca="false">S19+T19</f>
        <v>1383</v>
      </c>
      <c r="V19" s="9" t="n">
        <v>1740</v>
      </c>
      <c r="W19" s="9" t="n">
        <f aca="false">U19-V19</f>
        <v>-357</v>
      </c>
      <c r="X19" s="9" t="n">
        <v>800</v>
      </c>
      <c r="Y19" s="9" t="n">
        <f aca="false">W19+X19</f>
        <v>443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 t="n">
        <f aca="false">SUM(Z19:AQ19)</f>
        <v>0</v>
      </c>
      <c r="AS19" s="9" t="n">
        <f aca="false">Y19-AR19</f>
        <v>443</v>
      </c>
      <c r="AT19" s="9" t="n">
        <v>800</v>
      </c>
      <c r="AU19" s="9" t="n">
        <v>800</v>
      </c>
      <c r="AV19" s="9" t="s">
        <v>29</v>
      </c>
      <c r="AW19" s="9" t="n">
        <v>800</v>
      </c>
      <c r="AX19" s="9" t="n">
        <v>800</v>
      </c>
      <c r="AY19" s="9" t="n">
        <v>400</v>
      </c>
      <c r="AZ19" s="9" t="n">
        <v>800</v>
      </c>
      <c r="BA19" s="9" t="n">
        <v>800</v>
      </c>
      <c r="BB19" s="9" t="s">
        <v>29</v>
      </c>
      <c r="BC19" s="9" t="s">
        <v>29</v>
      </c>
      <c r="BD19" s="9" t="s">
        <v>29</v>
      </c>
      <c r="BE19" s="9" t="s">
        <v>29</v>
      </c>
      <c r="BF19" s="9" t="s">
        <v>29</v>
      </c>
      <c r="BG19" s="9" t="s">
        <v>29</v>
      </c>
      <c r="BH19" s="9" t="s">
        <v>29</v>
      </c>
      <c r="BI19" s="9" t="s">
        <v>29</v>
      </c>
      <c r="BJ19" s="9" t="n">
        <v>400</v>
      </c>
      <c r="BK19" s="9" t="n">
        <v>1200</v>
      </c>
      <c r="BL19" s="9" t="n">
        <v>800</v>
      </c>
      <c r="BM19" s="9" t="n">
        <v>800</v>
      </c>
      <c r="BN19" s="9" t="n">
        <v>800</v>
      </c>
      <c r="BO19" s="11" t="n">
        <f aca="false">ROUNDUP(AS19/C19,0)</f>
        <v>1</v>
      </c>
      <c r="BP19" s="13" t="n">
        <v>37</v>
      </c>
      <c r="BQ19" s="13" t="n">
        <v>4</v>
      </c>
      <c r="BR19" s="13" t="s">
        <v>95</v>
      </c>
      <c r="BS19" s="13" t="s">
        <v>155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100</v>
      </c>
      <c r="D20" s="9" t="n">
        <v>203524</v>
      </c>
      <c r="E20" s="9" t="n">
        <v>2093742</v>
      </c>
      <c r="F20" s="9"/>
      <c r="G20" s="9" t="s">
        <v>99</v>
      </c>
      <c r="H20" s="9" t="n">
        <v>600</v>
      </c>
      <c r="I20" s="10" t="s">
        <v>100</v>
      </c>
      <c r="J20" s="9" t="n">
        <v>240</v>
      </c>
      <c r="K20" s="9" t="n">
        <f aca="false">H20-J20</f>
        <v>360</v>
      </c>
      <c r="L20" s="9" t="n">
        <v>1200</v>
      </c>
      <c r="M20" s="9" t="n">
        <f aca="false">K20+L20</f>
        <v>1560</v>
      </c>
      <c r="N20" s="9" t="n">
        <v>1713</v>
      </c>
      <c r="O20" s="9" t="n">
        <f aca="false">M20-N20</f>
        <v>-153</v>
      </c>
      <c r="P20" s="9" t="n">
        <v>1200</v>
      </c>
      <c r="Q20" s="9" t="n">
        <f aca="false">O20+P20</f>
        <v>1047</v>
      </c>
      <c r="R20" s="9" t="n">
        <v>0</v>
      </c>
      <c r="S20" s="9" t="n">
        <f aca="false">Q20-R20</f>
        <v>1047</v>
      </c>
      <c r="T20" s="9" t="n">
        <v>600</v>
      </c>
      <c r="U20" s="9" t="n">
        <f aca="false">S20+T20</f>
        <v>1647</v>
      </c>
      <c r="V20" s="9" t="n">
        <v>1595</v>
      </c>
      <c r="W20" s="9" t="n">
        <f aca="false">U20-V20</f>
        <v>52</v>
      </c>
      <c r="X20" s="9" t="n">
        <v>600</v>
      </c>
      <c r="Y20" s="9" t="n">
        <f aca="false">W20+X20</f>
        <v>652</v>
      </c>
      <c r="Z20" s="9"/>
      <c r="AA20" s="9" t="n">
        <v>220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 t="n">
        <f aca="false">SUM(Z20:AQ20)</f>
        <v>220</v>
      </c>
      <c r="AS20" s="9" t="n">
        <f aca="false">Y20-AR20</f>
        <v>432</v>
      </c>
      <c r="AT20" s="9" t="n">
        <v>600</v>
      </c>
      <c r="AU20" s="9" t="n">
        <v>1200</v>
      </c>
      <c r="AV20" s="9" t="s">
        <v>29</v>
      </c>
      <c r="AW20" s="9" t="n">
        <v>600</v>
      </c>
      <c r="AX20" s="9" t="n">
        <v>600</v>
      </c>
      <c r="AY20" s="9" t="n">
        <v>600</v>
      </c>
      <c r="AZ20" s="9" t="n">
        <v>1200</v>
      </c>
      <c r="BA20" s="9" t="n">
        <v>600</v>
      </c>
      <c r="BB20" s="9" t="s">
        <v>29</v>
      </c>
      <c r="BC20" s="9" t="s">
        <v>29</v>
      </c>
      <c r="BD20" s="9" t="s">
        <v>29</v>
      </c>
      <c r="BE20" s="9" t="s">
        <v>29</v>
      </c>
      <c r="BF20" s="9" t="s">
        <v>29</v>
      </c>
      <c r="BG20" s="9" t="s">
        <v>29</v>
      </c>
      <c r="BH20" s="9" t="s">
        <v>29</v>
      </c>
      <c r="BI20" s="9" t="s">
        <v>29</v>
      </c>
      <c r="BJ20" s="9" t="s">
        <v>29</v>
      </c>
      <c r="BK20" s="9" t="n">
        <v>1200</v>
      </c>
      <c r="BL20" s="9" t="n">
        <v>1200</v>
      </c>
      <c r="BM20" s="9" t="n">
        <v>600</v>
      </c>
      <c r="BN20" s="9" t="n">
        <v>600</v>
      </c>
      <c r="BO20" s="11" t="n">
        <f aca="false">ROUNDUP(AS20/C20,0)</f>
        <v>5</v>
      </c>
      <c r="BP20" s="13" t="n">
        <v>106</v>
      </c>
      <c r="BQ20" s="13" t="n">
        <v>0</v>
      </c>
      <c r="BR20" s="13" t="s">
        <v>95</v>
      </c>
      <c r="BS20" s="13" t="s">
        <v>155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100</v>
      </c>
      <c r="D21" s="9" t="n">
        <v>190991</v>
      </c>
      <c r="E21" s="16" t="n">
        <v>2130678</v>
      </c>
      <c r="F21" s="9" t="s">
        <v>284</v>
      </c>
      <c r="G21" s="9" t="s">
        <v>112</v>
      </c>
      <c r="H21" s="9" t="s">
        <v>29</v>
      </c>
      <c r="I21" s="10" t="s">
        <v>113</v>
      </c>
      <c r="J21" s="9" t="n">
        <v>200</v>
      </c>
      <c r="K21" s="9" t="n">
        <f aca="false">H21-J21</f>
        <v>-200</v>
      </c>
      <c r="L21" s="9" t="n">
        <v>1200</v>
      </c>
      <c r="M21" s="9" t="n">
        <f aca="false">K21+L21</f>
        <v>1000</v>
      </c>
      <c r="N21" s="9" t="n">
        <v>901</v>
      </c>
      <c r="O21" s="9" t="n">
        <f aca="false">M21-N21</f>
        <v>99</v>
      </c>
      <c r="P21" s="9" t="n">
        <v>500</v>
      </c>
      <c r="Q21" s="9" t="n">
        <f aca="false">O21+P21</f>
        <v>599</v>
      </c>
      <c r="R21" s="9" t="n">
        <v>200</v>
      </c>
      <c r="S21" s="9" t="n">
        <f aca="false">Q21-R21</f>
        <v>399</v>
      </c>
      <c r="T21" s="9" t="n">
        <v>500</v>
      </c>
      <c r="U21" s="9" t="n">
        <f aca="false">S21+T21</f>
        <v>899</v>
      </c>
      <c r="V21" s="9" t="n">
        <v>567</v>
      </c>
      <c r="W21" s="9" t="n">
        <f aca="false">U21-V21</f>
        <v>332</v>
      </c>
      <c r="X21" s="9" t="n">
        <v>500</v>
      </c>
      <c r="Y21" s="9" t="n">
        <f aca="false">W21+X21</f>
        <v>832</v>
      </c>
      <c r="Z21" s="9"/>
      <c r="AA21" s="9" t="n">
        <v>75</v>
      </c>
      <c r="AB21" s="9"/>
      <c r="AC21" s="9" t="n">
        <v>43</v>
      </c>
      <c r="AD21" s="9" t="n">
        <v>94</v>
      </c>
      <c r="AE21" s="9"/>
      <c r="AF21" s="9"/>
      <c r="AG21" s="9"/>
      <c r="AH21" s="9" t="n">
        <v>100</v>
      </c>
      <c r="AI21" s="9"/>
      <c r="AJ21" s="9"/>
      <c r="AK21" s="9"/>
      <c r="AL21" s="9"/>
      <c r="AM21" s="9"/>
      <c r="AN21" s="9" t="n">
        <v>100</v>
      </c>
      <c r="AO21" s="9"/>
      <c r="AP21" s="9"/>
      <c r="AQ21" s="9"/>
      <c r="AR21" s="9" t="n">
        <f aca="false">SUM(Z21:AQ21)</f>
        <v>412</v>
      </c>
      <c r="AS21" s="9" t="n">
        <f aca="false">Y21-AR21</f>
        <v>420</v>
      </c>
      <c r="AT21" s="9" t="n">
        <v>500</v>
      </c>
      <c r="AU21" s="9" t="n">
        <v>500</v>
      </c>
      <c r="AV21" s="9" t="s">
        <v>29</v>
      </c>
      <c r="AW21" s="9" t="n">
        <v>500</v>
      </c>
      <c r="AX21" s="9" t="n">
        <v>500</v>
      </c>
      <c r="AY21" s="9" t="n">
        <v>500</v>
      </c>
      <c r="AZ21" s="9" t="n">
        <v>500</v>
      </c>
      <c r="BA21" s="9" t="n">
        <v>500</v>
      </c>
      <c r="BB21" s="9" t="s">
        <v>29</v>
      </c>
      <c r="BC21" s="9" t="s">
        <v>29</v>
      </c>
      <c r="BD21" s="9" t="s">
        <v>29</v>
      </c>
      <c r="BE21" s="9" t="s">
        <v>29</v>
      </c>
      <c r="BF21" s="9" t="s">
        <v>29</v>
      </c>
      <c r="BG21" s="9" t="s">
        <v>29</v>
      </c>
      <c r="BH21" s="9" t="s">
        <v>29</v>
      </c>
      <c r="BI21" s="9" t="s">
        <v>29</v>
      </c>
      <c r="BJ21" s="9" t="n">
        <v>100</v>
      </c>
      <c r="BK21" s="9" t="n">
        <v>900</v>
      </c>
      <c r="BL21" s="9" t="n">
        <v>500</v>
      </c>
      <c r="BM21" s="9" t="n">
        <v>500</v>
      </c>
      <c r="BN21" s="9" t="n">
        <v>500</v>
      </c>
      <c r="BO21" s="11" t="n">
        <f aca="false">ROUNDUP(AS21/C21,0)</f>
        <v>5</v>
      </c>
      <c r="BP21" s="13" t="n">
        <v>141</v>
      </c>
      <c r="BQ21" s="13" t="n">
        <v>340</v>
      </c>
      <c r="BR21" s="13" t="s">
        <v>291</v>
      </c>
      <c r="BS21" s="13" t="s">
        <v>309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900</v>
      </c>
      <c r="D22" s="9" t="n">
        <v>190991</v>
      </c>
      <c r="E22" s="9" t="n">
        <v>2093741</v>
      </c>
      <c r="F22" s="9"/>
      <c r="G22" s="9" t="s">
        <v>158</v>
      </c>
      <c r="H22" s="9" t="n">
        <v>800</v>
      </c>
      <c r="I22" s="10" t="s">
        <v>159</v>
      </c>
      <c r="J22" s="9" t="n">
        <v>211</v>
      </c>
      <c r="K22" s="9" t="n">
        <f aca="false">H22-J22</f>
        <v>589</v>
      </c>
      <c r="L22" s="9" t="n">
        <v>800</v>
      </c>
      <c r="M22" s="9" t="n">
        <f aca="false">K22+L22</f>
        <v>1389</v>
      </c>
      <c r="N22" s="9" t="n">
        <v>557</v>
      </c>
      <c r="O22" s="9" t="n">
        <f aca="false">M22-N22</f>
        <v>832</v>
      </c>
      <c r="P22" s="9" t="n">
        <v>800</v>
      </c>
      <c r="Q22" s="9" t="n">
        <f aca="false">O22+P22</f>
        <v>1632</v>
      </c>
      <c r="R22" s="9" t="n">
        <v>1100</v>
      </c>
      <c r="S22" s="9" t="n">
        <f aca="false">Q22-R22</f>
        <v>532</v>
      </c>
      <c r="T22" s="9" t="n">
        <v>800</v>
      </c>
      <c r="U22" s="9" t="n">
        <f aca="false">S22+T22</f>
        <v>1332</v>
      </c>
      <c r="V22" s="9" t="n">
        <v>1585</v>
      </c>
      <c r="W22" s="9" t="n">
        <f aca="false">U22-V22</f>
        <v>-253</v>
      </c>
      <c r="X22" s="9" t="n">
        <v>800</v>
      </c>
      <c r="Y22" s="9" t="n">
        <f aca="false">W22+X22</f>
        <v>547</v>
      </c>
      <c r="Z22" s="9"/>
      <c r="AA22" s="9" t="n">
        <v>250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 t="n">
        <f aca="false">SUM(Z22:AQ22)</f>
        <v>250</v>
      </c>
      <c r="AS22" s="9" t="n">
        <f aca="false">Y22-AR22</f>
        <v>297</v>
      </c>
      <c r="AT22" s="9" t="n">
        <v>800</v>
      </c>
      <c r="AU22" s="9" t="n">
        <v>800</v>
      </c>
      <c r="AV22" s="9" t="s">
        <v>29</v>
      </c>
      <c r="AW22" s="9" t="n">
        <v>800</v>
      </c>
      <c r="AX22" s="9" t="n">
        <v>800</v>
      </c>
      <c r="AY22" s="9" t="n">
        <v>800</v>
      </c>
      <c r="AZ22" s="9" t="n">
        <v>800</v>
      </c>
      <c r="BA22" s="9" t="n">
        <v>800</v>
      </c>
      <c r="BB22" s="9" t="s">
        <v>29</v>
      </c>
      <c r="BC22" s="9" t="s">
        <v>29</v>
      </c>
      <c r="BD22" s="9" t="s">
        <v>29</v>
      </c>
      <c r="BE22" s="9" t="s">
        <v>29</v>
      </c>
      <c r="BF22" s="9" t="s">
        <v>29</v>
      </c>
      <c r="BG22" s="9" t="s">
        <v>29</v>
      </c>
      <c r="BH22" s="9" t="s">
        <v>29</v>
      </c>
      <c r="BI22" s="9" t="s">
        <v>29</v>
      </c>
      <c r="BJ22" s="9" t="s">
        <v>29</v>
      </c>
      <c r="BK22" s="9" t="n">
        <v>800</v>
      </c>
      <c r="BL22" s="9" t="n">
        <v>800</v>
      </c>
      <c r="BM22" s="9" t="n">
        <v>800</v>
      </c>
      <c r="BN22" s="9" t="n">
        <v>800</v>
      </c>
      <c r="BO22" s="11" t="n">
        <f aca="false">ROUNDUP(AS22/C22,0)</f>
        <v>1</v>
      </c>
      <c r="BP22" s="13" t="n">
        <v>116</v>
      </c>
      <c r="BQ22" s="13" t="n">
        <v>0</v>
      </c>
      <c r="BR22" s="13" t="s">
        <v>95</v>
      </c>
      <c r="BS22" s="13" t="s">
        <v>310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250</v>
      </c>
      <c r="D23" s="9" t="n">
        <v>190991</v>
      </c>
      <c r="E23" s="9" t="n">
        <v>2101413</v>
      </c>
      <c r="F23" s="9"/>
      <c r="G23" s="9" t="s">
        <v>150</v>
      </c>
      <c r="H23" s="9" t="s">
        <v>29</v>
      </c>
      <c r="I23" s="10" t="s">
        <v>151</v>
      </c>
      <c r="J23" s="9" t="n">
        <v>200</v>
      </c>
      <c r="K23" s="9" t="n">
        <f aca="false">H23-J23</f>
        <v>-200</v>
      </c>
      <c r="L23" s="9" t="n">
        <v>1000</v>
      </c>
      <c r="M23" s="9" t="n">
        <f aca="false">K23+L23</f>
        <v>800</v>
      </c>
      <c r="N23" s="9" t="n">
        <v>800</v>
      </c>
      <c r="O23" s="9" t="n">
        <f aca="false">M23-N23</f>
        <v>0</v>
      </c>
      <c r="P23" s="9" t="n">
        <v>800</v>
      </c>
      <c r="Q23" s="9" t="n">
        <f aca="false">O23+P23</f>
        <v>800</v>
      </c>
      <c r="R23" s="9" t="n">
        <v>1200</v>
      </c>
      <c r="S23" s="9" t="n">
        <f aca="false">Q23-R23</f>
        <v>-400</v>
      </c>
      <c r="T23" s="9" t="n">
        <v>800</v>
      </c>
      <c r="U23" s="9" t="n">
        <f aca="false">S23+T23</f>
        <v>400</v>
      </c>
      <c r="V23" s="9" t="n">
        <v>400</v>
      </c>
      <c r="W23" s="9" t="n">
        <f aca="false">U23-V23</f>
        <v>0</v>
      </c>
      <c r="X23" s="9" t="n">
        <v>800</v>
      </c>
      <c r="Y23" s="9" t="n">
        <f aca="false">W23+X23</f>
        <v>800</v>
      </c>
      <c r="Z23" s="9"/>
      <c r="AA23" s="9"/>
      <c r="AB23" s="9"/>
      <c r="AC23" s="9" t="n">
        <v>212</v>
      </c>
      <c r="AD23" s="9"/>
      <c r="AE23" s="9"/>
      <c r="AF23" s="9"/>
      <c r="AG23" s="9" t="n">
        <f aca="false">152+150</f>
        <v>302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 t="n">
        <f aca="false">SUM(Z23:AQ23)</f>
        <v>514</v>
      </c>
      <c r="AS23" s="9" t="n">
        <f aca="false">Y23-AR23</f>
        <v>286</v>
      </c>
      <c r="AT23" s="9" t="n">
        <v>800</v>
      </c>
      <c r="AU23" s="9" t="n">
        <v>600</v>
      </c>
      <c r="AV23" s="9" t="s">
        <v>29</v>
      </c>
      <c r="AW23" s="9" t="n">
        <v>800</v>
      </c>
      <c r="AX23" s="9" t="n">
        <v>800</v>
      </c>
      <c r="AY23" s="9" t="n">
        <v>800</v>
      </c>
      <c r="AZ23" s="9" t="n">
        <v>600</v>
      </c>
      <c r="BA23" s="9" t="n">
        <v>800</v>
      </c>
      <c r="BB23" s="9" t="s">
        <v>29</v>
      </c>
      <c r="BC23" s="9" t="s">
        <v>29</v>
      </c>
      <c r="BD23" s="9" t="s">
        <v>29</v>
      </c>
      <c r="BE23" s="9" t="s">
        <v>29</v>
      </c>
      <c r="BF23" s="9" t="s">
        <v>29</v>
      </c>
      <c r="BG23" s="9" t="s">
        <v>29</v>
      </c>
      <c r="BH23" s="9" t="s">
        <v>29</v>
      </c>
      <c r="BI23" s="9" t="s">
        <v>29</v>
      </c>
      <c r="BJ23" s="9" t="n">
        <v>400</v>
      </c>
      <c r="BK23" s="9" t="n">
        <v>1200</v>
      </c>
      <c r="BL23" s="9" t="n">
        <v>800</v>
      </c>
      <c r="BM23" s="9" t="n">
        <v>600</v>
      </c>
      <c r="BN23" s="9" t="n">
        <v>800</v>
      </c>
      <c r="BO23" s="11" t="n">
        <f aca="false">ROUNDUP(AS23/C23,0)</f>
        <v>2</v>
      </c>
      <c r="BP23" s="13" t="n">
        <v>10</v>
      </c>
      <c r="BQ23" s="13" t="n">
        <v>920</v>
      </c>
      <c r="BR23" s="13" t="s">
        <v>95</v>
      </c>
      <c r="BS23" s="13" t="s">
        <v>311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500</v>
      </c>
      <c r="D24" s="9" t="n">
        <v>190991</v>
      </c>
      <c r="E24" s="9" t="n">
        <v>2101412</v>
      </c>
      <c r="F24" s="9"/>
      <c r="G24" s="9" t="s">
        <v>67</v>
      </c>
      <c r="H24" s="9" t="s">
        <v>29</v>
      </c>
      <c r="I24" s="10" t="s">
        <v>68</v>
      </c>
      <c r="J24" s="9" t="n">
        <v>255</v>
      </c>
      <c r="K24" s="9" t="n">
        <f aca="false">H24-J24</f>
        <v>-255</v>
      </c>
      <c r="L24" s="9" t="n">
        <v>1200</v>
      </c>
      <c r="M24" s="9" t="n">
        <f aca="false">K24+L24</f>
        <v>945</v>
      </c>
      <c r="N24" s="9" t="n">
        <v>1000</v>
      </c>
      <c r="O24" s="9" t="n">
        <f aca="false">M24-N24</f>
        <v>-55</v>
      </c>
      <c r="P24" s="9" t="n">
        <v>800</v>
      </c>
      <c r="Q24" s="9" t="n">
        <f aca="false">O24+P24</f>
        <v>745</v>
      </c>
      <c r="R24" s="9" t="n">
        <v>1300</v>
      </c>
      <c r="S24" s="9" t="n">
        <f aca="false">Q24-R24</f>
        <v>-555</v>
      </c>
      <c r="T24" s="9" t="n">
        <v>600</v>
      </c>
      <c r="U24" s="9" t="n">
        <f aca="false">S24+T24</f>
        <v>45</v>
      </c>
      <c r="V24" s="9" t="n">
        <v>378</v>
      </c>
      <c r="W24" s="9" t="n">
        <f aca="false">U24-V24</f>
        <v>-333</v>
      </c>
      <c r="X24" s="9" t="n">
        <v>800</v>
      </c>
      <c r="Y24" s="9" t="n">
        <f aca="false">W24+X24</f>
        <v>467</v>
      </c>
      <c r="Z24" s="9"/>
      <c r="AA24" s="9"/>
      <c r="AB24" s="9"/>
      <c r="AC24" s="9"/>
      <c r="AD24" s="9"/>
      <c r="AE24" s="9"/>
      <c r="AF24" s="9" t="n">
        <v>150</v>
      </c>
      <c r="AG24" s="9" t="n">
        <v>100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 t="n">
        <f aca="false">SUM(Z24:AQ24)</f>
        <v>250</v>
      </c>
      <c r="AS24" s="9" t="n">
        <f aca="false">Y24-AR24</f>
        <v>217</v>
      </c>
      <c r="AT24" s="9" t="n">
        <v>800</v>
      </c>
      <c r="AU24" s="9" t="n">
        <v>800</v>
      </c>
      <c r="AV24" s="9" t="s">
        <v>29</v>
      </c>
      <c r="AW24" s="9" t="n">
        <v>600</v>
      </c>
      <c r="AX24" s="9" t="n">
        <v>800</v>
      </c>
      <c r="AY24" s="9" t="n">
        <v>800</v>
      </c>
      <c r="AZ24" s="9" t="n">
        <v>800</v>
      </c>
      <c r="BA24" s="9" t="n">
        <v>600</v>
      </c>
      <c r="BB24" s="9" t="s">
        <v>29</v>
      </c>
      <c r="BC24" s="9" t="s">
        <v>29</v>
      </c>
      <c r="BD24" s="9" t="s">
        <v>29</v>
      </c>
      <c r="BE24" s="9" t="s">
        <v>29</v>
      </c>
      <c r="BF24" s="9" t="s">
        <v>29</v>
      </c>
      <c r="BG24" s="9" t="s">
        <v>29</v>
      </c>
      <c r="BH24" s="9" t="s">
        <v>29</v>
      </c>
      <c r="BI24" s="9" t="s">
        <v>29</v>
      </c>
      <c r="BJ24" s="9" t="n">
        <v>400</v>
      </c>
      <c r="BK24" s="9" t="n">
        <v>1200</v>
      </c>
      <c r="BL24" s="9" t="n">
        <v>800</v>
      </c>
      <c r="BM24" s="9" t="n">
        <v>800</v>
      </c>
      <c r="BN24" s="9" t="n">
        <v>800</v>
      </c>
      <c r="BO24" s="11" t="n">
        <f aca="false">ROUNDUP(AS24/C24,0)</f>
        <v>1</v>
      </c>
      <c r="BP24" s="13" t="n">
        <v>64</v>
      </c>
      <c r="BQ24" s="13" t="n">
        <v>520</v>
      </c>
      <c r="BR24" s="13" t="s">
        <v>95</v>
      </c>
      <c r="BS24" s="13" t="s">
        <v>312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1000</v>
      </c>
      <c r="D25" s="9" t="n">
        <v>203524</v>
      </c>
      <c r="E25" s="9" t="n">
        <v>2079687</v>
      </c>
      <c r="F25" s="9" t="s">
        <v>288</v>
      </c>
      <c r="G25" s="9" t="s">
        <v>160</v>
      </c>
      <c r="H25" s="9" t="s">
        <v>29</v>
      </c>
      <c r="I25" s="10" t="s">
        <v>161</v>
      </c>
      <c r="J25" s="9" t="n">
        <v>0</v>
      </c>
      <c r="K25" s="9" t="n">
        <f aca="false">H25-J25</f>
        <v>0</v>
      </c>
      <c r="L25" s="9" t="n">
        <v>200</v>
      </c>
      <c r="M25" s="9" t="n">
        <f aca="false">K25+L25</f>
        <v>200</v>
      </c>
      <c r="N25" s="9" t="n">
        <v>0</v>
      </c>
      <c r="O25" s="9" t="n">
        <f aca="false">M25-N25</f>
        <v>200</v>
      </c>
      <c r="P25" s="9" t="s">
        <v>29</v>
      </c>
      <c r="Q25" s="9" t="n">
        <f aca="false">O25+P25</f>
        <v>200</v>
      </c>
      <c r="R25" s="9" t="n">
        <v>0</v>
      </c>
      <c r="S25" s="9" t="n">
        <f aca="false">Q25-R25</f>
        <v>200</v>
      </c>
      <c r="T25" s="9" t="n">
        <v>200</v>
      </c>
      <c r="U25" s="9" t="n">
        <f aca="false">S25+T25</f>
        <v>400</v>
      </c>
      <c r="V25" s="9" t="n">
        <v>111</v>
      </c>
      <c r="W25" s="9" t="n">
        <f aca="false">U25-V25</f>
        <v>289</v>
      </c>
      <c r="X25" s="9" t="n">
        <v>200</v>
      </c>
      <c r="Y25" s="9" t="n">
        <f aca="false">W25+X25</f>
        <v>489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 t="n">
        <v>300</v>
      </c>
      <c r="AM25" s="9"/>
      <c r="AN25" s="9"/>
      <c r="AO25" s="9"/>
      <c r="AP25" s="9"/>
      <c r="AQ25" s="9"/>
      <c r="AR25" s="9" t="n">
        <f aca="false">SUM(Z25:AQ25)</f>
        <v>300</v>
      </c>
      <c r="AS25" s="9" t="n">
        <f aca="false">Y25-AR25</f>
        <v>189</v>
      </c>
      <c r="AT25" s="9" t="s">
        <v>29</v>
      </c>
      <c r="AU25" s="9" t="n">
        <v>200</v>
      </c>
      <c r="AV25" s="9" t="s">
        <v>29</v>
      </c>
      <c r="AW25" s="9" t="n">
        <v>200</v>
      </c>
      <c r="AX25" s="9" t="s">
        <v>29</v>
      </c>
      <c r="AY25" s="9" t="n">
        <v>200</v>
      </c>
      <c r="AZ25" s="9" t="n">
        <v>200</v>
      </c>
      <c r="BA25" s="9" t="s">
        <v>29</v>
      </c>
      <c r="BB25" s="9" t="s">
        <v>29</v>
      </c>
      <c r="BC25" s="9" t="s">
        <v>29</v>
      </c>
      <c r="BD25" s="9" t="s">
        <v>29</v>
      </c>
      <c r="BE25" s="9" t="s">
        <v>29</v>
      </c>
      <c r="BF25" s="9" t="s">
        <v>29</v>
      </c>
      <c r="BG25" s="9" t="s">
        <v>29</v>
      </c>
      <c r="BH25" s="9" t="s">
        <v>29</v>
      </c>
      <c r="BI25" s="9" t="s">
        <v>29</v>
      </c>
      <c r="BJ25" s="9" t="n">
        <v>200</v>
      </c>
      <c r="BK25" s="9" t="n">
        <v>200</v>
      </c>
      <c r="BL25" s="9" t="s">
        <v>29</v>
      </c>
      <c r="BM25" s="9" t="n">
        <v>200</v>
      </c>
      <c r="BN25" s="9" t="n">
        <v>200</v>
      </c>
      <c r="BO25" s="11" t="n">
        <f aca="false">ROUNDUP(AS25/C25,0)</f>
        <v>1</v>
      </c>
      <c r="BP25" s="13" t="n">
        <v>9</v>
      </c>
      <c r="BQ25" s="13" t="n">
        <v>0</v>
      </c>
      <c r="BR25" s="13" t="s">
        <v>95</v>
      </c>
      <c r="BS25" s="13" t="s">
        <v>313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1800</v>
      </c>
      <c r="D26" s="9" t="n">
        <v>190991</v>
      </c>
      <c r="E26" s="9" t="n">
        <v>2184947</v>
      </c>
      <c r="F26" s="9" t="s">
        <v>31</v>
      </c>
      <c r="G26" s="9" t="s">
        <v>168</v>
      </c>
      <c r="H26" s="9" t="s">
        <v>29</v>
      </c>
      <c r="I26" s="10" t="s">
        <v>169</v>
      </c>
      <c r="J26" s="9" t="n">
        <v>0</v>
      </c>
      <c r="K26" s="9" t="n">
        <f aca="false">H26-J26</f>
        <v>0</v>
      </c>
      <c r="L26" s="9" t="s">
        <v>29</v>
      </c>
      <c r="M26" s="9" t="n">
        <f aca="false">K26+L26</f>
        <v>0</v>
      </c>
      <c r="N26" s="9" t="n">
        <v>0</v>
      </c>
      <c r="O26" s="9" t="n">
        <f aca="false">M26-N26</f>
        <v>0</v>
      </c>
      <c r="P26" s="9" t="n">
        <v>120</v>
      </c>
      <c r="Q26" s="9" t="n">
        <f aca="false">O26+P26</f>
        <v>120</v>
      </c>
      <c r="R26" s="9" t="n">
        <v>0</v>
      </c>
      <c r="S26" s="9" t="n">
        <f aca="false">Q26-R26</f>
        <v>120</v>
      </c>
      <c r="T26" s="9" t="n">
        <v>120</v>
      </c>
      <c r="U26" s="9" t="n">
        <f aca="false">S26+T26</f>
        <v>240</v>
      </c>
      <c r="V26" s="9" t="n">
        <v>151</v>
      </c>
      <c r="W26" s="9" t="n">
        <f aca="false">U26-V26</f>
        <v>89</v>
      </c>
      <c r="X26" s="9" t="n">
        <v>120</v>
      </c>
      <c r="Y26" s="9" t="n">
        <f aca="false">W26+X26</f>
        <v>209</v>
      </c>
      <c r="Z26" s="9"/>
      <c r="AA26" s="9"/>
      <c r="AB26" s="9"/>
      <c r="AC26" s="9"/>
      <c r="AD26" s="9"/>
      <c r="AE26" s="9"/>
      <c r="AF26" s="9"/>
      <c r="AG26" s="9"/>
      <c r="AH26" s="9" t="n">
        <v>62</v>
      </c>
      <c r="AI26" s="9"/>
      <c r="AJ26" s="9"/>
      <c r="AK26" s="9"/>
      <c r="AL26" s="9"/>
      <c r="AM26" s="9"/>
      <c r="AN26" s="9"/>
      <c r="AO26" s="9"/>
      <c r="AP26" s="9"/>
      <c r="AQ26" s="9"/>
      <c r="AR26" s="9" t="n">
        <f aca="false">SUM(Z26:AQ26)</f>
        <v>62</v>
      </c>
      <c r="AS26" s="9" t="n">
        <f aca="false">Y26-AR26</f>
        <v>147</v>
      </c>
      <c r="AT26" s="9" t="n">
        <v>120</v>
      </c>
      <c r="AU26" s="9" t="n">
        <v>120</v>
      </c>
      <c r="AV26" s="9" t="s">
        <v>29</v>
      </c>
      <c r="AW26" s="9" t="n">
        <v>120</v>
      </c>
      <c r="AX26" s="9" t="n">
        <v>120</v>
      </c>
      <c r="AY26" s="9" t="n">
        <v>120</v>
      </c>
      <c r="AZ26" s="9" t="n">
        <v>240</v>
      </c>
      <c r="BA26" s="9" t="n">
        <v>120</v>
      </c>
      <c r="BB26" s="9" t="s">
        <v>29</v>
      </c>
      <c r="BC26" s="9" t="s">
        <v>29</v>
      </c>
      <c r="BD26" s="9" t="s">
        <v>29</v>
      </c>
      <c r="BE26" s="9" t="s">
        <v>29</v>
      </c>
      <c r="BF26" s="9" t="s">
        <v>29</v>
      </c>
      <c r="BG26" s="9" t="s">
        <v>29</v>
      </c>
      <c r="BH26" s="9" t="s">
        <v>29</v>
      </c>
      <c r="BI26" s="9" t="s">
        <v>29</v>
      </c>
      <c r="BJ26" s="9" t="s">
        <v>29</v>
      </c>
      <c r="BK26" s="9" t="n">
        <v>240</v>
      </c>
      <c r="BL26" s="9" t="n">
        <v>120</v>
      </c>
      <c r="BM26" s="9" t="n">
        <v>120</v>
      </c>
      <c r="BN26" s="9" t="n">
        <v>120</v>
      </c>
      <c r="BO26" s="11" t="n">
        <f aca="false">ROUNDUP(AS26/C26,0)</f>
        <v>1</v>
      </c>
      <c r="BP26" s="13" t="n">
        <v>19</v>
      </c>
      <c r="BQ26" s="13" t="n">
        <v>317</v>
      </c>
      <c r="BR26" s="13" t="s">
        <v>49</v>
      </c>
      <c r="BS26" s="13" t="s">
        <v>314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1000</v>
      </c>
      <c r="D27" s="9" t="n">
        <v>191575</v>
      </c>
      <c r="E27" s="9" t="n">
        <v>2073479</v>
      </c>
      <c r="F27" s="9" t="s">
        <v>282</v>
      </c>
      <c r="G27" s="9" t="s">
        <v>51</v>
      </c>
      <c r="H27" s="9" t="n">
        <v>1500</v>
      </c>
      <c r="I27" s="10" t="s">
        <v>52</v>
      </c>
      <c r="J27" s="9" t="n">
        <v>0</v>
      </c>
      <c r="K27" s="9" t="n">
        <f aca="false">H27-J27</f>
        <v>1500</v>
      </c>
      <c r="L27" s="9" t="n">
        <v>900</v>
      </c>
      <c r="M27" s="9" t="n">
        <f aca="false">K27+L27</f>
        <v>2400</v>
      </c>
      <c r="N27" s="9" t="n">
        <v>1685</v>
      </c>
      <c r="O27" s="9" t="n">
        <f aca="false">M27-N27</f>
        <v>715</v>
      </c>
      <c r="P27" s="9" t="n">
        <v>900</v>
      </c>
      <c r="Q27" s="9" t="n">
        <f aca="false">O27+P27</f>
        <v>1615</v>
      </c>
      <c r="R27" s="9" t="n">
        <v>1110</v>
      </c>
      <c r="S27" s="9" t="n">
        <f aca="false">Q27-R27</f>
        <v>505</v>
      </c>
      <c r="T27" s="9" t="n">
        <v>1200</v>
      </c>
      <c r="U27" s="9" t="n">
        <f aca="false">S27+T27</f>
        <v>1705</v>
      </c>
      <c r="V27" s="9" t="n">
        <v>1378</v>
      </c>
      <c r="W27" s="9" t="n">
        <f aca="false">U27-V27</f>
        <v>327</v>
      </c>
      <c r="X27" s="9" t="n">
        <v>900</v>
      </c>
      <c r="Y27" s="9" t="n">
        <f aca="false">W27+X27</f>
        <v>1227</v>
      </c>
      <c r="Z27" s="9"/>
      <c r="AA27" s="9"/>
      <c r="AB27" s="9"/>
      <c r="AC27" s="9"/>
      <c r="AD27" s="9"/>
      <c r="AE27" s="9"/>
      <c r="AF27" s="9" t="n">
        <v>300</v>
      </c>
      <c r="AG27" s="9"/>
      <c r="AH27" s="9" t="n">
        <v>490</v>
      </c>
      <c r="AI27" s="9"/>
      <c r="AJ27" s="9"/>
      <c r="AK27" s="9"/>
      <c r="AL27" s="9"/>
      <c r="AM27" s="9" t="n">
        <v>312</v>
      </c>
      <c r="AN27" s="9"/>
      <c r="AO27" s="9"/>
      <c r="AP27" s="9"/>
      <c r="AQ27" s="9"/>
      <c r="AR27" s="9" t="n">
        <f aca="false">SUM(Z27:AQ27)</f>
        <v>1102</v>
      </c>
      <c r="AS27" s="9" t="n">
        <f aca="false">Y27-AR27</f>
        <v>125</v>
      </c>
      <c r="AT27" s="9" t="n">
        <v>900</v>
      </c>
      <c r="AU27" s="9" t="n">
        <v>900</v>
      </c>
      <c r="AV27" s="9" t="s">
        <v>29</v>
      </c>
      <c r="AW27" s="9" t="n">
        <v>900</v>
      </c>
      <c r="AX27" s="9" t="n">
        <v>900</v>
      </c>
      <c r="AY27" s="9" t="n">
        <v>900</v>
      </c>
      <c r="AZ27" s="9" t="n">
        <v>900</v>
      </c>
      <c r="BA27" s="9" t="n">
        <v>900</v>
      </c>
      <c r="BB27" s="9" t="s">
        <v>29</v>
      </c>
      <c r="BC27" s="9" t="s">
        <v>29</v>
      </c>
      <c r="BD27" s="9" t="s">
        <v>29</v>
      </c>
      <c r="BE27" s="9" t="s">
        <v>29</v>
      </c>
      <c r="BF27" s="9" t="s">
        <v>29</v>
      </c>
      <c r="BG27" s="9" t="s">
        <v>29</v>
      </c>
      <c r="BH27" s="9" t="s">
        <v>29</v>
      </c>
      <c r="BI27" s="9" t="s">
        <v>29</v>
      </c>
      <c r="BJ27" s="9" t="n">
        <v>300</v>
      </c>
      <c r="BK27" s="9" t="n">
        <v>1500</v>
      </c>
      <c r="BL27" s="9" t="n">
        <v>900</v>
      </c>
      <c r="BM27" s="9" t="n">
        <v>900</v>
      </c>
      <c r="BN27" s="9" t="n">
        <v>900</v>
      </c>
      <c r="BO27" s="11" t="n">
        <f aca="false">ROUNDUP(AS27/C27,0)</f>
        <v>1</v>
      </c>
      <c r="BP27" s="13" t="n">
        <v>308</v>
      </c>
      <c r="BQ27" s="13" t="n">
        <v>1080</v>
      </c>
      <c r="BR27" s="13" t="s">
        <v>49</v>
      </c>
      <c r="BS27" s="13" t="s">
        <v>315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42</v>
      </c>
      <c r="D28" s="9" t="n">
        <v>203524</v>
      </c>
      <c r="E28" s="9" t="n">
        <v>2079698</v>
      </c>
      <c r="F28" s="9" t="s">
        <v>316</v>
      </c>
      <c r="G28" s="9" t="s">
        <v>120</v>
      </c>
      <c r="H28" s="9" t="s">
        <v>29</v>
      </c>
      <c r="I28" s="10" t="s">
        <v>121</v>
      </c>
      <c r="J28" s="9" t="n">
        <v>72</v>
      </c>
      <c r="K28" s="9" t="n">
        <f aca="false">H28-J28</f>
        <v>-72</v>
      </c>
      <c r="L28" s="9" t="n">
        <v>144</v>
      </c>
      <c r="M28" s="9" t="n">
        <f aca="false">K28+L28</f>
        <v>72</v>
      </c>
      <c r="N28" s="9" t="n">
        <v>111</v>
      </c>
      <c r="O28" s="9" t="n">
        <f aca="false">M28-N28</f>
        <v>-39</v>
      </c>
      <c r="P28" s="9" t="n">
        <v>144</v>
      </c>
      <c r="Q28" s="9" t="n">
        <f aca="false">O28+P28</f>
        <v>105</v>
      </c>
      <c r="R28" s="9" t="n">
        <v>168</v>
      </c>
      <c r="S28" s="9" t="n">
        <f aca="false">Q28-R28</f>
        <v>-63</v>
      </c>
      <c r="T28" s="9" t="n">
        <v>108</v>
      </c>
      <c r="U28" s="9" t="n">
        <f aca="false">S28+T28</f>
        <v>45</v>
      </c>
      <c r="V28" s="9" t="n">
        <v>38</v>
      </c>
      <c r="W28" s="9" t="n">
        <f aca="false">U28-V28</f>
        <v>7</v>
      </c>
      <c r="X28" s="9" t="n">
        <v>144</v>
      </c>
      <c r="Y28" s="9" t="n">
        <f aca="false">W28+X28</f>
        <v>151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 t="n">
        <v>36</v>
      </c>
      <c r="AO28" s="9"/>
      <c r="AP28" s="9"/>
      <c r="AQ28" s="9"/>
      <c r="AR28" s="9" t="n">
        <f aca="false">SUM(Z28:AQ28)</f>
        <v>36</v>
      </c>
      <c r="AS28" s="9" t="n">
        <f aca="false">Y28-AR28</f>
        <v>115</v>
      </c>
      <c r="AT28" s="9" t="n">
        <v>144</v>
      </c>
      <c r="AU28" s="9" t="n">
        <v>108</v>
      </c>
      <c r="AV28" s="9" t="s">
        <v>29</v>
      </c>
      <c r="AW28" s="9" t="n">
        <v>144</v>
      </c>
      <c r="AX28" s="9" t="n">
        <v>108</v>
      </c>
      <c r="AY28" s="9" t="n">
        <v>144</v>
      </c>
      <c r="AZ28" s="9" t="n">
        <v>144</v>
      </c>
      <c r="BA28" s="9" t="n">
        <v>108</v>
      </c>
      <c r="BB28" s="9" t="n">
        <v>36</v>
      </c>
      <c r="BC28" s="9" t="s">
        <v>29</v>
      </c>
      <c r="BD28" s="9" t="s">
        <v>29</v>
      </c>
      <c r="BE28" s="9" t="s">
        <v>29</v>
      </c>
      <c r="BF28" s="9" t="s">
        <v>29</v>
      </c>
      <c r="BG28" s="9" t="s">
        <v>29</v>
      </c>
      <c r="BH28" s="9" t="s">
        <v>29</v>
      </c>
      <c r="BI28" s="9" t="s">
        <v>29</v>
      </c>
      <c r="BJ28" s="9" t="n">
        <v>72</v>
      </c>
      <c r="BK28" s="9" t="n">
        <v>180</v>
      </c>
      <c r="BL28" s="9" t="n">
        <v>108</v>
      </c>
      <c r="BM28" s="9" t="n">
        <v>144</v>
      </c>
      <c r="BN28" s="9" t="n">
        <v>144</v>
      </c>
      <c r="BO28" s="11" t="n">
        <f aca="false">ROUNDUP(AS28/C28,0)</f>
        <v>3</v>
      </c>
      <c r="BP28" s="13" t="n">
        <v>3</v>
      </c>
      <c r="BQ28" s="13" t="n">
        <v>0</v>
      </c>
      <c r="BR28" s="13" t="s">
        <v>117</v>
      </c>
      <c r="BS28" s="13" t="s">
        <v>117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90</v>
      </c>
      <c r="D29" s="9" t="n">
        <v>203525</v>
      </c>
      <c r="E29" s="16" t="n">
        <v>2004136</v>
      </c>
      <c r="F29" s="9" t="s">
        <v>302</v>
      </c>
      <c r="G29" s="9" t="s">
        <v>105</v>
      </c>
      <c r="H29" s="9" t="s">
        <v>29</v>
      </c>
      <c r="I29" s="10" t="s">
        <v>106</v>
      </c>
      <c r="J29" s="9" t="n">
        <v>167</v>
      </c>
      <c r="K29" s="9" t="n">
        <f aca="false">H29-J29</f>
        <v>-167</v>
      </c>
      <c r="L29" s="9" t="n">
        <v>300</v>
      </c>
      <c r="M29" s="9" t="n">
        <f aca="false">K29+L29</f>
        <v>133</v>
      </c>
      <c r="N29" s="9" t="n">
        <v>150</v>
      </c>
      <c r="O29" s="9" t="n">
        <f aca="false">M29-N29</f>
        <v>-17</v>
      </c>
      <c r="P29" s="9" t="n">
        <v>500</v>
      </c>
      <c r="Q29" s="9" t="n">
        <f aca="false">O29+P29</f>
        <v>483</v>
      </c>
      <c r="R29" s="9" t="n">
        <v>219</v>
      </c>
      <c r="S29" s="9" t="n">
        <f aca="false">Q29-R29</f>
        <v>264</v>
      </c>
      <c r="T29" s="9" t="n">
        <v>500</v>
      </c>
      <c r="U29" s="9" t="n">
        <f aca="false">S29+T29</f>
        <v>764</v>
      </c>
      <c r="V29" s="9" t="n">
        <v>583</v>
      </c>
      <c r="W29" s="9" t="n">
        <f aca="false">U29-V29</f>
        <v>181</v>
      </c>
      <c r="X29" s="9" t="n">
        <v>500</v>
      </c>
      <c r="Y29" s="9" t="n">
        <f aca="false">W29+X29</f>
        <v>681</v>
      </c>
      <c r="Z29" s="9"/>
      <c r="AA29" s="9"/>
      <c r="AB29" s="9" t="n">
        <f aca="false">80*4</f>
        <v>320</v>
      </c>
      <c r="AC29" s="9"/>
      <c r="AD29" s="9"/>
      <c r="AE29" s="9"/>
      <c r="AF29" s="9"/>
      <c r="AG29" s="9"/>
      <c r="AH29" s="9" t="n">
        <v>80</v>
      </c>
      <c r="AI29" s="9"/>
      <c r="AJ29" s="9"/>
      <c r="AK29" s="9" t="n">
        <v>47</v>
      </c>
      <c r="AL29" s="9"/>
      <c r="AM29" s="9"/>
      <c r="AN29" s="9" t="n">
        <f aca="false">80+71</f>
        <v>151</v>
      </c>
      <c r="AO29" s="9"/>
      <c r="AP29" s="9"/>
      <c r="AQ29" s="9"/>
      <c r="AR29" s="9" t="n">
        <f aca="false">SUM(Z29:AQ29)</f>
        <v>598</v>
      </c>
      <c r="AS29" s="9" t="n">
        <f aca="false">Y29-AR29</f>
        <v>83</v>
      </c>
      <c r="AT29" s="9" t="n">
        <v>500</v>
      </c>
      <c r="AU29" s="9" t="n">
        <v>500</v>
      </c>
      <c r="AV29" s="9" t="s">
        <v>29</v>
      </c>
      <c r="AW29" s="9" t="n">
        <v>500</v>
      </c>
      <c r="AX29" s="9" t="n">
        <v>500</v>
      </c>
      <c r="AY29" s="9" t="n">
        <v>500</v>
      </c>
      <c r="AZ29" s="9" t="n">
        <v>500</v>
      </c>
      <c r="BA29" s="9" t="n">
        <v>500</v>
      </c>
      <c r="BB29" s="9" t="s">
        <v>29</v>
      </c>
      <c r="BC29" s="9" t="s">
        <v>29</v>
      </c>
      <c r="BD29" s="9" t="s">
        <v>29</v>
      </c>
      <c r="BE29" s="9" t="s">
        <v>29</v>
      </c>
      <c r="BF29" s="9" t="s">
        <v>29</v>
      </c>
      <c r="BG29" s="9" t="s">
        <v>29</v>
      </c>
      <c r="BH29" s="9" t="s">
        <v>29</v>
      </c>
      <c r="BI29" s="9" t="s">
        <v>29</v>
      </c>
      <c r="BJ29" s="9" t="n">
        <v>100</v>
      </c>
      <c r="BK29" s="9" t="n">
        <v>900</v>
      </c>
      <c r="BL29" s="9" t="n">
        <v>500</v>
      </c>
      <c r="BM29" s="9" t="n">
        <v>500</v>
      </c>
      <c r="BN29" s="9" t="n">
        <v>500</v>
      </c>
      <c r="BO29" s="11" t="n">
        <f aca="false">ROUNDUP(AS29/C29,0)</f>
        <v>1</v>
      </c>
      <c r="BP29" s="13" t="n">
        <v>88</v>
      </c>
      <c r="BQ29" s="13" t="n">
        <v>1103</v>
      </c>
      <c r="BR29" s="13" t="s">
        <v>317</v>
      </c>
      <c r="BS29" s="13" t="s">
        <v>318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39</v>
      </c>
      <c r="D30" s="9" t="n">
        <v>203524</v>
      </c>
      <c r="E30" s="9" t="n">
        <v>2079691</v>
      </c>
      <c r="F30" s="9" t="s">
        <v>319</v>
      </c>
      <c r="G30" s="9" t="s">
        <v>115</v>
      </c>
      <c r="H30" s="9" t="s">
        <v>29</v>
      </c>
      <c r="I30" s="10" t="s">
        <v>116</v>
      </c>
      <c r="J30" s="9" t="n">
        <v>0</v>
      </c>
      <c r="K30" s="9" t="n">
        <f aca="false">H30-J30</f>
        <v>0</v>
      </c>
      <c r="L30" s="9" t="n">
        <v>108</v>
      </c>
      <c r="M30" s="9" t="n">
        <f aca="false">K30+L30</f>
        <v>108</v>
      </c>
      <c r="N30" s="9" t="n">
        <v>72</v>
      </c>
      <c r="O30" s="9" t="n">
        <f aca="false">M30-N30</f>
        <v>36</v>
      </c>
      <c r="P30" s="9" t="n">
        <v>144</v>
      </c>
      <c r="Q30" s="9" t="n">
        <f aca="false">O30+P30</f>
        <v>180</v>
      </c>
      <c r="R30" s="9" t="n">
        <v>104</v>
      </c>
      <c r="S30" s="9" t="n">
        <f aca="false">Q30-R30</f>
        <v>76</v>
      </c>
      <c r="T30" s="9" t="n">
        <v>144</v>
      </c>
      <c r="U30" s="9" t="n">
        <f aca="false">S30+T30</f>
        <v>220</v>
      </c>
      <c r="V30" s="9" t="n">
        <v>217</v>
      </c>
      <c r="W30" s="9" t="n">
        <f aca="false">U30-V30</f>
        <v>3</v>
      </c>
      <c r="X30" s="9" t="n">
        <v>144</v>
      </c>
      <c r="Y30" s="9" t="n">
        <f aca="false">W30+X30</f>
        <v>147</v>
      </c>
      <c r="Z30" s="9"/>
      <c r="AA30" s="9" t="n">
        <v>35</v>
      </c>
      <c r="AB30" s="9"/>
      <c r="AC30" s="9"/>
      <c r="AD30" s="9"/>
      <c r="AE30" s="9"/>
      <c r="AF30" s="9"/>
      <c r="AG30" s="9"/>
      <c r="AH30" s="9" t="n">
        <v>36</v>
      </c>
      <c r="AI30" s="9"/>
      <c r="AJ30" s="9"/>
      <c r="AK30" s="9"/>
      <c r="AL30" s="9"/>
      <c r="AM30" s="9"/>
      <c r="AN30" s="9"/>
      <c r="AO30" s="9"/>
      <c r="AP30" s="9"/>
      <c r="AQ30" s="9"/>
      <c r="AR30" s="9" t="n">
        <f aca="false">SUM(Z30:AQ30)</f>
        <v>71</v>
      </c>
      <c r="AS30" s="9" t="n">
        <f aca="false">Y30-AR30</f>
        <v>76</v>
      </c>
      <c r="AT30" s="9" t="n">
        <v>144</v>
      </c>
      <c r="AU30" s="9" t="n">
        <v>144</v>
      </c>
      <c r="AV30" s="9" t="s">
        <v>29</v>
      </c>
      <c r="AW30" s="9" t="n">
        <v>108</v>
      </c>
      <c r="AX30" s="9" t="n">
        <v>144</v>
      </c>
      <c r="AY30" s="9" t="n">
        <v>108</v>
      </c>
      <c r="AZ30" s="9" t="n">
        <v>144</v>
      </c>
      <c r="BA30" s="9" t="n">
        <v>144</v>
      </c>
      <c r="BB30" s="9" t="s">
        <v>29</v>
      </c>
      <c r="BC30" s="9" t="s">
        <v>29</v>
      </c>
      <c r="BD30" s="9" t="s">
        <v>29</v>
      </c>
      <c r="BE30" s="9" t="s">
        <v>29</v>
      </c>
      <c r="BF30" s="9" t="s">
        <v>29</v>
      </c>
      <c r="BG30" s="9" t="s">
        <v>29</v>
      </c>
      <c r="BH30" s="9" t="s">
        <v>29</v>
      </c>
      <c r="BI30" s="9" t="s">
        <v>29</v>
      </c>
      <c r="BJ30" s="9" t="n">
        <v>72</v>
      </c>
      <c r="BK30" s="9" t="n">
        <v>180</v>
      </c>
      <c r="BL30" s="9" t="n">
        <v>144</v>
      </c>
      <c r="BM30" s="9" t="n">
        <v>108</v>
      </c>
      <c r="BN30" s="9" t="n">
        <v>144</v>
      </c>
      <c r="BO30" s="11" t="n">
        <f aca="false">ROUNDUP(AS30/C30,0)</f>
        <v>2</v>
      </c>
      <c r="BP30" s="13" t="n">
        <v>344</v>
      </c>
      <c r="BQ30" s="13" t="n">
        <v>954</v>
      </c>
      <c r="BR30" s="13" t="s">
        <v>117</v>
      </c>
      <c r="BS30" s="13" t="s">
        <v>117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400</v>
      </c>
      <c r="D31" s="9" t="n">
        <v>200375</v>
      </c>
      <c r="E31" s="16" t="n">
        <v>2260334</v>
      </c>
      <c r="F31" s="9"/>
      <c r="G31" s="9" t="s">
        <v>134</v>
      </c>
      <c r="H31" s="9" t="s">
        <v>29</v>
      </c>
      <c r="I31" s="10" t="s">
        <v>135</v>
      </c>
      <c r="J31" s="9" t="n">
        <v>0</v>
      </c>
      <c r="K31" s="9" t="n">
        <f aca="false">H31-J31</f>
        <v>0</v>
      </c>
      <c r="L31" s="9" t="n">
        <v>1000</v>
      </c>
      <c r="M31" s="9" t="n">
        <f aca="false">K31+L31</f>
        <v>1000</v>
      </c>
      <c r="N31" s="9" t="n">
        <v>853</v>
      </c>
      <c r="O31" s="9" t="n">
        <f aca="false">M31-N31</f>
        <v>147</v>
      </c>
      <c r="P31" s="9" t="n">
        <v>400</v>
      </c>
      <c r="Q31" s="9" t="n">
        <f aca="false">O31+P31</f>
        <v>547</v>
      </c>
      <c r="R31" s="9" t="n">
        <v>890</v>
      </c>
      <c r="S31" s="9" t="n">
        <f aca="false">Q31-R31</f>
        <v>-343</v>
      </c>
      <c r="T31" s="9" t="n">
        <v>600</v>
      </c>
      <c r="U31" s="9" t="n">
        <f aca="false">S31+T31</f>
        <v>257</v>
      </c>
      <c r="V31" s="9" t="n">
        <v>74</v>
      </c>
      <c r="W31" s="9" t="n">
        <f aca="false">U31-V31</f>
        <v>183</v>
      </c>
      <c r="X31" s="9" t="n">
        <v>400</v>
      </c>
      <c r="Y31" s="9" t="n">
        <f aca="false">W31+X31</f>
        <v>583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 t="n">
        <v>180</v>
      </c>
      <c r="AO31" s="9" t="n">
        <v>180</v>
      </c>
      <c r="AP31" s="9" t="n">
        <f aca="false">120+62</f>
        <v>182</v>
      </c>
      <c r="AQ31" s="9"/>
      <c r="AR31" s="9" t="n">
        <f aca="false">SUM(Z31:AQ31)</f>
        <v>542</v>
      </c>
      <c r="AS31" s="9" t="n">
        <f aca="false">Y31-AR31</f>
        <v>41</v>
      </c>
      <c r="AT31" s="9" t="n">
        <v>600</v>
      </c>
      <c r="AU31" s="9" t="n">
        <v>400</v>
      </c>
      <c r="AV31" s="9" t="s">
        <v>29</v>
      </c>
      <c r="AW31" s="9" t="n">
        <v>600</v>
      </c>
      <c r="AX31" s="9" t="n">
        <v>400</v>
      </c>
      <c r="AY31" s="9" t="n">
        <v>600</v>
      </c>
      <c r="AZ31" s="9" t="n">
        <v>400</v>
      </c>
      <c r="BA31" s="9" t="n">
        <v>600</v>
      </c>
      <c r="BB31" s="9" t="s">
        <v>29</v>
      </c>
      <c r="BC31" s="9" t="s">
        <v>29</v>
      </c>
      <c r="BD31" s="9" t="s">
        <v>29</v>
      </c>
      <c r="BE31" s="9" t="s">
        <v>29</v>
      </c>
      <c r="BF31" s="9" t="s">
        <v>29</v>
      </c>
      <c r="BG31" s="9" t="s">
        <v>29</v>
      </c>
      <c r="BH31" s="9" t="s">
        <v>29</v>
      </c>
      <c r="BI31" s="9" t="s">
        <v>29</v>
      </c>
      <c r="BJ31" s="9" t="s">
        <v>29</v>
      </c>
      <c r="BK31" s="9" t="n">
        <v>1000</v>
      </c>
      <c r="BL31" s="9" t="n">
        <v>400</v>
      </c>
      <c r="BM31" s="9" t="n">
        <v>600</v>
      </c>
      <c r="BN31" s="9" t="n">
        <v>400</v>
      </c>
      <c r="BO31" s="11" t="n">
        <f aca="false">ROUNDUP(AS31/C31,0)</f>
        <v>1</v>
      </c>
      <c r="BP31" s="13" t="n">
        <v>115</v>
      </c>
      <c r="BQ31" s="13" t="n">
        <v>0</v>
      </c>
      <c r="BR31" s="13" t="s">
        <v>49</v>
      </c>
      <c r="BS31" s="13" t="s">
        <v>320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450</v>
      </c>
      <c r="D32" s="9" t="n">
        <v>203525</v>
      </c>
      <c r="E32" s="9" t="n">
        <v>2032044</v>
      </c>
      <c r="F32" s="9" t="s">
        <v>294</v>
      </c>
      <c r="G32" s="9" t="s">
        <v>60</v>
      </c>
      <c r="H32" s="9" t="n">
        <v>1600</v>
      </c>
      <c r="I32" s="10" t="s">
        <v>61</v>
      </c>
      <c r="J32" s="9" t="n">
        <v>1007</v>
      </c>
      <c r="K32" s="9" t="n">
        <f aca="false">H32-J32</f>
        <v>593</v>
      </c>
      <c r="L32" s="9" t="n">
        <v>1200</v>
      </c>
      <c r="M32" s="9" t="n">
        <f aca="false">K32+L32</f>
        <v>1793</v>
      </c>
      <c r="N32" s="9" t="n">
        <v>1153</v>
      </c>
      <c r="O32" s="9" t="n">
        <f aca="false">M32-N32</f>
        <v>640</v>
      </c>
      <c r="P32" s="9" t="n">
        <v>800</v>
      </c>
      <c r="Q32" s="9" t="n">
        <f aca="false">O32+P32</f>
        <v>1440</v>
      </c>
      <c r="R32" s="9" t="n">
        <v>1454</v>
      </c>
      <c r="S32" s="9" t="n">
        <f aca="false">Q32-R32</f>
        <v>-14</v>
      </c>
      <c r="T32" s="9" t="n">
        <v>1200</v>
      </c>
      <c r="U32" s="9" t="n">
        <f aca="false">S32+T32</f>
        <v>1186</v>
      </c>
      <c r="V32" s="9" t="n">
        <v>820</v>
      </c>
      <c r="W32" s="9" t="n">
        <f aca="false">U32-V32</f>
        <v>366</v>
      </c>
      <c r="X32" s="9" t="n">
        <v>800</v>
      </c>
      <c r="Y32" s="9" t="n">
        <f aca="false">W32+X32</f>
        <v>1166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n">
        <f aca="false">400+400</f>
        <v>800</v>
      </c>
      <c r="AK32" s="9"/>
      <c r="AL32" s="9" t="n">
        <v>359</v>
      </c>
      <c r="AM32" s="9"/>
      <c r="AN32" s="9"/>
      <c r="AO32" s="9"/>
      <c r="AP32" s="9"/>
      <c r="AQ32" s="9"/>
      <c r="AR32" s="9" t="n">
        <f aca="false">SUM(Z32:AQ32)</f>
        <v>1159</v>
      </c>
      <c r="AS32" s="9" t="n">
        <f aca="false">Y32-AR32</f>
        <v>7</v>
      </c>
      <c r="AT32" s="9" t="n">
        <v>800</v>
      </c>
      <c r="AU32" s="9" t="n">
        <v>800</v>
      </c>
      <c r="AV32" s="9" t="s">
        <v>29</v>
      </c>
      <c r="AW32" s="9" t="n">
        <v>1200</v>
      </c>
      <c r="AX32" s="9" t="n">
        <v>800</v>
      </c>
      <c r="AY32" s="9" t="n">
        <v>800</v>
      </c>
      <c r="AZ32" s="9" t="n">
        <v>800</v>
      </c>
      <c r="BA32" s="9" t="n">
        <v>1200</v>
      </c>
      <c r="BB32" s="9" t="s">
        <v>29</v>
      </c>
      <c r="BC32" s="9" t="s">
        <v>29</v>
      </c>
      <c r="BD32" s="9" t="s">
        <v>29</v>
      </c>
      <c r="BE32" s="9" t="s">
        <v>29</v>
      </c>
      <c r="BF32" s="9" t="s">
        <v>29</v>
      </c>
      <c r="BG32" s="9" t="s">
        <v>29</v>
      </c>
      <c r="BH32" s="9" t="s">
        <v>29</v>
      </c>
      <c r="BI32" s="9" t="s">
        <v>29</v>
      </c>
      <c r="BJ32" s="9" t="s">
        <v>29</v>
      </c>
      <c r="BK32" s="9" t="n">
        <v>1600</v>
      </c>
      <c r="BL32" s="9" t="n">
        <v>1200</v>
      </c>
      <c r="BM32" s="9" t="n">
        <v>800</v>
      </c>
      <c r="BN32" s="9" t="n">
        <v>800</v>
      </c>
      <c r="BO32" s="11" t="n">
        <f aca="false">ROUNDUP(AS32/C32,0)</f>
        <v>1</v>
      </c>
      <c r="BP32" s="13" t="n">
        <v>11</v>
      </c>
      <c r="BQ32" s="13" t="n">
        <v>206</v>
      </c>
      <c r="BR32" s="13"/>
      <c r="BS32" s="13"/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100</v>
      </c>
      <c r="D33" s="9" t="n">
        <v>203525</v>
      </c>
      <c r="E33" s="9" t="n">
        <v>2032037</v>
      </c>
      <c r="F33" s="9"/>
      <c r="G33" s="9" t="s">
        <v>88</v>
      </c>
      <c r="H33" s="9" t="n">
        <v>400</v>
      </c>
      <c r="I33" s="10" t="s">
        <v>89</v>
      </c>
      <c r="J33" s="9" t="n">
        <v>600</v>
      </c>
      <c r="K33" s="9" t="n">
        <f aca="false">H33-J33</f>
        <v>-200</v>
      </c>
      <c r="L33" s="9" t="n">
        <v>1100</v>
      </c>
      <c r="M33" s="9" t="n">
        <f aca="false">K33+L33</f>
        <v>900</v>
      </c>
      <c r="N33" s="9" t="n">
        <v>900</v>
      </c>
      <c r="O33" s="9" t="n">
        <f aca="false">M33-N33</f>
        <v>0</v>
      </c>
      <c r="P33" s="9" t="n">
        <v>900</v>
      </c>
      <c r="Q33" s="9" t="n">
        <f aca="false">O33+P33</f>
        <v>900</v>
      </c>
      <c r="R33" s="9" t="n">
        <v>1600</v>
      </c>
      <c r="S33" s="9" t="n">
        <f aca="false">Q33-R33</f>
        <v>-700</v>
      </c>
      <c r="T33" s="9" t="n">
        <v>1000</v>
      </c>
      <c r="U33" s="9" t="n">
        <f aca="false">S33+T33</f>
        <v>300</v>
      </c>
      <c r="V33" s="9" t="n">
        <v>500</v>
      </c>
      <c r="W33" s="9" t="n">
        <f aca="false">U33-V33</f>
        <v>-200</v>
      </c>
      <c r="X33" s="9" t="n">
        <v>900</v>
      </c>
      <c r="Y33" s="9" t="n">
        <f aca="false">W33+X33</f>
        <v>700</v>
      </c>
      <c r="Z33" s="9"/>
      <c r="AA33" s="9"/>
      <c r="AB33" s="9"/>
      <c r="AC33" s="9"/>
      <c r="AD33" s="9"/>
      <c r="AE33" s="9" t="n">
        <f aca="false">100+100</f>
        <v>200</v>
      </c>
      <c r="AF33" s="9"/>
      <c r="AG33" s="9"/>
      <c r="AH33" s="9"/>
      <c r="AI33" s="9"/>
      <c r="AJ33" s="9"/>
      <c r="AK33" s="9" t="n">
        <f aca="false">100+100+100+100</f>
        <v>400</v>
      </c>
      <c r="AL33" s="9"/>
      <c r="AM33" s="9"/>
      <c r="AN33" s="9"/>
      <c r="AO33" s="9"/>
      <c r="AP33" s="9" t="n">
        <v>100</v>
      </c>
      <c r="AQ33" s="9"/>
      <c r="AR33" s="9" t="n">
        <f aca="false">SUM(Z33:AQ33)</f>
        <v>700</v>
      </c>
      <c r="AS33" s="9" t="n">
        <f aca="false">Y33-AR33</f>
        <v>0</v>
      </c>
      <c r="AT33" s="9" t="n">
        <v>900</v>
      </c>
      <c r="AU33" s="9" t="n">
        <v>900</v>
      </c>
      <c r="AV33" s="9" t="s">
        <v>29</v>
      </c>
      <c r="AW33" s="9" t="n">
        <v>900</v>
      </c>
      <c r="AX33" s="9" t="n">
        <v>900</v>
      </c>
      <c r="AY33" s="9" t="n">
        <v>900</v>
      </c>
      <c r="AZ33" s="9" t="n">
        <v>900</v>
      </c>
      <c r="BA33" s="9" t="n">
        <v>900</v>
      </c>
      <c r="BB33" s="9" t="s">
        <v>29</v>
      </c>
      <c r="BC33" s="9" t="s">
        <v>29</v>
      </c>
      <c r="BD33" s="9" t="s">
        <v>29</v>
      </c>
      <c r="BE33" s="9" t="s">
        <v>29</v>
      </c>
      <c r="BF33" s="9" t="s">
        <v>29</v>
      </c>
      <c r="BG33" s="9" t="s">
        <v>29</v>
      </c>
      <c r="BH33" s="9" t="s">
        <v>29</v>
      </c>
      <c r="BI33" s="9" t="s">
        <v>29</v>
      </c>
      <c r="BJ33" s="9" t="n">
        <v>300</v>
      </c>
      <c r="BK33" s="9" t="n">
        <v>1500</v>
      </c>
      <c r="BL33" s="9" t="n">
        <v>900</v>
      </c>
      <c r="BM33" s="9" t="n">
        <v>900</v>
      </c>
      <c r="BN33" s="9" t="n">
        <v>900</v>
      </c>
      <c r="BO33" s="11" t="n">
        <f aca="false">SUM(BO2:BO32)</f>
        <v>109</v>
      </c>
      <c r="BP33" s="13" t="n">
        <v>24</v>
      </c>
      <c r="BQ33" s="13" t="n">
        <v>2772</v>
      </c>
      <c r="BR33" s="13" t="s">
        <v>21</v>
      </c>
      <c r="BS33" s="13" t="s">
        <v>21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450</v>
      </c>
      <c r="D34" s="9" t="n">
        <v>191575</v>
      </c>
      <c r="E34" s="9" t="n">
        <v>2066304</v>
      </c>
      <c r="F34" s="9"/>
      <c r="G34" s="9" t="s">
        <v>90</v>
      </c>
      <c r="H34" s="9" t="n">
        <v>450</v>
      </c>
      <c r="I34" s="10" t="s">
        <v>91</v>
      </c>
      <c r="J34" s="9" t="n">
        <v>1548</v>
      </c>
      <c r="K34" s="9" t="n">
        <f aca="false">H34-J34</f>
        <v>-1098</v>
      </c>
      <c r="L34" s="9" t="n">
        <v>1350</v>
      </c>
      <c r="M34" s="9" t="n">
        <f aca="false">K34+L34</f>
        <v>252</v>
      </c>
      <c r="N34" s="9" t="n">
        <v>508</v>
      </c>
      <c r="O34" s="9" t="n">
        <f aca="false">M34-N34</f>
        <v>-256</v>
      </c>
      <c r="P34" s="9" t="n">
        <v>900</v>
      </c>
      <c r="Q34" s="9" t="n">
        <f aca="false">O34+P34</f>
        <v>644</v>
      </c>
      <c r="R34" s="9" t="n">
        <v>748</v>
      </c>
      <c r="S34" s="9" t="n">
        <f aca="false">Q34-R34</f>
        <v>-104</v>
      </c>
      <c r="T34" s="9" t="n">
        <v>900</v>
      </c>
      <c r="U34" s="9" t="n">
        <f aca="false">S34+T34</f>
        <v>796</v>
      </c>
      <c r="V34" s="9" t="n">
        <v>827</v>
      </c>
      <c r="W34" s="9" t="n">
        <f aca="false">U34-V34</f>
        <v>-31</v>
      </c>
      <c r="X34" s="9" t="n">
        <v>900</v>
      </c>
      <c r="Y34" s="9" t="n">
        <f aca="false">W34+X34</f>
        <v>869</v>
      </c>
      <c r="Z34" s="9"/>
      <c r="AA34" s="9"/>
      <c r="AB34" s="9" t="n">
        <v>390</v>
      </c>
      <c r="AC34" s="9"/>
      <c r="AD34" s="9"/>
      <c r="AE34" s="9" t="n">
        <v>479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 t="n">
        <f aca="false">SUM(Z34:AQ34)</f>
        <v>869</v>
      </c>
      <c r="AS34" s="9" t="n">
        <f aca="false">Y34-AR34</f>
        <v>0</v>
      </c>
      <c r="AT34" s="9" t="n">
        <v>900</v>
      </c>
      <c r="AU34" s="9" t="n">
        <v>900</v>
      </c>
      <c r="AV34" s="9" t="s">
        <v>29</v>
      </c>
      <c r="AW34" s="9" t="n">
        <v>900</v>
      </c>
      <c r="AX34" s="9" t="n">
        <v>900</v>
      </c>
      <c r="AY34" s="9" t="n">
        <v>900</v>
      </c>
      <c r="AZ34" s="9" t="n">
        <v>900</v>
      </c>
      <c r="BA34" s="9" t="n">
        <v>900</v>
      </c>
      <c r="BB34" s="9" t="s">
        <v>29</v>
      </c>
      <c r="BC34" s="9" t="s">
        <v>29</v>
      </c>
      <c r="BD34" s="9" t="s">
        <v>29</v>
      </c>
      <c r="BE34" s="9" t="s">
        <v>29</v>
      </c>
      <c r="BF34" s="9" t="s">
        <v>29</v>
      </c>
      <c r="BG34" s="9" t="s">
        <v>29</v>
      </c>
      <c r="BH34" s="9" t="s">
        <v>29</v>
      </c>
      <c r="BI34" s="9" t="s">
        <v>29</v>
      </c>
      <c r="BJ34" s="9" t="n">
        <v>450</v>
      </c>
      <c r="BK34" s="9" t="n">
        <v>1350</v>
      </c>
      <c r="BL34" s="9" t="n">
        <v>900</v>
      </c>
      <c r="BM34" s="9" t="n">
        <v>900</v>
      </c>
      <c r="BN34" s="9" t="n">
        <v>900</v>
      </c>
      <c r="BO34" s="11"/>
      <c r="BP34" s="13" t="n">
        <v>581</v>
      </c>
      <c r="BQ34" s="13" t="n">
        <v>1403</v>
      </c>
      <c r="BR34" s="13"/>
      <c r="BS34" s="13"/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500</v>
      </c>
      <c r="D35" s="9" t="n">
        <v>0</v>
      </c>
      <c r="E35" s="9" t="n">
        <v>2260411</v>
      </c>
      <c r="F35" s="9"/>
      <c r="G35" s="9" t="s">
        <v>176</v>
      </c>
      <c r="H35" s="9" t="s">
        <v>29</v>
      </c>
      <c r="I35" s="10" t="s">
        <v>177</v>
      </c>
      <c r="J35" s="9" t="n">
        <v>0</v>
      </c>
      <c r="K35" s="9" t="n">
        <f aca="false">H35-J35</f>
        <v>0</v>
      </c>
      <c r="L35" s="9" t="s">
        <v>29</v>
      </c>
      <c r="M35" s="9" t="n">
        <f aca="false">K35+L35</f>
        <v>0</v>
      </c>
      <c r="N35" s="9" t="n">
        <v>0</v>
      </c>
      <c r="O35" s="9" t="n">
        <f aca="false">M35-N35</f>
        <v>0</v>
      </c>
      <c r="P35" s="9" t="s">
        <v>29</v>
      </c>
      <c r="Q35" s="9" t="n">
        <f aca="false">O35+P35</f>
        <v>0</v>
      </c>
      <c r="R35" s="9" t="n">
        <v>0</v>
      </c>
      <c r="S35" s="9" t="n">
        <f aca="false">Q35-R35</f>
        <v>0</v>
      </c>
      <c r="T35" s="9" t="s">
        <v>29</v>
      </c>
      <c r="U35" s="9" t="n">
        <f aca="false">S35+T35</f>
        <v>0</v>
      </c>
      <c r="V35" s="9" t="n">
        <v>0</v>
      </c>
      <c r="W35" s="9" t="n">
        <f aca="false">U35-V35</f>
        <v>0</v>
      </c>
      <c r="X35" s="9" t="s">
        <v>29</v>
      </c>
      <c r="Y35" s="9" t="n">
        <f aca="false">W35+X35</f>
        <v>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 t="n">
        <f aca="false">SUM(Z35:AQ35)</f>
        <v>0</v>
      </c>
      <c r="AS35" s="9" t="n">
        <f aca="false">Y35-AR35</f>
        <v>0</v>
      </c>
      <c r="AT35" s="9" t="s">
        <v>29</v>
      </c>
      <c r="AU35" s="9" t="s">
        <v>29</v>
      </c>
      <c r="AV35" s="9" t="s">
        <v>29</v>
      </c>
      <c r="AW35" s="9" t="s">
        <v>29</v>
      </c>
      <c r="AX35" s="9" t="s">
        <v>29</v>
      </c>
      <c r="AY35" s="9" t="s">
        <v>29</v>
      </c>
      <c r="AZ35" s="9" t="s">
        <v>29</v>
      </c>
      <c r="BA35" s="9" t="s">
        <v>29</v>
      </c>
      <c r="BB35" s="9" t="s">
        <v>29</v>
      </c>
      <c r="BC35" s="9" t="s">
        <v>29</v>
      </c>
      <c r="BD35" s="9" t="s">
        <v>29</v>
      </c>
      <c r="BE35" s="9" t="s">
        <v>29</v>
      </c>
      <c r="BF35" s="9" t="s">
        <v>29</v>
      </c>
      <c r="BG35" s="9" t="s">
        <v>29</v>
      </c>
      <c r="BH35" s="9" t="s">
        <v>29</v>
      </c>
      <c r="BI35" s="9" t="s">
        <v>29</v>
      </c>
      <c r="BJ35" s="9" t="s">
        <v>29</v>
      </c>
      <c r="BK35" s="9" t="s">
        <v>29</v>
      </c>
      <c r="BL35" s="9" t="s">
        <v>29</v>
      </c>
      <c r="BM35" s="9" t="s">
        <v>29</v>
      </c>
      <c r="BN35" s="9" t="s">
        <v>29</v>
      </c>
      <c r="BO35" s="11"/>
      <c r="BP35" s="13" t="n">
        <v>146</v>
      </c>
      <c r="BQ35" s="13" t="n">
        <v>21</v>
      </c>
      <c r="BR35" s="13"/>
      <c r="BS35" s="13"/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500</v>
      </c>
      <c r="D36" s="9" t="n">
        <v>0</v>
      </c>
      <c r="E36" s="9" t="n">
        <v>2260412</v>
      </c>
      <c r="F36" s="9"/>
      <c r="G36" s="9" t="s">
        <v>178</v>
      </c>
      <c r="H36" s="9" t="s">
        <v>29</v>
      </c>
      <c r="I36" s="10" t="s">
        <v>179</v>
      </c>
      <c r="J36" s="9" t="n">
        <v>0</v>
      </c>
      <c r="K36" s="9" t="n">
        <f aca="false">H36-J36</f>
        <v>0</v>
      </c>
      <c r="L36" s="9" t="s">
        <v>29</v>
      </c>
      <c r="M36" s="9" t="n">
        <f aca="false">K36+L36</f>
        <v>0</v>
      </c>
      <c r="N36" s="9" t="n">
        <v>0</v>
      </c>
      <c r="O36" s="9" t="n">
        <f aca="false">M36-N36</f>
        <v>0</v>
      </c>
      <c r="P36" s="9" t="s">
        <v>29</v>
      </c>
      <c r="Q36" s="9" t="n">
        <f aca="false">O36+P36</f>
        <v>0</v>
      </c>
      <c r="R36" s="9" t="n">
        <v>0</v>
      </c>
      <c r="S36" s="9" t="n">
        <f aca="false">Q36-R36</f>
        <v>0</v>
      </c>
      <c r="T36" s="9" t="s">
        <v>29</v>
      </c>
      <c r="U36" s="9" t="n">
        <f aca="false">S36+T36</f>
        <v>0</v>
      </c>
      <c r="V36" s="9" t="n">
        <v>0</v>
      </c>
      <c r="W36" s="9" t="n">
        <f aca="false">U36-V36</f>
        <v>0</v>
      </c>
      <c r="X36" s="9" t="s">
        <v>29</v>
      </c>
      <c r="Y36" s="9" t="n">
        <f aca="false">W36+X36</f>
        <v>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 t="n">
        <f aca="false">SUM(Z36:AQ36)</f>
        <v>0</v>
      </c>
      <c r="AS36" s="9" t="n">
        <f aca="false">Y36-AR36</f>
        <v>0</v>
      </c>
      <c r="AT36" s="9" t="s">
        <v>29</v>
      </c>
      <c r="AU36" s="9" t="s">
        <v>29</v>
      </c>
      <c r="AV36" s="9" t="s">
        <v>29</v>
      </c>
      <c r="AW36" s="9" t="s">
        <v>29</v>
      </c>
      <c r="AX36" s="9" t="s">
        <v>29</v>
      </c>
      <c r="AY36" s="9" t="s">
        <v>29</v>
      </c>
      <c r="AZ36" s="9" t="s">
        <v>29</v>
      </c>
      <c r="BA36" s="9" t="s">
        <v>29</v>
      </c>
      <c r="BB36" s="9" t="s">
        <v>29</v>
      </c>
      <c r="BC36" s="9" t="s">
        <v>29</v>
      </c>
      <c r="BD36" s="9" t="s">
        <v>29</v>
      </c>
      <c r="BE36" s="9" t="s">
        <v>29</v>
      </c>
      <c r="BF36" s="9" t="s">
        <v>29</v>
      </c>
      <c r="BG36" s="9" t="s">
        <v>29</v>
      </c>
      <c r="BH36" s="9" t="s">
        <v>29</v>
      </c>
      <c r="BI36" s="9" t="s">
        <v>29</v>
      </c>
      <c r="BJ36" s="9" t="s">
        <v>29</v>
      </c>
      <c r="BK36" s="9" t="s">
        <v>29</v>
      </c>
      <c r="BL36" s="9" t="s">
        <v>29</v>
      </c>
      <c r="BM36" s="9" t="s">
        <v>29</v>
      </c>
      <c r="BN36" s="9" t="s">
        <v>29</v>
      </c>
      <c r="BO36" s="11"/>
      <c r="BP36" s="13" t="n">
        <v>64</v>
      </c>
      <c r="BQ36" s="13" t="n">
        <v>81</v>
      </c>
      <c r="BR36" s="13"/>
      <c r="BS36" s="13"/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500</v>
      </c>
      <c r="D37" s="9" t="n">
        <v>191564</v>
      </c>
      <c r="E37" s="9" t="n">
        <v>2079686</v>
      </c>
      <c r="F37" s="9"/>
      <c r="G37" s="9" t="s">
        <v>180</v>
      </c>
      <c r="H37" s="9" t="s">
        <v>29</v>
      </c>
      <c r="I37" s="10" t="s">
        <v>181</v>
      </c>
      <c r="J37" s="9" t="n">
        <v>0</v>
      </c>
      <c r="K37" s="9" t="n">
        <f aca="false">H37-J37</f>
        <v>0</v>
      </c>
      <c r="L37" s="9" t="s">
        <v>29</v>
      </c>
      <c r="M37" s="9" t="n">
        <f aca="false">K37+L37</f>
        <v>0</v>
      </c>
      <c r="N37" s="9" t="n">
        <v>0</v>
      </c>
      <c r="O37" s="9" t="n">
        <f aca="false">M37-N37</f>
        <v>0</v>
      </c>
      <c r="P37" s="9" t="s">
        <v>29</v>
      </c>
      <c r="Q37" s="9" t="n">
        <f aca="false">O37+P37</f>
        <v>0</v>
      </c>
      <c r="R37" s="9" t="n">
        <v>0</v>
      </c>
      <c r="S37" s="9" t="n">
        <f aca="false">Q37-R37</f>
        <v>0</v>
      </c>
      <c r="T37" s="9" t="s">
        <v>29</v>
      </c>
      <c r="U37" s="9" t="n">
        <f aca="false">S37+T37</f>
        <v>0</v>
      </c>
      <c r="V37" s="9" t="n">
        <v>0</v>
      </c>
      <c r="W37" s="9" t="n">
        <f aca="false">U37-V37</f>
        <v>0</v>
      </c>
      <c r="X37" s="9" t="s">
        <v>29</v>
      </c>
      <c r="Y37" s="9" t="n">
        <f aca="false">W37+X37</f>
        <v>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 t="n">
        <f aca="false">SUM(Z37:AQ37)</f>
        <v>0</v>
      </c>
      <c r="AS37" s="9" t="n">
        <f aca="false">Y37-AR37</f>
        <v>0</v>
      </c>
      <c r="AT37" s="9" t="s">
        <v>29</v>
      </c>
      <c r="AU37" s="9" t="s">
        <v>29</v>
      </c>
      <c r="AV37" s="9" t="s">
        <v>29</v>
      </c>
      <c r="AW37" s="9" t="s">
        <v>29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s">
        <v>29</v>
      </c>
      <c r="BD37" s="9" t="s">
        <v>29</v>
      </c>
      <c r="BE37" s="9" t="s">
        <v>29</v>
      </c>
      <c r="BF37" s="9" t="s">
        <v>29</v>
      </c>
      <c r="BG37" s="9" t="s">
        <v>29</v>
      </c>
      <c r="BH37" s="9" t="s">
        <v>29</v>
      </c>
      <c r="BI37" s="9" t="s">
        <v>29</v>
      </c>
      <c r="BJ37" s="9" t="s">
        <v>29</v>
      </c>
      <c r="BK37" s="9" t="s">
        <v>29</v>
      </c>
      <c r="BL37" s="9" t="s">
        <v>29</v>
      </c>
      <c r="BM37" s="9" t="s">
        <v>29</v>
      </c>
      <c r="BN37" s="9" t="s">
        <v>29</v>
      </c>
      <c r="BO37" s="11"/>
      <c r="BP37" s="13" t="n">
        <v>94</v>
      </c>
      <c r="BQ37" s="13" t="n">
        <v>0</v>
      </c>
      <c r="BR37" s="13"/>
      <c r="BS37" s="13"/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500</v>
      </c>
      <c r="D38" s="9" t="n">
        <v>0</v>
      </c>
      <c r="E38" s="9" t="n">
        <v>2079689</v>
      </c>
      <c r="F38" s="9"/>
      <c r="G38" s="9" t="s">
        <v>182</v>
      </c>
      <c r="H38" s="9" t="s">
        <v>29</v>
      </c>
      <c r="I38" s="10" t="s">
        <v>183</v>
      </c>
      <c r="J38" s="9" t="n">
        <v>0</v>
      </c>
      <c r="K38" s="9" t="n">
        <f aca="false">H38-J38</f>
        <v>0</v>
      </c>
      <c r="L38" s="9" t="s">
        <v>29</v>
      </c>
      <c r="M38" s="9" t="n">
        <f aca="false">K38+L38</f>
        <v>0</v>
      </c>
      <c r="N38" s="9" t="n">
        <v>0</v>
      </c>
      <c r="O38" s="9" t="n">
        <f aca="false">M38-N38</f>
        <v>0</v>
      </c>
      <c r="P38" s="9" t="s">
        <v>29</v>
      </c>
      <c r="Q38" s="9" t="n">
        <f aca="false">O38+P38</f>
        <v>0</v>
      </c>
      <c r="R38" s="9" t="n">
        <v>0</v>
      </c>
      <c r="S38" s="9" t="n">
        <f aca="false">Q38-R38</f>
        <v>0</v>
      </c>
      <c r="T38" s="9" t="s">
        <v>29</v>
      </c>
      <c r="U38" s="9" t="n">
        <f aca="false">S38+T38</f>
        <v>0</v>
      </c>
      <c r="V38" s="9" t="n">
        <v>0</v>
      </c>
      <c r="W38" s="9" t="n">
        <f aca="false">U38-V38</f>
        <v>0</v>
      </c>
      <c r="X38" s="9" t="s">
        <v>29</v>
      </c>
      <c r="Y38" s="9" t="n">
        <f aca="false">W38+X38</f>
        <v>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 t="n">
        <f aca="false">SUM(Z38:AQ38)</f>
        <v>0</v>
      </c>
      <c r="AS38" s="9" t="n">
        <f aca="false">Y38-AR38</f>
        <v>0</v>
      </c>
      <c r="AT38" s="9" t="s">
        <v>29</v>
      </c>
      <c r="AU38" s="9" t="s">
        <v>29</v>
      </c>
      <c r="AV38" s="9" t="s">
        <v>29</v>
      </c>
      <c r="AW38" s="9" t="s">
        <v>29</v>
      </c>
      <c r="AX38" s="9" t="n">
        <v>100</v>
      </c>
      <c r="AY38" s="9" t="n">
        <v>100</v>
      </c>
      <c r="AZ38" s="9" t="n">
        <v>100</v>
      </c>
      <c r="BA38" s="9" t="s">
        <v>29</v>
      </c>
      <c r="BB38" s="9" t="s">
        <v>29</v>
      </c>
      <c r="BC38" s="9" t="s">
        <v>29</v>
      </c>
      <c r="BD38" s="9" t="s">
        <v>29</v>
      </c>
      <c r="BE38" s="9" t="s">
        <v>29</v>
      </c>
      <c r="BF38" s="9" t="s">
        <v>29</v>
      </c>
      <c r="BG38" s="9" t="s">
        <v>29</v>
      </c>
      <c r="BH38" s="9" t="s">
        <v>29</v>
      </c>
      <c r="BI38" s="9" t="s">
        <v>29</v>
      </c>
      <c r="BJ38" s="9" t="n">
        <v>100</v>
      </c>
      <c r="BK38" s="9" t="n">
        <v>100</v>
      </c>
      <c r="BL38" s="9" t="n">
        <v>100</v>
      </c>
      <c r="BM38" s="9" t="s">
        <v>29</v>
      </c>
      <c r="BN38" s="9" t="n">
        <v>100</v>
      </c>
      <c r="BO38" s="11"/>
      <c r="BP38" s="13" t="n">
        <v>10</v>
      </c>
      <c r="BQ38" s="13" t="n">
        <v>0</v>
      </c>
      <c r="BR38" s="13"/>
      <c r="BS38" s="13"/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400</v>
      </c>
      <c r="D39" s="9" t="n">
        <v>203524</v>
      </c>
      <c r="E39" s="9" t="n">
        <v>2079661</v>
      </c>
      <c r="F39" s="9"/>
      <c r="G39" s="9" t="s">
        <v>166</v>
      </c>
      <c r="H39" s="9" t="s">
        <v>29</v>
      </c>
      <c r="I39" s="10" t="s">
        <v>167</v>
      </c>
      <c r="J39" s="9" t="n">
        <v>0</v>
      </c>
      <c r="K39" s="9" t="n">
        <f aca="false">H39-J39</f>
        <v>0</v>
      </c>
      <c r="L39" s="9" t="s">
        <v>29</v>
      </c>
      <c r="M39" s="9" t="n">
        <f aca="false">K39+L39</f>
        <v>0</v>
      </c>
      <c r="N39" s="9" t="n">
        <v>0</v>
      </c>
      <c r="O39" s="9" t="n">
        <f aca="false">M39-N39</f>
        <v>0</v>
      </c>
      <c r="P39" s="9" t="s">
        <v>29</v>
      </c>
      <c r="Q39" s="9" t="n">
        <f aca="false">O39+P39</f>
        <v>0</v>
      </c>
      <c r="R39" s="9" t="n">
        <v>0</v>
      </c>
      <c r="S39" s="9" t="n">
        <f aca="false">Q39-R39</f>
        <v>0</v>
      </c>
      <c r="T39" s="9" t="s">
        <v>29</v>
      </c>
      <c r="U39" s="9" t="n">
        <f aca="false">S39+T39</f>
        <v>0</v>
      </c>
      <c r="V39" s="9" t="n">
        <v>0</v>
      </c>
      <c r="W39" s="9" t="n">
        <f aca="false">U39-V39</f>
        <v>0</v>
      </c>
      <c r="X39" s="9" t="s">
        <v>29</v>
      </c>
      <c r="Y39" s="9" t="n">
        <f aca="false">W39+X39</f>
        <v>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 t="n">
        <f aca="false">SUM(Z39:AQ39)</f>
        <v>0</v>
      </c>
      <c r="AS39" s="9" t="n">
        <f aca="false">Y39-AR39</f>
        <v>0</v>
      </c>
      <c r="AT39" s="9" t="s">
        <v>29</v>
      </c>
      <c r="AU39" s="9" t="s">
        <v>29</v>
      </c>
      <c r="AV39" s="9" t="s">
        <v>29</v>
      </c>
      <c r="AW39" s="9" t="n">
        <v>200</v>
      </c>
      <c r="AX39" s="9" t="n">
        <v>200</v>
      </c>
      <c r="AY39" s="9" t="s">
        <v>29</v>
      </c>
      <c r="AZ39" s="9" t="n">
        <v>200</v>
      </c>
      <c r="BA39" s="9" t="n">
        <v>200</v>
      </c>
      <c r="BB39" s="9" t="s">
        <v>29</v>
      </c>
      <c r="BC39" s="9" t="s">
        <v>29</v>
      </c>
      <c r="BD39" s="9" t="s">
        <v>29</v>
      </c>
      <c r="BE39" s="9" t="s">
        <v>29</v>
      </c>
      <c r="BF39" s="9" t="s">
        <v>29</v>
      </c>
      <c r="BG39" s="9" t="s">
        <v>29</v>
      </c>
      <c r="BH39" s="9" t="s">
        <v>29</v>
      </c>
      <c r="BI39" s="9" t="s">
        <v>29</v>
      </c>
      <c r="BJ39" s="9" t="s">
        <v>29</v>
      </c>
      <c r="BK39" s="9" t="n">
        <v>200</v>
      </c>
      <c r="BL39" s="9" t="n">
        <v>200</v>
      </c>
      <c r="BM39" s="9" t="s">
        <v>29</v>
      </c>
      <c r="BN39" s="9" t="n">
        <v>200</v>
      </c>
      <c r="BO39" s="11" t="n">
        <f aca="false">ROUNDUP(AS39/C39,0)</f>
        <v>0</v>
      </c>
      <c r="BP39" s="13" t="n">
        <v>282</v>
      </c>
      <c r="BQ39" s="13" t="n">
        <v>0</v>
      </c>
      <c r="BR39" s="13"/>
      <c r="BS39" s="13"/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500</v>
      </c>
      <c r="D40" s="9" t="n">
        <v>0</v>
      </c>
      <c r="E40" s="9" t="n">
        <v>2068514</v>
      </c>
      <c r="F40" s="9"/>
      <c r="G40" s="9" t="s">
        <v>184</v>
      </c>
      <c r="H40" s="9" t="s">
        <v>29</v>
      </c>
      <c r="I40" s="10" t="s">
        <v>185</v>
      </c>
      <c r="J40" s="9" t="n">
        <v>0</v>
      </c>
      <c r="K40" s="9" t="n">
        <f aca="false">H40-J40</f>
        <v>0</v>
      </c>
      <c r="L40" s="9" t="s">
        <v>29</v>
      </c>
      <c r="M40" s="9" t="n">
        <f aca="false">K40+L40</f>
        <v>0</v>
      </c>
      <c r="N40" s="9" t="n">
        <v>0</v>
      </c>
      <c r="O40" s="9" t="n">
        <f aca="false">M40-N40</f>
        <v>0</v>
      </c>
      <c r="P40" s="9" t="s">
        <v>29</v>
      </c>
      <c r="Q40" s="9" t="n">
        <f aca="false">O40+P40</f>
        <v>0</v>
      </c>
      <c r="R40" s="9" t="n">
        <v>0</v>
      </c>
      <c r="S40" s="9" t="n">
        <f aca="false">Q40-R40</f>
        <v>0</v>
      </c>
      <c r="T40" s="9" t="s">
        <v>29</v>
      </c>
      <c r="U40" s="9" t="n">
        <f aca="false">S40+T40</f>
        <v>0</v>
      </c>
      <c r="V40" s="9" t="n">
        <v>0</v>
      </c>
      <c r="W40" s="9" t="n">
        <f aca="false">U40-V40</f>
        <v>0</v>
      </c>
      <c r="X40" s="9" t="s">
        <v>29</v>
      </c>
      <c r="Y40" s="9" t="n">
        <f aca="false">W40+X40</f>
        <v>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 t="n">
        <f aca="false">SUM(Z40:AQ40)</f>
        <v>0</v>
      </c>
      <c r="AS40" s="9" t="n">
        <f aca="false">Y40-AR40</f>
        <v>0</v>
      </c>
      <c r="AT40" s="9" t="s">
        <v>29</v>
      </c>
      <c r="AU40" s="9" t="s">
        <v>29</v>
      </c>
      <c r="AV40" s="9" t="s">
        <v>29</v>
      </c>
      <c r="AW40" s="9" t="s">
        <v>29</v>
      </c>
      <c r="AX40" s="9" t="s">
        <v>29</v>
      </c>
      <c r="AY40" s="9" t="s">
        <v>29</v>
      </c>
      <c r="AZ40" s="9" t="s">
        <v>29</v>
      </c>
      <c r="BA40" s="9" t="s">
        <v>29</v>
      </c>
      <c r="BB40" s="9" t="s">
        <v>29</v>
      </c>
      <c r="BC40" s="9" t="s">
        <v>29</v>
      </c>
      <c r="BD40" s="9" t="s">
        <v>29</v>
      </c>
      <c r="BE40" s="9" t="s">
        <v>29</v>
      </c>
      <c r="BF40" s="9" t="s">
        <v>29</v>
      </c>
      <c r="BG40" s="9" t="s">
        <v>29</v>
      </c>
      <c r="BH40" s="9" t="s">
        <v>29</v>
      </c>
      <c r="BI40" s="9" t="s">
        <v>29</v>
      </c>
      <c r="BJ40" s="9" t="s">
        <v>29</v>
      </c>
      <c r="BK40" s="9" t="s">
        <v>29</v>
      </c>
      <c r="BL40" s="9" t="s">
        <v>29</v>
      </c>
      <c r="BM40" s="9" t="s">
        <v>29</v>
      </c>
      <c r="BN40" s="9" t="s">
        <v>29</v>
      </c>
      <c r="BO40" s="11" t="n">
        <f aca="false">ROUNDUP(AS40/C40,0)</f>
        <v>0</v>
      </c>
      <c r="BP40" s="13" t="n">
        <v>1</v>
      </c>
      <c r="BQ40" s="13" t="n">
        <v>0</v>
      </c>
      <c r="BR40" s="13"/>
      <c r="BS40" s="13"/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500</v>
      </c>
      <c r="D41" s="9" t="n">
        <v>0</v>
      </c>
      <c r="E41" s="9" t="n">
        <v>2068515</v>
      </c>
      <c r="F41" s="9"/>
      <c r="G41" s="9" t="s">
        <v>186</v>
      </c>
      <c r="H41" s="9" t="s">
        <v>29</v>
      </c>
      <c r="I41" s="10" t="s">
        <v>187</v>
      </c>
      <c r="J41" s="9" t="n">
        <v>0</v>
      </c>
      <c r="K41" s="9" t="n">
        <f aca="false">H41-J41</f>
        <v>0</v>
      </c>
      <c r="L41" s="9" t="s">
        <v>29</v>
      </c>
      <c r="M41" s="9" t="n">
        <f aca="false">K41+L41</f>
        <v>0</v>
      </c>
      <c r="N41" s="9" t="n">
        <v>0</v>
      </c>
      <c r="O41" s="9" t="n">
        <f aca="false">M41-N41</f>
        <v>0</v>
      </c>
      <c r="P41" s="9" t="s">
        <v>29</v>
      </c>
      <c r="Q41" s="9" t="n">
        <f aca="false">O41+P41</f>
        <v>0</v>
      </c>
      <c r="R41" s="9" t="n">
        <v>0</v>
      </c>
      <c r="S41" s="9" t="n">
        <f aca="false">Q41-R41</f>
        <v>0</v>
      </c>
      <c r="T41" s="9" t="s">
        <v>29</v>
      </c>
      <c r="U41" s="9" t="n">
        <f aca="false">S41+T41</f>
        <v>0</v>
      </c>
      <c r="V41" s="9" t="n">
        <v>0</v>
      </c>
      <c r="W41" s="9" t="n">
        <f aca="false">U41-V41</f>
        <v>0</v>
      </c>
      <c r="X41" s="9" t="s">
        <v>29</v>
      </c>
      <c r="Y41" s="9" t="n">
        <f aca="false">W41+X41</f>
        <v>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 t="n">
        <f aca="false">SUM(Z41:AQ41)</f>
        <v>0</v>
      </c>
      <c r="AS41" s="9" t="n">
        <f aca="false">Y41-AR41</f>
        <v>0</v>
      </c>
      <c r="AT41" s="9" t="s">
        <v>29</v>
      </c>
      <c r="AU41" s="9" t="s">
        <v>29</v>
      </c>
      <c r="AV41" s="9" t="s">
        <v>29</v>
      </c>
      <c r="AW41" s="9" t="s">
        <v>29</v>
      </c>
      <c r="AX41" s="9" t="s">
        <v>29</v>
      </c>
      <c r="AY41" s="9" t="s">
        <v>29</v>
      </c>
      <c r="AZ41" s="9" t="s">
        <v>29</v>
      </c>
      <c r="BA41" s="9" t="s">
        <v>29</v>
      </c>
      <c r="BB41" s="9" t="s">
        <v>29</v>
      </c>
      <c r="BC41" s="9" t="s">
        <v>29</v>
      </c>
      <c r="BD41" s="9" t="s">
        <v>29</v>
      </c>
      <c r="BE41" s="9" t="s">
        <v>29</v>
      </c>
      <c r="BF41" s="9" t="s">
        <v>29</v>
      </c>
      <c r="BG41" s="9" t="s">
        <v>29</v>
      </c>
      <c r="BH41" s="9" t="s">
        <v>29</v>
      </c>
      <c r="BI41" s="9" t="s">
        <v>29</v>
      </c>
      <c r="BJ41" s="9" t="s">
        <v>29</v>
      </c>
      <c r="BK41" s="9" t="s">
        <v>29</v>
      </c>
      <c r="BL41" s="9" t="s">
        <v>29</v>
      </c>
      <c r="BM41" s="9" t="s">
        <v>29</v>
      </c>
      <c r="BN41" s="9" t="s">
        <v>29</v>
      </c>
      <c r="BO41" s="11" t="n">
        <f aca="false">ROUNDUP(AS41/C41,0)</f>
        <v>0</v>
      </c>
      <c r="BP41" s="13" t="n">
        <v>0</v>
      </c>
      <c r="BQ41" s="13" t="n">
        <v>0</v>
      </c>
      <c r="BR41" s="13"/>
      <c r="BS41" s="13"/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100</v>
      </c>
      <c r="D42" s="9" t="n">
        <v>0</v>
      </c>
      <c r="E42" s="9" t="n">
        <v>2071356</v>
      </c>
      <c r="F42" s="9"/>
      <c r="G42" s="9" t="s">
        <v>188</v>
      </c>
      <c r="H42" s="9" t="s">
        <v>29</v>
      </c>
      <c r="I42" s="10" t="s">
        <v>189</v>
      </c>
      <c r="J42" s="9" t="n">
        <v>0</v>
      </c>
      <c r="K42" s="9" t="n">
        <f aca="false">H42-J42</f>
        <v>0</v>
      </c>
      <c r="L42" s="9" t="s">
        <v>29</v>
      </c>
      <c r="M42" s="9" t="n">
        <f aca="false">K42+L42</f>
        <v>0</v>
      </c>
      <c r="N42" s="9" t="n">
        <v>0</v>
      </c>
      <c r="O42" s="9" t="n">
        <f aca="false">M42-N42</f>
        <v>0</v>
      </c>
      <c r="P42" s="9" t="s">
        <v>29</v>
      </c>
      <c r="Q42" s="9" t="n">
        <f aca="false">O42+P42</f>
        <v>0</v>
      </c>
      <c r="R42" s="9" t="n">
        <v>0</v>
      </c>
      <c r="S42" s="9" t="n">
        <f aca="false">Q42-R42</f>
        <v>0</v>
      </c>
      <c r="T42" s="9" t="s">
        <v>29</v>
      </c>
      <c r="U42" s="9" t="n">
        <f aca="false">S42+T42</f>
        <v>0</v>
      </c>
      <c r="V42" s="9" t="n">
        <v>0</v>
      </c>
      <c r="W42" s="9" t="n">
        <f aca="false">U42-V42</f>
        <v>0</v>
      </c>
      <c r="X42" s="9" t="s">
        <v>29</v>
      </c>
      <c r="Y42" s="9" t="n">
        <f aca="false">W42+X42</f>
        <v>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 t="n">
        <f aca="false">SUM(Z42:AQ42)</f>
        <v>0</v>
      </c>
      <c r="AS42" s="9" t="n">
        <f aca="false">Y42-AR42</f>
        <v>0</v>
      </c>
      <c r="AT42" s="9" t="s">
        <v>29</v>
      </c>
      <c r="AU42" s="9" t="s">
        <v>29</v>
      </c>
      <c r="AV42" s="9" t="s">
        <v>29</v>
      </c>
      <c r="AW42" s="9" t="s">
        <v>29</v>
      </c>
      <c r="AX42" s="9" t="s">
        <v>29</v>
      </c>
      <c r="AY42" s="9" t="s">
        <v>29</v>
      </c>
      <c r="AZ42" s="9" t="s">
        <v>29</v>
      </c>
      <c r="BA42" s="9" t="s">
        <v>29</v>
      </c>
      <c r="BB42" s="9" t="s">
        <v>29</v>
      </c>
      <c r="BC42" s="9" t="s">
        <v>29</v>
      </c>
      <c r="BD42" s="9" t="s">
        <v>29</v>
      </c>
      <c r="BE42" s="9" t="s">
        <v>29</v>
      </c>
      <c r="BF42" s="9" t="s">
        <v>29</v>
      </c>
      <c r="BG42" s="9" t="s">
        <v>29</v>
      </c>
      <c r="BH42" s="9" t="s">
        <v>29</v>
      </c>
      <c r="BI42" s="9" t="s">
        <v>29</v>
      </c>
      <c r="BJ42" s="9" t="s">
        <v>29</v>
      </c>
      <c r="BK42" s="9" t="s">
        <v>29</v>
      </c>
      <c r="BL42" s="9" t="s">
        <v>29</v>
      </c>
      <c r="BM42" s="9" t="s">
        <v>29</v>
      </c>
      <c r="BN42" s="9" t="s">
        <v>29</v>
      </c>
      <c r="BO42" s="11" t="n">
        <f aca="false">ROUNDUP(AS42/C42,0)</f>
        <v>0</v>
      </c>
      <c r="BP42" s="13" t="n">
        <v>0</v>
      </c>
      <c r="BQ42" s="13" t="n">
        <v>0</v>
      </c>
      <c r="BR42" s="13"/>
      <c r="BS42" s="13"/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2850</v>
      </c>
      <c r="D43" s="9" t="n">
        <v>203524</v>
      </c>
      <c r="E43" s="9" t="n">
        <v>2055826</v>
      </c>
      <c r="F43" s="9"/>
      <c r="G43" s="9" t="s">
        <v>71</v>
      </c>
      <c r="H43" s="9" t="n">
        <v>900</v>
      </c>
      <c r="I43" s="10" t="s">
        <v>72</v>
      </c>
      <c r="J43" s="9" t="n">
        <v>330</v>
      </c>
      <c r="K43" s="9" t="n">
        <f aca="false">H43-J43</f>
        <v>570</v>
      </c>
      <c r="L43" s="9" t="n">
        <v>1200</v>
      </c>
      <c r="M43" s="9" t="n">
        <f aca="false">K43+L43</f>
        <v>1770</v>
      </c>
      <c r="N43" s="9" t="n">
        <v>1855</v>
      </c>
      <c r="O43" s="9" t="n">
        <f aca="false">M43-N43</f>
        <v>-85</v>
      </c>
      <c r="P43" s="9" t="n">
        <v>900</v>
      </c>
      <c r="Q43" s="9" t="n">
        <f aca="false">O43+P43</f>
        <v>815</v>
      </c>
      <c r="R43" s="9" t="n">
        <v>219</v>
      </c>
      <c r="S43" s="9" t="n">
        <f aca="false">Q43-R43</f>
        <v>596</v>
      </c>
      <c r="T43" s="9" t="n">
        <v>600</v>
      </c>
      <c r="U43" s="9" t="n">
        <f aca="false">S43+T43</f>
        <v>1196</v>
      </c>
      <c r="V43" s="9" t="n">
        <v>1800</v>
      </c>
      <c r="W43" s="9" t="n">
        <f aca="false">U43-V43</f>
        <v>-604</v>
      </c>
      <c r="X43" s="9" t="n">
        <v>900</v>
      </c>
      <c r="Y43" s="9" t="n">
        <f aca="false">W43+X43</f>
        <v>296</v>
      </c>
      <c r="Z43" s="9" t="n">
        <v>296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 t="n">
        <f aca="false">SUM(Z43:AQ43)</f>
        <v>296</v>
      </c>
      <c r="AS43" s="9" t="n">
        <f aca="false">Y43-AR43</f>
        <v>0</v>
      </c>
      <c r="AT43" s="9" t="n">
        <v>600</v>
      </c>
      <c r="AU43" s="9" t="n">
        <v>900</v>
      </c>
      <c r="AV43" s="9" t="s">
        <v>29</v>
      </c>
      <c r="AW43" s="9" t="n">
        <v>600</v>
      </c>
      <c r="AX43" s="9" t="n">
        <v>900</v>
      </c>
      <c r="AY43" s="9" t="n">
        <v>600</v>
      </c>
      <c r="AZ43" s="9" t="n">
        <v>900</v>
      </c>
      <c r="BA43" s="9" t="n">
        <v>600</v>
      </c>
      <c r="BB43" s="9" t="s">
        <v>29</v>
      </c>
      <c r="BC43" s="9" t="s">
        <v>29</v>
      </c>
      <c r="BD43" s="9" t="s">
        <v>29</v>
      </c>
      <c r="BE43" s="9" t="s">
        <v>29</v>
      </c>
      <c r="BF43" s="9" t="s">
        <v>29</v>
      </c>
      <c r="BG43" s="9" t="s">
        <v>29</v>
      </c>
      <c r="BH43" s="9" t="s">
        <v>29</v>
      </c>
      <c r="BI43" s="9" t="s">
        <v>29</v>
      </c>
      <c r="BJ43" s="9" t="n">
        <v>300</v>
      </c>
      <c r="BK43" s="9" t="n">
        <v>1200</v>
      </c>
      <c r="BL43" s="9" t="n">
        <v>900</v>
      </c>
      <c r="BM43" s="9" t="n">
        <v>600</v>
      </c>
      <c r="BN43" s="9" t="n">
        <v>900</v>
      </c>
      <c r="BO43" s="11" t="n">
        <f aca="false">SUM(BO2:BO42)</f>
        <v>218</v>
      </c>
      <c r="BP43" s="13" t="n">
        <v>931</v>
      </c>
      <c r="BQ43" s="13" t="n">
        <v>0</v>
      </c>
      <c r="BR43" s="13"/>
      <c r="BS43" s="13"/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200</v>
      </c>
      <c r="D44" s="9" t="n">
        <v>0</v>
      </c>
      <c r="E44" s="9" t="n">
        <v>2071368</v>
      </c>
      <c r="F44" s="9"/>
      <c r="G44" s="9" t="s">
        <v>190</v>
      </c>
      <c r="H44" s="9" t="s">
        <v>29</v>
      </c>
      <c r="I44" s="10" t="s">
        <v>191</v>
      </c>
      <c r="J44" s="9" t="n">
        <v>0</v>
      </c>
      <c r="K44" s="9" t="n">
        <f aca="false">H44-J44</f>
        <v>0</v>
      </c>
      <c r="L44" s="9" t="s">
        <v>29</v>
      </c>
      <c r="M44" s="9" t="n">
        <f aca="false">K44+L44</f>
        <v>0</v>
      </c>
      <c r="N44" s="9" t="n">
        <v>0</v>
      </c>
      <c r="O44" s="9" t="n">
        <f aca="false">M44-N44</f>
        <v>0</v>
      </c>
      <c r="P44" s="9" t="s">
        <v>29</v>
      </c>
      <c r="Q44" s="9" t="n">
        <f aca="false">O44+P44</f>
        <v>0</v>
      </c>
      <c r="R44" s="9" t="n">
        <v>0</v>
      </c>
      <c r="S44" s="9" t="n">
        <f aca="false">Q44-R44</f>
        <v>0</v>
      </c>
      <c r="T44" s="9" t="s">
        <v>29</v>
      </c>
      <c r="U44" s="9" t="n">
        <f aca="false">S44+T44</f>
        <v>0</v>
      </c>
      <c r="V44" s="9" t="n">
        <v>0</v>
      </c>
      <c r="W44" s="9" t="n">
        <f aca="false">U44-V44</f>
        <v>0</v>
      </c>
      <c r="X44" s="9" t="s">
        <v>29</v>
      </c>
      <c r="Y44" s="9" t="n">
        <f aca="false">W44+X44</f>
        <v>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 t="n">
        <f aca="false">SUM(Z44:AQ44)</f>
        <v>0</v>
      </c>
      <c r="AS44" s="9" t="n">
        <f aca="false">Y44-AR44</f>
        <v>0</v>
      </c>
      <c r="AT44" s="9" t="s">
        <v>29</v>
      </c>
      <c r="AU44" s="9" t="s">
        <v>29</v>
      </c>
      <c r="AV44" s="9" t="s">
        <v>29</v>
      </c>
      <c r="AW44" s="9" t="s">
        <v>29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s">
        <v>29</v>
      </c>
      <c r="BF44" s="9" t="s">
        <v>29</v>
      </c>
      <c r="BG44" s="9" t="s">
        <v>29</v>
      </c>
      <c r="BH44" s="9" t="s">
        <v>29</v>
      </c>
      <c r="BI44" s="9" t="s">
        <v>29</v>
      </c>
      <c r="BJ44" s="9" t="s">
        <v>29</v>
      </c>
      <c r="BK44" s="9" t="s">
        <v>29</v>
      </c>
      <c r="BL44" s="9" t="s">
        <v>29</v>
      </c>
      <c r="BM44" s="9" t="s">
        <v>29</v>
      </c>
      <c r="BN44" s="9" t="s">
        <v>29</v>
      </c>
      <c r="BO44" s="11" t="n">
        <f aca="false">ROUNDUP(AS44/C44,0)</f>
        <v>0</v>
      </c>
      <c r="BP44" s="13" t="n">
        <v>105</v>
      </c>
      <c r="BQ44" s="13" t="n">
        <v>0</v>
      </c>
      <c r="BR44" s="13"/>
      <c r="BS44" s="13"/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200</v>
      </c>
      <c r="D45" s="9" t="n">
        <v>203524</v>
      </c>
      <c r="E45" s="9" t="n">
        <v>2071369</v>
      </c>
      <c r="F45" s="9"/>
      <c r="G45" s="9" t="s">
        <v>192</v>
      </c>
      <c r="H45" s="9" t="s">
        <v>29</v>
      </c>
      <c r="I45" s="10" t="s">
        <v>193</v>
      </c>
      <c r="J45" s="9" t="n">
        <v>0</v>
      </c>
      <c r="K45" s="9" t="n">
        <f aca="false">H45-J45</f>
        <v>0</v>
      </c>
      <c r="L45" s="9" t="s">
        <v>29</v>
      </c>
      <c r="M45" s="9" t="n">
        <f aca="false">K45+L45</f>
        <v>0</v>
      </c>
      <c r="N45" s="9" t="n">
        <v>0</v>
      </c>
      <c r="O45" s="9" t="n">
        <f aca="false">M45-N45</f>
        <v>0</v>
      </c>
      <c r="P45" s="9" t="s">
        <v>29</v>
      </c>
      <c r="Q45" s="9" t="n">
        <f aca="false">O45+P45</f>
        <v>0</v>
      </c>
      <c r="R45" s="9" t="n">
        <v>0</v>
      </c>
      <c r="S45" s="9" t="n">
        <f aca="false">Q45-R45</f>
        <v>0</v>
      </c>
      <c r="T45" s="9" t="s">
        <v>29</v>
      </c>
      <c r="U45" s="9" t="n">
        <f aca="false">S45+T45</f>
        <v>0</v>
      </c>
      <c r="V45" s="9" t="n">
        <v>0</v>
      </c>
      <c r="W45" s="9" t="n">
        <f aca="false">U45-V45</f>
        <v>0</v>
      </c>
      <c r="X45" s="9" t="s">
        <v>29</v>
      </c>
      <c r="Y45" s="9" t="n">
        <f aca="false">W45+X45</f>
        <v>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 t="n">
        <f aca="false">SUM(Z45:AQ45)</f>
        <v>0</v>
      </c>
      <c r="AS45" s="9" t="n">
        <f aca="false">Y45-AR45</f>
        <v>0</v>
      </c>
      <c r="AT45" s="9" t="s">
        <v>29</v>
      </c>
      <c r="AU45" s="9" t="s">
        <v>29</v>
      </c>
      <c r="AV45" s="9" t="s">
        <v>29</v>
      </c>
      <c r="AW45" s="9" t="s">
        <v>29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s">
        <v>29</v>
      </c>
      <c r="BE45" s="9" t="s">
        <v>29</v>
      </c>
      <c r="BF45" s="9" t="s">
        <v>29</v>
      </c>
      <c r="BG45" s="9" t="s">
        <v>29</v>
      </c>
      <c r="BH45" s="9" t="s">
        <v>29</v>
      </c>
      <c r="BI45" s="9" t="s">
        <v>29</v>
      </c>
      <c r="BJ45" s="9" t="s">
        <v>29</v>
      </c>
      <c r="BK45" s="9" t="s">
        <v>29</v>
      </c>
      <c r="BL45" s="9" t="s">
        <v>29</v>
      </c>
      <c r="BM45" s="9" t="s">
        <v>29</v>
      </c>
      <c r="BN45" s="9" t="s">
        <v>29</v>
      </c>
      <c r="BO45" s="11" t="n">
        <f aca="false">ROUNDUP(AS45/C45,0)</f>
        <v>0</v>
      </c>
      <c r="BP45" s="13" t="n">
        <v>70</v>
      </c>
      <c r="BQ45" s="13" t="n">
        <v>0</v>
      </c>
      <c r="BR45" s="13"/>
      <c r="BS45" s="13"/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120</v>
      </c>
      <c r="D46" s="9" t="n">
        <v>156985</v>
      </c>
      <c r="E46" s="9" t="n">
        <v>2122173</v>
      </c>
      <c r="F46" s="9"/>
      <c r="G46" s="9" t="s">
        <v>194</v>
      </c>
      <c r="H46" s="9" t="s">
        <v>29</v>
      </c>
      <c r="I46" s="10" t="s">
        <v>195</v>
      </c>
      <c r="J46" s="9" t="n">
        <v>0</v>
      </c>
      <c r="K46" s="9" t="n">
        <f aca="false">H46-J46</f>
        <v>0</v>
      </c>
      <c r="L46" s="9" t="n">
        <v>240</v>
      </c>
      <c r="M46" s="9" t="n">
        <f aca="false">K46+L46</f>
        <v>240</v>
      </c>
      <c r="N46" s="9" t="n">
        <v>0</v>
      </c>
      <c r="O46" s="9" t="n">
        <f aca="false">M46-N46</f>
        <v>240</v>
      </c>
      <c r="P46" s="9" t="n">
        <v>240</v>
      </c>
      <c r="Q46" s="9" t="n">
        <f aca="false">O46+P46</f>
        <v>480</v>
      </c>
      <c r="R46" s="9" t="n">
        <v>0</v>
      </c>
      <c r="S46" s="9" t="n">
        <f aca="false">Q46-R46</f>
        <v>480</v>
      </c>
      <c r="T46" s="9" t="n">
        <v>240</v>
      </c>
      <c r="U46" s="9" t="n">
        <f aca="false">S46+T46</f>
        <v>720</v>
      </c>
      <c r="V46" s="9" t="n">
        <v>657</v>
      </c>
      <c r="W46" s="9" t="n">
        <v>0</v>
      </c>
      <c r="X46" s="9" t="n">
        <v>0</v>
      </c>
      <c r="Y46" s="9" t="n">
        <f aca="false">W46+X46</f>
        <v>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 t="n">
        <f aca="false">SUM(Z46:AQ46)</f>
        <v>0</v>
      </c>
      <c r="AS46" s="9" t="n">
        <f aca="false">Y46-AR46</f>
        <v>0</v>
      </c>
      <c r="AT46" s="9" t="s">
        <v>29</v>
      </c>
      <c r="AU46" s="9" t="s">
        <v>29</v>
      </c>
      <c r="AV46" s="9" t="s">
        <v>29</v>
      </c>
      <c r="AW46" s="9" t="s">
        <v>29</v>
      </c>
      <c r="AX46" s="9" t="s">
        <v>29</v>
      </c>
      <c r="AY46" s="9" t="s">
        <v>29</v>
      </c>
      <c r="AZ46" s="9" t="s">
        <v>29</v>
      </c>
      <c r="BA46" s="9" t="s">
        <v>29</v>
      </c>
      <c r="BB46" s="9" t="s">
        <v>29</v>
      </c>
      <c r="BC46" s="9" t="s">
        <v>29</v>
      </c>
      <c r="BD46" s="9" t="s">
        <v>29</v>
      </c>
      <c r="BE46" s="9" t="s">
        <v>29</v>
      </c>
      <c r="BF46" s="9" t="s">
        <v>29</v>
      </c>
      <c r="BG46" s="9" t="s">
        <v>29</v>
      </c>
      <c r="BH46" s="9" t="s">
        <v>29</v>
      </c>
      <c r="BI46" s="9" t="s">
        <v>29</v>
      </c>
      <c r="BJ46" s="9" t="n">
        <v>120</v>
      </c>
      <c r="BK46" s="9" t="n">
        <v>240</v>
      </c>
      <c r="BL46" s="9" t="s">
        <v>29</v>
      </c>
      <c r="BM46" s="9" t="n">
        <v>240</v>
      </c>
      <c r="BN46" s="9" t="n">
        <v>120</v>
      </c>
      <c r="BO46" s="11" t="n">
        <f aca="false">ROUNDUP(AS46/C46,0)</f>
        <v>0</v>
      </c>
      <c r="BP46" s="13" t="n">
        <v>372</v>
      </c>
      <c r="BQ46" s="13" t="n">
        <v>1015</v>
      </c>
      <c r="BR46" s="13"/>
      <c r="BS46" s="13"/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300</v>
      </c>
      <c r="D47" s="9" t="n">
        <v>203524</v>
      </c>
      <c r="E47" s="9" t="n">
        <v>2122174</v>
      </c>
      <c r="F47" s="9"/>
      <c r="G47" s="9" t="s">
        <v>196</v>
      </c>
      <c r="H47" s="9" t="s">
        <v>29</v>
      </c>
      <c r="I47" s="10" t="s">
        <v>197</v>
      </c>
      <c r="J47" s="9" t="n">
        <v>0</v>
      </c>
      <c r="K47" s="9" t="n">
        <f aca="false">H47-J47</f>
        <v>0</v>
      </c>
      <c r="L47" s="9" t="s">
        <v>29</v>
      </c>
      <c r="M47" s="9" t="n">
        <f aca="false">K47+L47</f>
        <v>0</v>
      </c>
      <c r="N47" s="9" t="n">
        <v>0</v>
      </c>
      <c r="O47" s="9" t="n">
        <f aca="false">M47-N47</f>
        <v>0</v>
      </c>
      <c r="P47" s="9" t="n">
        <v>500</v>
      </c>
      <c r="Q47" s="9" t="n">
        <f aca="false">O47+P47</f>
        <v>500</v>
      </c>
      <c r="R47" s="9" t="n">
        <v>0</v>
      </c>
      <c r="S47" s="9" t="n">
        <f aca="false">Q47-R47</f>
        <v>500</v>
      </c>
      <c r="T47" s="9" t="n">
        <v>0</v>
      </c>
      <c r="U47" s="9" t="n">
        <f aca="false">S47+T47</f>
        <v>500</v>
      </c>
      <c r="V47" s="9" t="n">
        <v>0</v>
      </c>
      <c r="W47" s="9" t="n">
        <v>0</v>
      </c>
      <c r="X47" s="9" t="s">
        <v>29</v>
      </c>
      <c r="Y47" s="9" t="n">
        <f aca="false">W47+X47</f>
        <v>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 t="n">
        <f aca="false">SUM(Z47:AQ47)</f>
        <v>0</v>
      </c>
      <c r="AS47" s="9" t="n">
        <f aca="false">Y47-AR47</f>
        <v>0</v>
      </c>
      <c r="AT47" s="9" t="s">
        <v>29</v>
      </c>
      <c r="AU47" s="9" t="s">
        <v>29</v>
      </c>
      <c r="AV47" s="9" t="s">
        <v>29</v>
      </c>
      <c r="AW47" s="9" t="s">
        <v>29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s">
        <v>29</v>
      </c>
      <c r="BC47" s="9" t="s">
        <v>29</v>
      </c>
      <c r="BD47" s="9" t="s">
        <v>29</v>
      </c>
      <c r="BE47" s="9" t="s">
        <v>29</v>
      </c>
      <c r="BF47" s="9" t="s">
        <v>29</v>
      </c>
      <c r="BG47" s="9" t="s">
        <v>29</v>
      </c>
      <c r="BH47" s="9" t="s">
        <v>29</v>
      </c>
      <c r="BI47" s="9" t="s">
        <v>29</v>
      </c>
      <c r="BJ47" s="9" t="s">
        <v>29</v>
      </c>
      <c r="BK47" s="9" t="n">
        <v>500</v>
      </c>
      <c r="BL47" s="9" t="s">
        <v>29</v>
      </c>
      <c r="BM47" s="9" t="s">
        <v>29</v>
      </c>
      <c r="BN47" s="9" t="n">
        <v>500</v>
      </c>
      <c r="BO47" s="11" t="n">
        <f aca="false">ROUNDUP(AS47/C47,0)</f>
        <v>0</v>
      </c>
      <c r="BP47" s="13" t="n">
        <v>325</v>
      </c>
      <c r="BQ47" s="13" t="n">
        <v>0</v>
      </c>
      <c r="BR47" s="13"/>
      <c r="BS47" s="13"/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100</v>
      </c>
      <c r="D48" s="9" t="n">
        <v>203524</v>
      </c>
      <c r="E48" s="9" t="n">
        <v>2122175</v>
      </c>
      <c r="F48" s="9"/>
      <c r="G48" s="9" t="s">
        <v>198</v>
      </c>
      <c r="H48" s="9" t="s">
        <v>29</v>
      </c>
      <c r="I48" s="10" t="s">
        <v>199</v>
      </c>
      <c r="J48" s="9" t="n">
        <v>0</v>
      </c>
      <c r="K48" s="9" t="n">
        <f aca="false">H48-J48</f>
        <v>0</v>
      </c>
      <c r="L48" s="9" t="s">
        <v>29</v>
      </c>
      <c r="M48" s="9" t="n">
        <f aca="false">K48+L48</f>
        <v>0</v>
      </c>
      <c r="N48" s="9" t="n">
        <v>0</v>
      </c>
      <c r="O48" s="9" t="n">
        <f aca="false">M48-N48</f>
        <v>0</v>
      </c>
      <c r="P48" s="9" t="n">
        <v>500</v>
      </c>
      <c r="Q48" s="9" t="n">
        <f aca="false">O48+P48</f>
        <v>500</v>
      </c>
      <c r="R48" s="9" t="n">
        <v>171</v>
      </c>
      <c r="S48" s="9" t="n">
        <f aca="false">Q48-R48</f>
        <v>329</v>
      </c>
      <c r="T48" s="9" t="n">
        <v>0</v>
      </c>
      <c r="U48" s="9" t="n">
        <f aca="false">S48+T48</f>
        <v>329</v>
      </c>
      <c r="V48" s="9" t="n">
        <v>0</v>
      </c>
      <c r="W48" s="9" t="n">
        <v>0</v>
      </c>
      <c r="X48" s="9" t="s">
        <v>29</v>
      </c>
      <c r="Y48" s="9" t="n">
        <f aca="false">W48+X48</f>
        <v>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 t="n">
        <f aca="false">SUM(Z48:AQ48)</f>
        <v>0</v>
      </c>
      <c r="AS48" s="9" t="n">
        <f aca="false">Y48-AR48</f>
        <v>0</v>
      </c>
      <c r="AT48" s="9" t="s">
        <v>29</v>
      </c>
      <c r="AU48" s="9" t="s">
        <v>29</v>
      </c>
      <c r="AV48" s="9" t="s">
        <v>29</v>
      </c>
      <c r="AW48" s="9" t="s">
        <v>29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s">
        <v>29</v>
      </c>
      <c r="BC48" s="9" t="s">
        <v>29</v>
      </c>
      <c r="BD48" s="9" t="s">
        <v>29</v>
      </c>
      <c r="BE48" s="9" t="s">
        <v>29</v>
      </c>
      <c r="BF48" s="9" t="s">
        <v>29</v>
      </c>
      <c r="BG48" s="9" t="s">
        <v>29</v>
      </c>
      <c r="BH48" s="9" t="s">
        <v>29</v>
      </c>
      <c r="BI48" s="9" t="s">
        <v>29</v>
      </c>
      <c r="BJ48" s="9" t="s">
        <v>29</v>
      </c>
      <c r="BK48" s="9" t="n">
        <v>500</v>
      </c>
      <c r="BL48" s="9" t="s">
        <v>29</v>
      </c>
      <c r="BM48" s="9" t="s">
        <v>29</v>
      </c>
      <c r="BN48" s="9" t="n">
        <v>500</v>
      </c>
      <c r="BO48" s="11" t="n">
        <f aca="false">ROUNDUP(AS48/C48,0)</f>
        <v>0</v>
      </c>
      <c r="BP48" s="13" t="n">
        <v>1546</v>
      </c>
      <c r="BQ48" s="13" t="n">
        <v>0</v>
      </c>
      <c r="BR48" s="13"/>
      <c r="BS48" s="13"/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6000</v>
      </c>
      <c r="D49" s="9" t="n">
        <v>203524</v>
      </c>
      <c r="E49" s="9" t="n">
        <v>2116638</v>
      </c>
      <c r="F49" s="9"/>
      <c r="G49" s="9" t="s">
        <v>200</v>
      </c>
      <c r="H49" s="9" t="s">
        <v>29</v>
      </c>
      <c r="I49" s="10" t="s">
        <v>201</v>
      </c>
      <c r="J49" s="9" t="n">
        <v>0</v>
      </c>
      <c r="K49" s="9" t="n">
        <f aca="false">H49-J49</f>
        <v>0</v>
      </c>
      <c r="L49" s="9" t="s">
        <v>29</v>
      </c>
      <c r="M49" s="9" t="n">
        <f aca="false">K49+L49</f>
        <v>0</v>
      </c>
      <c r="N49" s="9" t="n">
        <v>0</v>
      </c>
      <c r="O49" s="9" t="n">
        <f aca="false">M49-N49</f>
        <v>0</v>
      </c>
      <c r="P49" s="9" t="n">
        <v>500</v>
      </c>
      <c r="Q49" s="9" t="n">
        <f aca="false">O49+P49</f>
        <v>500</v>
      </c>
      <c r="R49" s="9" t="n">
        <v>0</v>
      </c>
      <c r="S49" s="9" t="n">
        <v>0</v>
      </c>
      <c r="T49" s="9" t="s">
        <v>29</v>
      </c>
      <c r="U49" s="9" t="n">
        <f aca="false">S49+T49</f>
        <v>0</v>
      </c>
      <c r="V49" s="9" t="n">
        <v>0</v>
      </c>
      <c r="W49" s="9" t="n">
        <f aca="false">U49-V49</f>
        <v>0</v>
      </c>
      <c r="X49" s="9" t="n">
        <v>0</v>
      </c>
      <c r="Y49" s="9" t="n">
        <f aca="false">W49+X49</f>
        <v>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 t="n">
        <f aca="false">SUM(Z49:AQ49)</f>
        <v>0</v>
      </c>
      <c r="AS49" s="9" t="n">
        <f aca="false">Y49-AR49</f>
        <v>0</v>
      </c>
      <c r="AT49" s="9" t="s">
        <v>29</v>
      </c>
      <c r="AU49" s="9" t="s">
        <v>29</v>
      </c>
      <c r="AV49" s="9" t="s">
        <v>29</v>
      </c>
      <c r="AW49" s="9" t="s">
        <v>29</v>
      </c>
      <c r="AX49" s="9" t="s">
        <v>29</v>
      </c>
      <c r="AY49" s="9" t="s">
        <v>29</v>
      </c>
      <c r="AZ49" s="9" t="s">
        <v>29</v>
      </c>
      <c r="BA49" s="9" t="s">
        <v>29</v>
      </c>
      <c r="BB49" s="9" t="s">
        <v>29</v>
      </c>
      <c r="BC49" s="9" t="s">
        <v>29</v>
      </c>
      <c r="BD49" s="9" t="s">
        <v>29</v>
      </c>
      <c r="BE49" s="9" t="s">
        <v>29</v>
      </c>
      <c r="BF49" s="9" t="s">
        <v>29</v>
      </c>
      <c r="BG49" s="9" t="s">
        <v>29</v>
      </c>
      <c r="BH49" s="9" t="s">
        <v>29</v>
      </c>
      <c r="BI49" s="9" t="s">
        <v>29</v>
      </c>
      <c r="BJ49" s="9" t="s">
        <v>29</v>
      </c>
      <c r="BK49" s="9" t="s">
        <v>29</v>
      </c>
      <c r="BL49" s="9" t="s">
        <v>29</v>
      </c>
      <c r="BM49" s="9" t="n">
        <v>500</v>
      </c>
      <c r="BN49" s="9" t="s">
        <v>29</v>
      </c>
      <c r="BO49" s="11"/>
      <c r="BP49" s="13" t="n">
        <v>9</v>
      </c>
      <c r="BQ49" s="13" t="n">
        <v>0</v>
      </c>
      <c r="BR49" s="13"/>
      <c r="BS49" s="13"/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300</v>
      </c>
      <c r="D50" s="9" t="n">
        <v>0</v>
      </c>
      <c r="E50" s="9" t="n">
        <v>2272650</v>
      </c>
      <c r="F50" s="9"/>
      <c r="G50" s="9" t="s">
        <v>202</v>
      </c>
      <c r="H50" s="9" t="s">
        <v>29</v>
      </c>
      <c r="I50" s="10" t="s">
        <v>203</v>
      </c>
      <c r="J50" s="9" t="n">
        <v>140</v>
      </c>
      <c r="K50" s="9" t="n">
        <f aca="false">H50-J50</f>
        <v>-140</v>
      </c>
      <c r="L50" s="9" t="n">
        <v>300</v>
      </c>
      <c r="M50" s="9" t="n">
        <f aca="false">K50+L50</f>
        <v>160</v>
      </c>
      <c r="N50" s="9" t="n">
        <v>0</v>
      </c>
      <c r="O50" s="9" t="n">
        <v>0</v>
      </c>
      <c r="P50" s="9" t="n">
        <v>0</v>
      </c>
      <c r="Q50" s="9" t="n">
        <f aca="false">O50+P50</f>
        <v>0</v>
      </c>
      <c r="R50" s="9" t="n">
        <v>0</v>
      </c>
      <c r="S50" s="9" t="n">
        <f aca="false">Q50-R50</f>
        <v>0</v>
      </c>
      <c r="T50" s="9" t="n">
        <v>0</v>
      </c>
      <c r="U50" s="9" t="n">
        <f aca="false">S50+T50</f>
        <v>0</v>
      </c>
      <c r="V50" s="9" t="n">
        <v>0</v>
      </c>
      <c r="W50" s="9" t="n">
        <f aca="false">U50-V50</f>
        <v>0</v>
      </c>
      <c r="X50" s="9" t="n">
        <v>0</v>
      </c>
      <c r="Y50" s="9" t="n">
        <f aca="false">W50+X50</f>
        <v>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 t="n">
        <f aca="false">SUM(Z50:AQ50)</f>
        <v>0</v>
      </c>
      <c r="AS50" s="9" t="n">
        <f aca="false">Y50-AR50</f>
        <v>0</v>
      </c>
      <c r="AT50" s="9" t="s">
        <v>29</v>
      </c>
      <c r="AU50" s="9" t="s">
        <v>29</v>
      </c>
      <c r="AV50" s="9" t="s">
        <v>29</v>
      </c>
      <c r="AW50" s="9" t="s">
        <v>29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s">
        <v>29</v>
      </c>
      <c r="BF50" s="9" t="s">
        <v>29</v>
      </c>
      <c r="BG50" s="9" t="s">
        <v>29</v>
      </c>
      <c r="BH50" s="9" t="s">
        <v>29</v>
      </c>
      <c r="BI50" s="9" t="s">
        <v>29</v>
      </c>
      <c r="BJ50" s="9" t="n">
        <v>300</v>
      </c>
      <c r="BK50" s="9" t="s">
        <v>29</v>
      </c>
      <c r="BL50" s="9" t="s">
        <v>29</v>
      </c>
      <c r="BM50" s="9" t="n">
        <v>300</v>
      </c>
      <c r="BN50" s="9" t="n">
        <v>300</v>
      </c>
      <c r="BO50" s="11"/>
      <c r="BP50" s="13" t="n">
        <v>0</v>
      </c>
      <c r="BQ50" s="13"/>
      <c r="BR50" s="13"/>
      <c r="BS50" s="13"/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2850</v>
      </c>
      <c r="D51" s="9" t="n">
        <v>0</v>
      </c>
      <c r="E51" s="9" t="n">
        <v>2134667</v>
      </c>
      <c r="F51" s="9"/>
      <c r="G51" s="9" t="s">
        <v>204</v>
      </c>
      <c r="H51" s="9" t="s">
        <v>29</v>
      </c>
      <c r="I51" s="10" t="s">
        <v>205</v>
      </c>
      <c r="J51" s="9" t="n">
        <v>0</v>
      </c>
      <c r="K51" s="9" t="n">
        <f aca="false">H51-J51</f>
        <v>0</v>
      </c>
      <c r="L51" s="9" t="n">
        <v>600</v>
      </c>
      <c r="M51" s="9" t="n">
        <f aca="false">K51+L51</f>
        <v>600</v>
      </c>
      <c r="N51" s="9" t="n">
        <v>0</v>
      </c>
      <c r="O51" s="9" t="n">
        <f aca="false">M51-N51</f>
        <v>600</v>
      </c>
      <c r="P51" s="9" t="s">
        <v>29</v>
      </c>
      <c r="Q51" s="9" t="n">
        <f aca="false">O51+P51</f>
        <v>600</v>
      </c>
      <c r="R51" s="9" t="n">
        <v>600</v>
      </c>
      <c r="S51" s="9" t="n">
        <f aca="false">Q51-R51</f>
        <v>0</v>
      </c>
      <c r="T51" s="9" t="n">
        <v>0</v>
      </c>
      <c r="U51" s="9" t="n">
        <f aca="false">S51+T51</f>
        <v>0</v>
      </c>
      <c r="V51" s="9" t="n">
        <v>0</v>
      </c>
      <c r="W51" s="9" t="n">
        <f aca="false">U51-V51</f>
        <v>0</v>
      </c>
      <c r="X51" s="9" t="s">
        <v>29</v>
      </c>
      <c r="Y51" s="9" t="n">
        <f aca="false">W51+X51</f>
        <v>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 t="n">
        <f aca="false">SUM(Z51:AQ51)</f>
        <v>0</v>
      </c>
      <c r="AS51" s="9" t="n">
        <f aca="false">Y51-AR51</f>
        <v>0</v>
      </c>
      <c r="AT51" s="9" t="s">
        <v>29</v>
      </c>
      <c r="AU51" s="9" t="s">
        <v>29</v>
      </c>
      <c r="AV51" s="9" t="s">
        <v>29</v>
      </c>
      <c r="AW51" s="9" t="s">
        <v>29</v>
      </c>
      <c r="AX51" s="9" t="s">
        <v>29</v>
      </c>
      <c r="AY51" s="9" t="s">
        <v>29</v>
      </c>
      <c r="AZ51" s="9" t="s">
        <v>29</v>
      </c>
      <c r="BA51" s="9" t="s">
        <v>29</v>
      </c>
      <c r="BB51" s="9" t="s">
        <v>29</v>
      </c>
      <c r="BC51" s="9" t="s">
        <v>29</v>
      </c>
      <c r="BD51" s="9" t="s">
        <v>29</v>
      </c>
      <c r="BE51" s="9" t="s">
        <v>29</v>
      </c>
      <c r="BF51" s="9" t="s">
        <v>29</v>
      </c>
      <c r="BG51" s="9" t="s">
        <v>29</v>
      </c>
      <c r="BH51" s="9" t="s">
        <v>29</v>
      </c>
      <c r="BI51" s="9" t="s">
        <v>29</v>
      </c>
      <c r="BJ51" s="9" t="s">
        <v>29</v>
      </c>
      <c r="BK51" s="9" t="n">
        <v>500</v>
      </c>
      <c r="BL51" s="9" t="s">
        <v>29</v>
      </c>
      <c r="BM51" s="9" t="s">
        <v>29</v>
      </c>
      <c r="BN51" s="9" t="n">
        <v>500</v>
      </c>
      <c r="BO51" s="11" t="n">
        <f aca="false">ROUNDUP(AS51/C51,0)</f>
        <v>0</v>
      </c>
      <c r="BP51" s="13" t="n">
        <v>321</v>
      </c>
      <c r="BQ51" s="13" t="n">
        <v>276</v>
      </c>
      <c r="BR51" s="13"/>
      <c r="BS51" s="13"/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2850</v>
      </c>
      <c r="D52" s="9" t="n">
        <v>203524</v>
      </c>
      <c r="E52" s="9" t="n">
        <v>2134669</v>
      </c>
      <c r="F52" s="9"/>
      <c r="G52" s="9" t="s">
        <v>206</v>
      </c>
      <c r="H52" s="9" t="s">
        <v>29</v>
      </c>
      <c r="I52" s="10" t="s">
        <v>207</v>
      </c>
      <c r="J52" s="9" t="n">
        <v>0</v>
      </c>
      <c r="K52" s="9" t="n">
        <f aca="false">H52-J52</f>
        <v>0</v>
      </c>
      <c r="L52" s="9" t="s">
        <v>29</v>
      </c>
      <c r="M52" s="9" t="n">
        <f aca="false">K52+L52</f>
        <v>0</v>
      </c>
      <c r="N52" s="9" t="n">
        <v>0</v>
      </c>
      <c r="O52" s="9" t="n">
        <f aca="false">M52-N52</f>
        <v>0</v>
      </c>
      <c r="P52" s="9" t="s">
        <v>29</v>
      </c>
      <c r="Q52" s="9" t="n">
        <f aca="false">O52+P52</f>
        <v>0</v>
      </c>
      <c r="R52" s="9" t="n">
        <v>0</v>
      </c>
      <c r="S52" s="9" t="n">
        <f aca="false">Q52-R52</f>
        <v>0</v>
      </c>
      <c r="T52" s="9" t="s">
        <v>29</v>
      </c>
      <c r="U52" s="9" t="n">
        <f aca="false">S52+T52</f>
        <v>0</v>
      </c>
      <c r="V52" s="9" t="n">
        <v>0</v>
      </c>
      <c r="W52" s="9" t="n">
        <f aca="false">U52-V52</f>
        <v>0</v>
      </c>
      <c r="X52" s="9" t="s">
        <v>29</v>
      </c>
      <c r="Y52" s="9" t="n">
        <f aca="false">W52+X52</f>
        <v>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 t="n">
        <f aca="false">SUM(Z52:AQ52)</f>
        <v>0</v>
      </c>
      <c r="AS52" s="9" t="n">
        <f aca="false">Y52-AR52</f>
        <v>0</v>
      </c>
      <c r="AT52" s="9" t="s">
        <v>29</v>
      </c>
      <c r="AU52" s="9" t="s">
        <v>29</v>
      </c>
      <c r="AV52" s="9" t="s">
        <v>29</v>
      </c>
      <c r="AW52" s="9" t="s">
        <v>29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s">
        <v>29</v>
      </c>
      <c r="BF52" s="9" t="s">
        <v>29</v>
      </c>
      <c r="BG52" s="9" t="s">
        <v>29</v>
      </c>
      <c r="BH52" s="9" t="s">
        <v>29</v>
      </c>
      <c r="BI52" s="9" t="s">
        <v>29</v>
      </c>
      <c r="BJ52" s="9" t="n">
        <v>1500</v>
      </c>
      <c r="BK52" s="9" t="s">
        <v>29</v>
      </c>
      <c r="BL52" s="9" t="s">
        <v>29</v>
      </c>
      <c r="BM52" s="9" t="s">
        <v>29</v>
      </c>
      <c r="BN52" s="9" t="s">
        <v>29</v>
      </c>
      <c r="BO52" s="11" t="n">
        <f aca="false">ROUNDUP(AS52/C52,0)</f>
        <v>0</v>
      </c>
      <c r="BP52" s="13" t="n">
        <v>916</v>
      </c>
      <c r="BQ52" s="13" t="n">
        <v>279</v>
      </c>
      <c r="BR52" s="13"/>
      <c r="BS52" s="13"/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3000</v>
      </c>
      <c r="D53" s="9" t="n">
        <v>203524</v>
      </c>
      <c r="E53" s="9" t="n">
        <v>2118355</v>
      </c>
      <c r="F53" s="9"/>
      <c r="G53" s="9" t="s">
        <v>208</v>
      </c>
      <c r="H53" s="9" t="s">
        <v>29</v>
      </c>
      <c r="I53" s="10" t="s">
        <v>209</v>
      </c>
      <c r="J53" s="9" t="n">
        <v>0</v>
      </c>
      <c r="K53" s="9" t="n">
        <f aca="false">H53-J53</f>
        <v>0</v>
      </c>
      <c r="L53" s="9" t="s">
        <v>29</v>
      </c>
      <c r="M53" s="9" t="n">
        <f aca="false">K53+L53</f>
        <v>0</v>
      </c>
      <c r="N53" s="9" t="n">
        <v>0</v>
      </c>
      <c r="O53" s="9" t="n">
        <f aca="false">M53-N53</f>
        <v>0</v>
      </c>
      <c r="P53" s="9" t="n">
        <v>0</v>
      </c>
      <c r="Q53" s="9" t="n">
        <f aca="false">O53+P53</f>
        <v>0</v>
      </c>
      <c r="R53" s="9" t="n">
        <v>0</v>
      </c>
      <c r="S53" s="9" t="n">
        <f aca="false">Q53-R53</f>
        <v>0</v>
      </c>
      <c r="T53" s="9" t="n">
        <v>0</v>
      </c>
      <c r="U53" s="9" t="n">
        <f aca="false">S53+T53</f>
        <v>0</v>
      </c>
      <c r="V53" s="9" t="n">
        <v>0</v>
      </c>
      <c r="W53" s="9" t="n">
        <f aca="false">U53-V53</f>
        <v>0</v>
      </c>
      <c r="X53" s="9" t="s">
        <v>29</v>
      </c>
      <c r="Y53" s="9" t="n">
        <f aca="false">W53+X53</f>
        <v>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 t="n">
        <f aca="false">SUM(Z53:AQ53)</f>
        <v>0</v>
      </c>
      <c r="AS53" s="9" t="n">
        <f aca="false">Y53-AR53</f>
        <v>0</v>
      </c>
      <c r="AT53" s="9" t="s">
        <v>29</v>
      </c>
      <c r="AU53" s="9" t="s">
        <v>29</v>
      </c>
      <c r="AV53" s="9" t="s">
        <v>29</v>
      </c>
      <c r="AW53" s="9" t="s">
        <v>29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s">
        <v>29</v>
      </c>
      <c r="BC53" s="9" t="s">
        <v>29</v>
      </c>
      <c r="BD53" s="9" t="s">
        <v>29</v>
      </c>
      <c r="BE53" s="9" t="s">
        <v>29</v>
      </c>
      <c r="BF53" s="9" t="s">
        <v>29</v>
      </c>
      <c r="BG53" s="9" t="s">
        <v>29</v>
      </c>
      <c r="BH53" s="9" t="s">
        <v>29</v>
      </c>
      <c r="BI53" s="9" t="s">
        <v>29</v>
      </c>
      <c r="BJ53" s="9" t="s">
        <v>29</v>
      </c>
      <c r="BK53" s="9" t="s">
        <v>29</v>
      </c>
      <c r="BL53" s="9" t="s">
        <v>29</v>
      </c>
      <c r="BM53" s="9" t="s">
        <v>29</v>
      </c>
      <c r="BN53" s="9" t="s">
        <v>29</v>
      </c>
      <c r="BO53" s="11" t="n">
        <f aca="false">ROUNDUP(AS53/C53,0)</f>
        <v>0</v>
      </c>
      <c r="BP53" s="13" t="n">
        <v>6</v>
      </c>
      <c r="BQ53" s="13" t="n">
        <v>0</v>
      </c>
      <c r="BR53" s="13"/>
      <c r="BS53" s="13"/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4000</v>
      </c>
      <c r="D54" s="9" t="n">
        <v>203524</v>
      </c>
      <c r="E54" s="9" t="n">
        <v>2118357</v>
      </c>
      <c r="F54" s="9"/>
      <c r="G54" s="9" t="s">
        <v>210</v>
      </c>
      <c r="H54" s="9" t="s">
        <v>29</v>
      </c>
      <c r="I54" s="10" t="s">
        <v>211</v>
      </c>
      <c r="J54" s="9" t="n">
        <v>0</v>
      </c>
      <c r="K54" s="9" t="n">
        <f aca="false">H54-J54</f>
        <v>0</v>
      </c>
      <c r="L54" s="9" t="s">
        <v>29</v>
      </c>
      <c r="M54" s="9" t="n">
        <f aca="false">K54+L54</f>
        <v>0</v>
      </c>
      <c r="N54" s="9" t="n">
        <v>0</v>
      </c>
      <c r="O54" s="9" t="n">
        <f aca="false">M54-N54</f>
        <v>0</v>
      </c>
      <c r="P54" s="9" t="s">
        <v>29</v>
      </c>
      <c r="Q54" s="9" t="n">
        <f aca="false">O54+P54</f>
        <v>0</v>
      </c>
      <c r="R54" s="9" t="n">
        <v>0</v>
      </c>
      <c r="S54" s="9" t="n">
        <f aca="false">Q54-R54</f>
        <v>0</v>
      </c>
      <c r="T54" s="9" t="s">
        <v>29</v>
      </c>
      <c r="U54" s="9" t="n">
        <f aca="false">S54+T54</f>
        <v>0</v>
      </c>
      <c r="V54" s="9" t="n">
        <v>0</v>
      </c>
      <c r="W54" s="9" t="n">
        <f aca="false">U54-V54</f>
        <v>0</v>
      </c>
      <c r="X54" s="9" t="n">
        <v>0</v>
      </c>
      <c r="Y54" s="9" t="n">
        <f aca="false">W54+X54</f>
        <v>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 t="n">
        <f aca="false">SUM(Z54:AQ54)</f>
        <v>0</v>
      </c>
      <c r="AS54" s="9" t="n">
        <f aca="false">Y54-AR54</f>
        <v>0</v>
      </c>
      <c r="AT54" s="9" t="s">
        <v>29</v>
      </c>
      <c r="AU54" s="9" t="s">
        <v>29</v>
      </c>
      <c r="AV54" s="9" t="s">
        <v>29</v>
      </c>
      <c r="AW54" s="9" t="s">
        <v>29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s">
        <v>29</v>
      </c>
      <c r="BC54" s="9" t="s">
        <v>29</v>
      </c>
      <c r="BD54" s="9" t="s">
        <v>29</v>
      </c>
      <c r="BE54" s="9" t="s">
        <v>29</v>
      </c>
      <c r="BF54" s="9" t="s">
        <v>29</v>
      </c>
      <c r="BG54" s="9" t="s">
        <v>29</v>
      </c>
      <c r="BH54" s="9" t="s">
        <v>29</v>
      </c>
      <c r="BI54" s="9" t="s">
        <v>29</v>
      </c>
      <c r="BJ54" s="9" t="s">
        <v>29</v>
      </c>
      <c r="BK54" s="9" t="n">
        <v>500</v>
      </c>
      <c r="BL54" s="9" t="s">
        <v>29</v>
      </c>
      <c r="BM54" s="9" t="s">
        <v>29</v>
      </c>
      <c r="BN54" s="9" t="s">
        <v>29</v>
      </c>
      <c r="BO54" s="11" t="n">
        <f aca="false">ROUNDUP(AS54/C54,0)</f>
        <v>0</v>
      </c>
      <c r="BP54" s="13" t="n">
        <v>1</v>
      </c>
      <c r="BQ54" s="13" t="n">
        <v>0</v>
      </c>
      <c r="BR54" s="13"/>
      <c r="BS54" s="13"/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4000</v>
      </c>
      <c r="D55" s="9" t="n">
        <v>203524</v>
      </c>
      <c r="E55" s="9" t="n">
        <v>2118358</v>
      </c>
      <c r="F55" s="9"/>
      <c r="G55" s="9" t="s">
        <v>212</v>
      </c>
      <c r="H55" s="9" t="s">
        <v>29</v>
      </c>
      <c r="I55" s="10" t="s">
        <v>213</v>
      </c>
      <c r="J55" s="9" t="n">
        <v>0</v>
      </c>
      <c r="K55" s="9" t="n">
        <f aca="false">H55-J55</f>
        <v>0</v>
      </c>
      <c r="L55" s="9" t="s">
        <v>29</v>
      </c>
      <c r="M55" s="9" t="n">
        <f aca="false">K55+L55</f>
        <v>0</v>
      </c>
      <c r="N55" s="9" t="n">
        <v>0</v>
      </c>
      <c r="O55" s="9" t="n">
        <f aca="false">M55-N55</f>
        <v>0</v>
      </c>
      <c r="P55" s="9" t="s">
        <v>29</v>
      </c>
      <c r="Q55" s="9" t="n">
        <f aca="false">O55+P55</f>
        <v>0</v>
      </c>
      <c r="R55" s="9" t="n">
        <v>0</v>
      </c>
      <c r="S55" s="9" t="n">
        <f aca="false">Q55-R55</f>
        <v>0</v>
      </c>
      <c r="T55" s="9" t="s">
        <v>29</v>
      </c>
      <c r="U55" s="9" t="n">
        <f aca="false">S55+T55</f>
        <v>0</v>
      </c>
      <c r="V55" s="9" t="n">
        <v>0</v>
      </c>
      <c r="W55" s="9" t="n">
        <f aca="false">U55-V55</f>
        <v>0</v>
      </c>
      <c r="X55" s="9" t="n">
        <v>0</v>
      </c>
      <c r="Y55" s="9" t="n">
        <f aca="false">W55+X55</f>
        <v>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 t="n">
        <f aca="false">SUM(Z55:AQ55)</f>
        <v>0</v>
      </c>
      <c r="AS55" s="9" t="n">
        <f aca="false">Y55-AR55</f>
        <v>0</v>
      </c>
      <c r="AT55" s="9" t="s">
        <v>29</v>
      </c>
      <c r="AU55" s="9" t="s">
        <v>29</v>
      </c>
      <c r="AV55" s="9" t="s">
        <v>29</v>
      </c>
      <c r="AW55" s="9" t="s">
        <v>29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s">
        <v>29</v>
      </c>
      <c r="BC55" s="9" t="s">
        <v>29</v>
      </c>
      <c r="BD55" s="9" t="s">
        <v>29</v>
      </c>
      <c r="BE55" s="9" t="s">
        <v>29</v>
      </c>
      <c r="BF55" s="9" t="s">
        <v>29</v>
      </c>
      <c r="BG55" s="9" t="s">
        <v>29</v>
      </c>
      <c r="BH55" s="9" t="s">
        <v>29</v>
      </c>
      <c r="BI55" s="9" t="s">
        <v>29</v>
      </c>
      <c r="BJ55" s="9" t="s">
        <v>29</v>
      </c>
      <c r="BK55" s="9" t="s">
        <v>29</v>
      </c>
      <c r="BL55" s="9" t="s">
        <v>29</v>
      </c>
      <c r="BM55" s="9" t="s">
        <v>29</v>
      </c>
      <c r="BN55" s="9" t="s">
        <v>29</v>
      </c>
      <c r="BO55" s="11" t="n">
        <f aca="false">ROUNDUP(AS55/C55,0)</f>
        <v>0</v>
      </c>
      <c r="BP55" s="13" t="n">
        <v>1</v>
      </c>
      <c r="BQ55" s="13" t="n">
        <v>0</v>
      </c>
      <c r="BR55" s="13"/>
      <c r="BS55" s="13"/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1500</v>
      </c>
      <c r="D56" s="9" t="n">
        <v>203524</v>
      </c>
      <c r="E56" s="9" t="n">
        <v>2118359</v>
      </c>
      <c r="F56" s="9"/>
      <c r="G56" s="9" t="s">
        <v>214</v>
      </c>
      <c r="H56" s="9" t="s">
        <v>29</v>
      </c>
      <c r="I56" s="10" t="s">
        <v>215</v>
      </c>
      <c r="J56" s="9" t="n">
        <v>0</v>
      </c>
      <c r="K56" s="9" t="n">
        <f aca="false">H56-J56</f>
        <v>0</v>
      </c>
      <c r="L56" s="9" t="s">
        <v>29</v>
      </c>
      <c r="M56" s="9" t="n">
        <f aca="false">K56+L56</f>
        <v>0</v>
      </c>
      <c r="N56" s="9" t="n">
        <v>0</v>
      </c>
      <c r="O56" s="9" t="n">
        <f aca="false">M56-N56</f>
        <v>0</v>
      </c>
      <c r="P56" s="9" t="s">
        <v>29</v>
      </c>
      <c r="Q56" s="9" t="n">
        <f aca="false">O56+P56</f>
        <v>0</v>
      </c>
      <c r="R56" s="9" t="n">
        <v>0</v>
      </c>
      <c r="S56" s="9" t="n">
        <f aca="false">Q56-R56</f>
        <v>0</v>
      </c>
      <c r="T56" s="9" t="s">
        <v>29</v>
      </c>
      <c r="U56" s="9" t="n">
        <f aca="false">S56+T56</f>
        <v>0</v>
      </c>
      <c r="V56" s="9" t="n">
        <v>0</v>
      </c>
      <c r="W56" s="9" t="n">
        <f aca="false">U56-V56</f>
        <v>0</v>
      </c>
      <c r="X56" s="9" t="n">
        <v>0</v>
      </c>
      <c r="Y56" s="9" t="n">
        <f aca="false">W56+X56</f>
        <v>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 t="n">
        <f aca="false">SUM(Z56:AQ56)</f>
        <v>0</v>
      </c>
      <c r="AS56" s="9" t="n">
        <f aca="false">Y56-AR56</f>
        <v>0</v>
      </c>
      <c r="AT56" s="9" t="s">
        <v>29</v>
      </c>
      <c r="AU56" s="9" t="s">
        <v>29</v>
      </c>
      <c r="AV56" s="9" t="s">
        <v>29</v>
      </c>
      <c r="AW56" s="9" t="s">
        <v>29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9" t="s">
        <v>29</v>
      </c>
      <c r="BG56" s="9" t="s">
        <v>29</v>
      </c>
      <c r="BH56" s="9" t="s">
        <v>29</v>
      </c>
      <c r="BI56" s="9" t="s">
        <v>29</v>
      </c>
      <c r="BJ56" s="9" t="s">
        <v>29</v>
      </c>
      <c r="BK56" s="9" t="n">
        <v>500</v>
      </c>
      <c r="BL56" s="9" t="s">
        <v>29</v>
      </c>
      <c r="BM56" s="9" t="s">
        <v>29</v>
      </c>
      <c r="BN56" s="9" t="s">
        <v>29</v>
      </c>
      <c r="BO56" s="11" t="n">
        <f aca="false">ROUNDUP(AS56/C56,0)</f>
        <v>0</v>
      </c>
      <c r="BP56" s="13" t="n">
        <v>989</v>
      </c>
      <c r="BQ56" s="13" t="n">
        <v>1</v>
      </c>
      <c r="BR56" s="13"/>
      <c r="BS56" s="13"/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400</v>
      </c>
      <c r="D57" s="9" t="n">
        <v>0</v>
      </c>
      <c r="E57" s="9" t="n">
        <v>2116636</v>
      </c>
      <c r="F57" s="9"/>
      <c r="G57" s="9" t="s">
        <v>216</v>
      </c>
      <c r="H57" s="9" t="s">
        <v>29</v>
      </c>
      <c r="I57" s="10" t="s">
        <v>217</v>
      </c>
      <c r="J57" s="9" t="n">
        <v>0</v>
      </c>
      <c r="K57" s="9" t="n">
        <f aca="false">H57-J57</f>
        <v>0</v>
      </c>
      <c r="L57" s="9" t="n">
        <v>600</v>
      </c>
      <c r="M57" s="9" t="n">
        <f aca="false">K57+L57</f>
        <v>600</v>
      </c>
      <c r="N57" s="9" t="n">
        <v>0</v>
      </c>
      <c r="O57" s="9" t="n">
        <f aca="false">M57-N57</f>
        <v>600</v>
      </c>
      <c r="P57" s="9" t="n">
        <v>300</v>
      </c>
      <c r="Q57" s="9" t="n">
        <f aca="false">O57+P57</f>
        <v>900</v>
      </c>
      <c r="R57" s="9" t="n">
        <v>439</v>
      </c>
      <c r="S57" s="9" t="n">
        <v>0</v>
      </c>
      <c r="T57" s="9" t="n">
        <v>0</v>
      </c>
      <c r="U57" s="9" t="n">
        <f aca="false">S57+T57</f>
        <v>0</v>
      </c>
      <c r="V57" s="9" t="n">
        <v>0</v>
      </c>
      <c r="W57" s="9" t="n">
        <f aca="false">U57-V57</f>
        <v>0</v>
      </c>
      <c r="X57" s="9" t="n">
        <v>0</v>
      </c>
      <c r="Y57" s="9" t="n">
        <f aca="false">W57+X57</f>
        <v>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 t="n">
        <f aca="false">SUM(Z57:AQ57)</f>
        <v>0</v>
      </c>
      <c r="AS57" s="9" t="n">
        <f aca="false">Y57-AR57</f>
        <v>0</v>
      </c>
      <c r="AT57" s="9" t="s">
        <v>29</v>
      </c>
      <c r="AU57" s="9" t="s">
        <v>29</v>
      </c>
      <c r="AV57" s="9" t="s">
        <v>29</v>
      </c>
      <c r="AW57" s="9" t="s">
        <v>29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s">
        <v>29</v>
      </c>
      <c r="BE57" s="9" t="s">
        <v>29</v>
      </c>
      <c r="BF57" s="9" t="s">
        <v>29</v>
      </c>
      <c r="BG57" s="9" t="s">
        <v>29</v>
      </c>
      <c r="BH57" s="9" t="s">
        <v>29</v>
      </c>
      <c r="BI57" s="9" t="s">
        <v>29</v>
      </c>
      <c r="BJ57" s="9" t="s">
        <v>29</v>
      </c>
      <c r="BK57" s="9" t="n">
        <v>0</v>
      </c>
      <c r="BL57" s="9" t="s">
        <v>29</v>
      </c>
      <c r="BM57" s="9" t="n">
        <v>0</v>
      </c>
      <c r="BN57" s="9" t="s">
        <v>29</v>
      </c>
      <c r="BO57" s="11" t="n">
        <f aca="false">ROUNDUP(AS57/C57,0)</f>
        <v>0</v>
      </c>
      <c r="BP57" s="13" t="n">
        <v>201</v>
      </c>
      <c r="BQ57" s="13" t="n">
        <v>150</v>
      </c>
      <c r="BR57" s="13"/>
      <c r="BS57" s="13"/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200</v>
      </c>
      <c r="D58" s="9" t="n">
        <v>203524</v>
      </c>
      <c r="E58" s="9" t="n">
        <v>2118343</v>
      </c>
      <c r="F58" s="9"/>
      <c r="G58" s="9" t="s">
        <v>218</v>
      </c>
      <c r="H58" s="9" t="s">
        <v>29</v>
      </c>
      <c r="I58" s="10" t="s">
        <v>219</v>
      </c>
      <c r="J58" s="9" t="n">
        <v>573</v>
      </c>
      <c r="K58" s="9" t="n">
        <f aca="false">H58-J58</f>
        <v>-573</v>
      </c>
      <c r="L58" s="9" t="n">
        <v>300</v>
      </c>
      <c r="M58" s="9" t="n">
        <f aca="false">K58+L58</f>
        <v>-273</v>
      </c>
      <c r="N58" s="9" t="n">
        <v>0</v>
      </c>
      <c r="O58" s="9" t="n">
        <f aca="false">M58-N58</f>
        <v>-273</v>
      </c>
      <c r="P58" s="9" t="n">
        <v>300</v>
      </c>
      <c r="Q58" s="9" t="n">
        <f aca="false">O58+P58</f>
        <v>27</v>
      </c>
      <c r="R58" s="9" t="n">
        <v>0</v>
      </c>
      <c r="S58" s="9" t="n">
        <v>0</v>
      </c>
      <c r="T58" s="9" t="s">
        <v>29</v>
      </c>
      <c r="U58" s="9" t="n">
        <f aca="false">S58+T58</f>
        <v>0</v>
      </c>
      <c r="V58" s="9" t="n">
        <v>0</v>
      </c>
      <c r="W58" s="9" t="n">
        <f aca="false">U58-V58</f>
        <v>0</v>
      </c>
      <c r="X58" s="9" t="n">
        <v>0</v>
      </c>
      <c r="Y58" s="9" t="n">
        <f aca="false">W58+X58</f>
        <v>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 t="n">
        <f aca="false">SUM(Z58:AQ58)</f>
        <v>0</v>
      </c>
      <c r="AS58" s="9" t="n">
        <f aca="false">Y58-AR58</f>
        <v>0</v>
      </c>
      <c r="AT58" s="9" t="s">
        <v>29</v>
      </c>
      <c r="AU58" s="9" t="s">
        <v>29</v>
      </c>
      <c r="AV58" s="9" t="s">
        <v>29</v>
      </c>
      <c r="AW58" s="9" t="s">
        <v>29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s">
        <v>29</v>
      </c>
      <c r="BE58" s="9" t="s">
        <v>29</v>
      </c>
      <c r="BF58" s="9" t="s">
        <v>29</v>
      </c>
      <c r="BG58" s="9" t="s">
        <v>29</v>
      </c>
      <c r="BH58" s="9" t="s">
        <v>29</v>
      </c>
      <c r="BI58" s="9" t="s">
        <v>29</v>
      </c>
      <c r="BJ58" s="9" t="n">
        <v>300</v>
      </c>
      <c r="BK58" s="9" t="s">
        <v>29</v>
      </c>
      <c r="BL58" s="9" t="s">
        <v>29</v>
      </c>
      <c r="BM58" s="9" t="n">
        <v>300</v>
      </c>
      <c r="BN58" s="9" t="n">
        <v>300</v>
      </c>
      <c r="BO58" s="11"/>
      <c r="BP58" s="13" t="n">
        <v>1012</v>
      </c>
      <c r="BQ58" s="13" t="n">
        <v>0</v>
      </c>
      <c r="BR58" s="13"/>
      <c r="BS58" s="13"/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2500</v>
      </c>
      <c r="D59" s="9" t="n">
        <v>203524</v>
      </c>
      <c r="E59" s="9" t="n">
        <v>2115220</v>
      </c>
      <c r="F59" s="9"/>
      <c r="G59" s="9" t="s">
        <v>220</v>
      </c>
      <c r="H59" s="9" t="s">
        <v>29</v>
      </c>
      <c r="I59" s="10" t="s">
        <v>221</v>
      </c>
      <c r="J59" s="9" t="n">
        <v>0</v>
      </c>
      <c r="K59" s="9" t="n">
        <f aca="false">H59-J59</f>
        <v>0</v>
      </c>
      <c r="L59" s="9" t="n">
        <v>600</v>
      </c>
      <c r="M59" s="9" t="n">
        <f aca="false">K59+L59</f>
        <v>600</v>
      </c>
      <c r="N59" s="9" t="n">
        <v>0</v>
      </c>
      <c r="O59" s="9" t="n">
        <f aca="false">M59-N59</f>
        <v>600</v>
      </c>
      <c r="P59" s="9" t="s">
        <v>29</v>
      </c>
      <c r="Q59" s="9" t="n">
        <f aca="false">O59+P59</f>
        <v>600</v>
      </c>
      <c r="R59" s="9" t="n">
        <v>600</v>
      </c>
      <c r="S59" s="9" t="n">
        <f aca="false">Q59-R59</f>
        <v>0</v>
      </c>
      <c r="T59" s="9" t="s">
        <v>29</v>
      </c>
      <c r="U59" s="9" t="n">
        <f aca="false">S59+T59</f>
        <v>0</v>
      </c>
      <c r="V59" s="9" t="n">
        <v>0</v>
      </c>
      <c r="W59" s="9" t="n">
        <f aca="false">U59-V59</f>
        <v>0</v>
      </c>
      <c r="X59" s="9" t="s">
        <v>29</v>
      </c>
      <c r="Y59" s="9" t="n">
        <f aca="false">W59+X59</f>
        <v>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 t="n">
        <f aca="false">SUM(Z59:AQ59)</f>
        <v>0</v>
      </c>
      <c r="AS59" s="9" t="n">
        <f aca="false">Y59-AR59</f>
        <v>0</v>
      </c>
      <c r="AT59" s="9" t="s">
        <v>29</v>
      </c>
      <c r="AU59" s="9" t="s">
        <v>29</v>
      </c>
      <c r="AV59" s="9" t="s">
        <v>29</v>
      </c>
      <c r="AW59" s="9" t="s">
        <v>29</v>
      </c>
      <c r="AX59" s="9" t="s">
        <v>29</v>
      </c>
      <c r="AY59" s="9" t="s">
        <v>29</v>
      </c>
      <c r="AZ59" s="9" t="s">
        <v>29</v>
      </c>
      <c r="BA59" s="9" t="s">
        <v>29</v>
      </c>
      <c r="BB59" s="9" t="s">
        <v>29</v>
      </c>
      <c r="BC59" s="9" t="s">
        <v>29</v>
      </c>
      <c r="BD59" s="9" t="s">
        <v>29</v>
      </c>
      <c r="BE59" s="9" t="s">
        <v>29</v>
      </c>
      <c r="BF59" s="9" t="s">
        <v>29</v>
      </c>
      <c r="BG59" s="9" t="s">
        <v>29</v>
      </c>
      <c r="BH59" s="9" t="s">
        <v>29</v>
      </c>
      <c r="BI59" s="9" t="s">
        <v>29</v>
      </c>
      <c r="BJ59" s="9" t="s">
        <v>29</v>
      </c>
      <c r="BK59" s="9" t="s">
        <v>29</v>
      </c>
      <c r="BL59" s="9" t="s">
        <v>29</v>
      </c>
      <c r="BM59" s="9" t="s">
        <v>29</v>
      </c>
      <c r="BN59" s="9" t="n">
        <v>1500</v>
      </c>
      <c r="BO59" s="11" t="n">
        <f aca="false">ROUNDUP(AS59/C59,0)</f>
        <v>0</v>
      </c>
      <c r="BP59" s="13" t="n">
        <v>1</v>
      </c>
      <c r="BQ59" s="13" t="n">
        <v>350</v>
      </c>
      <c r="BR59" s="13"/>
      <c r="BS59" s="13"/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150</v>
      </c>
      <c r="D60" s="9" t="n">
        <v>203524</v>
      </c>
      <c r="E60" s="9" t="n">
        <v>2131447</v>
      </c>
      <c r="F60" s="9"/>
      <c r="G60" s="9" t="s">
        <v>222</v>
      </c>
      <c r="H60" s="9" t="s">
        <v>29</v>
      </c>
      <c r="I60" s="10" t="s">
        <v>223</v>
      </c>
      <c r="J60" s="9" t="n">
        <v>150</v>
      </c>
      <c r="K60" s="9" t="n">
        <f aca="false">H60-J60</f>
        <v>-150</v>
      </c>
      <c r="L60" s="9" t="n">
        <v>170</v>
      </c>
      <c r="M60" s="9" t="n">
        <f aca="false">K60+L60</f>
        <v>20</v>
      </c>
      <c r="N60" s="9" t="n">
        <v>0</v>
      </c>
      <c r="O60" s="9" t="n">
        <f aca="false">M60-N60</f>
        <v>20</v>
      </c>
      <c r="P60" s="9" t="n">
        <v>170</v>
      </c>
      <c r="Q60" s="9" t="n">
        <f aca="false">O60+P60</f>
        <v>190</v>
      </c>
      <c r="R60" s="9" t="n">
        <v>0</v>
      </c>
      <c r="S60" s="9" t="n">
        <v>0</v>
      </c>
      <c r="T60" s="9" t="n">
        <v>0</v>
      </c>
      <c r="U60" s="9" t="n">
        <f aca="false">S60+T60</f>
        <v>0</v>
      </c>
      <c r="V60" s="9" t="n">
        <v>0</v>
      </c>
      <c r="W60" s="9" t="n">
        <f aca="false">U60-V60</f>
        <v>0</v>
      </c>
      <c r="X60" s="9" t="n">
        <v>0</v>
      </c>
      <c r="Y60" s="9" t="n">
        <f aca="false">W60+X60</f>
        <v>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 t="n">
        <f aca="false">SUM(Z60:AQ60)</f>
        <v>0</v>
      </c>
      <c r="AS60" s="9" t="n">
        <f aca="false">Y60-AR60</f>
        <v>0</v>
      </c>
      <c r="AT60" s="9" t="s">
        <v>29</v>
      </c>
      <c r="AU60" s="9" t="s">
        <v>29</v>
      </c>
      <c r="AV60" s="9" t="s">
        <v>29</v>
      </c>
      <c r="AW60" s="9" t="s">
        <v>29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s">
        <v>29</v>
      </c>
      <c r="BC60" s="9" t="s">
        <v>29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9" t="s">
        <v>29</v>
      </c>
      <c r="BJ60" s="9" t="n">
        <v>0</v>
      </c>
      <c r="BK60" s="9" t="n">
        <v>0</v>
      </c>
      <c r="BL60" s="9" t="s">
        <v>29</v>
      </c>
      <c r="BM60" s="9" t="n">
        <v>0</v>
      </c>
      <c r="BN60" s="9" t="n">
        <v>0</v>
      </c>
      <c r="BO60" s="11" t="n">
        <f aca="false">ROUNDUP(AS60/C60,0)</f>
        <v>0</v>
      </c>
      <c r="BP60" s="13" t="n">
        <v>201</v>
      </c>
      <c r="BQ60" s="13" t="n">
        <v>1614</v>
      </c>
      <c r="BR60" s="13"/>
      <c r="BS60" s="13"/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1000</v>
      </c>
      <c r="D61" s="9" t="n">
        <v>203524</v>
      </c>
      <c r="E61" s="9" t="n">
        <v>2118333</v>
      </c>
      <c r="F61" s="9"/>
      <c r="G61" s="9" t="s">
        <v>224</v>
      </c>
      <c r="H61" s="9" t="s">
        <v>29</v>
      </c>
      <c r="I61" s="10" t="s">
        <v>225</v>
      </c>
      <c r="J61" s="9" t="n">
        <v>0</v>
      </c>
      <c r="K61" s="9" t="n">
        <f aca="false">H61-J61</f>
        <v>0</v>
      </c>
      <c r="L61" s="9" t="n">
        <v>800</v>
      </c>
      <c r="M61" s="9" t="n">
        <f aca="false">K61+L61</f>
        <v>800</v>
      </c>
      <c r="N61" s="9" t="n">
        <v>0</v>
      </c>
      <c r="O61" s="9" t="n">
        <f aca="false">M61-N61</f>
        <v>800</v>
      </c>
      <c r="P61" s="9" t="s">
        <v>29</v>
      </c>
      <c r="Q61" s="9" t="n">
        <f aca="false">O61+P61</f>
        <v>800</v>
      </c>
      <c r="R61" s="9" t="n">
        <v>200</v>
      </c>
      <c r="S61" s="9" t="n">
        <v>0</v>
      </c>
      <c r="T61" s="9" t="n">
        <v>0</v>
      </c>
      <c r="U61" s="9" t="n">
        <f aca="false">S61+T61</f>
        <v>0</v>
      </c>
      <c r="V61" s="9" t="n">
        <v>0</v>
      </c>
      <c r="W61" s="9" t="n">
        <f aca="false">U61-V61</f>
        <v>0</v>
      </c>
      <c r="X61" s="9" t="s">
        <v>29</v>
      </c>
      <c r="Y61" s="9" t="n">
        <f aca="false">W61+X61</f>
        <v>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 t="n">
        <f aca="false">SUM(Z61:AQ61)</f>
        <v>0</v>
      </c>
      <c r="AS61" s="9" t="n">
        <f aca="false">Y61-AR61</f>
        <v>0</v>
      </c>
      <c r="AT61" s="9" t="s">
        <v>29</v>
      </c>
      <c r="AU61" s="9" t="s">
        <v>29</v>
      </c>
      <c r="AV61" s="9" t="s">
        <v>29</v>
      </c>
      <c r="AW61" s="9" t="s">
        <v>29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s">
        <v>29</v>
      </c>
      <c r="BC61" s="9" t="s">
        <v>29</v>
      </c>
      <c r="BD61" s="9" t="s">
        <v>29</v>
      </c>
      <c r="BE61" s="9" t="s">
        <v>29</v>
      </c>
      <c r="BF61" s="9" t="s">
        <v>29</v>
      </c>
      <c r="BG61" s="9" t="s">
        <v>29</v>
      </c>
      <c r="BH61" s="9" t="s">
        <v>29</v>
      </c>
      <c r="BI61" s="9" t="s">
        <v>29</v>
      </c>
      <c r="BJ61" s="9" t="s">
        <v>29</v>
      </c>
      <c r="BK61" s="9" t="s">
        <v>29</v>
      </c>
      <c r="BL61" s="9" t="s">
        <v>29</v>
      </c>
      <c r="BM61" s="9" t="n">
        <v>800</v>
      </c>
      <c r="BN61" s="9" t="s">
        <v>29</v>
      </c>
      <c r="BO61" s="11"/>
      <c r="BP61" s="13" t="n">
        <v>31</v>
      </c>
      <c r="BQ61" s="13" t="n">
        <v>1210</v>
      </c>
      <c r="BR61" s="13"/>
      <c r="BS61" s="13"/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3000</v>
      </c>
      <c r="D62" s="9" t="n">
        <v>203524</v>
      </c>
      <c r="E62" s="9" t="n">
        <v>2135571</v>
      </c>
      <c r="F62" s="9"/>
      <c r="G62" s="9" t="s">
        <v>226</v>
      </c>
      <c r="H62" s="9" t="s">
        <v>29</v>
      </c>
      <c r="I62" s="10" t="s">
        <v>227</v>
      </c>
      <c r="J62" s="9" t="n">
        <v>500</v>
      </c>
      <c r="K62" s="9" t="n">
        <f aca="false">H62-J62</f>
        <v>-500</v>
      </c>
      <c r="L62" s="9" t="n">
        <v>500</v>
      </c>
      <c r="M62" s="9" t="n">
        <f aca="false">K62+L62</f>
        <v>0</v>
      </c>
      <c r="N62" s="9" t="n">
        <v>0</v>
      </c>
      <c r="O62" s="9" t="n">
        <f aca="false">M62-N62</f>
        <v>0</v>
      </c>
      <c r="P62" s="9" t="s">
        <v>29</v>
      </c>
      <c r="Q62" s="9" t="n">
        <f aca="false">O62+P62</f>
        <v>0</v>
      </c>
      <c r="R62" s="9" t="n">
        <v>0</v>
      </c>
      <c r="S62" s="9" t="n">
        <f aca="false">Q62-R62</f>
        <v>0</v>
      </c>
      <c r="T62" s="9" t="s">
        <v>29</v>
      </c>
      <c r="U62" s="9" t="n">
        <f aca="false">S62+T62</f>
        <v>0</v>
      </c>
      <c r="V62" s="9" t="n">
        <v>0</v>
      </c>
      <c r="W62" s="9" t="n">
        <f aca="false">U62-V62</f>
        <v>0</v>
      </c>
      <c r="X62" s="9" t="n">
        <v>0</v>
      </c>
      <c r="Y62" s="9" t="n">
        <f aca="false">W62+X62</f>
        <v>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 t="n">
        <f aca="false">SUM(Z62:AQ62)</f>
        <v>0</v>
      </c>
      <c r="AS62" s="9" t="n">
        <f aca="false">Y62-AR62</f>
        <v>0</v>
      </c>
      <c r="AT62" s="9" t="s">
        <v>29</v>
      </c>
      <c r="AU62" s="9" t="s">
        <v>29</v>
      </c>
      <c r="AV62" s="9" t="s">
        <v>29</v>
      </c>
      <c r="AW62" s="9" t="s">
        <v>29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s">
        <v>29</v>
      </c>
      <c r="BC62" s="9" t="s">
        <v>29</v>
      </c>
      <c r="BD62" s="9" t="s">
        <v>29</v>
      </c>
      <c r="BE62" s="9" t="s">
        <v>29</v>
      </c>
      <c r="BF62" s="9" t="s">
        <v>29</v>
      </c>
      <c r="BG62" s="9" t="s">
        <v>29</v>
      </c>
      <c r="BH62" s="9" t="s">
        <v>29</v>
      </c>
      <c r="BI62" s="9" t="s">
        <v>29</v>
      </c>
      <c r="BJ62" s="9" t="s">
        <v>29</v>
      </c>
      <c r="BK62" s="9" t="n">
        <v>500</v>
      </c>
      <c r="BL62" s="9" t="s">
        <v>29</v>
      </c>
      <c r="BM62" s="9" t="s">
        <v>29</v>
      </c>
      <c r="BN62" s="9" t="s">
        <v>29</v>
      </c>
      <c r="BO62" s="11" t="n">
        <f aca="false">ROUNDUP(AS62/C62,0)</f>
        <v>0</v>
      </c>
      <c r="BP62" s="13" t="n">
        <v>0</v>
      </c>
      <c r="BQ62" s="13" t="n">
        <v>0</v>
      </c>
      <c r="BR62" s="13"/>
      <c r="BS62" s="13"/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100</v>
      </c>
      <c r="D63" s="9" t="n">
        <v>203524</v>
      </c>
      <c r="E63" s="9" t="n">
        <v>2131448</v>
      </c>
      <c r="F63" s="9"/>
      <c r="G63" s="9" t="s">
        <v>228</v>
      </c>
      <c r="H63" s="9" t="s">
        <v>29</v>
      </c>
      <c r="I63" s="10" t="s">
        <v>229</v>
      </c>
      <c r="J63" s="9" t="n">
        <v>147</v>
      </c>
      <c r="K63" s="9" t="n">
        <f aca="false">H63-J63</f>
        <v>-147</v>
      </c>
      <c r="L63" s="9" t="s">
        <v>29</v>
      </c>
      <c r="M63" s="9" t="n">
        <f aca="false">K63+L63</f>
        <v>-147</v>
      </c>
      <c r="N63" s="9" t="n">
        <v>0</v>
      </c>
      <c r="O63" s="9" t="n">
        <f aca="false">M63-N63</f>
        <v>-147</v>
      </c>
      <c r="P63" s="9" t="n">
        <v>170</v>
      </c>
      <c r="Q63" s="9" t="n">
        <f aca="false">O63+P63</f>
        <v>23</v>
      </c>
      <c r="R63" s="9" t="n">
        <v>150</v>
      </c>
      <c r="S63" s="9" t="n">
        <v>0</v>
      </c>
      <c r="T63" s="9" t="n">
        <v>0</v>
      </c>
      <c r="U63" s="9" t="n">
        <f aca="false">S63+T63</f>
        <v>0</v>
      </c>
      <c r="V63" s="9" t="n">
        <v>0</v>
      </c>
      <c r="W63" s="9" t="n">
        <f aca="false">U63-V63</f>
        <v>0</v>
      </c>
      <c r="X63" s="9" t="s">
        <v>29</v>
      </c>
      <c r="Y63" s="9" t="n">
        <f aca="false">W63+X63</f>
        <v>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 t="n">
        <f aca="false">SUM(Z63:AQ63)</f>
        <v>0</v>
      </c>
      <c r="AS63" s="9" t="n">
        <f aca="false">Y63-AR63</f>
        <v>0</v>
      </c>
      <c r="AT63" s="9" t="s">
        <v>29</v>
      </c>
      <c r="AU63" s="9" t="s">
        <v>29</v>
      </c>
      <c r="AV63" s="9" t="s">
        <v>29</v>
      </c>
      <c r="AW63" s="9" t="s">
        <v>29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s">
        <v>29</v>
      </c>
      <c r="BC63" s="9" t="s">
        <v>29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9" t="s">
        <v>29</v>
      </c>
      <c r="BJ63" s="9" t="n">
        <v>0</v>
      </c>
      <c r="BK63" s="9" t="n">
        <v>0</v>
      </c>
      <c r="BL63" s="9" t="s">
        <v>29</v>
      </c>
      <c r="BM63" s="9" t="n">
        <v>0</v>
      </c>
      <c r="BN63" s="9" t="n">
        <v>0</v>
      </c>
      <c r="BO63" s="11"/>
      <c r="BP63" s="13" t="n">
        <v>5</v>
      </c>
      <c r="BQ63" s="13" t="n">
        <v>0</v>
      </c>
      <c r="BR63" s="13"/>
      <c r="BS63" s="13"/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1000</v>
      </c>
      <c r="D64" s="9" t="n">
        <v>203524</v>
      </c>
      <c r="E64" s="9" t="n">
        <v>2118338</v>
      </c>
      <c r="F64" s="9"/>
      <c r="G64" s="9" t="s">
        <v>230</v>
      </c>
      <c r="H64" s="9" t="s">
        <v>29</v>
      </c>
      <c r="I64" s="10" t="s">
        <v>231</v>
      </c>
      <c r="J64" s="9" t="n">
        <v>0</v>
      </c>
      <c r="K64" s="9" t="n">
        <f aca="false">H64-J64</f>
        <v>0</v>
      </c>
      <c r="L64" s="9" t="n">
        <v>800</v>
      </c>
      <c r="M64" s="9" t="n">
        <f aca="false">K64+L64</f>
        <v>800</v>
      </c>
      <c r="N64" s="9" t="n">
        <v>0</v>
      </c>
      <c r="O64" s="9" t="n">
        <f aca="false">M64-N64</f>
        <v>800</v>
      </c>
      <c r="P64" s="9" t="s">
        <v>29</v>
      </c>
      <c r="Q64" s="9" t="n">
        <f aca="false">O64+P64</f>
        <v>800</v>
      </c>
      <c r="R64" s="9" t="n">
        <v>750</v>
      </c>
      <c r="S64" s="9" t="n">
        <v>0</v>
      </c>
      <c r="T64" s="9" t="s">
        <v>29</v>
      </c>
      <c r="U64" s="9" t="n">
        <f aca="false">S64+T64</f>
        <v>0</v>
      </c>
      <c r="V64" s="9" t="n">
        <v>0</v>
      </c>
      <c r="W64" s="9" t="n">
        <f aca="false">U64-V64</f>
        <v>0</v>
      </c>
      <c r="X64" s="9" t="s">
        <v>29</v>
      </c>
      <c r="Y64" s="9" t="n">
        <f aca="false">W64+X64</f>
        <v>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 t="n">
        <f aca="false">SUM(Z64:AQ64)</f>
        <v>0</v>
      </c>
      <c r="AS64" s="9" t="n">
        <f aca="false">Y64-AR64</f>
        <v>0</v>
      </c>
      <c r="AT64" s="9" t="s">
        <v>29</v>
      </c>
      <c r="AU64" s="9" t="s">
        <v>29</v>
      </c>
      <c r="AV64" s="9" t="s">
        <v>29</v>
      </c>
      <c r="AW64" s="9" t="s">
        <v>29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9" t="s">
        <v>29</v>
      </c>
      <c r="BJ64" s="9" t="n">
        <v>0</v>
      </c>
      <c r="BK64" s="9" t="s">
        <v>29</v>
      </c>
      <c r="BL64" s="9" t="s">
        <v>29</v>
      </c>
      <c r="BM64" s="9" t="s">
        <v>29</v>
      </c>
      <c r="BN64" s="9" t="s">
        <v>29</v>
      </c>
      <c r="BO64" s="11" t="n">
        <f aca="false">ROUNDUP(AS64/C64,0)</f>
        <v>0</v>
      </c>
      <c r="BP64" s="13" t="n">
        <v>319</v>
      </c>
      <c r="BQ64" s="13" t="n">
        <v>1066</v>
      </c>
      <c r="BR64" s="13"/>
      <c r="BS64" s="13"/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3000</v>
      </c>
      <c r="D65" s="9" t="n">
        <v>203524</v>
      </c>
      <c r="E65" s="9" t="n">
        <v>2135572</v>
      </c>
      <c r="F65" s="9"/>
      <c r="G65" s="9" t="s">
        <v>232</v>
      </c>
      <c r="H65" s="9" t="s">
        <v>29</v>
      </c>
      <c r="I65" s="10" t="s">
        <v>233</v>
      </c>
      <c r="J65" s="9" t="n">
        <v>206</v>
      </c>
      <c r="K65" s="9" t="n">
        <f aca="false">H65-J65</f>
        <v>-206</v>
      </c>
      <c r="L65" s="9" t="n">
        <v>500</v>
      </c>
      <c r="M65" s="9" t="n">
        <f aca="false">K65+L65</f>
        <v>294</v>
      </c>
      <c r="N65" s="9" t="n">
        <v>500</v>
      </c>
      <c r="O65" s="9" t="n">
        <f aca="false">M65-N65</f>
        <v>-206</v>
      </c>
      <c r="P65" s="9" t="s">
        <v>29</v>
      </c>
      <c r="Q65" s="9" t="n">
        <f aca="false">O65+P65</f>
        <v>-206</v>
      </c>
      <c r="R65" s="9" t="n">
        <v>0</v>
      </c>
      <c r="S65" s="9" t="n">
        <f aca="false">Q65-R65</f>
        <v>-206</v>
      </c>
      <c r="T65" s="9" t="n">
        <v>206</v>
      </c>
      <c r="U65" s="9" t="n">
        <f aca="false">S65+T65</f>
        <v>0</v>
      </c>
      <c r="V65" s="9" t="n">
        <v>0</v>
      </c>
      <c r="W65" s="9" t="n">
        <f aca="false">U65-V65</f>
        <v>0</v>
      </c>
      <c r="X65" s="9" t="s">
        <v>29</v>
      </c>
      <c r="Y65" s="9" t="n">
        <f aca="false">W65+X65</f>
        <v>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 t="n">
        <f aca="false">SUM(Z65:AQ65)</f>
        <v>0</v>
      </c>
      <c r="AS65" s="9" t="n">
        <f aca="false">Y65-AR65</f>
        <v>0</v>
      </c>
      <c r="AT65" s="9" t="s">
        <v>29</v>
      </c>
      <c r="AU65" s="9" t="s">
        <v>29</v>
      </c>
      <c r="AV65" s="9" t="s">
        <v>29</v>
      </c>
      <c r="AW65" s="9" t="s">
        <v>29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s">
        <v>29</v>
      </c>
      <c r="BF65" s="9" t="s">
        <v>29</v>
      </c>
      <c r="BG65" s="9" t="s">
        <v>29</v>
      </c>
      <c r="BH65" s="9" t="s">
        <v>29</v>
      </c>
      <c r="BI65" s="9" t="s">
        <v>29</v>
      </c>
      <c r="BJ65" s="9" t="n">
        <v>500</v>
      </c>
      <c r="BK65" s="9" t="s">
        <v>29</v>
      </c>
      <c r="BL65" s="9" t="s">
        <v>29</v>
      </c>
      <c r="BM65" s="9" t="s">
        <v>29</v>
      </c>
      <c r="BN65" s="9" t="n">
        <v>500</v>
      </c>
      <c r="BO65" s="11"/>
      <c r="BP65" s="13" t="n">
        <v>587</v>
      </c>
      <c r="BQ65" s="13" t="n">
        <v>29</v>
      </c>
      <c r="BR65" s="13"/>
      <c r="BS65" s="13"/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300</v>
      </c>
      <c r="D66" s="9" t="n">
        <v>194849</v>
      </c>
      <c r="E66" s="9" t="n">
        <v>2118347</v>
      </c>
      <c r="F66" s="9"/>
      <c r="G66" s="9" t="s">
        <v>234</v>
      </c>
      <c r="H66" s="9" t="s">
        <v>29</v>
      </c>
      <c r="I66" s="10" t="s">
        <v>235</v>
      </c>
      <c r="J66" s="9" t="n">
        <v>0</v>
      </c>
      <c r="K66" s="9" t="n">
        <f aca="false">H66-J66</f>
        <v>0</v>
      </c>
      <c r="L66" s="9" t="s">
        <v>29</v>
      </c>
      <c r="M66" s="9" t="n">
        <f aca="false">K66+L66</f>
        <v>0</v>
      </c>
      <c r="N66" s="9" t="n">
        <v>0</v>
      </c>
      <c r="O66" s="9" t="n">
        <f aca="false">M66-N66</f>
        <v>0</v>
      </c>
      <c r="P66" s="9" t="s">
        <v>29</v>
      </c>
      <c r="Q66" s="9" t="n">
        <f aca="false">O66+P66</f>
        <v>0</v>
      </c>
      <c r="R66" s="9" t="n">
        <v>0</v>
      </c>
      <c r="S66" s="9" t="n">
        <f aca="false">Q66-R66</f>
        <v>0</v>
      </c>
      <c r="T66" s="9" t="s">
        <v>29</v>
      </c>
      <c r="U66" s="9" t="n">
        <f aca="false">S66+T66</f>
        <v>0</v>
      </c>
      <c r="V66" s="9" t="n">
        <v>0</v>
      </c>
      <c r="W66" s="9" t="n">
        <f aca="false">U66-V66</f>
        <v>0</v>
      </c>
      <c r="X66" s="9" t="n">
        <v>0</v>
      </c>
      <c r="Y66" s="9" t="n">
        <f aca="false">W66+X66</f>
        <v>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 t="n">
        <f aca="false">SUM(Z66:AQ66)</f>
        <v>0</v>
      </c>
      <c r="AS66" s="9" t="n">
        <f aca="false">Y66-AR66</f>
        <v>0</v>
      </c>
      <c r="AT66" s="9" t="s">
        <v>29</v>
      </c>
      <c r="AU66" s="9" t="s">
        <v>29</v>
      </c>
      <c r="AV66" s="9" t="s">
        <v>29</v>
      </c>
      <c r="AW66" s="9" t="s">
        <v>29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s">
        <v>29</v>
      </c>
      <c r="BF66" s="9" t="s">
        <v>29</v>
      </c>
      <c r="BG66" s="9" t="s">
        <v>29</v>
      </c>
      <c r="BH66" s="9" t="s">
        <v>29</v>
      </c>
      <c r="BI66" s="9" t="s">
        <v>29</v>
      </c>
      <c r="BJ66" s="9" t="s">
        <v>29</v>
      </c>
      <c r="BK66" s="9" t="s">
        <v>29</v>
      </c>
      <c r="BL66" s="9" t="s">
        <v>29</v>
      </c>
      <c r="BM66" s="9" t="n">
        <v>0</v>
      </c>
      <c r="BN66" s="9" t="s">
        <v>29</v>
      </c>
      <c r="BO66" s="11" t="n">
        <f aca="false">ROUNDUP(AS66/C66,0)</f>
        <v>0</v>
      </c>
      <c r="BP66" s="13" t="n">
        <v>10</v>
      </c>
      <c r="BQ66" s="13" t="n">
        <v>480</v>
      </c>
      <c r="BR66" s="13"/>
      <c r="BS66" s="13"/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300</v>
      </c>
      <c r="D67" s="9" t="n">
        <v>194849</v>
      </c>
      <c r="E67" s="9" t="n">
        <v>2118348</v>
      </c>
      <c r="F67" s="9"/>
      <c r="G67" s="9" t="s">
        <v>236</v>
      </c>
      <c r="H67" s="9" t="s">
        <v>29</v>
      </c>
      <c r="I67" s="10" t="s">
        <v>237</v>
      </c>
      <c r="J67" s="9" t="n">
        <v>0</v>
      </c>
      <c r="K67" s="9" t="n">
        <f aca="false">H67-J67</f>
        <v>0</v>
      </c>
      <c r="L67" s="9" t="s">
        <v>29</v>
      </c>
      <c r="M67" s="9" t="n">
        <f aca="false">K67+L67</f>
        <v>0</v>
      </c>
      <c r="N67" s="9" t="n">
        <v>0</v>
      </c>
      <c r="O67" s="9" t="n">
        <f aca="false">M67-N67</f>
        <v>0</v>
      </c>
      <c r="P67" s="9" t="n">
        <v>600</v>
      </c>
      <c r="Q67" s="9" t="n">
        <f aca="false">O67+P67</f>
        <v>600</v>
      </c>
      <c r="R67" s="9" t="n">
        <v>202</v>
      </c>
      <c r="S67" s="9" t="n">
        <v>0</v>
      </c>
      <c r="T67" s="9" t="s">
        <v>29</v>
      </c>
      <c r="U67" s="9" t="n">
        <f aca="false">S67+T67</f>
        <v>0</v>
      </c>
      <c r="V67" s="9" t="n">
        <v>0</v>
      </c>
      <c r="W67" s="9" t="n">
        <f aca="false">U67-V67</f>
        <v>0</v>
      </c>
      <c r="X67" s="9" t="s">
        <v>29</v>
      </c>
      <c r="Y67" s="9" t="n">
        <f aca="false">W67+X67</f>
        <v>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 t="n">
        <f aca="false">SUM(Z67:AQ67)</f>
        <v>0</v>
      </c>
      <c r="AS67" s="9" t="n">
        <f aca="false">Y67-AR67</f>
        <v>0</v>
      </c>
      <c r="AT67" s="9" t="s">
        <v>29</v>
      </c>
      <c r="AU67" s="9" t="s">
        <v>29</v>
      </c>
      <c r="AV67" s="9" t="s">
        <v>29</v>
      </c>
      <c r="AW67" s="9" t="s">
        <v>29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s">
        <v>29</v>
      </c>
      <c r="BE67" s="9" t="s">
        <v>29</v>
      </c>
      <c r="BF67" s="9" t="s">
        <v>29</v>
      </c>
      <c r="BG67" s="9" t="s">
        <v>29</v>
      </c>
      <c r="BH67" s="9" t="s">
        <v>29</v>
      </c>
      <c r="BI67" s="9" t="s">
        <v>29</v>
      </c>
      <c r="BJ67" s="9" t="n">
        <v>0</v>
      </c>
      <c r="BK67" s="9" t="s">
        <v>29</v>
      </c>
      <c r="BL67" s="9" t="s">
        <v>29</v>
      </c>
      <c r="BM67" s="9" t="s">
        <v>29</v>
      </c>
      <c r="BN67" s="9" t="n">
        <v>0</v>
      </c>
      <c r="BO67" s="11" t="n">
        <f aca="false">ROUNDUP(AS67/C67,0)</f>
        <v>0</v>
      </c>
      <c r="BP67" s="13" t="n">
        <v>162</v>
      </c>
      <c r="BQ67" s="13" t="n">
        <v>0</v>
      </c>
      <c r="BR67" s="13"/>
      <c r="BS67" s="13"/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200</v>
      </c>
      <c r="D68" s="9" t="n">
        <v>203524</v>
      </c>
      <c r="E68" s="9" t="n">
        <v>2079693</v>
      </c>
      <c r="F68" s="9"/>
      <c r="G68" s="9" t="s">
        <v>84</v>
      </c>
      <c r="H68" s="9" t="s">
        <v>29</v>
      </c>
      <c r="I68" s="10" t="s">
        <v>85</v>
      </c>
      <c r="J68" s="9" t="n">
        <v>138</v>
      </c>
      <c r="K68" s="9" t="n">
        <f aca="false">H68-J68</f>
        <v>-138</v>
      </c>
      <c r="L68" s="9" t="n">
        <v>200</v>
      </c>
      <c r="M68" s="9" t="n">
        <f aca="false">K68+L68</f>
        <v>62</v>
      </c>
      <c r="N68" s="9" t="n">
        <v>150</v>
      </c>
      <c r="O68" s="9" t="n">
        <f aca="false">M68-N68</f>
        <v>-88</v>
      </c>
      <c r="P68" s="9" t="s">
        <v>29</v>
      </c>
      <c r="Q68" s="9" t="n">
        <f aca="false">O68+P68</f>
        <v>-88</v>
      </c>
      <c r="R68" s="9" t="n">
        <v>0</v>
      </c>
      <c r="S68" s="9" t="n">
        <f aca="false">Q68-R68</f>
        <v>-88</v>
      </c>
      <c r="T68" s="9" t="n">
        <v>200</v>
      </c>
      <c r="U68" s="9" t="n">
        <f aca="false">S68+T68</f>
        <v>112</v>
      </c>
      <c r="V68" s="9" t="n">
        <v>113</v>
      </c>
      <c r="W68" s="9" t="n">
        <f aca="false">U68-V68</f>
        <v>-1</v>
      </c>
      <c r="X68" s="9" t="s">
        <v>29</v>
      </c>
      <c r="Y68" s="9" t="n">
        <f aca="false">W68+X68</f>
        <v>-1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 t="n">
        <f aca="false">SUM(Z68:AQ68)</f>
        <v>0</v>
      </c>
      <c r="AS68" s="9" t="n">
        <f aca="false">Y68-AR68</f>
        <v>-1</v>
      </c>
      <c r="AT68" s="9" t="n">
        <v>200</v>
      </c>
      <c r="AU68" s="9" t="n">
        <v>200</v>
      </c>
      <c r="AV68" s="9" t="s">
        <v>29</v>
      </c>
      <c r="AW68" s="9" t="s">
        <v>29</v>
      </c>
      <c r="AX68" s="9" t="n">
        <v>200</v>
      </c>
      <c r="AY68" s="9" t="n">
        <v>200</v>
      </c>
      <c r="AZ68" s="9" t="s">
        <v>29</v>
      </c>
      <c r="BA68" s="9" t="n">
        <v>200</v>
      </c>
      <c r="BB68" s="9" t="s">
        <v>29</v>
      </c>
      <c r="BC68" s="9" t="s">
        <v>29</v>
      </c>
      <c r="BD68" s="9" t="s">
        <v>29</v>
      </c>
      <c r="BE68" s="9" t="s">
        <v>29</v>
      </c>
      <c r="BF68" s="9" t="s">
        <v>29</v>
      </c>
      <c r="BG68" s="9" t="s">
        <v>29</v>
      </c>
      <c r="BH68" s="9" t="s">
        <v>29</v>
      </c>
      <c r="BI68" s="9" t="s">
        <v>29</v>
      </c>
      <c r="BJ68" s="9" t="s">
        <v>29</v>
      </c>
      <c r="BK68" s="9" t="n">
        <v>200</v>
      </c>
      <c r="BL68" s="9" t="n">
        <v>200</v>
      </c>
      <c r="BM68" s="9" t="n">
        <v>200</v>
      </c>
      <c r="BN68" s="9" t="s">
        <v>29</v>
      </c>
      <c r="BO68" s="11" t="n">
        <f aca="false">ROUNDUP(AS68/C68,0)</f>
        <v>-1</v>
      </c>
      <c r="BP68" s="13" t="n">
        <v>174</v>
      </c>
      <c r="BQ68" s="13" t="n">
        <v>1796</v>
      </c>
      <c r="BR68" s="13"/>
      <c r="BS68" s="13"/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300</v>
      </c>
      <c r="D69" s="9" t="n">
        <v>203524</v>
      </c>
      <c r="E69" s="9" t="n">
        <v>2079696</v>
      </c>
      <c r="F69" s="9"/>
      <c r="G69" s="9" t="s">
        <v>162</v>
      </c>
      <c r="H69" s="9" t="s">
        <v>29</v>
      </c>
      <c r="I69" s="10" t="s">
        <v>163</v>
      </c>
      <c r="J69" s="9" t="n">
        <v>145</v>
      </c>
      <c r="K69" s="9" t="n">
        <f aca="false">H69-J69</f>
        <v>-145</v>
      </c>
      <c r="L69" s="9" t="s">
        <v>29</v>
      </c>
      <c r="M69" s="9" t="n">
        <f aca="false">K69+L69</f>
        <v>-145</v>
      </c>
      <c r="N69" s="9" t="n">
        <v>0</v>
      </c>
      <c r="O69" s="9" t="n">
        <f aca="false">M69-N69</f>
        <v>-145</v>
      </c>
      <c r="P69" s="9" t="n">
        <v>200</v>
      </c>
      <c r="Q69" s="9" t="n">
        <f aca="false">O69+P69</f>
        <v>55</v>
      </c>
      <c r="R69" s="9" t="n">
        <v>98</v>
      </c>
      <c r="S69" s="9" t="n">
        <f aca="false">Q69-R69</f>
        <v>-43</v>
      </c>
      <c r="T69" s="9" t="s">
        <v>29</v>
      </c>
      <c r="U69" s="9" t="n">
        <f aca="false">S69+T69</f>
        <v>-43</v>
      </c>
      <c r="V69" s="9" t="n">
        <v>158</v>
      </c>
      <c r="W69" s="9" t="n">
        <f aca="false">U69-V69</f>
        <v>-201</v>
      </c>
      <c r="X69" s="9" t="n">
        <v>200</v>
      </c>
      <c r="Y69" s="9" t="n">
        <f aca="false">W69+X69</f>
        <v>-1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 t="n">
        <f aca="false">SUM(Z69:AQ69)</f>
        <v>0</v>
      </c>
      <c r="AS69" s="9" t="n">
        <f aca="false">Y69-AR69</f>
        <v>-1</v>
      </c>
      <c r="AT69" s="9" t="n">
        <v>200</v>
      </c>
      <c r="AU69" s="9" t="s">
        <v>29</v>
      </c>
      <c r="AV69" s="9" t="s">
        <v>29</v>
      </c>
      <c r="AW69" s="9" t="n">
        <v>200</v>
      </c>
      <c r="AX69" s="9" t="n">
        <v>200</v>
      </c>
      <c r="AY69" s="9" t="s">
        <v>29</v>
      </c>
      <c r="AZ69" s="9" t="n">
        <v>200</v>
      </c>
      <c r="BA69" s="9" t="n">
        <v>200</v>
      </c>
      <c r="BB69" s="9" t="s">
        <v>29</v>
      </c>
      <c r="BC69" s="9" t="s">
        <v>29</v>
      </c>
      <c r="BD69" s="9" t="s">
        <v>29</v>
      </c>
      <c r="BE69" s="9" t="s">
        <v>29</v>
      </c>
      <c r="BF69" s="9" t="s">
        <v>29</v>
      </c>
      <c r="BG69" s="9" t="s">
        <v>29</v>
      </c>
      <c r="BH69" s="9" t="s">
        <v>29</v>
      </c>
      <c r="BI69" s="9" t="s">
        <v>29</v>
      </c>
      <c r="BJ69" s="9" t="s">
        <v>29</v>
      </c>
      <c r="BK69" s="9" t="n">
        <v>200</v>
      </c>
      <c r="BL69" s="9" t="n">
        <v>200</v>
      </c>
      <c r="BM69" s="9" t="s">
        <v>29</v>
      </c>
      <c r="BN69" s="9" t="n">
        <v>200</v>
      </c>
      <c r="BO69" s="11" t="n">
        <f aca="false">ROUNDUP(AS69/C69,0)</f>
        <v>-1</v>
      </c>
      <c r="BP69" s="13" t="n">
        <v>416</v>
      </c>
      <c r="BQ69" s="13" t="n">
        <v>1289</v>
      </c>
      <c r="BR69" s="13"/>
      <c r="BS69" s="13"/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400</v>
      </c>
      <c r="D70" s="9" t="n">
        <v>203524</v>
      </c>
      <c r="E70" s="9" t="n">
        <v>2079665</v>
      </c>
      <c r="F70" s="9"/>
      <c r="G70" s="9" t="s">
        <v>148</v>
      </c>
      <c r="H70" s="9" t="s">
        <v>29</v>
      </c>
      <c r="I70" s="10" t="s">
        <v>149</v>
      </c>
      <c r="J70" s="9" t="n">
        <v>0</v>
      </c>
      <c r="K70" s="9" t="n">
        <f aca="false">H70-J70</f>
        <v>0</v>
      </c>
      <c r="L70" s="9" t="s">
        <v>29</v>
      </c>
      <c r="M70" s="9" t="n">
        <f aca="false">K70+L70</f>
        <v>0</v>
      </c>
      <c r="N70" s="9" t="n">
        <v>0</v>
      </c>
      <c r="O70" s="9" t="n">
        <f aca="false">M70-N70</f>
        <v>0</v>
      </c>
      <c r="P70" s="9" t="s">
        <v>29</v>
      </c>
      <c r="Q70" s="9" t="n">
        <f aca="false">O70+P70</f>
        <v>0</v>
      </c>
      <c r="R70" s="9" t="n">
        <v>0</v>
      </c>
      <c r="S70" s="9" t="n">
        <f aca="false">Q70-R70</f>
        <v>0</v>
      </c>
      <c r="T70" s="9" t="n">
        <v>200</v>
      </c>
      <c r="U70" s="9" t="n">
        <f aca="false">S70+T70</f>
        <v>200</v>
      </c>
      <c r="V70" s="9" t="n">
        <v>429</v>
      </c>
      <c r="W70" s="9" t="n">
        <f aca="false">U70-V70</f>
        <v>-229</v>
      </c>
      <c r="X70" s="9" t="n">
        <v>200</v>
      </c>
      <c r="Y70" s="9" t="n">
        <f aca="false">W70+X70</f>
        <v>-29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 t="n">
        <f aca="false">SUM(Z70:AQ70)</f>
        <v>0</v>
      </c>
      <c r="AS70" s="9" t="n">
        <f aca="false">Y70-AR70</f>
        <v>-29</v>
      </c>
      <c r="AT70" s="9" t="s">
        <v>29</v>
      </c>
      <c r="AU70" s="9" t="n">
        <v>200</v>
      </c>
      <c r="AV70" s="9" t="s">
        <v>29</v>
      </c>
      <c r="AW70" s="9" t="s">
        <v>29</v>
      </c>
      <c r="AX70" s="9" t="n">
        <v>200</v>
      </c>
      <c r="AY70" s="9" t="n">
        <v>200</v>
      </c>
      <c r="AZ70" s="9" t="s">
        <v>29</v>
      </c>
      <c r="BA70" s="9" t="n">
        <v>200</v>
      </c>
      <c r="BB70" s="9" t="s">
        <v>29</v>
      </c>
      <c r="BC70" s="9" t="s">
        <v>29</v>
      </c>
      <c r="BD70" s="9" t="s">
        <v>29</v>
      </c>
      <c r="BE70" s="9" t="s">
        <v>29</v>
      </c>
      <c r="BF70" s="9" t="s">
        <v>29</v>
      </c>
      <c r="BG70" s="9" t="s">
        <v>29</v>
      </c>
      <c r="BH70" s="9" t="s">
        <v>29</v>
      </c>
      <c r="BI70" s="9" t="s">
        <v>29</v>
      </c>
      <c r="BJ70" s="9" t="s">
        <v>29</v>
      </c>
      <c r="BK70" s="9" t="n">
        <v>200</v>
      </c>
      <c r="BL70" s="9" t="n">
        <v>200</v>
      </c>
      <c r="BM70" s="9" t="n">
        <v>200</v>
      </c>
      <c r="BN70" s="9" t="s">
        <v>29</v>
      </c>
      <c r="BO70" s="11" t="n">
        <f aca="false">ROUNDUP(AS70/C70,0)</f>
        <v>-1</v>
      </c>
      <c r="BP70" s="13" t="n">
        <v>0</v>
      </c>
      <c r="BQ70" s="13" t="n">
        <v>99</v>
      </c>
      <c r="BR70" s="13"/>
      <c r="BS70" s="13"/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39</v>
      </c>
      <c r="D71" s="9" t="n">
        <v>203524</v>
      </c>
      <c r="E71" s="9" t="n">
        <v>2079695</v>
      </c>
      <c r="F71" s="9" t="s">
        <v>321</v>
      </c>
      <c r="G71" s="9" t="s">
        <v>93</v>
      </c>
      <c r="H71" s="9" t="s">
        <v>29</v>
      </c>
      <c r="I71" s="10" t="s">
        <v>94</v>
      </c>
      <c r="J71" s="9" t="n">
        <v>41</v>
      </c>
      <c r="K71" s="9" t="n">
        <f aca="false">H71-J71</f>
        <v>-41</v>
      </c>
      <c r="L71" s="9" t="n">
        <v>126</v>
      </c>
      <c r="M71" s="9" t="n">
        <f aca="false">K71+L71</f>
        <v>85</v>
      </c>
      <c r="N71" s="9" t="n">
        <v>82</v>
      </c>
      <c r="O71" s="9" t="n">
        <f aca="false">M71-N71</f>
        <v>3</v>
      </c>
      <c r="P71" s="9" t="n">
        <v>126</v>
      </c>
      <c r="Q71" s="9" t="n">
        <f aca="false">O71+P71</f>
        <v>129</v>
      </c>
      <c r="R71" s="9" t="n">
        <v>118</v>
      </c>
      <c r="S71" s="9" t="n">
        <f aca="false">Q71-R71</f>
        <v>11</v>
      </c>
      <c r="T71" s="9" t="n">
        <v>126</v>
      </c>
      <c r="U71" s="9" t="n">
        <f aca="false">S71+T71</f>
        <v>137</v>
      </c>
      <c r="V71" s="9" t="n">
        <v>0</v>
      </c>
      <c r="W71" s="9" t="n">
        <f aca="false">U71-V71</f>
        <v>137</v>
      </c>
      <c r="X71" s="9" t="n">
        <v>126</v>
      </c>
      <c r="Y71" s="9" t="n">
        <f aca="false">W71+X71</f>
        <v>263</v>
      </c>
      <c r="Z71" s="9" t="n">
        <v>30</v>
      </c>
      <c r="AA71" s="9"/>
      <c r="AB71" s="9"/>
      <c r="AC71" s="9" t="n">
        <v>42</v>
      </c>
      <c r="AD71" s="9"/>
      <c r="AE71" s="9" t="n">
        <v>42</v>
      </c>
      <c r="AF71" s="9" t="n">
        <v>42</v>
      </c>
      <c r="AG71" s="9" t="n">
        <v>42</v>
      </c>
      <c r="AH71" s="9"/>
      <c r="AI71" s="9" t="n">
        <v>42</v>
      </c>
      <c r="AJ71" s="9"/>
      <c r="AK71" s="9"/>
      <c r="AL71" s="9" t="n">
        <v>39</v>
      </c>
      <c r="AM71" s="9" t="n">
        <v>31</v>
      </c>
      <c r="AN71" s="9"/>
      <c r="AO71" s="9"/>
      <c r="AP71" s="9"/>
      <c r="AQ71" s="9"/>
      <c r="AR71" s="9" t="n">
        <f aca="false">SUM(Z71:AQ71)</f>
        <v>310</v>
      </c>
      <c r="AS71" s="9" t="n">
        <f aca="false">Y71-AR71</f>
        <v>-47</v>
      </c>
      <c r="AT71" s="9" t="n">
        <v>126</v>
      </c>
      <c r="AU71" s="9" t="n">
        <v>126</v>
      </c>
      <c r="AV71" s="9" t="s">
        <v>29</v>
      </c>
      <c r="AW71" s="9" t="n">
        <v>126</v>
      </c>
      <c r="AX71" s="9" t="n">
        <v>126</v>
      </c>
      <c r="AY71" s="9" t="n">
        <v>126</v>
      </c>
      <c r="AZ71" s="9" t="n">
        <v>126</v>
      </c>
      <c r="BA71" s="9" t="n">
        <v>168</v>
      </c>
      <c r="BB71" s="9" t="s">
        <v>29</v>
      </c>
      <c r="BC71" s="9" t="s">
        <v>29</v>
      </c>
      <c r="BD71" s="9" t="s">
        <v>29</v>
      </c>
      <c r="BE71" s="9" t="s">
        <v>29</v>
      </c>
      <c r="BF71" s="9" t="s">
        <v>29</v>
      </c>
      <c r="BG71" s="9" t="s">
        <v>29</v>
      </c>
      <c r="BH71" s="9" t="s">
        <v>29</v>
      </c>
      <c r="BI71" s="9" t="s">
        <v>29</v>
      </c>
      <c r="BJ71" s="9" t="n">
        <v>84</v>
      </c>
      <c r="BK71" s="9" t="n">
        <v>168</v>
      </c>
      <c r="BL71" s="9" t="n">
        <v>126</v>
      </c>
      <c r="BM71" s="9" t="n">
        <v>126</v>
      </c>
      <c r="BN71" s="9" t="n">
        <v>126</v>
      </c>
      <c r="BO71" s="11" t="n">
        <f aca="false">ROUNDUP(AS71/C71,0)</f>
        <v>-2</v>
      </c>
      <c r="BP71" s="13" t="n">
        <v>64</v>
      </c>
      <c r="BQ71" s="13" t="n">
        <v>0</v>
      </c>
      <c r="BR71" s="13"/>
      <c r="BS71" s="13"/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300</v>
      </c>
      <c r="D72" s="9" t="n">
        <v>191575</v>
      </c>
      <c r="E72" s="9" t="n">
        <v>2192211</v>
      </c>
      <c r="F72" s="9" t="s">
        <v>31</v>
      </c>
      <c r="G72" s="9" t="s">
        <v>102</v>
      </c>
      <c r="H72" s="9" t="n">
        <v>1000</v>
      </c>
      <c r="I72" s="10" t="s">
        <v>103</v>
      </c>
      <c r="J72" s="9" t="n">
        <v>2554</v>
      </c>
      <c r="K72" s="9" t="n">
        <f aca="false">H72-J72</f>
        <v>-1554</v>
      </c>
      <c r="L72" s="9" t="n">
        <v>1500</v>
      </c>
      <c r="M72" s="9" t="n">
        <f aca="false">K72+L72</f>
        <v>-54</v>
      </c>
      <c r="N72" s="9" t="n">
        <v>0</v>
      </c>
      <c r="O72" s="9" t="n">
        <f aca="false">M72-N72</f>
        <v>-54</v>
      </c>
      <c r="P72" s="9" t="n">
        <v>500</v>
      </c>
      <c r="Q72" s="9" t="n">
        <f aca="false">O72+P72</f>
        <v>446</v>
      </c>
      <c r="R72" s="9" t="n">
        <v>0</v>
      </c>
      <c r="S72" s="9" t="n">
        <f aca="false">Q72-R72</f>
        <v>446</v>
      </c>
      <c r="T72" s="9" t="n">
        <v>1000</v>
      </c>
      <c r="U72" s="9" t="n">
        <f aca="false">S72+T72</f>
        <v>1446</v>
      </c>
      <c r="V72" s="9" t="n">
        <v>366</v>
      </c>
      <c r="W72" s="9" t="n">
        <f aca="false">U72-V72</f>
        <v>1080</v>
      </c>
      <c r="X72" s="9" t="n">
        <v>1000</v>
      </c>
      <c r="Y72" s="9" t="n">
        <f aca="false">W72+X72</f>
        <v>2080</v>
      </c>
      <c r="Z72" s="9"/>
      <c r="AA72" s="9"/>
      <c r="AB72" s="9"/>
      <c r="AC72" s="9"/>
      <c r="AD72" s="9" t="n">
        <v>252</v>
      </c>
      <c r="AE72" s="9"/>
      <c r="AF72" s="9" t="n">
        <v>195</v>
      </c>
      <c r="AG72" s="9"/>
      <c r="AH72" s="9"/>
      <c r="AI72" s="9" t="n">
        <v>470</v>
      </c>
      <c r="AJ72" s="9" t="n">
        <v>508</v>
      </c>
      <c r="AK72" s="9"/>
      <c r="AL72" s="9"/>
      <c r="AM72" s="9"/>
      <c r="AN72" s="9"/>
      <c r="AO72" s="9" t="n">
        <v>464</v>
      </c>
      <c r="AP72" s="9" t="n">
        <v>250</v>
      </c>
      <c r="AQ72" s="9"/>
      <c r="AR72" s="9" t="n">
        <f aca="false">SUM(Z72:AQ72)</f>
        <v>2139</v>
      </c>
      <c r="AS72" s="9" t="n">
        <f aca="false">Y72-AR72</f>
        <v>-59</v>
      </c>
      <c r="AT72" s="9" t="n">
        <v>1000</v>
      </c>
      <c r="AU72" s="9" t="n">
        <v>1000</v>
      </c>
      <c r="AV72" s="9" t="s">
        <v>29</v>
      </c>
      <c r="AW72" s="9" t="n">
        <v>500</v>
      </c>
      <c r="AX72" s="9" t="n">
        <v>1000</v>
      </c>
      <c r="AY72" s="9" t="n">
        <v>1000</v>
      </c>
      <c r="AZ72" s="9" t="n">
        <v>1000</v>
      </c>
      <c r="BA72" s="9" t="n">
        <v>1000</v>
      </c>
      <c r="BB72" s="9" t="s">
        <v>29</v>
      </c>
      <c r="BC72" s="9" t="s">
        <v>29</v>
      </c>
      <c r="BD72" s="9" t="s">
        <v>29</v>
      </c>
      <c r="BE72" s="9" t="s">
        <v>29</v>
      </c>
      <c r="BF72" s="9" t="s">
        <v>29</v>
      </c>
      <c r="BG72" s="9" t="s">
        <v>29</v>
      </c>
      <c r="BH72" s="9" t="s">
        <v>29</v>
      </c>
      <c r="BI72" s="9" t="s">
        <v>29</v>
      </c>
      <c r="BJ72" s="9" t="s">
        <v>29</v>
      </c>
      <c r="BK72" s="9" t="n">
        <v>1500</v>
      </c>
      <c r="BL72" s="9" t="n">
        <v>1000</v>
      </c>
      <c r="BM72" s="9" t="n">
        <v>1000</v>
      </c>
      <c r="BN72" s="9" t="n">
        <v>1000</v>
      </c>
      <c r="BO72" s="11" t="n">
        <f aca="false">ROUNDUP(AS72/C72,0)</f>
        <v>-1</v>
      </c>
      <c r="BP72" s="13" t="n">
        <v>142</v>
      </c>
      <c r="BQ72" s="13" t="n">
        <v>446</v>
      </c>
      <c r="BR72" s="13" t="s">
        <v>95</v>
      </c>
      <c r="BS72" s="13" t="s">
        <v>307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200</v>
      </c>
      <c r="D73" s="9" t="n">
        <v>203525</v>
      </c>
      <c r="E73" s="16" t="n">
        <v>2004137</v>
      </c>
      <c r="F73" s="9" t="s">
        <v>295</v>
      </c>
      <c r="G73" s="9" t="s">
        <v>82</v>
      </c>
      <c r="H73" s="9" t="s">
        <v>29</v>
      </c>
      <c r="I73" s="10" t="s">
        <v>83</v>
      </c>
      <c r="J73" s="9" t="n">
        <v>0</v>
      </c>
      <c r="K73" s="9" t="n">
        <f aca="false">H73-J73</f>
        <v>0</v>
      </c>
      <c r="L73" s="9" t="s">
        <v>29</v>
      </c>
      <c r="M73" s="9" t="n">
        <f aca="false">K73+L73</f>
        <v>0</v>
      </c>
      <c r="N73" s="9" t="n">
        <v>0</v>
      </c>
      <c r="O73" s="9" t="n">
        <f aca="false">M73-N73</f>
        <v>0</v>
      </c>
      <c r="P73" s="9" t="n">
        <v>200</v>
      </c>
      <c r="Q73" s="9" t="n">
        <f aca="false">O73+P73</f>
        <v>200</v>
      </c>
      <c r="R73" s="9" t="n">
        <v>245</v>
      </c>
      <c r="S73" s="9" t="n">
        <f aca="false">Q73-R73</f>
        <v>-45</v>
      </c>
      <c r="T73" s="9" t="n">
        <v>500</v>
      </c>
      <c r="U73" s="9" t="n">
        <f aca="false">S73+T73</f>
        <v>455</v>
      </c>
      <c r="V73" s="9" t="n">
        <v>550</v>
      </c>
      <c r="W73" s="9" t="n">
        <f aca="false">U73-V73</f>
        <v>-95</v>
      </c>
      <c r="X73" s="9" t="n">
        <v>500</v>
      </c>
      <c r="Y73" s="9" t="n">
        <f aca="false">W73+X73</f>
        <v>405</v>
      </c>
      <c r="Z73" s="9" t="n">
        <v>87</v>
      </c>
      <c r="AA73" s="9"/>
      <c r="AB73" s="9" t="n">
        <f aca="false">80+80</f>
        <v>160</v>
      </c>
      <c r="AC73" s="9"/>
      <c r="AD73" s="9"/>
      <c r="AE73" s="9" t="n">
        <v>80</v>
      </c>
      <c r="AF73" s="9" t="n">
        <v>80</v>
      </c>
      <c r="AG73" s="9"/>
      <c r="AH73" s="9"/>
      <c r="AI73" s="9"/>
      <c r="AJ73" s="9"/>
      <c r="AK73" s="9"/>
      <c r="AL73" s="9"/>
      <c r="AM73" s="9"/>
      <c r="AN73" s="9"/>
      <c r="AO73" s="9" t="n">
        <v>61</v>
      </c>
      <c r="AP73" s="9"/>
      <c r="AQ73" s="9"/>
      <c r="AR73" s="9" t="n">
        <f aca="false">SUM(Z73:AQ73)</f>
        <v>468</v>
      </c>
      <c r="AS73" s="9" t="n">
        <f aca="false">Y73-AR73</f>
        <v>-63</v>
      </c>
      <c r="AT73" s="9" t="n">
        <v>500</v>
      </c>
      <c r="AU73" s="9" t="n">
        <v>500</v>
      </c>
      <c r="AV73" s="9" t="s">
        <v>29</v>
      </c>
      <c r="AW73" s="9" t="n">
        <v>500</v>
      </c>
      <c r="AX73" s="9" t="n">
        <v>500</v>
      </c>
      <c r="AY73" s="9" t="n">
        <v>500</v>
      </c>
      <c r="AZ73" s="9" t="n">
        <v>500</v>
      </c>
      <c r="BA73" s="9" t="n">
        <v>500</v>
      </c>
      <c r="BB73" s="9" t="s">
        <v>29</v>
      </c>
      <c r="BC73" s="9" t="s">
        <v>29</v>
      </c>
      <c r="BD73" s="9" t="s">
        <v>29</v>
      </c>
      <c r="BE73" s="9" t="s">
        <v>29</v>
      </c>
      <c r="BF73" s="9" t="s">
        <v>29</v>
      </c>
      <c r="BG73" s="9" t="s">
        <v>29</v>
      </c>
      <c r="BH73" s="9" t="s">
        <v>29</v>
      </c>
      <c r="BI73" s="9" t="s">
        <v>29</v>
      </c>
      <c r="BJ73" s="9" t="n">
        <v>100</v>
      </c>
      <c r="BK73" s="9" t="n">
        <v>900</v>
      </c>
      <c r="BL73" s="9" t="n">
        <v>500</v>
      </c>
      <c r="BM73" s="9" t="n">
        <v>500</v>
      </c>
      <c r="BN73" s="9" t="n">
        <v>500</v>
      </c>
      <c r="BO73" s="11" t="n">
        <f aca="false">ROUNDUP(AS73/C73,0)</f>
        <v>-1</v>
      </c>
      <c r="BP73" s="13" t="n">
        <v>462</v>
      </c>
      <c r="BQ73" s="13" t="n">
        <v>901</v>
      </c>
      <c r="BR73" s="13"/>
      <c r="BS73" s="13"/>
    </row>
    <row r="74" s="18" customFormat="true" ht="15" hidden="false" customHeight="false" outlineLevel="0" collapsed="false">
      <c r="A74" s="9" t="n">
        <v>73</v>
      </c>
      <c r="B74" s="9" t="s">
        <v>24</v>
      </c>
      <c r="C74" s="9" t="n">
        <v>200</v>
      </c>
      <c r="D74" s="9" t="n">
        <v>203524</v>
      </c>
      <c r="E74" s="9" t="n">
        <v>2071359</v>
      </c>
      <c r="F74" s="9"/>
      <c r="G74" s="9" t="s">
        <v>136</v>
      </c>
      <c r="H74" s="9" t="s">
        <v>29</v>
      </c>
      <c r="I74" s="10" t="s">
        <v>137</v>
      </c>
      <c r="J74" s="9" t="n">
        <v>0</v>
      </c>
      <c r="K74" s="9" t="n">
        <f aca="false">H74-J74</f>
        <v>0</v>
      </c>
      <c r="L74" s="9" t="n">
        <v>640</v>
      </c>
      <c r="M74" s="9" t="n">
        <f aca="false">K74+L74</f>
        <v>640</v>
      </c>
      <c r="N74" s="9" t="n">
        <v>474</v>
      </c>
      <c r="O74" s="9" t="n">
        <f aca="false">M74-N74</f>
        <v>166</v>
      </c>
      <c r="P74" s="9" t="n">
        <v>960</v>
      </c>
      <c r="Q74" s="9" t="n">
        <f aca="false">O74+P74</f>
        <v>1126</v>
      </c>
      <c r="R74" s="9" t="n">
        <v>673</v>
      </c>
      <c r="S74" s="9" t="n">
        <f aca="false">Q74-R74</f>
        <v>453</v>
      </c>
      <c r="T74" s="9" t="n">
        <v>640</v>
      </c>
      <c r="U74" s="9" t="n">
        <f aca="false">S74+T74</f>
        <v>1093</v>
      </c>
      <c r="V74" s="9" t="n">
        <v>1480</v>
      </c>
      <c r="W74" s="9" t="n">
        <f aca="false">U74-V74</f>
        <v>-387</v>
      </c>
      <c r="X74" s="9" t="n">
        <v>640</v>
      </c>
      <c r="Y74" s="9" t="n">
        <f aca="false">W74+X74</f>
        <v>253</v>
      </c>
      <c r="Z74" s="9"/>
      <c r="AA74" s="9"/>
      <c r="AB74" s="9"/>
      <c r="AC74" s="9" t="n">
        <v>320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 t="n">
        <f aca="false">SUM(Z74:AQ74)</f>
        <v>320</v>
      </c>
      <c r="AS74" s="9" t="n">
        <f aca="false">Y74-AR74</f>
        <v>-67</v>
      </c>
      <c r="AT74" s="9" t="n">
        <v>960</v>
      </c>
      <c r="AU74" s="9" t="n">
        <v>640</v>
      </c>
      <c r="AV74" s="9" t="s">
        <v>29</v>
      </c>
      <c r="AW74" s="9" t="n">
        <v>640</v>
      </c>
      <c r="AX74" s="9" t="n">
        <v>960</v>
      </c>
      <c r="AY74" s="9" t="n">
        <v>640</v>
      </c>
      <c r="AZ74" s="9" t="n">
        <v>640</v>
      </c>
      <c r="BA74" s="9" t="n">
        <v>960</v>
      </c>
      <c r="BB74" s="9" t="s">
        <v>29</v>
      </c>
      <c r="BC74" s="9" t="s">
        <v>29</v>
      </c>
      <c r="BD74" s="9" t="s">
        <v>29</v>
      </c>
      <c r="BE74" s="9" t="s">
        <v>29</v>
      </c>
      <c r="BF74" s="9" t="s">
        <v>29</v>
      </c>
      <c r="BG74" s="9" t="s">
        <v>29</v>
      </c>
      <c r="BH74" s="9" t="s">
        <v>29</v>
      </c>
      <c r="BI74" s="9" t="s">
        <v>29</v>
      </c>
      <c r="BJ74" s="9" t="n">
        <v>320</v>
      </c>
      <c r="BK74" s="9" t="n">
        <v>1280</v>
      </c>
      <c r="BL74" s="9" t="n">
        <v>640</v>
      </c>
      <c r="BM74" s="9" t="n">
        <v>640</v>
      </c>
      <c r="BN74" s="9" t="n">
        <v>960</v>
      </c>
      <c r="BO74" s="11" t="n">
        <f aca="false">ROUNDUP(AS74/C74,0)</f>
        <v>-1</v>
      </c>
      <c r="BP74" s="13" t="n">
        <v>711</v>
      </c>
      <c r="BQ74" s="13" t="n">
        <v>133</v>
      </c>
      <c r="BR74" s="13"/>
      <c r="BS74" s="13"/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100</v>
      </c>
      <c r="D75" s="9" t="n">
        <v>184977</v>
      </c>
      <c r="E75" s="16" t="n">
        <v>2004126</v>
      </c>
      <c r="F75" s="9"/>
      <c r="G75" s="9" t="s">
        <v>242</v>
      </c>
      <c r="H75" s="9" t="n">
        <v>120</v>
      </c>
      <c r="I75" s="10" t="s">
        <v>243</v>
      </c>
      <c r="J75" s="9" t="n">
        <v>0</v>
      </c>
      <c r="K75" s="9" t="n">
        <f aca="false">H75-J75</f>
        <v>120</v>
      </c>
      <c r="L75" s="9" t="s">
        <v>29</v>
      </c>
      <c r="M75" s="9" t="n">
        <f aca="false">K75+L75</f>
        <v>120</v>
      </c>
      <c r="N75" s="9" t="n">
        <v>23</v>
      </c>
      <c r="O75" s="9" t="n">
        <f aca="false">M75-N75</f>
        <v>97</v>
      </c>
      <c r="P75" s="9" t="n">
        <v>120</v>
      </c>
      <c r="Q75" s="9" t="n">
        <f aca="false">O75+P75</f>
        <v>217</v>
      </c>
      <c r="R75" s="9" t="n">
        <v>120</v>
      </c>
      <c r="S75" s="9" t="n">
        <f aca="false">Q75-R75</f>
        <v>97</v>
      </c>
      <c r="T75" s="9" t="s">
        <v>29</v>
      </c>
      <c r="U75" s="9" t="n">
        <f aca="false">S75+T75</f>
        <v>97</v>
      </c>
      <c r="V75" s="9" t="n">
        <v>0</v>
      </c>
      <c r="W75" s="9" t="n">
        <f aca="false">U75-V75</f>
        <v>97</v>
      </c>
      <c r="X75" s="9" t="s">
        <v>29</v>
      </c>
      <c r="Y75" s="9" t="n">
        <f aca="false">W75+X75</f>
        <v>97</v>
      </c>
      <c r="Z75" s="9"/>
      <c r="AA75" s="9"/>
      <c r="AB75" s="9"/>
      <c r="AC75" s="9"/>
      <c r="AD75" s="9"/>
      <c r="AE75" s="9" t="n">
        <v>70</v>
      </c>
      <c r="AF75" s="9"/>
      <c r="AG75" s="9"/>
      <c r="AH75" s="9"/>
      <c r="AI75" s="9" t="n">
        <v>109</v>
      </c>
      <c r="AJ75" s="9"/>
      <c r="AK75" s="9"/>
      <c r="AL75" s="9"/>
      <c r="AM75" s="9"/>
      <c r="AN75" s="9"/>
      <c r="AO75" s="9"/>
      <c r="AP75" s="9"/>
      <c r="AQ75" s="9"/>
      <c r="AR75" s="9" t="n">
        <f aca="false">SUM(Z75:AQ75)</f>
        <v>179</v>
      </c>
      <c r="AS75" s="9" t="n">
        <f aca="false">Y75-AR75</f>
        <v>-82</v>
      </c>
      <c r="AT75" s="9" t="s">
        <v>29</v>
      </c>
      <c r="AU75" s="9" t="s">
        <v>29</v>
      </c>
      <c r="AV75" s="9" t="s">
        <v>29</v>
      </c>
      <c r="AW75" s="9" t="s">
        <v>29</v>
      </c>
      <c r="AX75" s="9" t="s">
        <v>29</v>
      </c>
      <c r="AY75" s="9" t="n">
        <v>120</v>
      </c>
      <c r="AZ75" s="9" t="s">
        <v>29</v>
      </c>
      <c r="BA75" s="9" t="s">
        <v>29</v>
      </c>
      <c r="BB75" s="9" t="s">
        <v>29</v>
      </c>
      <c r="BC75" s="9" t="s">
        <v>29</v>
      </c>
      <c r="BD75" s="9" t="s">
        <v>29</v>
      </c>
      <c r="BE75" s="9" t="s">
        <v>29</v>
      </c>
      <c r="BF75" s="9" t="s">
        <v>29</v>
      </c>
      <c r="BG75" s="9" t="s">
        <v>29</v>
      </c>
      <c r="BH75" s="9" t="s">
        <v>29</v>
      </c>
      <c r="BI75" s="9" t="s">
        <v>29</v>
      </c>
      <c r="BJ75" s="9" t="s">
        <v>29</v>
      </c>
      <c r="BK75" s="9" t="s">
        <v>29</v>
      </c>
      <c r="BL75" s="9" t="n">
        <v>120</v>
      </c>
      <c r="BM75" s="9" t="s">
        <v>29</v>
      </c>
      <c r="BN75" s="9" t="s">
        <v>29</v>
      </c>
      <c r="BO75" s="11" t="n">
        <f aca="false">ROUNDUP(AS75/C75,0)</f>
        <v>-1</v>
      </c>
      <c r="BP75" s="13" t="n">
        <v>0</v>
      </c>
      <c r="BQ75" s="13" t="n">
        <v>0</v>
      </c>
      <c r="BR75" s="13"/>
      <c r="BS75" s="13"/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1000</v>
      </c>
      <c r="D76" s="9" t="n">
        <v>203524</v>
      </c>
      <c r="E76" s="9" t="n">
        <v>2079692</v>
      </c>
      <c r="F76" s="9" t="s">
        <v>322</v>
      </c>
      <c r="G76" s="9" t="s">
        <v>118</v>
      </c>
      <c r="H76" s="9" t="s">
        <v>29</v>
      </c>
      <c r="I76" s="10" t="s">
        <v>119</v>
      </c>
      <c r="J76" s="9" t="n">
        <v>67</v>
      </c>
      <c r="K76" s="9" t="n">
        <f aca="false">H76-J76</f>
        <v>-67</v>
      </c>
      <c r="L76" s="9" t="n">
        <v>210</v>
      </c>
      <c r="M76" s="9" t="n">
        <f aca="false">K76+L76</f>
        <v>143</v>
      </c>
      <c r="N76" s="9" t="n">
        <v>188</v>
      </c>
      <c r="O76" s="9" t="n">
        <f aca="false">M76-N76</f>
        <v>-45</v>
      </c>
      <c r="P76" s="9" t="n">
        <v>126</v>
      </c>
      <c r="Q76" s="9" t="n">
        <f aca="false">O76+P76</f>
        <v>81</v>
      </c>
      <c r="R76" s="9" t="n">
        <v>141</v>
      </c>
      <c r="S76" s="9" t="n">
        <f aca="false">Q76-R76</f>
        <v>-60</v>
      </c>
      <c r="T76" s="9" t="n">
        <v>126</v>
      </c>
      <c r="U76" s="9" t="n">
        <f aca="false">S76+T76</f>
        <v>66</v>
      </c>
      <c r="V76" s="9" t="n">
        <v>111</v>
      </c>
      <c r="W76" s="9" t="n">
        <f aca="false">U76-V76</f>
        <v>-45</v>
      </c>
      <c r="X76" s="9" t="n">
        <v>126</v>
      </c>
      <c r="Y76" s="9" t="n">
        <f aca="false">W76+X76</f>
        <v>81</v>
      </c>
      <c r="Z76" s="9" t="n">
        <v>42</v>
      </c>
      <c r="AA76" s="9" t="n">
        <v>42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 t="n">
        <v>42</v>
      </c>
      <c r="AO76" s="9"/>
      <c r="AP76" s="9" t="n">
        <v>41</v>
      </c>
      <c r="AQ76" s="9"/>
      <c r="AR76" s="9" t="n">
        <f aca="false">SUM(Z76:AQ76)</f>
        <v>167</v>
      </c>
      <c r="AS76" s="9" t="n">
        <f aca="false">Y76-AR76</f>
        <v>-86</v>
      </c>
      <c r="AT76" s="9" t="n">
        <v>126</v>
      </c>
      <c r="AU76" s="9" t="n">
        <v>168</v>
      </c>
      <c r="AV76" s="9" t="s">
        <v>29</v>
      </c>
      <c r="AW76" s="9" t="n">
        <v>126</v>
      </c>
      <c r="AX76" s="9" t="n">
        <v>126</v>
      </c>
      <c r="AY76" s="9" t="n">
        <v>126</v>
      </c>
      <c r="AZ76" s="9" t="n">
        <v>126</v>
      </c>
      <c r="BA76" s="9" t="n">
        <v>126</v>
      </c>
      <c r="BB76" s="9" t="s">
        <v>29</v>
      </c>
      <c r="BC76" s="9" t="s">
        <v>29</v>
      </c>
      <c r="BD76" s="9" t="s">
        <v>29</v>
      </c>
      <c r="BE76" s="9" t="s">
        <v>29</v>
      </c>
      <c r="BF76" s="9" t="s">
        <v>29</v>
      </c>
      <c r="BG76" s="9" t="s">
        <v>29</v>
      </c>
      <c r="BH76" s="9" t="s">
        <v>29</v>
      </c>
      <c r="BI76" s="9" t="s">
        <v>29</v>
      </c>
      <c r="BJ76" s="9" t="n">
        <v>84</v>
      </c>
      <c r="BK76" s="9" t="n">
        <v>168</v>
      </c>
      <c r="BL76" s="9" t="n">
        <v>168</v>
      </c>
      <c r="BM76" s="9" t="n">
        <v>126</v>
      </c>
      <c r="BN76" s="9" t="n">
        <v>126</v>
      </c>
      <c r="BO76" s="11" t="n">
        <f aca="false">ROUNDUP(AS76/C76,0)</f>
        <v>-1</v>
      </c>
      <c r="BP76" s="13" t="n">
        <v>1</v>
      </c>
      <c r="BQ76" s="13" t="n">
        <v>0</v>
      </c>
      <c r="BR76" s="13"/>
      <c r="BS76" s="13"/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300</v>
      </c>
      <c r="D77" s="9" t="n">
        <v>203524</v>
      </c>
      <c r="E77" s="22" t="n">
        <v>2272651</v>
      </c>
      <c r="F77" s="9"/>
      <c r="G77" s="9" t="s">
        <v>244</v>
      </c>
      <c r="H77" s="9" t="s">
        <v>29</v>
      </c>
      <c r="I77" s="10" t="s">
        <v>245</v>
      </c>
      <c r="J77" s="9" t="n">
        <v>620</v>
      </c>
      <c r="K77" s="9" t="n">
        <f aca="false">H77-J77</f>
        <v>-620</v>
      </c>
      <c r="L77" s="9" t="n">
        <v>600</v>
      </c>
      <c r="M77" s="9" t="n">
        <f aca="false">K77+L77</f>
        <v>-20</v>
      </c>
      <c r="N77" s="9" t="n">
        <v>0</v>
      </c>
      <c r="O77" s="9" t="n">
        <v>0</v>
      </c>
      <c r="P77" s="9" t="n">
        <v>150</v>
      </c>
      <c r="Q77" s="9" t="n">
        <f aca="false">O77+P77</f>
        <v>150</v>
      </c>
      <c r="R77" s="9" t="n">
        <v>244</v>
      </c>
      <c r="S77" s="9" t="n">
        <f aca="false">Q77-R77</f>
        <v>-94</v>
      </c>
      <c r="T77" s="9" t="n">
        <v>300</v>
      </c>
      <c r="U77" s="9" t="n">
        <f aca="false">S77+T77</f>
        <v>206</v>
      </c>
      <c r="V77" s="9" t="n">
        <v>300</v>
      </c>
      <c r="W77" s="9" t="n">
        <f aca="false">U77-V77</f>
        <v>-94</v>
      </c>
      <c r="X77" s="9" t="n">
        <v>0</v>
      </c>
      <c r="Y77" s="9" t="n">
        <f aca="false">W77+X77</f>
        <v>-94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 t="n">
        <f aca="false">SUM(Z77:AQ77)</f>
        <v>0</v>
      </c>
      <c r="AS77" s="9" t="n">
        <f aca="false">Y77-AR77</f>
        <v>-94</v>
      </c>
      <c r="AT77" s="9" t="s">
        <v>29</v>
      </c>
      <c r="AU77" s="9" t="s">
        <v>29</v>
      </c>
      <c r="AV77" s="9" t="s">
        <v>29</v>
      </c>
      <c r="AW77" s="9" t="s">
        <v>29</v>
      </c>
      <c r="AX77" s="9" t="s">
        <v>29</v>
      </c>
      <c r="AY77" s="9" t="s">
        <v>29</v>
      </c>
      <c r="AZ77" s="9" t="s">
        <v>29</v>
      </c>
      <c r="BA77" s="9" t="s">
        <v>29</v>
      </c>
      <c r="BB77" s="9" t="s">
        <v>29</v>
      </c>
      <c r="BC77" s="9" t="s">
        <v>29</v>
      </c>
      <c r="BD77" s="9" t="s">
        <v>29</v>
      </c>
      <c r="BE77" s="9" t="s">
        <v>29</v>
      </c>
      <c r="BF77" s="9" t="s">
        <v>29</v>
      </c>
      <c r="BG77" s="9" t="s">
        <v>29</v>
      </c>
      <c r="BH77" s="9" t="s">
        <v>29</v>
      </c>
      <c r="BI77" s="9" t="s">
        <v>29</v>
      </c>
      <c r="BJ77" s="9" t="s">
        <v>29</v>
      </c>
      <c r="BK77" s="9" t="n">
        <v>300</v>
      </c>
      <c r="BL77" s="9" t="s">
        <v>29</v>
      </c>
      <c r="BM77" s="9" t="n">
        <v>300</v>
      </c>
      <c r="BN77" s="9" t="s">
        <v>29</v>
      </c>
      <c r="BO77" s="11" t="n">
        <f aca="false">ROUNDUP(AS77/C77,0)</f>
        <v>-1</v>
      </c>
      <c r="BP77" s="13" t="n">
        <v>0</v>
      </c>
      <c r="BQ77" s="13" t="n">
        <v>0</v>
      </c>
      <c r="BR77" s="13"/>
      <c r="BS77" s="13"/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300</v>
      </c>
      <c r="D78" s="9" t="n">
        <v>191567</v>
      </c>
      <c r="E78" s="9" t="n">
        <v>2132700</v>
      </c>
      <c r="F78" s="9"/>
      <c r="G78" s="9" t="s">
        <v>246</v>
      </c>
      <c r="H78" s="9" t="s">
        <v>29</v>
      </c>
      <c r="I78" s="10" t="s">
        <v>247</v>
      </c>
      <c r="J78" s="9" t="n">
        <v>368</v>
      </c>
      <c r="K78" s="9" t="n">
        <f aca="false">H78-J78</f>
        <v>-368</v>
      </c>
      <c r="L78" s="9" t="n">
        <v>600</v>
      </c>
      <c r="M78" s="9" t="n">
        <f aca="false">K78+L78</f>
        <v>232</v>
      </c>
      <c r="N78" s="9" t="n">
        <v>0</v>
      </c>
      <c r="O78" s="9" t="n">
        <f aca="false">M78-N78</f>
        <v>232</v>
      </c>
      <c r="P78" s="9" t="n">
        <v>600</v>
      </c>
      <c r="Q78" s="9" t="n">
        <f aca="false">O78+P78</f>
        <v>832</v>
      </c>
      <c r="R78" s="9" t="n">
        <v>0</v>
      </c>
      <c r="S78" s="9" t="n">
        <v>150</v>
      </c>
      <c r="T78" s="9" t="s">
        <v>29</v>
      </c>
      <c r="U78" s="9" t="n">
        <f aca="false">S78+T78</f>
        <v>150</v>
      </c>
      <c r="V78" s="9" t="n">
        <v>150</v>
      </c>
      <c r="W78" s="9" t="n">
        <f aca="false">U78-V78</f>
        <v>0</v>
      </c>
      <c r="X78" s="9" t="s">
        <v>29</v>
      </c>
      <c r="Y78" s="9" t="n">
        <f aca="false">W78+X78</f>
        <v>0</v>
      </c>
      <c r="Z78" s="9"/>
      <c r="AA78" s="9"/>
      <c r="AB78" s="9" t="n">
        <v>100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 t="n">
        <f aca="false">SUM(Z78:AQ78)</f>
        <v>100</v>
      </c>
      <c r="AS78" s="9" t="n">
        <f aca="false">Y78-AR78</f>
        <v>-100</v>
      </c>
      <c r="AT78" s="9" t="s">
        <v>29</v>
      </c>
      <c r="AU78" s="9" t="s">
        <v>29</v>
      </c>
      <c r="AV78" s="9" t="s">
        <v>29</v>
      </c>
      <c r="AW78" s="9" t="s">
        <v>29</v>
      </c>
      <c r="AX78" s="9" t="s">
        <v>29</v>
      </c>
      <c r="AY78" s="9" t="s">
        <v>29</v>
      </c>
      <c r="AZ78" s="9" t="s">
        <v>29</v>
      </c>
      <c r="BA78" s="9" t="s">
        <v>29</v>
      </c>
      <c r="BB78" s="9" t="s">
        <v>29</v>
      </c>
      <c r="BC78" s="9" t="s">
        <v>29</v>
      </c>
      <c r="BD78" s="9" t="s">
        <v>29</v>
      </c>
      <c r="BE78" s="9" t="s">
        <v>29</v>
      </c>
      <c r="BF78" s="9" t="s">
        <v>29</v>
      </c>
      <c r="BG78" s="9" t="s">
        <v>29</v>
      </c>
      <c r="BH78" s="9" t="s">
        <v>29</v>
      </c>
      <c r="BI78" s="9" t="s">
        <v>29</v>
      </c>
      <c r="BJ78" s="9" t="n">
        <v>600</v>
      </c>
      <c r="BK78" s="9" t="s">
        <v>29</v>
      </c>
      <c r="BL78" s="9" t="s">
        <v>29</v>
      </c>
      <c r="BM78" s="9" t="s">
        <v>29</v>
      </c>
      <c r="BN78" s="9" t="n">
        <v>600</v>
      </c>
      <c r="BO78" s="11"/>
      <c r="BP78" s="13" t="n">
        <v>9</v>
      </c>
      <c r="BQ78" s="13" t="n">
        <v>1380</v>
      </c>
      <c r="BR78" s="13"/>
      <c r="BS78" s="13"/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3000</v>
      </c>
      <c r="D79" s="9" t="n">
        <v>203524</v>
      </c>
      <c r="E79" s="9" t="n">
        <v>2115219</v>
      </c>
      <c r="F79" s="9"/>
      <c r="G79" s="9" t="s">
        <v>248</v>
      </c>
      <c r="H79" s="9" t="s">
        <v>29</v>
      </c>
      <c r="I79" s="10" t="s">
        <v>249</v>
      </c>
      <c r="J79" s="9" t="n">
        <v>0</v>
      </c>
      <c r="K79" s="9" t="n">
        <f aca="false">H79-J79</f>
        <v>0</v>
      </c>
      <c r="L79" s="9" t="n">
        <v>500</v>
      </c>
      <c r="M79" s="9" t="n">
        <f aca="false">K79+L79</f>
        <v>500</v>
      </c>
      <c r="N79" s="9" t="n">
        <v>50</v>
      </c>
      <c r="O79" s="9" t="n">
        <f aca="false">M79-N79</f>
        <v>450</v>
      </c>
      <c r="P79" s="9" t="s">
        <v>29</v>
      </c>
      <c r="Q79" s="9" t="n">
        <f aca="false">O79+P79</f>
        <v>450</v>
      </c>
      <c r="R79" s="9" t="n">
        <v>850</v>
      </c>
      <c r="S79" s="9" t="n">
        <f aca="false">Q79-R79</f>
        <v>-400</v>
      </c>
      <c r="T79" s="9" t="n">
        <v>300</v>
      </c>
      <c r="U79" s="9" t="n">
        <f aca="false">S79+T79</f>
        <v>-100</v>
      </c>
      <c r="V79" s="9" t="n">
        <v>0</v>
      </c>
      <c r="W79" s="9" t="n">
        <f aca="false">U79-V79</f>
        <v>-100</v>
      </c>
      <c r="X79" s="9" t="s">
        <v>29</v>
      </c>
      <c r="Y79" s="9" t="n">
        <f aca="false">W79+X79</f>
        <v>-100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 t="n">
        <f aca="false">SUM(Z79:AQ79)</f>
        <v>0</v>
      </c>
      <c r="AS79" s="9" t="n">
        <f aca="false">Y79-AR79</f>
        <v>-100</v>
      </c>
      <c r="AT79" s="9" t="s">
        <v>29</v>
      </c>
      <c r="AU79" s="9" t="s">
        <v>29</v>
      </c>
      <c r="AV79" s="9" t="s">
        <v>29</v>
      </c>
      <c r="AW79" s="9" t="s">
        <v>29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s">
        <v>29</v>
      </c>
      <c r="BC79" s="9" t="s">
        <v>29</v>
      </c>
      <c r="BD79" s="9" t="s">
        <v>29</v>
      </c>
      <c r="BE79" s="9" t="s">
        <v>29</v>
      </c>
      <c r="BF79" s="9" t="s">
        <v>29</v>
      </c>
      <c r="BG79" s="9" t="s">
        <v>29</v>
      </c>
      <c r="BH79" s="9" t="s">
        <v>29</v>
      </c>
      <c r="BI79" s="9" t="s">
        <v>29</v>
      </c>
      <c r="BJ79" s="9" t="s">
        <v>29</v>
      </c>
      <c r="BK79" s="9" t="n">
        <v>500</v>
      </c>
      <c r="BL79" s="9" t="s">
        <v>29</v>
      </c>
      <c r="BM79" s="9" t="s">
        <v>29</v>
      </c>
      <c r="BN79" s="9" t="n">
        <v>500</v>
      </c>
      <c r="BO79" s="11" t="n">
        <f aca="false">ROUNDUP(AS79/C79,0)</f>
        <v>-1</v>
      </c>
      <c r="BP79" s="13" t="n">
        <v>101</v>
      </c>
      <c r="BQ79" s="13" t="n">
        <v>0</v>
      </c>
      <c r="BR79" s="13"/>
      <c r="BS79" s="13"/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450</v>
      </c>
      <c r="D80" s="9" t="n">
        <v>156988</v>
      </c>
      <c r="E80" s="9" t="n">
        <v>2132174</v>
      </c>
      <c r="F80" s="9"/>
      <c r="G80" s="9" t="s">
        <v>250</v>
      </c>
      <c r="H80" s="9" t="s">
        <v>29</v>
      </c>
      <c r="I80" s="10" t="s">
        <v>251</v>
      </c>
      <c r="J80" s="9" t="n">
        <v>0</v>
      </c>
      <c r="K80" s="9" t="n">
        <f aca="false">H80-J80</f>
        <v>0</v>
      </c>
      <c r="L80" s="9" t="n">
        <v>500</v>
      </c>
      <c r="M80" s="9" t="n">
        <f aca="false">K80+L80</f>
        <v>500</v>
      </c>
      <c r="N80" s="9" t="n">
        <v>200</v>
      </c>
      <c r="O80" s="9" t="n">
        <f aca="false">M80-N80</f>
        <v>300</v>
      </c>
      <c r="P80" s="9" t="n">
        <v>500</v>
      </c>
      <c r="Q80" s="9" t="n">
        <f aca="false">O80+P80</f>
        <v>800</v>
      </c>
      <c r="R80" s="9" t="n">
        <v>912</v>
      </c>
      <c r="S80" s="9" t="n">
        <f aca="false">Q80-R80</f>
        <v>-112</v>
      </c>
      <c r="T80" s="9" t="s">
        <v>29</v>
      </c>
      <c r="U80" s="9" t="n">
        <f aca="false">S80+T80</f>
        <v>-112</v>
      </c>
      <c r="V80" s="9" t="n">
        <v>0</v>
      </c>
      <c r="W80" s="9" t="n">
        <f aca="false">U80-V80</f>
        <v>-112</v>
      </c>
      <c r="X80" s="9" t="s">
        <v>29</v>
      </c>
      <c r="Y80" s="9" t="n">
        <f aca="false">W80+X80</f>
        <v>-112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 t="n">
        <f aca="false">SUM(Z80:AQ80)</f>
        <v>0</v>
      </c>
      <c r="AS80" s="9" t="n">
        <f aca="false">Y80-AR80</f>
        <v>-112</v>
      </c>
      <c r="AT80" s="9" t="s">
        <v>29</v>
      </c>
      <c r="AU80" s="9" t="s">
        <v>29</v>
      </c>
      <c r="AV80" s="9" t="s">
        <v>29</v>
      </c>
      <c r="AW80" s="9" t="s">
        <v>29</v>
      </c>
      <c r="AX80" s="9" t="s">
        <v>29</v>
      </c>
      <c r="AY80" s="9" t="s">
        <v>29</v>
      </c>
      <c r="AZ80" s="9" t="s">
        <v>29</v>
      </c>
      <c r="BA80" s="9" t="s">
        <v>29</v>
      </c>
      <c r="BB80" s="9" t="s">
        <v>29</v>
      </c>
      <c r="BC80" s="9" t="s">
        <v>29</v>
      </c>
      <c r="BD80" s="9" t="s">
        <v>29</v>
      </c>
      <c r="BE80" s="9" t="s">
        <v>29</v>
      </c>
      <c r="BF80" s="9" t="s">
        <v>29</v>
      </c>
      <c r="BG80" s="9" t="s">
        <v>29</v>
      </c>
      <c r="BH80" s="9" t="s">
        <v>29</v>
      </c>
      <c r="BI80" s="9" t="s">
        <v>29</v>
      </c>
      <c r="BJ80" s="9" t="n">
        <v>500</v>
      </c>
      <c r="BK80" s="9" t="s">
        <v>29</v>
      </c>
      <c r="BL80" s="9" t="s">
        <v>29</v>
      </c>
      <c r="BM80" s="9" t="n">
        <v>500</v>
      </c>
      <c r="BN80" s="9" t="s">
        <v>29</v>
      </c>
      <c r="BO80" s="11" t="n">
        <f aca="false">ROUNDUP(AS80/C80,0)</f>
        <v>-1</v>
      </c>
      <c r="BP80" s="13" t="n">
        <v>4</v>
      </c>
      <c r="BQ80" s="13" t="n">
        <v>0</v>
      </c>
      <c r="BR80" s="13"/>
      <c r="BS80" s="13"/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400</v>
      </c>
      <c r="D81" s="9" t="n">
        <v>156988</v>
      </c>
      <c r="E81" s="9" t="n">
        <v>2132173</v>
      </c>
      <c r="F81" s="9"/>
      <c r="G81" s="9" t="s">
        <v>253</v>
      </c>
      <c r="H81" s="9" t="n">
        <v>500</v>
      </c>
      <c r="I81" s="10" t="s">
        <v>254</v>
      </c>
      <c r="J81" s="9" t="n">
        <v>0</v>
      </c>
      <c r="K81" s="9" t="n">
        <f aca="false">H81-J81</f>
        <v>500</v>
      </c>
      <c r="L81" s="9" t="n">
        <v>500</v>
      </c>
      <c r="M81" s="9" t="n">
        <f aca="false">K81+L81</f>
        <v>1000</v>
      </c>
      <c r="N81" s="9" t="n">
        <v>226</v>
      </c>
      <c r="O81" s="9" t="n">
        <f aca="false">M81-N81</f>
        <v>774</v>
      </c>
      <c r="P81" s="9" t="s">
        <v>29</v>
      </c>
      <c r="Q81" s="9" t="n">
        <f aca="false">O81+P81</f>
        <v>774</v>
      </c>
      <c r="R81" s="9" t="n">
        <v>912</v>
      </c>
      <c r="S81" s="9" t="n">
        <f aca="false">Q81-R81</f>
        <v>-138</v>
      </c>
      <c r="T81" s="9" t="s">
        <v>29</v>
      </c>
      <c r="U81" s="9" t="n">
        <f aca="false">S81+T81</f>
        <v>-138</v>
      </c>
      <c r="V81" s="9" t="n">
        <v>0</v>
      </c>
      <c r="W81" s="9" t="n">
        <f aca="false">U81-V81</f>
        <v>-138</v>
      </c>
      <c r="X81" s="9" t="n">
        <v>0</v>
      </c>
      <c r="Y81" s="9" t="n">
        <f aca="false">W81+X81</f>
        <v>-138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 t="n">
        <f aca="false">SUM(Z81:AQ81)</f>
        <v>0</v>
      </c>
      <c r="AS81" s="9" t="n">
        <f aca="false">Y81-AR81</f>
        <v>-138</v>
      </c>
      <c r="AT81" s="9" t="s">
        <v>29</v>
      </c>
      <c r="AU81" s="9" t="s">
        <v>29</v>
      </c>
      <c r="AV81" s="9" t="s">
        <v>29</v>
      </c>
      <c r="AW81" s="9" t="s">
        <v>29</v>
      </c>
      <c r="AX81" s="9" t="s">
        <v>29</v>
      </c>
      <c r="AY81" s="9" t="s">
        <v>29</v>
      </c>
      <c r="AZ81" s="9" t="s">
        <v>29</v>
      </c>
      <c r="BA81" s="9" t="s">
        <v>29</v>
      </c>
      <c r="BB81" s="9" t="s">
        <v>29</v>
      </c>
      <c r="BC81" s="9" t="s">
        <v>29</v>
      </c>
      <c r="BD81" s="9" t="s">
        <v>29</v>
      </c>
      <c r="BE81" s="9" t="s">
        <v>29</v>
      </c>
      <c r="BF81" s="9" t="s">
        <v>29</v>
      </c>
      <c r="BG81" s="9" t="s">
        <v>29</v>
      </c>
      <c r="BH81" s="9" t="s">
        <v>29</v>
      </c>
      <c r="BI81" s="9" t="s">
        <v>29</v>
      </c>
      <c r="BJ81" s="9" t="s">
        <v>29</v>
      </c>
      <c r="BK81" s="9" t="n">
        <v>500</v>
      </c>
      <c r="BL81" s="9" t="s">
        <v>29</v>
      </c>
      <c r="BM81" s="9" t="s">
        <v>29</v>
      </c>
      <c r="BN81" s="9" t="s">
        <v>29</v>
      </c>
      <c r="BO81" s="11" t="n">
        <f aca="false">ROUNDUP(AS81/C81,0)</f>
        <v>-1</v>
      </c>
      <c r="BP81" s="13" t="n">
        <v>1</v>
      </c>
      <c r="BQ81" s="13" t="n">
        <v>0</v>
      </c>
      <c r="BR81" s="13"/>
      <c r="BS81" s="13"/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250</v>
      </c>
      <c r="D82" s="9" t="n">
        <v>170725</v>
      </c>
      <c r="E82" s="9" t="n">
        <v>2223253</v>
      </c>
      <c r="F82" s="9"/>
      <c r="G82" s="9" t="s">
        <v>256</v>
      </c>
      <c r="H82" s="9" t="s">
        <v>29</v>
      </c>
      <c r="I82" s="10" t="s">
        <v>257</v>
      </c>
      <c r="J82" s="9" t="n">
        <v>208</v>
      </c>
      <c r="K82" s="9" t="n">
        <f aca="false">H82-J82</f>
        <v>-208</v>
      </c>
      <c r="L82" s="9" t="n">
        <v>200</v>
      </c>
      <c r="M82" s="9" t="n">
        <f aca="false">K82+L82</f>
        <v>-8</v>
      </c>
      <c r="N82" s="9" t="n">
        <v>0</v>
      </c>
      <c r="O82" s="9" t="n">
        <f aca="false">M82-N82</f>
        <v>-8</v>
      </c>
      <c r="P82" s="9" t="n">
        <v>200</v>
      </c>
      <c r="Q82" s="9" t="n">
        <f aca="false">O82+P82</f>
        <v>192</v>
      </c>
      <c r="R82" s="9" t="n">
        <v>287</v>
      </c>
      <c r="S82" s="9" t="n">
        <f aca="false">Q82-R82</f>
        <v>-95</v>
      </c>
      <c r="T82" s="9" t="n">
        <v>200</v>
      </c>
      <c r="U82" s="9" t="n">
        <f aca="false">S82+T82</f>
        <v>105</v>
      </c>
      <c r="V82" s="9" t="n">
        <v>260</v>
      </c>
      <c r="W82" s="9" t="n">
        <f aca="false">U82-V82</f>
        <v>-155</v>
      </c>
      <c r="X82" s="9" t="n">
        <v>0</v>
      </c>
      <c r="Y82" s="9" t="n">
        <f aca="false">W82+X82</f>
        <v>-155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 t="n">
        <f aca="false">SUM(Z82:AQ82)</f>
        <v>0</v>
      </c>
      <c r="AS82" s="9" t="n">
        <f aca="false">Y82-AR82</f>
        <v>-155</v>
      </c>
      <c r="AT82" s="9" t="s">
        <v>29</v>
      </c>
      <c r="AU82" s="9" t="s">
        <v>29</v>
      </c>
      <c r="AV82" s="9" t="s">
        <v>29</v>
      </c>
      <c r="AW82" s="9" t="s">
        <v>29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s">
        <v>29</v>
      </c>
      <c r="BC82" s="9" t="s">
        <v>29</v>
      </c>
      <c r="BD82" s="9" t="s">
        <v>29</v>
      </c>
      <c r="BE82" s="9" t="s">
        <v>29</v>
      </c>
      <c r="BF82" s="9" t="s">
        <v>29</v>
      </c>
      <c r="BG82" s="9" t="s">
        <v>29</v>
      </c>
      <c r="BH82" s="9" t="s">
        <v>29</v>
      </c>
      <c r="BI82" s="9" t="s">
        <v>29</v>
      </c>
      <c r="BJ82" s="9" t="n">
        <v>200</v>
      </c>
      <c r="BK82" s="9" t="n">
        <v>200</v>
      </c>
      <c r="BL82" s="9" t="s">
        <v>29</v>
      </c>
      <c r="BM82" s="9" t="n">
        <v>200</v>
      </c>
      <c r="BN82" s="9" t="n">
        <v>200</v>
      </c>
      <c r="BO82" s="11" t="n">
        <f aca="false">ROUNDUP(AS82/C82,0)</f>
        <v>-1</v>
      </c>
      <c r="BP82" s="13" t="n">
        <v>867</v>
      </c>
      <c r="BQ82" s="13" t="n">
        <v>183</v>
      </c>
      <c r="BR82" s="13"/>
      <c r="BS82" s="13"/>
    </row>
    <row r="83" customFormat="false" ht="15" hidden="false" customHeight="false" outlineLevel="0" collapsed="false">
      <c r="A83" s="9" t="n">
        <v>82</v>
      </c>
      <c r="B83" s="9" t="s">
        <v>24</v>
      </c>
      <c r="C83" s="9" t="n">
        <v>350</v>
      </c>
      <c r="D83" s="9" t="n">
        <v>203525</v>
      </c>
      <c r="E83" s="9" t="n">
        <v>2032041</v>
      </c>
      <c r="F83" s="9" t="s">
        <v>284</v>
      </c>
      <c r="G83" s="9" t="s">
        <v>63</v>
      </c>
      <c r="H83" s="9" t="n">
        <v>1100</v>
      </c>
      <c r="I83" s="10" t="s">
        <v>64</v>
      </c>
      <c r="J83" s="9" t="n">
        <v>960</v>
      </c>
      <c r="K83" s="9" t="n">
        <f aca="false">H83-J83</f>
        <v>140</v>
      </c>
      <c r="L83" s="9" t="n">
        <v>1200</v>
      </c>
      <c r="M83" s="9" t="n">
        <f aca="false">K83+L83</f>
        <v>1340</v>
      </c>
      <c r="N83" s="9" t="n">
        <v>1200</v>
      </c>
      <c r="O83" s="9" t="n">
        <f aca="false">M83-N83</f>
        <v>140</v>
      </c>
      <c r="P83" s="9" t="n">
        <v>800</v>
      </c>
      <c r="Q83" s="9" t="n">
        <f aca="false">O83+P83</f>
        <v>940</v>
      </c>
      <c r="R83" s="9" t="n">
        <v>1000</v>
      </c>
      <c r="S83" s="9" t="n">
        <f aca="false">Q83-R83</f>
        <v>-60</v>
      </c>
      <c r="T83" s="9" t="n">
        <v>1000</v>
      </c>
      <c r="U83" s="9" t="n">
        <f aca="false">S83+T83</f>
        <v>940</v>
      </c>
      <c r="V83" s="9" t="n">
        <v>500</v>
      </c>
      <c r="W83" s="9" t="n">
        <f aca="false">U83-V83</f>
        <v>440</v>
      </c>
      <c r="X83" s="9" t="n">
        <v>900</v>
      </c>
      <c r="Y83" s="9" t="n">
        <f aca="false">W83+X83</f>
        <v>1340</v>
      </c>
      <c r="Z83" s="9"/>
      <c r="AA83" s="9"/>
      <c r="AB83" s="9" t="n">
        <f aca="false">100*3</f>
        <v>300</v>
      </c>
      <c r="AC83" s="9"/>
      <c r="AD83" s="9" t="n">
        <f aca="false">100*6</f>
        <v>600</v>
      </c>
      <c r="AE83" s="9"/>
      <c r="AF83" s="9"/>
      <c r="AG83" s="9"/>
      <c r="AH83" s="9" t="n">
        <v>100</v>
      </c>
      <c r="AI83" s="9"/>
      <c r="AJ83" s="9" t="n">
        <f aca="false">100+100+100</f>
        <v>300</v>
      </c>
      <c r="AK83" s="9" t="n">
        <f aca="false">100+100</f>
        <v>200</v>
      </c>
      <c r="AL83" s="9"/>
      <c r="AM83" s="9"/>
      <c r="AN83" s="9"/>
      <c r="AO83" s="9"/>
      <c r="AP83" s="9"/>
      <c r="AQ83" s="9"/>
      <c r="AR83" s="9" t="n">
        <f aca="false">SUM(Z83:AQ83)</f>
        <v>1500</v>
      </c>
      <c r="AS83" s="9" t="n">
        <f aca="false">Y83-AR83</f>
        <v>-160</v>
      </c>
      <c r="AT83" s="9" t="n">
        <v>900</v>
      </c>
      <c r="AU83" s="9" t="n">
        <v>900</v>
      </c>
      <c r="AV83" s="9" t="s">
        <v>29</v>
      </c>
      <c r="AW83" s="9" t="n">
        <v>900</v>
      </c>
      <c r="AX83" s="9" t="n">
        <v>900</v>
      </c>
      <c r="AY83" s="9" t="n">
        <v>900</v>
      </c>
      <c r="AZ83" s="9" t="n">
        <v>900</v>
      </c>
      <c r="BA83" s="9" t="n">
        <v>900</v>
      </c>
      <c r="BB83" s="9" t="s">
        <v>29</v>
      </c>
      <c r="BC83" s="9" t="s">
        <v>29</v>
      </c>
      <c r="BD83" s="9" t="s">
        <v>29</v>
      </c>
      <c r="BE83" s="9" t="s">
        <v>29</v>
      </c>
      <c r="BF83" s="9" t="s">
        <v>29</v>
      </c>
      <c r="BG83" s="9" t="s">
        <v>29</v>
      </c>
      <c r="BH83" s="9" t="s">
        <v>29</v>
      </c>
      <c r="BI83" s="9" t="s">
        <v>29</v>
      </c>
      <c r="BJ83" s="9" t="n">
        <v>300</v>
      </c>
      <c r="BK83" s="9" t="n">
        <v>1600</v>
      </c>
      <c r="BL83" s="9" t="n">
        <v>900</v>
      </c>
      <c r="BM83" s="9" t="n">
        <v>900</v>
      </c>
      <c r="BN83" s="9" t="n">
        <v>900</v>
      </c>
      <c r="BO83" s="11" t="n">
        <f aca="false">ROUNDUP(AS83/C83,0)</f>
        <v>-1</v>
      </c>
      <c r="BP83" s="13" t="n">
        <v>63</v>
      </c>
      <c r="BQ83" s="13" t="n">
        <v>404</v>
      </c>
      <c r="BR83" s="13"/>
      <c r="BS83" s="13"/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300</v>
      </c>
      <c r="D84" s="9" t="n">
        <v>203524</v>
      </c>
      <c r="E84" s="9" t="n">
        <v>2118344</v>
      </c>
      <c r="F84" s="9"/>
      <c r="G84" s="9" t="s">
        <v>258</v>
      </c>
      <c r="H84" s="9" t="s">
        <v>29</v>
      </c>
      <c r="I84" s="10" t="s">
        <v>259</v>
      </c>
      <c r="J84" s="9" t="n">
        <v>861</v>
      </c>
      <c r="K84" s="9" t="n">
        <f aca="false">H84-J84</f>
        <v>-861</v>
      </c>
      <c r="L84" s="9" t="n">
        <v>300</v>
      </c>
      <c r="M84" s="9" t="n">
        <f aca="false">K84+L84</f>
        <v>-561</v>
      </c>
      <c r="N84" s="9" t="n">
        <v>0</v>
      </c>
      <c r="O84" s="9" t="n">
        <f aca="false">M84-N84</f>
        <v>-561</v>
      </c>
      <c r="P84" s="9" t="n">
        <v>400</v>
      </c>
      <c r="Q84" s="9" t="n">
        <f aca="false">O84+P84</f>
        <v>-161</v>
      </c>
      <c r="R84" s="9" t="n">
        <v>0</v>
      </c>
      <c r="S84" s="9" t="n">
        <f aca="false">Q84-R84</f>
        <v>-161</v>
      </c>
      <c r="T84" s="9" t="n">
        <v>0</v>
      </c>
      <c r="U84" s="9" t="n">
        <f aca="false">S84+T84</f>
        <v>-161</v>
      </c>
      <c r="V84" s="9" t="n">
        <v>0</v>
      </c>
      <c r="W84" s="9" t="n">
        <f aca="false">U84-V84</f>
        <v>-161</v>
      </c>
      <c r="X84" s="9" t="s">
        <v>29</v>
      </c>
      <c r="Y84" s="9" t="n">
        <f aca="false">W84+X84</f>
        <v>-161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 t="n">
        <f aca="false">SUM(Z84:AQ84)</f>
        <v>0</v>
      </c>
      <c r="AS84" s="9" t="n">
        <f aca="false">Y84-AR84</f>
        <v>-161</v>
      </c>
      <c r="AT84" s="9" t="s">
        <v>29</v>
      </c>
      <c r="AU84" s="9" t="s">
        <v>29</v>
      </c>
      <c r="AV84" s="9" t="s">
        <v>29</v>
      </c>
      <c r="AW84" s="9" t="s">
        <v>29</v>
      </c>
      <c r="AX84" s="9" t="s">
        <v>29</v>
      </c>
      <c r="AY84" s="9" t="s">
        <v>29</v>
      </c>
      <c r="AZ84" s="9" t="s">
        <v>29</v>
      </c>
      <c r="BA84" s="9" t="s">
        <v>29</v>
      </c>
      <c r="BB84" s="9" t="s">
        <v>29</v>
      </c>
      <c r="BC84" s="9" t="s">
        <v>29</v>
      </c>
      <c r="BD84" s="9" t="s">
        <v>29</v>
      </c>
      <c r="BE84" s="9" t="s">
        <v>29</v>
      </c>
      <c r="BF84" s="9" t="s">
        <v>29</v>
      </c>
      <c r="BG84" s="9" t="s">
        <v>29</v>
      </c>
      <c r="BH84" s="9" t="s">
        <v>29</v>
      </c>
      <c r="BI84" s="9" t="s">
        <v>29</v>
      </c>
      <c r="BJ84" s="9" t="n">
        <v>0</v>
      </c>
      <c r="BK84" s="9" t="n">
        <v>0</v>
      </c>
      <c r="BL84" s="9" t="s">
        <v>29</v>
      </c>
      <c r="BM84" s="9" t="s">
        <v>29</v>
      </c>
      <c r="BN84" s="9" t="n">
        <v>0</v>
      </c>
      <c r="BO84" s="11" t="n">
        <f aca="false">ROUNDUP(AS84/C84,0)</f>
        <v>-1</v>
      </c>
      <c r="BP84" s="13" t="n">
        <v>450</v>
      </c>
      <c r="BQ84" s="13" t="n">
        <v>1272</v>
      </c>
      <c r="BR84" s="13"/>
      <c r="BS84" s="13"/>
    </row>
    <row r="85" customFormat="false" ht="15" hidden="false" customHeight="false" outlineLevel="0" collapsed="false">
      <c r="A85" s="9" t="n">
        <v>84</v>
      </c>
      <c r="B85" s="9" t="s">
        <v>24</v>
      </c>
      <c r="C85" s="9" t="n">
        <v>130</v>
      </c>
      <c r="D85" s="9" t="n">
        <v>190991</v>
      </c>
      <c r="E85" s="9" t="n">
        <v>2093739</v>
      </c>
      <c r="F85" s="9"/>
      <c r="G85" s="9" t="s">
        <v>164</v>
      </c>
      <c r="H85" s="9" t="s">
        <v>29</v>
      </c>
      <c r="I85" s="10" t="s">
        <v>165</v>
      </c>
      <c r="J85" s="9" t="n">
        <v>0</v>
      </c>
      <c r="K85" s="9" t="n">
        <f aca="false">H85-J85</f>
        <v>0</v>
      </c>
      <c r="L85" s="9" t="n">
        <v>450</v>
      </c>
      <c r="M85" s="9" t="n">
        <f aca="false">K85+L85</f>
        <v>450</v>
      </c>
      <c r="N85" s="9" t="n">
        <v>488</v>
      </c>
      <c r="O85" s="9" t="n">
        <f aca="false">M85-N85</f>
        <v>-38</v>
      </c>
      <c r="P85" s="9" t="n">
        <v>900</v>
      </c>
      <c r="Q85" s="9" t="n">
        <f aca="false">O85+P85</f>
        <v>862</v>
      </c>
      <c r="R85" s="9" t="n">
        <v>910</v>
      </c>
      <c r="S85" s="9" t="n">
        <f aca="false">Q85-R85</f>
        <v>-48</v>
      </c>
      <c r="T85" s="9" t="n">
        <v>900</v>
      </c>
      <c r="U85" s="9" t="n">
        <f aca="false">S85+T85</f>
        <v>852</v>
      </c>
      <c r="V85" s="9" t="n">
        <v>1605</v>
      </c>
      <c r="W85" s="9" t="n">
        <f aca="false">U85-V85</f>
        <v>-753</v>
      </c>
      <c r="X85" s="9" t="n">
        <v>900</v>
      </c>
      <c r="Y85" s="9" t="n">
        <f aca="false">W85+X85</f>
        <v>147</v>
      </c>
      <c r="Z85" s="9"/>
      <c r="AA85" s="9" t="n">
        <v>320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 t="n">
        <f aca="false">SUM(Z85:AQ85)</f>
        <v>320</v>
      </c>
      <c r="AS85" s="9" t="n">
        <f aca="false">Y85-AR85</f>
        <v>-173</v>
      </c>
      <c r="AT85" s="9" t="n">
        <v>450</v>
      </c>
      <c r="AU85" s="9" t="n">
        <v>900</v>
      </c>
      <c r="AV85" s="9" t="s">
        <v>29</v>
      </c>
      <c r="AW85" s="9" t="n">
        <v>900</v>
      </c>
      <c r="AX85" s="9" t="n">
        <v>450</v>
      </c>
      <c r="AY85" s="9" t="n">
        <v>900</v>
      </c>
      <c r="AZ85" s="9" t="n">
        <v>900</v>
      </c>
      <c r="BA85" s="9" t="n">
        <v>450</v>
      </c>
      <c r="BB85" s="9" t="s">
        <v>29</v>
      </c>
      <c r="BC85" s="9" t="s">
        <v>29</v>
      </c>
      <c r="BD85" s="9" t="s">
        <v>29</v>
      </c>
      <c r="BE85" s="9" t="s">
        <v>29</v>
      </c>
      <c r="BF85" s="9" t="s">
        <v>29</v>
      </c>
      <c r="BG85" s="9" t="s">
        <v>29</v>
      </c>
      <c r="BH85" s="9" t="s">
        <v>29</v>
      </c>
      <c r="BI85" s="9" t="s">
        <v>29</v>
      </c>
      <c r="BJ85" s="9" t="n">
        <v>450</v>
      </c>
      <c r="BK85" s="9" t="n">
        <v>1350</v>
      </c>
      <c r="BL85" s="9" t="n">
        <v>450</v>
      </c>
      <c r="BM85" s="9" t="n">
        <v>900</v>
      </c>
      <c r="BN85" s="9" t="n">
        <v>900</v>
      </c>
      <c r="BO85" s="11" t="n">
        <f aca="false">ROUNDUP(AS85/C85,0)</f>
        <v>-2</v>
      </c>
      <c r="BP85" s="13" t="n">
        <v>1084</v>
      </c>
      <c r="BQ85" s="13" t="n">
        <v>421</v>
      </c>
      <c r="BR85" s="13"/>
      <c r="BS85" s="13"/>
    </row>
    <row r="86" customFormat="false" ht="15" hidden="false" customHeight="false" outlineLevel="0" collapsed="false">
      <c r="A86" s="9" t="n">
        <v>85</v>
      </c>
      <c r="B86" s="9" t="s">
        <v>24</v>
      </c>
      <c r="C86" s="9" t="n">
        <v>1000</v>
      </c>
      <c r="D86" s="9" t="n">
        <v>191575</v>
      </c>
      <c r="E86" s="9" t="n">
        <v>2074376</v>
      </c>
      <c r="F86" s="9"/>
      <c r="G86" s="9" t="s">
        <v>144</v>
      </c>
      <c r="H86" s="9" t="n">
        <v>500</v>
      </c>
      <c r="I86" s="10" t="s">
        <v>145</v>
      </c>
      <c r="J86" s="9" t="n">
        <v>1649</v>
      </c>
      <c r="K86" s="9" t="n">
        <f aca="false">H86-J86</f>
        <v>-1149</v>
      </c>
      <c r="L86" s="9" t="n">
        <v>1000</v>
      </c>
      <c r="M86" s="9" t="n">
        <f aca="false">K86+L86</f>
        <v>-149</v>
      </c>
      <c r="N86" s="9" t="n">
        <v>0</v>
      </c>
      <c r="O86" s="9" t="n">
        <f aca="false">M86-N86</f>
        <v>-149</v>
      </c>
      <c r="P86" s="9" t="n">
        <v>1000</v>
      </c>
      <c r="Q86" s="9" t="n">
        <f aca="false">O86+P86</f>
        <v>851</v>
      </c>
      <c r="R86" s="9" t="n">
        <v>1543</v>
      </c>
      <c r="S86" s="9" t="n">
        <f aca="false">Q86-R86</f>
        <v>-692</v>
      </c>
      <c r="T86" s="9" t="n">
        <v>1000</v>
      </c>
      <c r="U86" s="9" t="n">
        <f aca="false">S86+T86</f>
        <v>308</v>
      </c>
      <c r="V86" s="9" t="n">
        <v>1156</v>
      </c>
      <c r="W86" s="9" t="n">
        <f aca="false">U86-V86</f>
        <v>-848</v>
      </c>
      <c r="X86" s="9" t="n">
        <v>1000</v>
      </c>
      <c r="Y86" s="9" t="n">
        <f aca="false">W86+X86</f>
        <v>152</v>
      </c>
      <c r="Z86" s="9" t="n">
        <v>332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 t="n">
        <f aca="false">SUM(Z86:AQ86)</f>
        <v>332</v>
      </c>
      <c r="AS86" s="9" t="n">
        <f aca="false">Y86-AR86</f>
        <v>-180</v>
      </c>
      <c r="AT86" s="9" t="n">
        <v>500</v>
      </c>
      <c r="AU86" s="9" t="n">
        <v>1000</v>
      </c>
      <c r="AV86" s="9" t="s">
        <v>29</v>
      </c>
      <c r="AW86" s="9" t="n">
        <v>1000</v>
      </c>
      <c r="AX86" s="9" t="n">
        <v>1000</v>
      </c>
      <c r="AY86" s="9" t="n">
        <v>1000</v>
      </c>
      <c r="AZ86" s="9" t="n">
        <v>500</v>
      </c>
      <c r="BA86" s="9" t="n">
        <v>1000</v>
      </c>
      <c r="BB86" s="9" t="s">
        <v>29</v>
      </c>
      <c r="BC86" s="9" t="s">
        <v>29</v>
      </c>
      <c r="BD86" s="9" t="s">
        <v>29</v>
      </c>
      <c r="BE86" s="9" t="s">
        <v>29</v>
      </c>
      <c r="BF86" s="9" t="s">
        <v>29</v>
      </c>
      <c r="BG86" s="9" t="s">
        <v>29</v>
      </c>
      <c r="BH86" s="9" t="s">
        <v>29</v>
      </c>
      <c r="BI86" s="9" t="s">
        <v>29</v>
      </c>
      <c r="BJ86" s="9" t="n">
        <v>500</v>
      </c>
      <c r="BK86" s="9" t="n">
        <v>1500</v>
      </c>
      <c r="BL86" s="9" t="n">
        <v>1000</v>
      </c>
      <c r="BM86" s="9" t="n">
        <v>1000</v>
      </c>
      <c r="BN86" s="9" t="n">
        <v>500</v>
      </c>
      <c r="BO86" s="11" t="n">
        <f aca="false">ROUNDUP(AS86/C86,0)</f>
        <v>-1</v>
      </c>
      <c r="BP86" s="13" t="n">
        <v>65</v>
      </c>
      <c r="BQ86" s="13" t="n">
        <v>2051</v>
      </c>
      <c r="BR86" s="13"/>
      <c r="BS86" s="13"/>
    </row>
    <row r="87" customFormat="false" ht="15" hidden="false" customHeight="false" outlineLevel="0" collapsed="false">
      <c r="A87" s="9" t="n">
        <v>86</v>
      </c>
      <c r="B87" s="9" t="s">
        <v>24</v>
      </c>
      <c r="C87" s="9" t="n">
        <v>400</v>
      </c>
      <c r="D87" s="9" t="n">
        <v>203524</v>
      </c>
      <c r="E87" s="9" t="n">
        <v>2071358</v>
      </c>
      <c r="F87" s="9"/>
      <c r="G87" s="9" t="s">
        <v>74</v>
      </c>
      <c r="H87" s="9" t="s">
        <v>29</v>
      </c>
      <c r="I87" s="10" t="s">
        <v>75</v>
      </c>
      <c r="J87" s="9" t="n">
        <v>0</v>
      </c>
      <c r="K87" s="9" t="n">
        <f aca="false">H87-J87</f>
        <v>0</v>
      </c>
      <c r="L87" s="9" t="n">
        <v>1000</v>
      </c>
      <c r="M87" s="9" t="n">
        <f aca="false">K87+L87</f>
        <v>1000</v>
      </c>
      <c r="N87" s="9" t="n">
        <v>1010</v>
      </c>
      <c r="O87" s="9" t="n">
        <f aca="false">M87-N87</f>
        <v>-10</v>
      </c>
      <c r="P87" s="9" t="n">
        <v>500</v>
      </c>
      <c r="Q87" s="9" t="n">
        <f aca="false">O87+P87</f>
        <v>490</v>
      </c>
      <c r="R87" s="9" t="n">
        <v>1234</v>
      </c>
      <c r="S87" s="9" t="n">
        <f aca="false">Q87-R87</f>
        <v>-744</v>
      </c>
      <c r="T87" s="9" t="n">
        <v>1000</v>
      </c>
      <c r="U87" s="9" t="n">
        <f aca="false">S87+T87</f>
        <v>256</v>
      </c>
      <c r="V87" s="9" t="n">
        <v>0</v>
      </c>
      <c r="W87" s="9" t="n">
        <f aca="false">U87-V87</f>
        <v>256</v>
      </c>
      <c r="X87" s="9" t="n">
        <v>500</v>
      </c>
      <c r="Y87" s="9" t="n">
        <f aca="false">W87+X87</f>
        <v>756</v>
      </c>
      <c r="Z87" s="9"/>
      <c r="AA87" s="9"/>
      <c r="AB87" s="9"/>
      <c r="AC87" s="9"/>
      <c r="AD87" s="9"/>
      <c r="AE87" s="9" t="n">
        <v>960</v>
      </c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 t="n">
        <f aca="false">SUM(Z87:AQ87)</f>
        <v>960</v>
      </c>
      <c r="AS87" s="9" t="n">
        <f aca="false">Y87-AR87</f>
        <v>-204</v>
      </c>
      <c r="AT87" s="9" t="n">
        <v>1000</v>
      </c>
      <c r="AU87" s="9" t="n">
        <v>500</v>
      </c>
      <c r="AV87" s="9" t="s">
        <v>29</v>
      </c>
      <c r="AW87" s="9" t="n">
        <v>1000</v>
      </c>
      <c r="AX87" s="9" t="n">
        <v>500</v>
      </c>
      <c r="AY87" s="9" t="n">
        <v>1000</v>
      </c>
      <c r="AZ87" s="9" t="n">
        <v>500</v>
      </c>
      <c r="BA87" s="9" t="n">
        <v>1000</v>
      </c>
      <c r="BB87" s="9" t="s">
        <v>29</v>
      </c>
      <c r="BC87" s="9" t="s">
        <v>29</v>
      </c>
      <c r="BD87" s="9" t="s">
        <v>29</v>
      </c>
      <c r="BE87" s="9" t="s">
        <v>29</v>
      </c>
      <c r="BF87" s="9" t="s">
        <v>29</v>
      </c>
      <c r="BG87" s="9" t="s">
        <v>29</v>
      </c>
      <c r="BH87" s="9" t="s">
        <v>29</v>
      </c>
      <c r="BI87" s="9" t="s">
        <v>29</v>
      </c>
      <c r="BJ87" s="9" t="s">
        <v>29</v>
      </c>
      <c r="BK87" s="9" t="n">
        <v>1500</v>
      </c>
      <c r="BL87" s="9" t="n">
        <v>500</v>
      </c>
      <c r="BM87" s="9" t="n">
        <v>1000</v>
      </c>
      <c r="BN87" s="9" t="n">
        <v>500</v>
      </c>
      <c r="BO87" s="11" t="n">
        <f aca="false">ROUNDUP(AS87/C87,0)</f>
        <v>-1</v>
      </c>
      <c r="BP87" s="13" t="n">
        <v>104</v>
      </c>
      <c r="BQ87" s="13" t="n">
        <v>471</v>
      </c>
      <c r="BR87" s="13"/>
      <c r="BS87" s="13"/>
    </row>
    <row r="88" customFormat="false" ht="15" hidden="false" customHeight="false" outlineLevel="0" collapsed="false">
      <c r="A88" s="9" t="n">
        <v>87</v>
      </c>
      <c r="B88" s="9" t="s">
        <v>24</v>
      </c>
      <c r="C88" s="9" t="n">
        <v>300</v>
      </c>
      <c r="D88" s="9" t="n">
        <v>203524</v>
      </c>
      <c r="E88" s="9" t="n">
        <v>2118361</v>
      </c>
      <c r="F88" s="9"/>
      <c r="G88" s="9" t="s">
        <v>260</v>
      </c>
      <c r="H88" s="9" t="s">
        <v>29</v>
      </c>
      <c r="I88" s="10" t="s">
        <v>261</v>
      </c>
      <c r="J88" s="9" t="n">
        <v>205</v>
      </c>
      <c r="K88" s="9" t="n">
        <f aca="false">H88-J88</f>
        <v>-205</v>
      </c>
      <c r="L88" s="9" t="s">
        <v>29</v>
      </c>
      <c r="M88" s="9" t="n">
        <f aca="false">K88+L88</f>
        <v>-205</v>
      </c>
      <c r="N88" s="9" t="n">
        <v>0</v>
      </c>
      <c r="O88" s="9" t="n">
        <f aca="false">M88-N88</f>
        <v>-205</v>
      </c>
      <c r="P88" s="9" t="s">
        <v>29</v>
      </c>
      <c r="Q88" s="9" t="n">
        <f aca="false">O88+P88</f>
        <v>-205</v>
      </c>
      <c r="R88" s="9" t="n">
        <v>0</v>
      </c>
      <c r="S88" s="9" t="n">
        <f aca="false">Q88-R88</f>
        <v>-205</v>
      </c>
      <c r="T88" s="9" t="s">
        <v>29</v>
      </c>
      <c r="U88" s="9" t="n">
        <f aca="false">S88+T88</f>
        <v>-205</v>
      </c>
      <c r="V88" s="9" t="n">
        <v>0</v>
      </c>
      <c r="W88" s="9" t="n">
        <f aca="false">U88-V88</f>
        <v>-205</v>
      </c>
      <c r="X88" s="9" t="n">
        <v>0</v>
      </c>
      <c r="Y88" s="9" t="n">
        <f aca="false">W88+X88</f>
        <v>-205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 t="n">
        <f aca="false">SUM(Z88:AQ88)</f>
        <v>0</v>
      </c>
      <c r="AS88" s="9" t="n">
        <f aca="false">Y88-AR88</f>
        <v>-205</v>
      </c>
      <c r="AT88" s="9" t="s">
        <v>29</v>
      </c>
      <c r="AU88" s="9" t="s">
        <v>29</v>
      </c>
      <c r="AV88" s="9" t="s">
        <v>29</v>
      </c>
      <c r="AW88" s="9" t="s">
        <v>29</v>
      </c>
      <c r="AX88" s="9" t="s">
        <v>29</v>
      </c>
      <c r="AY88" s="9" t="s">
        <v>29</v>
      </c>
      <c r="AZ88" s="9" t="s">
        <v>29</v>
      </c>
      <c r="BA88" s="9" t="s">
        <v>29</v>
      </c>
      <c r="BB88" s="9" t="s">
        <v>29</v>
      </c>
      <c r="BC88" s="9" t="s">
        <v>29</v>
      </c>
      <c r="BD88" s="9" t="s">
        <v>29</v>
      </c>
      <c r="BE88" s="9" t="s">
        <v>29</v>
      </c>
      <c r="BF88" s="9" t="s">
        <v>29</v>
      </c>
      <c r="BG88" s="9" t="s">
        <v>29</v>
      </c>
      <c r="BH88" s="9" t="s">
        <v>29</v>
      </c>
      <c r="BI88" s="9" t="s">
        <v>29</v>
      </c>
      <c r="BJ88" s="9" t="s">
        <v>29</v>
      </c>
      <c r="BK88" s="9" t="n">
        <v>280</v>
      </c>
      <c r="BL88" s="9" t="s">
        <v>29</v>
      </c>
      <c r="BM88" s="9" t="n">
        <v>280</v>
      </c>
      <c r="BN88" s="9" t="s">
        <v>29</v>
      </c>
      <c r="BO88" s="11" t="n">
        <f aca="false">ROUNDUP(AS88/C88,0)</f>
        <v>-1</v>
      </c>
      <c r="BP88" s="13" t="n">
        <v>10</v>
      </c>
      <c r="BQ88" s="13" t="n">
        <v>146</v>
      </c>
      <c r="BR88" s="13"/>
      <c r="BS88" s="13"/>
    </row>
    <row r="89" customFormat="false" ht="15" hidden="false" customHeight="false" outlineLevel="0" collapsed="false">
      <c r="A89" s="9" t="n">
        <v>88</v>
      </c>
      <c r="B89" s="9" t="s">
        <v>240</v>
      </c>
      <c r="C89" s="19"/>
      <c r="D89" s="19"/>
      <c r="E89" s="23" t="n">
        <v>2002471</v>
      </c>
      <c r="F89" s="9"/>
      <c r="G89" s="9" t="s">
        <v>262</v>
      </c>
      <c r="H89" s="20"/>
      <c r="I89" s="19"/>
      <c r="J89" s="20"/>
      <c r="K89" s="20"/>
      <c r="L89" s="20"/>
      <c r="M89" s="20"/>
      <c r="N89" s="20"/>
      <c r="O89" s="20"/>
      <c r="P89" s="20"/>
      <c r="Q89" s="20"/>
      <c r="R89" s="9" t="n">
        <v>210</v>
      </c>
      <c r="S89" s="9" t="n">
        <f aca="false">Q89-R89</f>
        <v>-210</v>
      </c>
      <c r="T89" s="20"/>
      <c r="U89" s="9" t="n">
        <f aca="false">S89+T89</f>
        <v>-210</v>
      </c>
      <c r="V89" s="9" t="n">
        <v>0</v>
      </c>
      <c r="W89" s="9" t="n">
        <f aca="false">U89-V89</f>
        <v>-210</v>
      </c>
      <c r="X89" s="20"/>
      <c r="Y89" s="9" t="n">
        <f aca="false">W89+X89</f>
        <v>-210</v>
      </c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9" t="n">
        <f aca="false">SUM(Z89:AQ89)</f>
        <v>0</v>
      </c>
      <c r="AS89" s="9" t="n">
        <f aca="false">Y89-AR89</f>
        <v>-210</v>
      </c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11" t="e">
        <f aca="false">ROUNDUP(AS89/C89,0)</f>
        <v>#DIV/0!</v>
      </c>
      <c r="BP89" s="13" t="n">
        <v>200</v>
      </c>
      <c r="BQ89" s="13" t="n">
        <v>0</v>
      </c>
      <c r="BR89" s="13"/>
      <c r="BS89" s="15"/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500</v>
      </c>
      <c r="D90" s="9" t="n">
        <v>190991</v>
      </c>
      <c r="E90" s="9" t="n">
        <v>2093740</v>
      </c>
      <c r="F90" s="9"/>
      <c r="G90" s="9" t="s">
        <v>238</v>
      </c>
      <c r="H90" s="9" t="s">
        <v>29</v>
      </c>
      <c r="I90" s="10" t="s">
        <v>239</v>
      </c>
      <c r="J90" s="9" t="n">
        <v>703</v>
      </c>
      <c r="K90" s="9" t="n">
        <f aca="false">H90-J90</f>
        <v>-703</v>
      </c>
      <c r="L90" s="9" t="n">
        <v>900</v>
      </c>
      <c r="M90" s="9" t="n">
        <f aca="false">K90+L90</f>
        <v>197</v>
      </c>
      <c r="N90" s="9" t="n">
        <v>486</v>
      </c>
      <c r="O90" s="9" t="n">
        <f aca="false">M90-N90</f>
        <v>-289</v>
      </c>
      <c r="P90" s="9" t="n">
        <v>900</v>
      </c>
      <c r="Q90" s="9" t="n">
        <f aca="false">O90+P90</f>
        <v>611</v>
      </c>
      <c r="R90" s="9" t="n">
        <v>1099</v>
      </c>
      <c r="S90" s="9" t="n">
        <f aca="false">Q90-R90</f>
        <v>-488</v>
      </c>
      <c r="T90" s="9" t="n">
        <v>900</v>
      </c>
      <c r="U90" s="9" t="n">
        <f aca="false">S90+T90</f>
        <v>412</v>
      </c>
      <c r="V90" s="9" t="n">
        <v>654</v>
      </c>
      <c r="W90" s="9" t="n">
        <f aca="false">U90-V90</f>
        <v>-242</v>
      </c>
      <c r="X90" s="9" t="n">
        <v>450</v>
      </c>
      <c r="Y90" s="9" t="n">
        <f aca="false">W90+X90</f>
        <v>208</v>
      </c>
      <c r="Z90" s="9" t="n">
        <v>450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 t="n">
        <f aca="false">SUM(Z90:AQ90)</f>
        <v>450</v>
      </c>
      <c r="AS90" s="9" t="n">
        <f aca="false">Y90-AR90</f>
        <v>-242</v>
      </c>
      <c r="AT90" s="9" t="n">
        <v>900</v>
      </c>
      <c r="AU90" s="9" t="n">
        <v>900</v>
      </c>
      <c r="AV90" s="9" t="s">
        <v>29</v>
      </c>
      <c r="AW90" s="9" t="n">
        <v>450</v>
      </c>
      <c r="AX90" s="9" t="n">
        <v>900</v>
      </c>
      <c r="AY90" s="9" t="n">
        <v>900</v>
      </c>
      <c r="AZ90" s="9" t="n">
        <v>450</v>
      </c>
      <c r="BA90" s="9" t="n">
        <v>900</v>
      </c>
      <c r="BB90" s="9" t="s">
        <v>29</v>
      </c>
      <c r="BC90" s="9" t="s">
        <v>29</v>
      </c>
      <c r="BD90" s="9" t="s">
        <v>29</v>
      </c>
      <c r="BE90" s="9" t="s">
        <v>29</v>
      </c>
      <c r="BF90" s="9" t="s">
        <v>29</v>
      </c>
      <c r="BG90" s="9" t="s">
        <v>29</v>
      </c>
      <c r="BH90" s="9" t="s">
        <v>29</v>
      </c>
      <c r="BI90" s="9" t="s">
        <v>29</v>
      </c>
      <c r="BJ90" s="9" t="n">
        <v>450</v>
      </c>
      <c r="BK90" s="9" t="n">
        <v>1350</v>
      </c>
      <c r="BL90" s="9" t="n">
        <v>450</v>
      </c>
      <c r="BM90" s="9" t="n">
        <v>900</v>
      </c>
      <c r="BN90" s="9" t="n">
        <v>900</v>
      </c>
      <c r="BO90" s="11" t="n">
        <f aca="false">ROUNDUP(AS90/C90,0)</f>
        <v>-1</v>
      </c>
      <c r="BP90" s="13" t="n">
        <v>705</v>
      </c>
      <c r="BQ90" s="13" t="n">
        <v>676</v>
      </c>
      <c r="BR90" s="13"/>
      <c r="BS90" s="13"/>
    </row>
    <row r="91" customFormat="false" ht="15" hidden="false" customHeight="false" outlineLevel="0" collapsed="false">
      <c r="A91" s="9" t="n">
        <v>90</v>
      </c>
      <c r="B91" s="9" t="s">
        <v>24</v>
      </c>
      <c r="C91" s="9" t="n">
        <v>400</v>
      </c>
      <c r="D91" s="9" t="n">
        <v>203525</v>
      </c>
      <c r="E91" s="9" t="n">
        <v>2032039</v>
      </c>
      <c r="F91" s="9" t="s">
        <v>294</v>
      </c>
      <c r="G91" s="9" t="s">
        <v>57</v>
      </c>
      <c r="H91" s="9" t="n">
        <v>1600</v>
      </c>
      <c r="I91" s="10" t="s">
        <v>58</v>
      </c>
      <c r="J91" s="9" t="n">
        <v>801</v>
      </c>
      <c r="K91" s="9" t="n">
        <f aca="false">H91-J91</f>
        <v>799</v>
      </c>
      <c r="L91" s="9" t="n">
        <v>1200</v>
      </c>
      <c r="M91" s="9" t="n">
        <f aca="false">K91+L91</f>
        <v>1999</v>
      </c>
      <c r="N91" s="9" t="n">
        <v>1071</v>
      </c>
      <c r="O91" s="9" t="n">
        <f aca="false">M91-N91</f>
        <v>928</v>
      </c>
      <c r="P91" s="9" t="n">
        <v>800</v>
      </c>
      <c r="Q91" s="9" t="n">
        <f aca="false">O91+P91</f>
        <v>1728</v>
      </c>
      <c r="R91" s="9" t="n">
        <v>1525</v>
      </c>
      <c r="S91" s="9" t="n">
        <f aca="false">Q91-R91</f>
        <v>203</v>
      </c>
      <c r="T91" s="9" t="n">
        <v>1200</v>
      </c>
      <c r="U91" s="9" t="n">
        <f aca="false">S91+T91</f>
        <v>1403</v>
      </c>
      <c r="V91" s="9" t="n">
        <v>820</v>
      </c>
      <c r="W91" s="9" t="n">
        <f aca="false">U91-V91</f>
        <v>583</v>
      </c>
      <c r="X91" s="9" t="n">
        <v>800</v>
      </c>
      <c r="Y91" s="9" t="n">
        <f aca="false">W91+X91</f>
        <v>1383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 t="n">
        <f aca="false">400+420</f>
        <v>820</v>
      </c>
      <c r="AK91" s="9"/>
      <c r="AL91" s="9" t="n">
        <f aca="false">407+420</f>
        <v>827</v>
      </c>
      <c r="AM91" s="9"/>
      <c r="AN91" s="9"/>
      <c r="AO91" s="9"/>
      <c r="AP91" s="9"/>
      <c r="AQ91" s="9"/>
      <c r="AR91" s="9" t="n">
        <f aca="false">SUM(Z91:AQ91)</f>
        <v>1647</v>
      </c>
      <c r="AS91" s="9" t="n">
        <f aca="false">Y91-AR91</f>
        <v>-264</v>
      </c>
      <c r="AT91" s="9" t="n">
        <v>800</v>
      </c>
      <c r="AU91" s="9" t="n">
        <v>800</v>
      </c>
      <c r="AV91" s="9" t="s">
        <v>29</v>
      </c>
      <c r="AW91" s="9" t="n">
        <v>1200</v>
      </c>
      <c r="AX91" s="9" t="n">
        <v>800</v>
      </c>
      <c r="AY91" s="9" t="n">
        <v>800</v>
      </c>
      <c r="AZ91" s="9" t="n">
        <v>800</v>
      </c>
      <c r="BA91" s="9" t="n">
        <v>1200</v>
      </c>
      <c r="BB91" s="9" t="s">
        <v>29</v>
      </c>
      <c r="BC91" s="9" t="s">
        <v>29</v>
      </c>
      <c r="BD91" s="9" t="s">
        <v>29</v>
      </c>
      <c r="BE91" s="9" t="s">
        <v>29</v>
      </c>
      <c r="BF91" s="9" t="s">
        <v>29</v>
      </c>
      <c r="BG91" s="9" t="s">
        <v>29</v>
      </c>
      <c r="BH91" s="9" t="s">
        <v>29</v>
      </c>
      <c r="BI91" s="9" t="s">
        <v>29</v>
      </c>
      <c r="BJ91" s="9" t="s">
        <v>29</v>
      </c>
      <c r="BK91" s="9" t="n">
        <v>1600</v>
      </c>
      <c r="BL91" s="9" t="n">
        <v>1200</v>
      </c>
      <c r="BM91" s="9" t="n">
        <v>800</v>
      </c>
      <c r="BN91" s="9" t="n">
        <v>800</v>
      </c>
      <c r="BO91" s="11" t="n">
        <f aca="false">ROUNDUP(AS91/C91,0)</f>
        <v>-1</v>
      </c>
      <c r="BP91" s="13" t="n">
        <v>60</v>
      </c>
      <c r="BQ91" s="13" t="n">
        <v>470</v>
      </c>
      <c r="BR91" s="13"/>
      <c r="BS91" s="13"/>
    </row>
    <row r="92" customFormat="false" ht="15" hidden="false" customHeight="false" outlineLevel="0" collapsed="false">
      <c r="A92" s="9" t="n">
        <v>91</v>
      </c>
      <c r="B92" s="17" t="s">
        <v>240</v>
      </c>
      <c r="C92" s="17"/>
      <c r="D92" s="17"/>
      <c r="E92" s="25" t="n">
        <v>2023932</v>
      </c>
      <c r="F92" s="9"/>
      <c r="G92" s="25" t="s">
        <v>268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9" t="n">
        <v>0</v>
      </c>
      <c r="S92" s="9" t="n">
        <f aca="false">Q92-R92</f>
        <v>0</v>
      </c>
      <c r="T92" s="9"/>
      <c r="U92" s="9" t="n">
        <f aca="false">S92+T92</f>
        <v>0</v>
      </c>
      <c r="V92" s="9" t="n">
        <v>284</v>
      </c>
      <c r="W92" s="9" t="n">
        <f aca="false">U92-V92</f>
        <v>-284</v>
      </c>
      <c r="X92" s="9"/>
      <c r="Y92" s="9" t="n">
        <f aca="false">W92+X92</f>
        <v>-284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 t="n">
        <f aca="false">SUM(Z92:AQ92)</f>
        <v>0</v>
      </c>
      <c r="AS92" s="9" t="n">
        <f aca="false">Y92-AR92</f>
        <v>-284</v>
      </c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1" t="e">
        <f aca="false">ROUNDUP(AS92/C92,0)</f>
        <v>#DIV/0!</v>
      </c>
      <c r="BP92" s="13" t="n">
        <v>37</v>
      </c>
      <c r="BQ92" s="13" t="n">
        <v>0</v>
      </c>
      <c r="BR92" s="13"/>
      <c r="BS92" s="17"/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150</v>
      </c>
      <c r="D93" s="9" t="n">
        <v>203524</v>
      </c>
      <c r="E93" s="9" t="n">
        <v>2115229</v>
      </c>
      <c r="F93" s="9"/>
      <c r="G93" s="9" t="s">
        <v>265</v>
      </c>
      <c r="H93" s="9" t="s">
        <v>29</v>
      </c>
      <c r="I93" s="10" t="s">
        <v>266</v>
      </c>
      <c r="J93" s="9" t="n">
        <v>150</v>
      </c>
      <c r="K93" s="9" t="n">
        <f aca="false">H93-J93</f>
        <v>-150</v>
      </c>
      <c r="L93" s="9" t="n">
        <v>1000</v>
      </c>
      <c r="M93" s="9" t="n">
        <f aca="false">K93+L93</f>
        <v>850</v>
      </c>
      <c r="N93" s="9" t="n">
        <v>0</v>
      </c>
      <c r="O93" s="9" t="n">
        <f aca="false">M93-N93</f>
        <v>850</v>
      </c>
      <c r="P93" s="9" t="s">
        <v>29</v>
      </c>
      <c r="Q93" s="9" t="n">
        <f aca="false">O93+P93</f>
        <v>850</v>
      </c>
      <c r="R93" s="9" t="n">
        <v>214</v>
      </c>
      <c r="S93" s="9" t="n">
        <v>0</v>
      </c>
      <c r="T93" s="9" t="s">
        <v>29</v>
      </c>
      <c r="U93" s="9" t="n">
        <f aca="false">S93+T93</f>
        <v>0</v>
      </c>
      <c r="V93" s="9" t="n">
        <v>303</v>
      </c>
      <c r="W93" s="9" t="n">
        <f aca="false">U93-V93</f>
        <v>-303</v>
      </c>
      <c r="X93" s="9" t="s">
        <v>29</v>
      </c>
      <c r="Y93" s="9" t="n">
        <f aca="false">W93+X93</f>
        <v>-303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 t="n">
        <f aca="false">SUM(Z93:AQ93)</f>
        <v>0</v>
      </c>
      <c r="AS93" s="9" t="n">
        <f aca="false">Y93-AR93</f>
        <v>-303</v>
      </c>
      <c r="AT93" s="9" t="s">
        <v>29</v>
      </c>
      <c r="AU93" s="9" t="s">
        <v>29</v>
      </c>
      <c r="AV93" s="9" t="s">
        <v>29</v>
      </c>
      <c r="AW93" s="9" t="s">
        <v>29</v>
      </c>
      <c r="AX93" s="9" t="s">
        <v>29</v>
      </c>
      <c r="AY93" s="9" t="s">
        <v>29</v>
      </c>
      <c r="AZ93" s="9" t="s">
        <v>29</v>
      </c>
      <c r="BA93" s="9" t="s">
        <v>29</v>
      </c>
      <c r="BB93" s="9" t="s">
        <v>29</v>
      </c>
      <c r="BC93" s="9" t="s">
        <v>29</v>
      </c>
      <c r="BD93" s="9" t="s">
        <v>29</v>
      </c>
      <c r="BE93" s="9" t="s">
        <v>29</v>
      </c>
      <c r="BF93" s="9" t="s">
        <v>29</v>
      </c>
      <c r="BG93" s="9" t="s">
        <v>29</v>
      </c>
      <c r="BH93" s="9" t="s">
        <v>29</v>
      </c>
      <c r="BI93" s="9" t="s">
        <v>29</v>
      </c>
      <c r="BJ93" s="9" t="n">
        <v>1000</v>
      </c>
      <c r="BK93" s="9" t="s">
        <v>29</v>
      </c>
      <c r="BL93" s="9" t="s">
        <v>29</v>
      </c>
      <c r="BM93" s="9" t="s">
        <v>29</v>
      </c>
      <c r="BN93" s="9" t="s">
        <v>29</v>
      </c>
      <c r="BO93" s="11" t="n">
        <f aca="false">ROUNDUP(AS93/C93,0)</f>
        <v>-3</v>
      </c>
      <c r="BP93" s="13" t="n">
        <v>33</v>
      </c>
      <c r="BQ93" s="13" t="n">
        <v>450</v>
      </c>
      <c r="BR93" s="13"/>
      <c r="BS93" s="13"/>
    </row>
    <row r="94" customFormat="false" ht="15" hidden="false" customHeight="false" outlineLevel="0" collapsed="false">
      <c r="A94" s="9"/>
      <c r="B94" s="9" t="s">
        <v>24</v>
      </c>
      <c r="C94" s="9" t="n">
        <v>400</v>
      </c>
      <c r="D94" s="9" t="n">
        <v>191575</v>
      </c>
      <c r="E94" s="9" t="n">
        <v>2073480</v>
      </c>
      <c r="F94" s="9"/>
      <c r="G94" s="9" t="s">
        <v>146</v>
      </c>
      <c r="H94" s="9" t="s">
        <v>29</v>
      </c>
      <c r="I94" s="10" t="s">
        <v>147</v>
      </c>
      <c r="J94" s="9" t="n">
        <v>579</v>
      </c>
      <c r="K94" s="9" t="n">
        <f aca="false">H94-J94</f>
        <v>-579</v>
      </c>
      <c r="L94" s="9" t="n">
        <v>1200</v>
      </c>
      <c r="M94" s="9" t="n">
        <f aca="false">K94+L94</f>
        <v>621</v>
      </c>
      <c r="N94" s="9" t="n">
        <v>1053</v>
      </c>
      <c r="O94" s="9" t="n">
        <f aca="false">M94-N94</f>
        <v>-432</v>
      </c>
      <c r="P94" s="9" t="n">
        <v>900</v>
      </c>
      <c r="Q94" s="9" t="n">
        <f aca="false">O94+P94</f>
        <v>468</v>
      </c>
      <c r="R94" s="9" t="n">
        <v>560</v>
      </c>
      <c r="S94" s="9" t="n">
        <f aca="false">Q94-R94</f>
        <v>-92</v>
      </c>
      <c r="T94" s="9" t="n">
        <v>900</v>
      </c>
      <c r="U94" s="9" t="n">
        <f aca="false">S94+T94</f>
        <v>808</v>
      </c>
      <c r="V94" s="9" t="n">
        <v>1435</v>
      </c>
      <c r="W94" s="9" t="n">
        <f aca="false">U94-V94</f>
        <v>-627</v>
      </c>
      <c r="X94" s="9" t="n">
        <v>900</v>
      </c>
      <c r="Y94" s="9" t="n">
        <f aca="false">W94+X94</f>
        <v>273</v>
      </c>
      <c r="Z94" s="9" t="n">
        <v>600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 t="n">
        <f aca="false">SUM(Z94:AQ94)</f>
        <v>600</v>
      </c>
      <c r="AS94" s="9" t="n">
        <f aca="false">Y94-AR94</f>
        <v>-327</v>
      </c>
      <c r="AT94" s="9" t="n">
        <v>900</v>
      </c>
      <c r="AU94" s="9" t="n">
        <v>900</v>
      </c>
      <c r="AV94" s="9" t="s">
        <v>29</v>
      </c>
      <c r="AW94" s="9" t="n">
        <v>900</v>
      </c>
      <c r="AX94" s="9" t="n">
        <v>900</v>
      </c>
      <c r="AY94" s="9" t="n">
        <v>900</v>
      </c>
      <c r="AZ94" s="9" t="n">
        <v>900</v>
      </c>
      <c r="BA94" s="9" t="n">
        <v>900</v>
      </c>
      <c r="BB94" s="9" t="s">
        <v>29</v>
      </c>
      <c r="BC94" s="9" t="s">
        <v>29</v>
      </c>
      <c r="BD94" s="9" t="s">
        <v>29</v>
      </c>
      <c r="BE94" s="9" t="s">
        <v>29</v>
      </c>
      <c r="BF94" s="9" t="s">
        <v>29</v>
      </c>
      <c r="BG94" s="9" t="s">
        <v>29</v>
      </c>
      <c r="BH94" s="9" t="s">
        <v>29</v>
      </c>
      <c r="BI94" s="9" t="s">
        <v>29</v>
      </c>
      <c r="BJ94" s="9" t="n">
        <v>300</v>
      </c>
      <c r="BK94" s="9" t="n">
        <v>1500</v>
      </c>
      <c r="BL94" s="9" t="n">
        <v>900</v>
      </c>
      <c r="BM94" s="9" t="n">
        <v>900</v>
      </c>
      <c r="BN94" s="9" t="n">
        <v>900</v>
      </c>
      <c r="BO94" s="11" t="n">
        <f aca="false">ROUNDUP(AS94/C94,0)</f>
        <v>-1</v>
      </c>
      <c r="BP94" s="13" t="n">
        <v>862</v>
      </c>
      <c r="BQ94" s="13" t="n">
        <v>29</v>
      </c>
      <c r="BR94" s="13"/>
      <c r="BS94" s="13"/>
    </row>
    <row r="95" customFormat="false" ht="15" hidden="false" customHeight="false" outlineLevel="0" collapsed="false">
      <c r="A95" s="9" t="n">
        <v>94</v>
      </c>
      <c r="B95" s="9" t="s">
        <v>24</v>
      </c>
      <c r="C95" s="9" t="n">
        <v>300</v>
      </c>
      <c r="D95" s="9" t="n">
        <v>203524</v>
      </c>
      <c r="E95" s="9" t="n">
        <v>2071352</v>
      </c>
      <c r="F95" s="9"/>
      <c r="G95" s="9" t="s">
        <v>107</v>
      </c>
      <c r="H95" s="9" t="n">
        <v>320</v>
      </c>
      <c r="I95" s="10" t="s">
        <v>108</v>
      </c>
      <c r="J95" s="9" t="n">
        <v>0</v>
      </c>
      <c r="K95" s="9" t="n">
        <f aca="false">H95-J95</f>
        <v>320</v>
      </c>
      <c r="L95" s="9" t="n">
        <v>960</v>
      </c>
      <c r="M95" s="9" t="n">
        <f aca="false">K95+L95</f>
        <v>1280</v>
      </c>
      <c r="N95" s="9" t="n">
        <v>1307</v>
      </c>
      <c r="O95" s="9" t="n">
        <f aca="false">M95-N95</f>
        <v>-27</v>
      </c>
      <c r="P95" s="9" t="n">
        <v>960</v>
      </c>
      <c r="Q95" s="9" t="n">
        <f aca="false">O95+P95</f>
        <v>933</v>
      </c>
      <c r="R95" s="9" t="n">
        <v>1172</v>
      </c>
      <c r="S95" s="9" t="n">
        <f aca="false">Q95-R95</f>
        <v>-239</v>
      </c>
      <c r="T95" s="9" t="n">
        <v>640</v>
      </c>
      <c r="U95" s="9" t="n">
        <f aca="false">S95+T95</f>
        <v>401</v>
      </c>
      <c r="V95" s="9" t="n">
        <v>528</v>
      </c>
      <c r="W95" s="9" t="n">
        <f aca="false">U95-V95</f>
        <v>-127</v>
      </c>
      <c r="X95" s="9" t="n">
        <v>640</v>
      </c>
      <c r="Y95" s="9" t="n">
        <f aca="false">W95+X95</f>
        <v>513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n">
        <v>320</v>
      </c>
      <c r="AL95" s="9"/>
      <c r="AM95" s="9"/>
      <c r="AN95" s="9" t="n">
        <v>250</v>
      </c>
      <c r="AO95" s="9" t="n">
        <v>280</v>
      </c>
      <c r="AP95" s="9"/>
      <c r="AQ95" s="9"/>
      <c r="AR95" s="9" t="n">
        <f aca="false">SUM(Z95:AQ95)</f>
        <v>850</v>
      </c>
      <c r="AS95" s="9" t="n">
        <f aca="false">Y95-AR95</f>
        <v>-337</v>
      </c>
      <c r="AT95" s="9" t="n">
        <v>960</v>
      </c>
      <c r="AU95" s="9" t="n">
        <v>640</v>
      </c>
      <c r="AV95" s="9" t="s">
        <v>29</v>
      </c>
      <c r="AW95" s="9" t="n">
        <v>640</v>
      </c>
      <c r="AX95" s="9" t="n">
        <v>960</v>
      </c>
      <c r="AY95" s="9" t="n">
        <v>640</v>
      </c>
      <c r="AZ95" s="9" t="n">
        <v>640</v>
      </c>
      <c r="BA95" s="9" t="n">
        <v>960</v>
      </c>
      <c r="BB95" s="9" t="s">
        <v>29</v>
      </c>
      <c r="BC95" s="9" t="s">
        <v>29</v>
      </c>
      <c r="BD95" s="9" t="s">
        <v>29</v>
      </c>
      <c r="BE95" s="9" t="s">
        <v>29</v>
      </c>
      <c r="BF95" s="9" t="s">
        <v>29</v>
      </c>
      <c r="BG95" s="9" t="s">
        <v>29</v>
      </c>
      <c r="BH95" s="9" t="s">
        <v>29</v>
      </c>
      <c r="BI95" s="9" t="s">
        <v>29</v>
      </c>
      <c r="BJ95" s="9" t="n">
        <v>320</v>
      </c>
      <c r="BK95" s="9" t="n">
        <v>1280</v>
      </c>
      <c r="BL95" s="9" t="n">
        <v>640</v>
      </c>
      <c r="BM95" s="9" t="n">
        <v>640</v>
      </c>
      <c r="BN95" s="9" t="n">
        <v>960</v>
      </c>
      <c r="BO95" s="11" t="n">
        <f aca="false">ROUNDUP(AS95/C95,0)</f>
        <v>-2</v>
      </c>
      <c r="BP95" s="13" t="n">
        <v>31</v>
      </c>
      <c r="BQ95" s="13" t="n">
        <v>0</v>
      </c>
      <c r="BR95" s="13"/>
      <c r="BS95" s="13"/>
    </row>
    <row r="96" customFormat="false" ht="15" hidden="false" customHeight="false" outlineLevel="0" collapsed="false">
      <c r="A96" s="9" t="n">
        <v>95</v>
      </c>
      <c r="B96" s="9" t="s">
        <v>240</v>
      </c>
      <c r="C96" s="19"/>
      <c r="D96" s="19"/>
      <c r="E96" s="15" t="n">
        <v>2004044</v>
      </c>
      <c r="F96" s="9"/>
      <c r="G96" s="23" t="s">
        <v>267</v>
      </c>
      <c r="H96" s="20"/>
      <c r="I96" s="19"/>
      <c r="J96" s="20"/>
      <c r="K96" s="20"/>
      <c r="L96" s="20"/>
      <c r="M96" s="20"/>
      <c r="N96" s="9" t="n">
        <v>150</v>
      </c>
      <c r="O96" s="9" t="n">
        <f aca="false">M96-N96</f>
        <v>-150</v>
      </c>
      <c r="P96" s="20"/>
      <c r="Q96" s="9" t="n">
        <f aca="false">O96+P96</f>
        <v>-150</v>
      </c>
      <c r="R96" s="9" t="n">
        <v>199</v>
      </c>
      <c r="S96" s="9" t="n">
        <f aca="false">Q96-R96</f>
        <v>-349</v>
      </c>
      <c r="T96" s="20"/>
      <c r="U96" s="9" t="n">
        <f aca="false">S96+T96</f>
        <v>-349</v>
      </c>
      <c r="V96" s="9" t="n">
        <v>0</v>
      </c>
      <c r="W96" s="9" t="n">
        <f aca="false">U96-V96</f>
        <v>-349</v>
      </c>
      <c r="X96" s="20"/>
      <c r="Y96" s="9" t="n">
        <f aca="false">W96+X96</f>
        <v>-349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20"/>
      <c r="AR96" s="9" t="n">
        <f aca="false">SUM(Z96:AQ96)</f>
        <v>0</v>
      </c>
      <c r="AS96" s="9" t="n">
        <f aca="false">Y96-AR96</f>
        <v>-349</v>
      </c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11" t="e">
        <f aca="false">ROUNDUP(AS96/C96,0)</f>
        <v>#DIV/0!</v>
      </c>
      <c r="BP96" s="13" t="n">
        <v>720</v>
      </c>
      <c r="BQ96" s="13" t="n">
        <v>0</v>
      </c>
      <c r="BR96" s="13"/>
      <c r="BS96" s="15"/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300</v>
      </c>
      <c r="D97" s="9" t="n">
        <v>203525</v>
      </c>
      <c r="E97" s="16" t="n">
        <v>2004127</v>
      </c>
      <c r="F97" s="9"/>
      <c r="G97" s="9" t="s">
        <v>80</v>
      </c>
      <c r="H97" s="9" t="s">
        <v>29</v>
      </c>
      <c r="I97" s="10" t="s">
        <v>81</v>
      </c>
      <c r="J97" s="9" t="n">
        <v>410</v>
      </c>
      <c r="K97" s="9" t="n">
        <f aca="false">H97-J97</f>
        <v>-410</v>
      </c>
      <c r="L97" s="9" t="s">
        <v>29</v>
      </c>
      <c r="M97" s="9" t="n">
        <f aca="false">K97+L97</f>
        <v>-410</v>
      </c>
      <c r="N97" s="9" t="n">
        <v>0</v>
      </c>
      <c r="O97" s="9" t="n">
        <f aca="false">M97-N97</f>
        <v>-410</v>
      </c>
      <c r="P97" s="9" t="n">
        <v>200</v>
      </c>
      <c r="Q97" s="9" t="n">
        <f aca="false">O97+P97</f>
        <v>-210</v>
      </c>
      <c r="R97" s="9" t="n">
        <v>225</v>
      </c>
      <c r="S97" s="9" t="n">
        <f aca="false">Q97-R97</f>
        <v>-435</v>
      </c>
      <c r="T97" s="9" t="n">
        <v>500</v>
      </c>
      <c r="U97" s="9" t="n">
        <f aca="false">S97+T97</f>
        <v>65</v>
      </c>
      <c r="V97" s="9" t="n">
        <v>415</v>
      </c>
      <c r="W97" s="9" t="n">
        <f aca="false">U97-V97</f>
        <v>-350</v>
      </c>
      <c r="X97" s="9" t="n">
        <v>500</v>
      </c>
      <c r="Y97" s="9" t="n">
        <f aca="false">W97+X97</f>
        <v>150</v>
      </c>
      <c r="Z97" s="9" t="n">
        <v>108</v>
      </c>
      <c r="AA97" s="9" t="n">
        <v>110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 t="n">
        <f aca="false">115+100+100</f>
        <v>315</v>
      </c>
      <c r="AP97" s="9"/>
      <c r="AQ97" s="9"/>
      <c r="AR97" s="9" t="n">
        <f aca="false">SUM(Z97:AQ97)</f>
        <v>533</v>
      </c>
      <c r="AS97" s="9" t="n">
        <f aca="false">Y97-AR97</f>
        <v>-383</v>
      </c>
      <c r="AT97" s="9" t="n">
        <v>500</v>
      </c>
      <c r="AU97" s="9" t="n">
        <v>500</v>
      </c>
      <c r="AV97" s="9" t="s">
        <v>29</v>
      </c>
      <c r="AW97" s="9" t="n">
        <v>500</v>
      </c>
      <c r="AX97" s="9" t="n">
        <v>500</v>
      </c>
      <c r="AY97" s="9" t="n">
        <v>500</v>
      </c>
      <c r="AZ97" s="9" t="n">
        <v>500</v>
      </c>
      <c r="BA97" s="9" t="n">
        <v>500</v>
      </c>
      <c r="BB97" s="9" t="s">
        <v>29</v>
      </c>
      <c r="BC97" s="9" t="s">
        <v>29</v>
      </c>
      <c r="BD97" s="9" t="s">
        <v>29</v>
      </c>
      <c r="BE97" s="9" t="s">
        <v>29</v>
      </c>
      <c r="BF97" s="9" t="s">
        <v>29</v>
      </c>
      <c r="BG97" s="9" t="s">
        <v>29</v>
      </c>
      <c r="BH97" s="9" t="s">
        <v>29</v>
      </c>
      <c r="BI97" s="9" t="s">
        <v>29</v>
      </c>
      <c r="BJ97" s="9" t="n">
        <v>100</v>
      </c>
      <c r="BK97" s="9" t="n">
        <v>900</v>
      </c>
      <c r="BL97" s="9" t="n">
        <v>500</v>
      </c>
      <c r="BM97" s="9" t="n">
        <v>500</v>
      </c>
      <c r="BN97" s="9" t="n">
        <v>500</v>
      </c>
      <c r="BO97" s="11" t="n">
        <f aca="false">ROUNDUP(AS97/C97,0)</f>
        <v>-2</v>
      </c>
      <c r="BP97" s="13" t="n">
        <v>612</v>
      </c>
      <c r="BQ97" s="13" t="n">
        <v>1314</v>
      </c>
      <c r="BR97" s="13"/>
      <c r="BS97" s="13"/>
    </row>
    <row r="98" customFormat="false" ht="15" hidden="false" customHeight="false" outlineLevel="0" collapsed="false">
      <c r="A98" s="17"/>
      <c r="B98" s="9" t="s">
        <v>24</v>
      </c>
      <c r="C98" s="9" t="n">
        <v>400</v>
      </c>
      <c r="D98" s="9" t="n">
        <v>203524</v>
      </c>
      <c r="E98" s="9" t="n">
        <v>2079688</v>
      </c>
      <c r="F98" s="9"/>
      <c r="G98" s="9" t="s">
        <v>270</v>
      </c>
      <c r="H98" s="9" t="s">
        <v>29</v>
      </c>
      <c r="I98" s="10" t="s">
        <v>271</v>
      </c>
      <c r="J98" s="9" t="n">
        <v>0</v>
      </c>
      <c r="K98" s="9" t="n">
        <f aca="false">H98-J98</f>
        <v>0</v>
      </c>
      <c r="L98" s="9" t="s">
        <v>29</v>
      </c>
      <c r="M98" s="9" t="n">
        <f aca="false">K98+L98</f>
        <v>0</v>
      </c>
      <c r="N98" s="9" t="n">
        <v>0</v>
      </c>
      <c r="O98" s="9" t="n">
        <f aca="false">M98-N98</f>
        <v>0</v>
      </c>
      <c r="P98" s="9" t="s">
        <v>29</v>
      </c>
      <c r="Q98" s="9" t="n">
        <f aca="false">O98+P98</f>
        <v>0</v>
      </c>
      <c r="R98" s="9" t="n">
        <v>0</v>
      </c>
      <c r="S98" s="9" t="n">
        <f aca="false">Q98-R98</f>
        <v>0</v>
      </c>
      <c r="T98" s="9" t="s">
        <v>29</v>
      </c>
      <c r="U98" s="9" t="n">
        <f aca="false">S98+T98</f>
        <v>0</v>
      </c>
      <c r="V98" s="9" t="n">
        <v>111</v>
      </c>
      <c r="W98" s="9" t="n">
        <f aca="false">U98-V98</f>
        <v>-111</v>
      </c>
      <c r="X98" s="9" t="s">
        <v>29</v>
      </c>
      <c r="Y98" s="9" t="n">
        <f aca="false">W98+X98</f>
        <v>-111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 t="n">
        <v>300</v>
      </c>
      <c r="AM98" s="9"/>
      <c r="AN98" s="9"/>
      <c r="AO98" s="9"/>
      <c r="AP98" s="9"/>
      <c r="AQ98" s="9"/>
      <c r="AR98" s="9" t="n">
        <f aca="false">SUM(Z98:AQ98)</f>
        <v>300</v>
      </c>
      <c r="AS98" s="9" t="n">
        <f aca="false">Y98-AR98</f>
        <v>-411</v>
      </c>
      <c r="AT98" s="9" t="s">
        <v>29</v>
      </c>
      <c r="AU98" s="9" t="s">
        <v>29</v>
      </c>
      <c r="AV98" s="9" t="s">
        <v>29</v>
      </c>
      <c r="AW98" s="9" t="n">
        <v>200</v>
      </c>
      <c r="AX98" s="9" t="n">
        <v>200</v>
      </c>
      <c r="AY98" s="9" t="s">
        <v>29</v>
      </c>
      <c r="AZ98" s="9" t="n">
        <v>200</v>
      </c>
      <c r="BA98" s="9" t="n">
        <v>200</v>
      </c>
      <c r="BB98" s="9" t="s">
        <v>29</v>
      </c>
      <c r="BC98" s="9" t="s">
        <v>29</v>
      </c>
      <c r="BD98" s="9" t="s">
        <v>29</v>
      </c>
      <c r="BE98" s="9" t="s">
        <v>29</v>
      </c>
      <c r="BF98" s="9" t="s">
        <v>29</v>
      </c>
      <c r="BG98" s="9" t="s">
        <v>29</v>
      </c>
      <c r="BH98" s="9" t="s">
        <v>29</v>
      </c>
      <c r="BI98" s="9" t="s">
        <v>29</v>
      </c>
      <c r="BJ98" s="9" t="s">
        <v>29</v>
      </c>
      <c r="BK98" s="9" t="n">
        <v>200</v>
      </c>
      <c r="BL98" s="9" t="n">
        <v>200</v>
      </c>
      <c r="BM98" s="9" t="s">
        <v>29</v>
      </c>
      <c r="BN98" s="9" t="n">
        <v>200</v>
      </c>
      <c r="BO98" s="11" t="n">
        <f aca="false">ROUNDUP(AS98/C98,0)</f>
        <v>-2</v>
      </c>
      <c r="BP98" s="13" t="n">
        <v>9</v>
      </c>
      <c r="BQ98" s="13" t="n">
        <v>0</v>
      </c>
      <c r="BR98" s="13"/>
      <c r="BS98" s="13"/>
    </row>
    <row r="99" customFormat="false" ht="15" hidden="false" customHeight="false" outlineLevel="0" collapsed="false">
      <c r="A99" s="9" t="n">
        <v>97</v>
      </c>
      <c r="B99" s="9" t="s">
        <v>24</v>
      </c>
      <c r="C99" s="9" t="n">
        <v>400</v>
      </c>
      <c r="D99" s="9" t="n">
        <v>203524</v>
      </c>
      <c r="E99" s="9" t="n">
        <v>2055823</v>
      </c>
      <c r="F99" s="9"/>
      <c r="G99" s="9" t="s">
        <v>142</v>
      </c>
      <c r="H99" s="9" t="n">
        <v>800</v>
      </c>
      <c r="I99" s="10" t="s">
        <v>143</v>
      </c>
      <c r="J99" s="9" t="n">
        <v>0</v>
      </c>
      <c r="K99" s="9" t="n">
        <f aca="false">H99-J99</f>
        <v>800</v>
      </c>
      <c r="L99" s="9" t="n">
        <v>800</v>
      </c>
      <c r="M99" s="9" t="n">
        <f aca="false">K99+L99</f>
        <v>1600</v>
      </c>
      <c r="N99" s="9" t="n">
        <v>1952</v>
      </c>
      <c r="O99" s="9" t="n">
        <v>-360</v>
      </c>
      <c r="P99" s="9" t="n">
        <v>800</v>
      </c>
      <c r="Q99" s="9" t="n">
        <f aca="false">O99+P99</f>
        <v>440</v>
      </c>
      <c r="R99" s="9" t="n">
        <v>440</v>
      </c>
      <c r="S99" s="9" t="n">
        <f aca="false">Q99-R99</f>
        <v>0</v>
      </c>
      <c r="T99" s="9" t="n">
        <v>810</v>
      </c>
      <c r="U99" s="9" t="n">
        <f aca="false">S99+T99</f>
        <v>810</v>
      </c>
      <c r="V99" s="9" t="n">
        <v>400</v>
      </c>
      <c r="W99" s="9" t="n">
        <f aca="false">U99-V99</f>
        <v>410</v>
      </c>
      <c r="X99" s="9" t="n">
        <v>800</v>
      </c>
      <c r="Y99" s="9" t="n">
        <f aca="false">W99+X99</f>
        <v>1210</v>
      </c>
      <c r="Z99" s="9" t="n">
        <v>400</v>
      </c>
      <c r="AA99" s="9" t="n">
        <f aca="false">400+410</f>
        <v>810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 t="n">
        <v>418</v>
      </c>
      <c r="AP99" s="9"/>
      <c r="AQ99" s="9"/>
      <c r="AR99" s="9" t="n">
        <f aca="false">SUM(Z99:AQ99)</f>
        <v>1628</v>
      </c>
      <c r="AS99" s="9" t="n">
        <f aca="false">Y99-AR99</f>
        <v>-418</v>
      </c>
      <c r="AT99" s="9" t="n">
        <v>800</v>
      </c>
      <c r="AU99" s="9" t="n">
        <v>800</v>
      </c>
      <c r="AV99" s="9" t="s">
        <v>29</v>
      </c>
      <c r="AW99" s="9" t="n">
        <v>800</v>
      </c>
      <c r="AX99" s="9" t="n">
        <v>800</v>
      </c>
      <c r="AY99" s="9" t="n">
        <v>400</v>
      </c>
      <c r="AZ99" s="9" t="n">
        <v>800</v>
      </c>
      <c r="BA99" s="9" t="n">
        <v>800</v>
      </c>
      <c r="BB99" s="9" t="s">
        <v>29</v>
      </c>
      <c r="BC99" s="9" t="s">
        <v>29</v>
      </c>
      <c r="BD99" s="9" t="s">
        <v>29</v>
      </c>
      <c r="BE99" s="9" t="s">
        <v>29</v>
      </c>
      <c r="BF99" s="9" t="s">
        <v>29</v>
      </c>
      <c r="BG99" s="9" t="s">
        <v>29</v>
      </c>
      <c r="BH99" s="9" t="s">
        <v>29</v>
      </c>
      <c r="BI99" s="9" t="s">
        <v>29</v>
      </c>
      <c r="BJ99" s="9" t="n">
        <v>400</v>
      </c>
      <c r="BK99" s="9" t="n">
        <v>1200</v>
      </c>
      <c r="BL99" s="9" t="n">
        <v>800</v>
      </c>
      <c r="BM99" s="9" t="n">
        <v>800</v>
      </c>
      <c r="BN99" s="9" t="n">
        <v>800</v>
      </c>
      <c r="BO99" s="11" t="n">
        <f aca="false">ROUNDUP(AS99/C99,0)</f>
        <v>-2</v>
      </c>
      <c r="BP99" s="13" t="n">
        <v>104</v>
      </c>
      <c r="BQ99" s="13" t="n">
        <v>0</v>
      </c>
      <c r="BR99" s="13"/>
      <c r="BS99" s="13"/>
    </row>
    <row r="100" customFormat="false" ht="15" hidden="false" customHeight="false" outlineLevel="0" collapsed="false">
      <c r="A100" s="15" t="n">
        <v>98</v>
      </c>
      <c r="B100" s="9" t="s">
        <v>240</v>
      </c>
      <c r="C100" s="19"/>
      <c r="D100" s="19"/>
      <c r="E100" s="25" t="n">
        <v>2192212</v>
      </c>
      <c r="F100" s="19"/>
      <c r="G100" s="25" t="s">
        <v>323</v>
      </c>
      <c r="H100" s="19"/>
      <c r="I100" s="19"/>
      <c r="J100" s="19"/>
      <c r="K100" s="19"/>
      <c r="L100" s="19"/>
      <c r="M100" s="19"/>
      <c r="N100" s="20"/>
      <c r="O100" s="20"/>
      <c r="P100" s="19"/>
      <c r="Q100" s="20"/>
      <c r="R100" s="20"/>
      <c r="S100" s="20"/>
      <c r="T100" s="20"/>
      <c r="U100" s="20"/>
      <c r="V100" s="9" t="n">
        <v>201</v>
      </c>
      <c r="W100" s="9" t="n">
        <f aca="false">U100-V100</f>
        <v>-201</v>
      </c>
      <c r="X100" s="9"/>
      <c r="Y100" s="9" t="n">
        <f aca="false">W100+X100</f>
        <v>-201</v>
      </c>
      <c r="Z100" s="19"/>
      <c r="AA100" s="19"/>
      <c r="AB100" s="19"/>
      <c r="AC100" s="19"/>
      <c r="AD100" s="19"/>
      <c r="AE100" s="19"/>
      <c r="AF100" s="19"/>
      <c r="AG100" s="13" t="n">
        <v>300</v>
      </c>
      <c r="AH100" s="13"/>
      <c r="AI100" s="13"/>
      <c r="AJ100" s="13"/>
      <c r="AK100" s="13"/>
      <c r="AL100" s="13"/>
      <c r="AM100" s="13"/>
      <c r="AN100" s="13"/>
      <c r="AO100" s="13"/>
      <c r="AP100" s="13"/>
      <c r="AQ100" s="19"/>
      <c r="AR100" s="9" t="n">
        <f aca="false">SUM(Z100:AQ100)</f>
        <v>300</v>
      </c>
      <c r="AS100" s="9" t="n">
        <f aca="false">Y100-AR100</f>
        <v>-501</v>
      </c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5"/>
      <c r="BP100" s="15"/>
      <c r="BQ100" s="15"/>
      <c r="BR100" s="15"/>
      <c r="BS100" s="15"/>
    </row>
    <row r="101" customFormat="false" ht="15" hidden="false" customHeight="false" outlineLevel="0" collapsed="false">
      <c r="A101" s="15" t="n">
        <v>99</v>
      </c>
      <c r="B101" s="9" t="s">
        <v>240</v>
      </c>
      <c r="C101" s="9"/>
      <c r="D101" s="9"/>
      <c r="E101" s="9" t="n">
        <v>2004141</v>
      </c>
      <c r="F101" s="9"/>
      <c r="G101" s="9" t="s">
        <v>272</v>
      </c>
      <c r="H101" s="9"/>
      <c r="I101" s="10"/>
      <c r="J101" s="9"/>
      <c r="K101" s="9"/>
      <c r="L101" s="9"/>
      <c r="M101" s="9"/>
      <c r="N101" s="9"/>
      <c r="O101" s="9"/>
      <c r="P101" s="9"/>
      <c r="Q101" s="9"/>
      <c r="R101" s="9" t="n">
        <v>463</v>
      </c>
      <c r="S101" s="9" t="n">
        <f aca="false">Q101-R101</f>
        <v>-463</v>
      </c>
      <c r="T101" s="9"/>
      <c r="U101" s="9" t="n">
        <f aca="false">S101+T101</f>
        <v>-463</v>
      </c>
      <c r="V101" s="9" t="n">
        <v>200</v>
      </c>
      <c r="W101" s="9" t="n">
        <f aca="false">U101-V101</f>
        <v>-663</v>
      </c>
      <c r="X101" s="9"/>
      <c r="Y101" s="9" t="n">
        <f aca="false">W101+X101</f>
        <v>-663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 t="n">
        <f aca="false">SUM(Z101:AQ101)</f>
        <v>0</v>
      </c>
      <c r="AS101" s="9" t="n">
        <f aca="false">Y101-AR101</f>
        <v>-663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11" t="e">
        <f aca="false">ROUNDUP(AS101/C101,0)</f>
        <v>#DIV/0!</v>
      </c>
      <c r="BP101" s="13" t="n">
        <v>200</v>
      </c>
      <c r="BQ101" s="13" t="n">
        <v>0</v>
      </c>
      <c r="BR101" s="13"/>
      <c r="BS101" s="13"/>
    </row>
    <row r="102" customFormat="false" ht="15" hidden="false" customHeight="false" outlineLevel="0" collapsed="false">
      <c r="A102" s="19" t="n">
        <v>100</v>
      </c>
      <c r="B102" s="9" t="s">
        <v>24</v>
      </c>
      <c r="C102" s="9" t="n">
        <v>400</v>
      </c>
      <c r="D102" s="9" t="n">
        <v>191575</v>
      </c>
      <c r="E102" s="9" t="n">
        <v>2074374</v>
      </c>
      <c r="F102" s="9"/>
      <c r="G102" s="9" t="s">
        <v>128</v>
      </c>
      <c r="H102" s="9" t="n">
        <v>1000</v>
      </c>
      <c r="I102" s="10" t="s">
        <v>129</v>
      </c>
      <c r="J102" s="9" t="n">
        <v>1262</v>
      </c>
      <c r="K102" s="9" t="n">
        <f aca="false">H102-J102</f>
        <v>-262</v>
      </c>
      <c r="L102" s="9" t="n">
        <v>1000</v>
      </c>
      <c r="M102" s="9" t="n">
        <f aca="false">K102+L102</f>
        <v>738</v>
      </c>
      <c r="N102" s="9" t="n">
        <v>980</v>
      </c>
      <c r="O102" s="9" t="n">
        <f aca="false">M102-N102</f>
        <v>-242</v>
      </c>
      <c r="P102" s="9" t="n">
        <v>500</v>
      </c>
      <c r="Q102" s="9" t="n">
        <f aca="false">O102+P102</f>
        <v>258</v>
      </c>
      <c r="R102" s="9" t="n">
        <v>1045</v>
      </c>
      <c r="S102" s="9" t="n">
        <f aca="false">Q102-R102</f>
        <v>-787</v>
      </c>
      <c r="T102" s="9" t="n">
        <v>1500</v>
      </c>
      <c r="U102" s="9" t="n">
        <f aca="false">S102+T102</f>
        <v>713</v>
      </c>
      <c r="V102" s="9" t="n">
        <v>1075</v>
      </c>
      <c r="W102" s="9" t="n">
        <f aca="false">U102-V102</f>
        <v>-362</v>
      </c>
      <c r="X102" s="9" t="n">
        <v>500</v>
      </c>
      <c r="Y102" s="9" t="n">
        <f aca="false">W102+X102</f>
        <v>138</v>
      </c>
      <c r="Z102" s="9"/>
      <c r="AA102" s="9" t="n">
        <v>360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 t="n">
        <v>520</v>
      </c>
      <c r="AQ102" s="9"/>
      <c r="AR102" s="9" t="n">
        <f aca="false">SUM(Z102:AQ102)</f>
        <v>880</v>
      </c>
      <c r="AS102" s="9" t="n">
        <f aca="false">Y102-AR102</f>
        <v>-742</v>
      </c>
      <c r="AT102" s="9" t="n">
        <v>1000</v>
      </c>
      <c r="AU102" s="9" t="n">
        <v>1000</v>
      </c>
      <c r="AV102" s="9" t="s">
        <v>29</v>
      </c>
      <c r="AW102" s="9" t="n">
        <v>1000</v>
      </c>
      <c r="AX102" s="9" t="n">
        <v>1000</v>
      </c>
      <c r="AY102" s="9" t="n">
        <v>500</v>
      </c>
      <c r="AZ102" s="9" t="n">
        <v>1000</v>
      </c>
      <c r="BA102" s="9" t="n">
        <v>1000</v>
      </c>
      <c r="BB102" s="9" t="s">
        <v>29</v>
      </c>
      <c r="BC102" s="9" t="s">
        <v>29</v>
      </c>
      <c r="BD102" s="9" t="s">
        <v>29</v>
      </c>
      <c r="BE102" s="9" t="s">
        <v>29</v>
      </c>
      <c r="BF102" s="9" t="s">
        <v>29</v>
      </c>
      <c r="BG102" s="9" t="s">
        <v>29</v>
      </c>
      <c r="BH102" s="9" t="s">
        <v>29</v>
      </c>
      <c r="BI102" s="9" t="s">
        <v>29</v>
      </c>
      <c r="BJ102" s="9" t="s">
        <v>29</v>
      </c>
      <c r="BK102" s="9" t="n">
        <v>2000</v>
      </c>
      <c r="BL102" s="9" t="n">
        <v>500</v>
      </c>
      <c r="BM102" s="9" t="n">
        <v>1000</v>
      </c>
      <c r="BN102" s="9" t="n">
        <v>1000</v>
      </c>
      <c r="BO102" s="11" t="n">
        <f aca="false">ROUNDUP(AS102/C102,0)</f>
        <v>-2</v>
      </c>
      <c r="BP102" s="13" t="n">
        <v>8</v>
      </c>
      <c r="BQ102" s="13" t="n">
        <v>1530</v>
      </c>
      <c r="BR102" s="13"/>
      <c r="BS102" s="13"/>
    </row>
    <row r="103" customFormat="false" ht="15" hidden="false" customHeight="false" outlineLevel="0" collapsed="false">
      <c r="A103" s="19" t="n">
        <v>101</v>
      </c>
      <c r="B103" s="9" t="s">
        <v>24</v>
      </c>
      <c r="C103" s="9" t="n">
        <v>100</v>
      </c>
      <c r="D103" s="9" t="n">
        <v>203525</v>
      </c>
      <c r="E103" s="9" t="n">
        <v>2032046</v>
      </c>
      <c r="F103" s="9" t="s">
        <v>282</v>
      </c>
      <c r="G103" s="9" t="s">
        <v>126</v>
      </c>
      <c r="H103" s="9" t="n">
        <v>520</v>
      </c>
      <c r="I103" s="10" t="s">
        <v>127</v>
      </c>
      <c r="J103" s="9" t="n">
        <v>900</v>
      </c>
      <c r="K103" s="9" t="n">
        <f aca="false">H103-J103</f>
        <v>-380</v>
      </c>
      <c r="L103" s="9" t="n">
        <v>1170</v>
      </c>
      <c r="M103" s="9" t="n">
        <f aca="false">K103+L103</f>
        <v>790</v>
      </c>
      <c r="N103" s="9" t="n">
        <v>800</v>
      </c>
      <c r="O103" s="9" t="n">
        <f aca="false">M103-N103</f>
        <v>-10</v>
      </c>
      <c r="P103" s="9" t="n">
        <v>780</v>
      </c>
      <c r="Q103" s="9" t="n">
        <f aca="false">O103+P103</f>
        <v>770</v>
      </c>
      <c r="R103" s="9" t="n">
        <v>600</v>
      </c>
      <c r="S103" s="9" t="n">
        <f aca="false">Q103-R103</f>
        <v>170</v>
      </c>
      <c r="T103" s="9" t="n">
        <v>1040</v>
      </c>
      <c r="U103" s="9" t="n">
        <f aca="false">S103+T103</f>
        <v>1210</v>
      </c>
      <c r="V103" s="9" t="n">
        <v>1000</v>
      </c>
      <c r="W103" s="9" t="n">
        <f aca="false">U103-V103</f>
        <v>210</v>
      </c>
      <c r="X103" s="9" t="n">
        <v>910</v>
      </c>
      <c r="Y103" s="9" t="n">
        <f aca="false">W103+X103</f>
        <v>1120</v>
      </c>
      <c r="Z103" s="9"/>
      <c r="AA103" s="9"/>
      <c r="AB103" s="9"/>
      <c r="AC103" s="9"/>
      <c r="AD103" s="9"/>
      <c r="AE103" s="9"/>
      <c r="AF103" s="9"/>
      <c r="AG103" s="9" t="n">
        <f aca="false">100+100</f>
        <v>200</v>
      </c>
      <c r="AH103" s="9" t="n">
        <v>100</v>
      </c>
      <c r="AI103" s="9" t="n">
        <f aca="false">100+100+100+100+100+100</f>
        <v>600</v>
      </c>
      <c r="AJ103" s="9" t="n">
        <f aca="false">100+100</f>
        <v>200</v>
      </c>
      <c r="AK103" s="9" t="n">
        <f aca="false">100+100</f>
        <v>200</v>
      </c>
      <c r="AL103" s="9" t="n">
        <v>100</v>
      </c>
      <c r="AM103" s="9" t="n">
        <f aca="false">100*6</f>
        <v>600</v>
      </c>
      <c r="AN103" s="9"/>
      <c r="AO103" s="9"/>
      <c r="AP103" s="9"/>
      <c r="AQ103" s="9"/>
      <c r="AR103" s="9" t="n">
        <f aca="false">SUM(Z103:AQ103)</f>
        <v>2000</v>
      </c>
      <c r="AS103" s="9" t="n">
        <f aca="false">Y103-AR103</f>
        <v>-880</v>
      </c>
      <c r="AT103" s="9" t="n">
        <v>910</v>
      </c>
      <c r="AU103" s="9" t="n">
        <v>910</v>
      </c>
      <c r="AV103" s="9" t="s">
        <v>29</v>
      </c>
      <c r="AW103" s="9" t="n">
        <v>910</v>
      </c>
      <c r="AX103" s="9" t="n">
        <v>910</v>
      </c>
      <c r="AY103" s="9" t="n">
        <v>910</v>
      </c>
      <c r="AZ103" s="9" t="n">
        <v>910</v>
      </c>
      <c r="BA103" s="9" t="n">
        <v>780</v>
      </c>
      <c r="BB103" s="9" t="s">
        <v>29</v>
      </c>
      <c r="BC103" s="9" t="s">
        <v>29</v>
      </c>
      <c r="BD103" s="9" t="s">
        <v>29</v>
      </c>
      <c r="BE103" s="9" t="s">
        <v>29</v>
      </c>
      <c r="BF103" s="9" t="s">
        <v>29</v>
      </c>
      <c r="BG103" s="9" t="s">
        <v>29</v>
      </c>
      <c r="BH103" s="9" t="s">
        <v>29</v>
      </c>
      <c r="BI103" s="9" t="s">
        <v>29</v>
      </c>
      <c r="BJ103" s="9" t="n">
        <v>390</v>
      </c>
      <c r="BK103" s="9" t="n">
        <v>1560</v>
      </c>
      <c r="BL103" s="9" t="n">
        <v>910</v>
      </c>
      <c r="BM103" s="9" t="n">
        <v>910</v>
      </c>
      <c r="BN103" s="9" t="n">
        <v>780</v>
      </c>
      <c r="BO103" s="13" t="n">
        <f aca="false">ROUNDUP(AS103/C103,0)</f>
        <v>-9</v>
      </c>
      <c r="BP103" s="13" t="n">
        <v>288</v>
      </c>
      <c r="BQ103" s="13" t="n">
        <v>290</v>
      </c>
      <c r="BR103" s="13"/>
      <c r="BS103" s="13"/>
    </row>
  </sheetData>
  <conditionalFormatting sqref="AR100:AR102 Q100:U100 H2:H99 N2:O100 J2:M99 R101:S102 U101:U102 P2:W2 P3:U99 Z3:AR99 AS3:AS102 Z2:AS2 AT2:BN99 BO2:BO102 Y2:Y103 V3:W103 AR103:AS103 X2:X99">
    <cfRule type="cellIs" priority="2" operator="between" aboveAverage="0" equalAverage="0" bottom="0" percent="0" rank="0" text="" dxfId="3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N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4" activeCellId="0" sqref="G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.85"/>
    <col collapsed="false" customWidth="true" hidden="true" outlineLevel="0" max="3" min="3" style="0" width="6.43"/>
    <col collapsed="false" customWidth="true" hidden="false" outlineLevel="0" max="5" min="5" style="0" width="12"/>
    <col collapsed="false" customWidth="true" hidden="false" outlineLevel="0" max="6" min="6" style="0" width="14.57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true" outlineLevel="0" max="10" min="10" style="0" width="7.71"/>
    <col collapsed="false" customWidth="true" hidden="true" outlineLevel="0" max="11" min="11" style="0" width="6.28"/>
    <col collapsed="false" customWidth="true" hidden="true" outlineLevel="0" max="12" min="12" style="0" width="7"/>
    <col collapsed="false" customWidth="true" hidden="true" outlineLevel="0" max="13" min="13" style="0" width="5.57"/>
    <col collapsed="false" customWidth="true" hidden="true" outlineLevel="0" max="14" min="14" style="0" width="7.14"/>
    <col collapsed="false" customWidth="true" hidden="true" outlineLevel="0" max="15" min="15" style="0" width="5.57"/>
    <col collapsed="false" customWidth="true" hidden="true" outlineLevel="0" max="16" min="16" style="0" width="7"/>
    <col collapsed="false" customWidth="true" hidden="true" outlineLevel="0" max="17" min="17" style="0" width="5.57"/>
    <col collapsed="false" customWidth="true" hidden="false" outlineLevel="0" max="19" min="18" style="0" width="5.57"/>
    <col collapsed="false" customWidth="true" hidden="false" outlineLevel="0" max="20" min="20" style="0" width="7"/>
    <col collapsed="false" customWidth="true" hidden="false" outlineLevel="0" max="21" min="21" style="0" width="5.57"/>
    <col collapsed="false" customWidth="true" hidden="false" outlineLevel="0" max="29" min="22" style="0" width="5.85"/>
    <col collapsed="false" customWidth="true" hidden="false" outlineLevel="0" max="30" min="30" style="0" width="9"/>
    <col collapsed="false" customWidth="true" hidden="false" outlineLevel="0" max="37" min="31" style="0" width="5"/>
    <col collapsed="false" customWidth="true" hidden="false" outlineLevel="0" max="38" min="38" style="0" width="3.43"/>
    <col collapsed="false" customWidth="true" hidden="false" outlineLevel="0" max="39" min="39" style="0" width="6"/>
    <col collapsed="false" customWidth="true" hidden="false" outlineLevel="0" max="40" min="40" style="0" width="7.43"/>
    <col collapsed="false" customWidth="true" hidden="false" outlineLevel="0" max="41" min="41" style="0" width="7"/>
    <col collapsed="false" customWidth="true" hidden="true" outlineLevel="0" max="44" min="42" style="0" width="10.14"/>
    <col collapsed="false" customWidth="true" hidden="true" outlineLevel="0" max="45" min="45" style="0" width="11.14"/>
    <col collapsed="false" customWidth="true" hidden="true" outlineLevel="0" max="46" min="46" style="0" width="11.57"/>
    <col collapsed="false" customWidth="true" hidden="true" outlineLevel="0" max="62" min="47" style="0" width="9.14"/>
    <col collapsed="false" customWidth="true" hidden="false" outlineLevel="0" max="63" min="63" style="1" width="4"/>
    <col collapsed="false" customWidth="true" hidden="false" outlineLevel="0" max="65" min="64" style="1" width="5.57"/>
    <col collapsed="false" customWidth="true" hidden="false" outlineLevel="0" max="66" min="66" style="1" width="25.57"/>
  </cols>
  <sheetData>
    <row r="1" customFormat="false" ht="38.25" hidden="false" customHeight="false" outlineLevel="0" collapsed="false">
      <c r="A1" s="3"/>
      <c r="B1" s="4" t="s">
        <v>1</v>
      </c>
      <c r="C1" s="4" t="s">
        <v>2</v>
      </c>
      <c r="D1" s="4" t="s">
        <v>3</v>
      </c>
      <c r="E1" s="5"/>
      <c r="F1" s="5" t="s">
        <v>324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6" t="s">
        <v>12</v>
      </c>
      <c r="O1" s="6" t="s">
        <v>10</v>
      </c>
      <c r="P1" s="6" t="n">
        <v>44180</v>
      </c>
      <c r="Q1" s="6" t="s">
        <v>11</v>
      </c>
      <c r="R1" s="6" t="s">
        <v>13</v>
      </c>
      <c r="S1" s="6" t="s">
        <v>10</v>
      </c>
      <c r="T1" s="6" t="n">
        <v>44181</v>
      </c>
      <c r="U1" s="6" t="s">
        <v>11</v>
      </c>
      <c r="V1" s="7" t="n">
        <v>423</v>
      </c>
      <c r="W1" s="7" t="n">
        <v>2777</v>
      </c>
      <c r="X1" s="7" t="n">
        <v>2097</v>
      </c>
      <c r="Y1" s="7" t="n">
        <v>3076</v>
      </c>
      <c r="Z1" s="7" t="n">
        <v>423</v>
      </c>
      <c r="AA1" s="7" t="n">
        <v>2097</v>
      </c>
      <c r="AB1" s="7" t="n">
        <v>8875</v>
      </c>
      <c r="AC1" s="7" t="n">
        <v>2777</v>
      </c>
      <c r="AD1" s="7" t="s">
        <v>325</v>
      </c>
      <c r="AE1" s="7" t="n">
        <v>3076</v>
      </c>
      <c r="AF1" s="7" t="n">
        <v>423</v>
      </c>
      <c r="AG1" s="7" t="n">
        <v>2097</v>
      </c>
      <c r="AH1" s="7" t="n">
        <v>8875</v>
      </c>
      <c r="AI1" s="7" t="n">
        <v>2777</v>
      </c>
      <c r="AJ1" s="7" t="n">
        <v>3076</v>
      </c>
      <c r="AK1" s="7" t="n">
        <v>2097</v>
      </c>
      <c r="AL1" s="7"/>
      <c r="AM1" s="7" t="s">
        <v>274</v>
      </c>
      <c r="AN1" s="6" t="s">
        <v>275</v>
      </c>
      <c r="AO1" s="6" t="n">
        <v>44182</v>
      </c>
      <c r="AP1" s="6" t="n">
        <v>44183</v>
      </c>
      <c r="AQ1" s="6" t="n">
        <v>44184</v>
      </c>
      <c r="AR1" s="6" t="n">
        <v>44185</v>
      </c>
      <c r="AS1" s="6" t="n">
        <v>44186</v>
      </c>
      <c r="AT1" s="6" t="n">
        <v>44187</v>
      </c>
      <c r="AU1" s="6" t="n">
        <v>44188</v>
      </c>
      <c r="AV1" s="6" t="n">
        <v>44189</v>
      </c>
      <c r="AW1" s="6" t="n">
        <v>44190</v>
      </c>
      <c r="AX1" s="6" t="n">
        <v>44191</v>
      </c>
      <c r="AY1" s="6" t="n">
        <v>44192</v>
      </c>
      <c r="AZ1" s="6" t="n">
        <v>44193</v>
      </c>
      <c r="BA1" s="6" t="n">
        <v>44194</v>
      </c>
      <c r="BB1" s="6" t="n">
        <v>44195</v>
      </c>
      <c r="BC1" s="6" t="n">
        <v>44196</v>
      </c>
      <c r="BD1" s="6" t="n">
        <v>44197</v>
      </c>
      <c r="BE1" s="6" t="n">
        <v>44198</v>
      </c>
      <c r="BF1" s="6" t="n">
        <v>44199</v>
      </c>
      <c r="BG1" s="6" t="n">
        <v>44200</v>
      </c>
      <c r="BH1" s="6" t="n">
        <v>44201</v>
      </c>
      <c r="BI1" s="6" t="n">
        <v>44202</v>
      </c>
      <c r="BJ1" s="6" t="n">
        <v>44203</v>
      </c>
      <c r="BK1" s="6" t="s">
        <v>20</v>
      </c>
      <c r="BL1" s="6" t="s">
        <v>21</v>
      </c>
      <c r="BM1" s="6" t="s">
        <v>22</v>
      </c>
      <c r="BN1" s="26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96</v>
      </c>
      <c r="D2" s="9" t="n">
        <v>203524</v>
      </c>
      <c r="E2" s="9" t="n">
        <v>2055825</v>
      </c>
      <c r="F2" s="9" t="s">
        <v>326</v>
      </c>
      <c r="G2" s="9" t="s">
        <v>54</v>
      </c>
      <c r="H2" s="9" t="n">
        <v>960</v>
      </c>
      <c r="I2" s="10" t="s">
        <v>55</v>
      </c>
      <c r="J2" s="9" t="n">
        <v>0</v>
      </c>
      <c r="K2" s="9" t="n">
        <f aca="false">H2-J2</f>
        <v>960</v>
      </c>
      <c r="L2" s="9" t="n">
        <v>1056</v>
      </c>
      <c r="M2" s="9" t="n">
        <f aca="false">K2+L2</f>
        <v>2016</v>
      </c>
      <c r="N2" s="9" t="n">
        <v>1115</v>
      </c>
      <c r="O2" s="9" t="n">
        <f aca="false">M2-N2</f>
        <v>901</v>
      </c>
      <c r="P2" s="9" t="n">
        <v>768</v>
      </c>
      <c r="Q2" s="9" t="n">
        <f aca="false">O2+P2</f>
        <v>1669</v>
      </c>
      <c r="R2" s="9" t="n">
        <v>660</v>
      </c>
      <c r="S2" s="9" t="n">
        <f aca="false">Q2-R2</f>
        <v>1009</v>
      </c>
      <c r="T2" s="9" t="n">
        <v>768</v>
      </c>
      <c r="U2" s="9" t="n">
        <f aca="false">S2+T2</f>
        <v>1777</v>
      </c>
      <c r="V2" s="9" t="n">
        <v>96</v>
      </c>
      <c r="W2" s="9"/>
      <c r="X2" s="9" t="n">
        <v>92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 t="n">
        <f aca="false">88+77+75</f>
        <v>240</v>
      </c>
      <c r="AK2" s="9" t="n">
        <f aca="false">93+96</f>
        <v>189</v>
      </c>
      <c r="AL2" s="9"/>
      <c r="AM2" s="9" t="n">
        <f aca="false">SUM(V2:AL2)</f>
        <v>617</v>
      </c>
      <c r="AN2" s="9" t="n">
        <f aca="false">U2-AM2</f>
        <v>1160</v>
      </c>
      <c r="AO2" s="9" t="n">
        <v>768</v>
      </c>
      <c r="AP2" s="9" t="n">
        <v>768</v>
      </c>
      <c r="AQ2" s="9" t="n">
        <v>768</v>
      </c>
      <c r="AR2" s="9" t="s">
        <v>29</v>
      </c>
      <c r="AS2" s="9" t="n">
        <v>768</v>
      </c>
      <c r="AT2" s="9" t="n">
        <v>672</v>
      </c>
      <c r="AU2" s="9" t="n">
        <v>768</v>
      </c>
      <c r="AV2" s="9" t="n">
        <v>768</v>
      </c>
      <c r="AW2" s="9" t="n">
        <v>768</v>
      </c>
      <c r="AX2" s="9" t="s">
        <v>29</v>
      </c>
      <c r="AY2" s="9" t="s">
        <v>29</v>
      </c>
      <c r="AZ2" s="9" t="s">
        <v>29</v>
      </c>
      <c r="BA2" s="9" t="s">
        <v>29</v>
      </c>
      <c r="BB2" s="9" t="s">
        <v>29</v>
      </c>
      <c r="BC2" s="9" t="s">
        <v>29</v>
      </c>
      <c r="BD2" s="9" t="s">
        <v>29</v>
      </c>
      <c r="BE2" s="9" t="s">
        <v>29</v>
      </c>
      <c r="BF2" s="9" t="n">
        <v>384</v>
      </c>
      <c r="BG2" s="9" t="n">
        <v>1152</v>
      </c>
      <c r="BH2" s="9" t="n">
        <v>768</v>
      </c>
      <c r="BI2" s="9" t="n">
        <v>768</v>
      </c>
      <c r="BJ2" s="9" t="n">
        <v>768</v>
      </c>
      <c r="BK2" s="11" t="n">
        <f aca="false">ROUNDUP(AN2/C2,0)</f>
        <v>13</v>
      </c>
      <c r="BL2" s="13" t="n">
        <v>44</v>
      </c>
      <c r="BM2" s="13" t="n">
        <v>54</v>
      </c>
      <c r="BN2" s="13" t="s">
        <v>125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600</v>
      </c>
      <c r="D3" s="9" t="n">
        <v>203524</v>
      </c>
      <c r="E3" s="9" t="n">
        <v>2071363</v>
      </c>
      <c r="F3" s="9" t="s">
        <v>327</v>
      </c>
      <c r="G3" s="9" t="s">
        <v>38</v>
      </c>
      <c r="H3" s="9" t="n">
        <v>500</v>
      </c>
      <c r="I3" s="10" t="s">
        <v>39</v>
      </c>
      <c r="J3" s="9" t="n">
        <v>0</v>
      </c>
      <c r="K3" s="9" t="n">
        <f aca="false">H3-J3</f>
        <v>500</v>
      </c>
      <c r="L3" s="9" t="n">
        <v>1000</v>
      </c>
      <c r="M3" s="9" t="n">
        <f aca="false">K3+L3</f>
        <v>1500</v>
      </c>
      <c r="N3" s="9" t="n">
        <v>1005</v>
      </c>
      <c r="O3" s="9" t="n">
        <f aca="false">M3-N3</f>
        <v>495</v>
      </c>
      <c r="P3" s="9" t="n">
        <v>1000</v>
      </c>
      <c r="Q3" s="9" t="n">
        <f aca="false">O3+P3</f>
        <v>1495</v>
      </c>
      <c r="R3" s="9" t="n">
        <v>725</v>
      </c>
      <c r="S3" s="9" t="n">
        <f aca="false">Q3-R3</f>
        <v>770</v>
      </c>
      <c r="T3" s="9" t="n">
        <v>500</v>
      </c>
      <c r="U3" s="9" t="n">
        <f aca="false">S3+T3</f>
        <v>1270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 t="n">
        <v>160</v>
      </c>
      <c r="AG3" s="9"/>
      <c r="AH3" s="9"/>
      <c r="AI3" s="9"/>
      <c r="AJ3" s="9"/>
      <c r="AK3" s="9"/>
      <c r="AL3" s="9"/>
      <c r="AM3" s="9" t="n">
        <f aca="false">SUM(V3:AL3)</f>
        <v>160</v>
      </c>
      <c r="AN3" s="9" t="n">
        <f aca="false">U3-AM3</f>
        <v>1110</v>
      </c>
      <c r="AO3" s="9" t="n">
        <v>1000</v>
      </c>
      <c r="AP3" s="9" t="n">
        <v>500</v>
      </c>
      <c r="AQ3" s="9" t="n">
        <v>1000</v>
      </c>
      <c r="AR3" s="9" t="s">
        <v>29</v>
      </c>
      <c r="AS3" s="9" t="n">
        <v>500</v>
      </c>
      <c r="AT3" s="9" t="n">
        <v>1000</v>
      </c>
      <c r="AU3" s="9" t="n">
        <v>500</v>
      </c>
      <c r="AV3" s="9" t="n">
        <v>1000</v>
      </c>
      <c r="AW3" s="9" t="n">
        <v>500</v>
      </c>
      <c r="AX3" s="9" t="s">
        <v>29</v>
      </c>
      <c r="AY3" s="9" t="s">
        <v>29</v>
      </c>
      <c r="AZ3" s="9" t="s">
        <v>29</v>
      </c>
      <c r="BA3" s="9" t="s">
        <v>29</v>
      </c>
      <c r="BB3" s="9" t="s">
        <v>29</v>
      </c>
      <c r="BC3" s="9" t="s">
        <v>29</v>
      </c>
      <c r="BD3" s="9" t="s">
        <v>29</v>
      </c>
      <c r="BE3" s="9" t="s">
        <v>29</v>
      </c>
      <c r="BF3" s="9" t="n">
        <v>500</v>
      </c>
      <c r="BG3" s="9" t="n">
        <v>1500</v>
      </c>
      <c r="BH3" s="9" t="n">
        <v>500</v>
      </c>
      <c r="BI3" s="9" t="n">
        <v>1000</v>
      </c>
      <c r="BJ3" s="9" t="n">
        <v>500</v>
      </c>
      <c r="BK3" s="11" t="n">
        <f aca="false">ROUNDUP(AN3/C3,0)</f>
        <v>2</v>
      </c>
      <c r="BL3" s="13" t="n">
        <v>69</v>
      </c>
      <c r="BM3" s="13" t="n">
        <v>896</v>
      </c>
      <c r="BN3" s="13" t="s">
        <v>95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300</v>
      </c>
      <c r="D4" s="9" t="n">
        <v>191575</v>
      </c>
      <c r="E4" s="9" t="n">
        <v>2192211</v>
      </c>
      <c r="F4" s="9" t="s">
        <v>326</v>
      </c>
      <c r="G4" s="9" t="s">
        <v>102</v>
      </c>
      <c r="H4" s="9" t="n">
        <v>1000</v>
      </c>
      <c r="I4" s="10" t="s">
        <v>103</v>
      </c>
      <c r="J4" s="9" t="n">
        <v>2554</v>
      </c>
      <c r="K4" s="9" t="n">
        <f aca="false">H4-J4</f>
        <v>-1554</v>
      </c>
      <c r="L4" s="9" t="n">
        <v>1500</v>
      </c>
      <c r="M4" s="9" t="n">
        <f aca="false">K4+L4</f>
        <v>-54</v>
      </c>
      <c r="N4" s="9" t="n">
        <v>0</v>
      </c>
      <c r="O4" s="9" t="n">
        <f aca="false">M4-N4</f>
        <v>-54</v>
      </c>
      <c r="P4" s="9" t="n">
        <v>500</v>
      </c>
      <c r="Q4" s="9" t="n">
        <f aca="false">O4+P4</f>
        <v>446</v>
      </c>
      <c r="R4" s="9" t="n">
        <v>0</v>
      </c>
      <c r="S4" s="9" t="n">
        <f aca="false">Q4-R4</f>
        <v>446</v>
      </c>
      <c r="T4" s="9" t="n">
        <v>1000</v>
      </c>
      <c r="U4" s="9" t="n">
        <f aca="false">S4+T4</f>
        <v>1446</v>
      </c>
      <c r="V4" s="9"/>
      <c r="W4" s="9"/>
      <c r="X4" s="9"/>
      <c r="Y4" s="9"/>
      <c r="Z4" s="9"/>
      <c r="AA4" s="9"/>
      <c r="AB4" s="9" t="n">
        <v>366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 t="n">
        <f aca="false">SUM(V4:AL4)</f>
        <v>366</v>
      </c>
      <c r="AN4" s="9" t="n">
        <f aca="false">U4-AM4</f>
        <v>1080</v>
      </c>
      <c r="AO4" s="9" t="n">
        <v>1000</v>
      </c>
      <c r="AP4" s="9" t="n">
        <v>1000</v>
      </c>
      <c r="AQ4" s="9" t="n">
        <v>1000</v>
      </c>
      <c r="AR4" s="9" t="s">
        <v>29</v>
      </c>
      <c r="AS4" s="9" t="n">
        <v>500</v>
      </c>
      <c r="AT4" s="9" t="n">
        <v>1000</v>
      </c>
      <c r="AU4" s="9" t="n">
        <v>1000</v>
      </c>
      <c r="AV4" s="9" t="n">
        <v>1000</v>
      </c>
      <c r="AW4" s="9" t="n">
        <v>1000</v>
      </c>
      <c r="AX4" s="9" t="s">
        <v>29</v>
      </c>
      <c r="AY4" s="9" t="s">
        <v>29</v>
      </c>
      <c r="AZ4" s="9" t="s">
        <v>29</v>
      </c>
      <c r="BA4" s="9" t="s">
        <v>29</v>
      </c>
      <c r="BB4" s="9" t="s">
        <v>29</v>
      </c>
      <c r="BC4" s="9" t="s">
        <v>29</v>
      </c>
      <c r="BD4" s="9" t="s">
        <v>29</v>
      </c>
      <c r="BE4" s="9" t="s">
        <v>29</v>
      </c>
      <c r="BF4" s="9" t="s">
        <v>29</v>
      </c>
      <c r="BG4" s="9" t="n">
        <v>1500</v>
      </c>
      <c r="BH4" s="9" t="n">
        <v>1000</v>
      </c>
      <c r="BI4" s="9" t="n">
        <v>1000</v>
      </c>
      <c r="BJ4" s="9" t="n">
        <v>1000</v>
      </c>
      <c r="BK4" s="11" t="n">
        <f aca="false">ROUNDUP(AN4/C4,0)</f>
        <v>4</v>
      </c>
      <c r="BL4" s="13" t="n">
        <v>142</v>
      </c>
      <c r="BM4" s="13" t="n">
        <v>812</v>
      </c>
      <c r="BN4" s="13" t="s">
        <v>95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350</v>
      </c>
      <c r="D5" s="9" t="n">
        <v>191575</v>
      </c>
      <c r="E5" s="9" t="n">
        <v>2192212</v>
      </c>
      <c r="F5" s="9" t="s">
        <v>326</v>
      </c>
      <c r="G5" s="9" t="s">
        <v>77</v>
      </c>
      <c r="H5" s="9" t="n">
        <v>1000</v>
      </c>
      <c r="I5" s="10" t="s">
        <v>78</v>
      </c>
      <c r="J5" s="9" t="n">
        <v>1477</v>
      </c>
      <c r="K5" s="9" t="n">
        <f aca="false">H5-J5</f>
        <v>-477</v>
      </c>
      <c r="L5" s="9" t="n">
        <v>1500</v>
      </c>
      <c r="M5" s="9" t="n">
        <f aca="false">K5+L5</f>
        <v>1023</v>
      </c>
      <c r="N5" s="9" t="n">
        <v>1254</v>
      </c>
      <c r="O5" s="9" t="n">
        <f aca="false">M5-N5</f>
        <v>-231</v>
      </c>
      <c r="P5" s="9" t="n">
        <v>500</v>
      </c>
      <c r="Q5" s="9" t="n">
        <f aca="false">O5+P5</f>
        <v>269</v>
      </c>
      <c r="R5" s="9" t="n">
        <v>0</v>
      </c>
      <c r="S5" s="9" t="n">
        <f aca="false">Q5-R5</f>
        <v>269</v>
      </c>
      <c r="T5" s="9" t="n">
        <v>1000</v>
      </c>
      <c r="U5" s="9" t="n">
        <f aca="false">S5+T5</f>
        <v>1269</v>
      </c>
      <c r="V5" s="9"/>
      <c r="W5" s="9"/>
      <c r="X5" s="9"/>
      <c r="Y5" s="9"/>
      <c r="Z5" s="9"/>
      <c r="AA5" s="9" t="n">
        <v>337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 t="n">
        <f aca="false">SUM(V5:AL5)</f>
        <v>337</v>
      </c>
      <c r="AN5" s="9" t="n">
        <f aca="false">U5-AM5</f>
        <v>932</v>
      </c>
      <c r="AO5" s="9" t="n">
        <v>1000</v>
      </c>
      <c r="AP5" s="9" t="n">
        <v>1000</v>
      </c>
      <c r="AQ5" s="9" t="n">
        <v>1000</v>
      </c>
      <c r="AR5" s="9" t="s">
        <v>29</v>
      </c>
      <c r="AS5" s="9" t="n">
        <v>500</v>
      </c>
      <c r="AT5" s="9" t="n">
        <v>1000</v>
      </c>
      <c r="AU5" s="9" t="n">
        <v>1000</v>
      </c>
      <c r="AV5" s="9" t="n">
        <v>1000</v>
      </c>
      <c r="AW5" s="9" t="n">
        <v>1000</v>
      </c>
      <c r="AX5" s="9" t="s">
        <v>29</v>
      </c>
      <c r="AY5" s="9" t="s">
        <v>29</v>
      </c>
      <c r="AZ5" s="9" t="s">
        <v>29</v>
      </c>
      <c r="BA5" s="9" t="s">
        <v>29</v>
      </c>
      <c r="BB5" s="9" t="s">
        <v>29</v>
      </c>
      <c r="BC5" s="9" t="s">
        <v>29</v>
      </c>
      <c r="BD5" s="9" t="s">
        <v>29</v>
      </c>
      <c r="BE5" s="9" t="s">
        <v>29</v>
      </c>
      <c r="BF5" s="9" t="s">
        <v>29</v>
      </c>
      <c r="BG5" s="9" t="n">
        <v>1500</v>
      </c>
      <c r="BH5" s="9" t="n">
        <v>1000</v>
      </c>
      <c r="BI5" s="9" t="n">
        <v>1000</v>
      </c>
      <c r="BJ5" s="9" t="n">
        <v>1000</v>
      </c>
      <c r="BK5" s="11" t="n">
        <f aca="false">ROUNDUP(AN5/C5,0)</f>
        <v>3</v>
      </c>
      <c r="BL5" s="13" t="n">
        <v>4</v>
      </c>
      <c r="BM5" s="13" t="n">
        <v>0</v>
      </c>
      <c r="BN5" s="13" t="s">
        <v>95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160</v>
      </c>
      <c r="D6" s="9" t="n">
        <v>203524</v>
      </c>
      <c r="E6" s="9" t="n">
        <v>2055827</v>
      </c>
      <c r="F6" s="9" t="s">
        <v>31</v>
      </c>
      <c r="G6" s="9" t="s">
        <v>43</v>
      </c>
      <c r="H6" s="9" t="n">
        <v>960</v>
      </c>
      <c r="I6" s="10" t="s">
        <v>44</v>
      </c>
      <c r="J6" s="9" t="n">
        <v>665</v>
      </c>
      <c r="K6" s="9" t="n">
        <f aca="false">H6-J6</f>
        <v>295</v>
      </c>
      <c r="L6" s="9" t="n">
        <v>1056</v>
      </c>
      <c r="M6" s="9" t="n">
        <f aca="false">K6+L6</f>
        <v>1351</v>
      </c>
      <c r="N6" s="9" t="n">
        <v>469</v>
      </c>
      <c r="O6" s="9" t="n">
        <f aca="false">M6-N6</f>
        <v>882</v>
      </c>
      <c r="P6" s="9" t="n">
        <v>768</v>
      </c>
      <c r="Q6" s="9" t="n">
        <f aca="false">O6+P6</f>
        <v>1650</v>
      </c>
      <c r="R6" s="9" t="n">
        <v>606</v>
      </c>
      <c r="S6" s="9" t="n">
        <f aca="false">Q6-R6</f>
        <v>1044</v>
      </c>
      <c r="T6" s="9" t="n">
        <v>768</v>
      </c>
      <c r="U6" s="9" t="n">
        <f aca="false">S6+T6</f>
        <v>1812</v>
      </c>
      <c r="V6" s="9"/>
      <c r="W6" s="9"/>
      <c r="X6" s="9" t="n">
        <v>96</v>
      </c>
      <c r="Y6" s="9"/>
      <c r="Z6" s="9" t="n">
        <f aca="false">80+96</f>
        <v>176</v>
      </c>
      <c r="AA6" s="9"/>
      <c r="AB6" s="9" t="n">
        <v>81</v>
      </c>
      <c r="AC6" s="9"/>
      <c r="AD6" s="9"/>
      <c r="AE6" s="9"/>
      <c r="AF6" s="9" t="n">
        <f aca="false">96+80+96</f>
        <v>272</v>
      </c>
      <c r="AG6" s="9" t="n">
        <v>96</v>
      </c>
      <c r="AH6" s="9" t="n">
        <f aca="false">96+73+72</f>
        <v>241</v>
      </c>
      <c r="AI6" s="9"/>
      <c r="AJ6" s="9"/>
      <c r="AK6" s="9"/>
      <c r="AL6" s="9"/>
      <c r="AM6" s="9" t="n">
        <f aca="false">SUM(V6:AL6)</f>
        <v>962</v>
      </c>
      <c r="AN6" s="9" t="n">
        <f aca="false">U6-AM6</f>
        <v>850</v>
      </c>
      <c r="AO6" s="9" t="n">
        <v>768</v>
      </c>
      <c r="AP6" s="9" t="n">
        <v>768</v>
      </c>
      <c r="AQ6" s="9" t="n">
        <v>768</v>
      </c>
      <c r="AR6" s="9" t="s">
        <v>29</v>
      </c>
      <c r="AS6" s="9" t="n">
        <v>768</v>
      </c>
      <c r="AT6" s="9" t="n">
        <v>672</v>
      </c>
      <c r="AU6" s="9" t="n">
        <v>768</v>
      </c>
      <c r="AV6" s="9" t="n">
        <v>768</v>
      </c>
      <c r="AW6" s="9" t="n">
        <v>768</v>
      </c>
      <c r="AX6" s="9" t="s">
        <v>29</v>
      </c>
      <c r="AY6" s="9" t="s">
        <v>29</v>
      </c>
      <c r="AZ6" s="9" t="s">
        <v>29</v>
      </c>
      <c r="BA6" s="9" t="s">
        <v>29</v>
      </c>
      <c r="BB6" s="9" t="s">
        <v>29</v>
      </c>
      <c r="BC6" s="9" t="s">
        <v>29</v>
      </c>
      <c r="BD6" s="9" t="s">
        <v>29</v>
      </c>
      <c r="BE6" s="9" t="s">
        <v>29</v>
      </c>
      <c r="BF6" s="9" t="n">
        <v>384</v>
      </c>
      <c r="BG6" s="9" t="n">
        <v>1152</v>
      </c>
      <c r="BH6" s="9" t="n">
        <v>768</v>
      </c>
      <c r="BI6" s="9" t="n">
        <v>768</v>
      </c>
      <c r="BJ6" s="9" t="n">
        <v>768</v>
      </c>
      <c r="BK6" s="11" t="n">
        <f aca="false">ROUNDUP(AN6/C6,0)</f>
        <v>6</v>
      </c>
      <c r="BL6" s="13" t="n">
        <v>777</v>
      </c>
      <c r="BM6" s="13" t="n">
        <v>597</v>
      </c>
      <c r="BN6" s="13" t="s">
        <v>95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1000</v>
      </c>
      <c r="D7" s="9" t="n">
        <v>0</v>
      </c>
      <c r="E7" s="9" t="n">
        <v>2074375</v>
      </c>
      <c r="F7" s="9" t="s">
        <v>328</v>
      </c>
      <c r="G7" s="9" t="s">
        <v>86</v>
      </c>
      <c r="H7" s="9" t="n">
        <v>1500</v>
      </c>
      <c r="I7" s="10" t="s">
        <v>87</v>
      </c>
      <c r="J7" s="9" t="n">
        <v>0</v>
      </c>
      <c r="K7" s="9" t="n">
        <f aca="false">H7-J7</f>
        <v>1500</v>
      </c>
      <c r="L7" s="9" t="n">
        <v>1000</v>
      </c>
      <c r="M7" s="9" t="n">
        <f aca="false">K7+L7</f>
        <v>2500</v>
      </c>
      <c r="N7" s="9" t="n">
        <f aca="false">479+1760</f>
        <v>2239</v>
      </c>
      <c r="O7" s="9" t="n">
        <f aca="false">M7-N7</f>
        <v>261</v>
      </c>
      <c r="P7" s="9" t="n">
        <v>1000</v>
      </c>
      <c r="Q7" s="9" t="n">
        <f aca="false">O7+P7</f>
        <v>1261</v>
      </c>
      <c r="R7" s="9" t="n">
        <v>745</v>
      </c>
      <c r="S7" s="9" t="n">
        <f aca="false">Q7-R7</f>
        <v>516</v>
      </c>
      <c r="T7" s="9" t="n">
        <v>1000</v>
      </c>
      <c r="U7" s="9" t="n">
        <f aca="false">S7+T7</f>
        <v>1516</v>
      </c>
      <c r="V7" s="9"/>
      <c r="W7" s="9"/>
      <c r="X7" s="9"/>
      <c r="Y7" s="9"/>
      <c r="Z7" s="9"/>
      <c r="AA7" s="9" t="n">
        <v>748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 t="n">
        <f aca="false">SUM(V7:AL7)</f>
        <v>748</v>
      </c>
      <c r="AN7" s="9" t="n">
        <f aca="false">U7-AM7</f>
        <v>768</v>
      </c>
      <c r="AO7" s="9" t="n">
        <v>500</v>
      </c>
      <c r="AP7" s="9" t="n">
        <v>1000</v>
      </c>
      <c r="AQ7" s="9" t="n">
        <v>1000</v>
      </c>
      <c r="AR7" s="9" t="s">
        <v>29</v>
      </c>
      <c r="AS7" s="9" t="n">
        <v>1000</v>
      </c>
      <c r="AT7" s="9" t="n">
        <v>1000</v>
      </c>
      <c r="AU7" s="9" t="n">
        <v>500</v>
      </c>
      <c r="AV7" s="9" t="n">
        <v>1000</v>
      </c>
      <c r="AW7" s="9" t="n">
        <v>1000</v>
      </c>
      <c r="AX7" s="9" t="s">
        <v>29</v>
      </c>
      <c r="AY7" s="9" t="s">
        <v>29</v>
      </c>
      <c r="AZ7" s="9" t="s">
        <v>29</v>
      </c>
      <c r="BA7" s="9" t="s">
        <v>29</v>
      </c>
      <c r="BB7" s="9" t="s">
        <v>29</v>
      </c>
      <c r="BC7" s="9" t="s">
        <v>29</v>
      </c>
      <c r="BD7" s="9" t="s">
        <v>29</v>
      </c>
      <c r="BE7" s="9" t="s">
        <v>29</v>
      </c>
      <c r="BF7" s="9" t="n">
        <v>500</v>
      </c>
      <c r="BG7" s="9" t="n">
        <v>1500</v>
      </c>
      <c r="BH7" s="9" t="n">
        <v>1000</v>
      </c>
      <c r="BI7" s="9" t="n">
        <v>500</v>
      </c>
      <c r="BJ7" s="9" t="n">
        <v>1000</v>
      </c>
      <c r="BK7" s="11" t="n">
        <f aca="false">ROUNDUP(AN7/C7,0)</f>
        <v>1</v>
      </c>
      <c r="BL7" s="13" t="n">
        <v>766</v>
      </c>
      <c r="BM7" s="13" t="n">
        <v>795</v>
      </c>
      <c r="BN7" s="13" t="s">
        <v>49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100</v>
      </c>
      <c r="D8" s="9" t="n">
        <v>190991</v>
      </c>
      <c r="E8" s="16" t="n">
        <v>2130677</v>
      </c>
      <c r="F8" s="9" t="s">
        <v>329</v>
      </c>
      <c r="G8" s="9" t="s">
        <v>33</v>
      </c>
      <c r="H8" s="9" t="s">
        <v>29</v>
      </c>
      <c r="I8" s="10" t="s">
        <v>34</v>
      </c>
      <c r="J8" s="9" t="n">
        <v>256</v>
      </c>
      <c r="K8" s="9" t="n">
        <f aca="false">H8-J8</f>
        <v>-256</v>
      </c>
      <c r="L8" s="9" t="n">
        <v>1200</v>
      </c>
      <c r="M8" s="9" t="n">
        <f aca="false">K8+L8</f>
        <v>944</v>
      </c>
      <c r="N8" s="9" t="n">
        <v>500</v>
      </c>
      <c r="O8" s="9" t="n">
        <f aca="false">M8-N8</f>
        <v>444</v>
      </c>
      <c r="P8" s="9" t="n">
        <v>500</v>
      </c>
      <c r="Q8" s="9" t="n">
        <f aca="false">O8+P8</f>
        <v>944</v>
      </c>
      <c r="R8" s="9" t="n">
        <v>400</v>
      </c>
      <c r="S8" s="9" t="n">
        <f aca="false">Q8-R8</f>
        <v>544</v>
      </c>
      <c r="T8" s="9" t="n">
        <v>500</v>
      </c>
      <c r="U8" s="9" t="n">
        <f aca="false">S8+T8</f>
        <v>1044</v>
      </c>
      <c r="V8" s="9"/>
      <c r="W8" s="9" t="n">
        <v>44</v>
      </c>
      <c r="X8" s="9"/>
      <c r="Y8" s="9"/>
      <c r="Z8" s="9"/>
      <c r="AA8" s="9"/>
      <c r="AB8" s="9"/>
      <c r="AC8" s="9"/>
      <c r="AD8" s="9" t="n">
        <v>100</v>
      </c>
      <c r="AE8" s="9" t="n">
        <v>100</v>
      </c>
      <c r="AF8" s="9" t="n">
        <v>70</v>
      </c>
      <c r="AG8" s="9"/>
      <c r="AH8" s="9"/>
      <c r="AI8" s="9"/>
      <c r="AJ8" s="9"/>
      <c r="AK8" s="9"/>
      <c r="AL8" s="9"/>
      <c r="AM8" s="9" t="n">
        <f aca="false">SUM(V8:AL8)</f>
        <v>314</v>
      </c>
      <c r="AN8" s="9" t="n">
        <f aca="false">U8-AM8</f>
        <v>730</v>
      </c>
      <c r="AO8" s="9" t="n">
        <v>500</v>
      </c>
      <c r="AP8" s="9" t="n">
        <v>500</v>
      </c>
      <c r="AQ8" s="9" t="n">
        <v>500</v>
      </c>
      <c r="AR8" s="9" t="s">
        <v>29</v>
      </c>
      <c r="AS8" s="9" t="n">
        <v>500</v>
      </c>
      <c r="AT8" s="9" t="n">
        <v>500</v>
      </c>
      <c r="AU8" s="9" t="n">
        <v>500</v>
      </c>
      <c r="AV8" s="9" t="n">
        <v>500</v>
      </c>
      <c r="AW8" s="9" t="n">
        <v>500</v>
      </c>
      <c r="AX8" s="9" t="s">
        <v>29</v>
      </c>
      <c r="AY8" s="9" t="s">
        <v>29</v>
      </c>
      <c r="AZ8" s="9" t="s">
        <v>29</v>
      </c>
      <c r="BA8" s="9" t="s">
        <v>29</v>
      </c>
      <c r="BB8" s="9" t="s">
        <v>29</v>
      </c>
      <c r="BC8" s="9" t="s">
        <v>29</v>
      </c>
      <c r="BD8" s="9" t="s">
        <v>29</v>
      </c>
      <c r="BE8" s="9" t="s">
        <v>29</v>
      </c>
      <c r="BF8" s="9" t="n">
        <v>100</v>
      </c>
      <c r="BG8" s="9" t="n">
        <v>900</v>
      </c>
      <c r="BH8" s="9" t="n">
        <v>500</v>
      </c>
      <c r="BI8" s="9" t="n">
        <v>500</v>
      </c>
      <c r="BJ8" s="9" t="n">
        <v>500</v>
      </c>
      <c r="BK8" s="11" t="n">
        <f aca="false">ROUNDUP(AN8/C8,0)</f>
        <v>8</v>
      </c>
      <c r="BL8" s="13" t="n">
        <v>382</v>
      </c>
      <c r="BM8" s="13" t="n">
        <v>353</v>
      </c>
      <c r="BN8" s="13" t="s">
        <v>95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2000</v>
      </c>
      <c r="D9" s="9" t="n">
        <v>203525</v>
      </c>
      <c r="E9" s="9" t="n">
        <v>2032038</v>
      </c>
      <c r="F9" s="9" t="s">
        <v>326</v>
      </c>
      <c r="G9" s="9" t="s">
        <v>123</v>
      </c>
      <c r="H9" s="9" t="s">
        <v>29</v>
      </c>
      <c r="I9" s="10" t="s">
        <v>124</v>
      </c>
      <c r="J9" s="9" t="n">
        <v>0</v>
      </c>
      <c r="K9" s="9" t="n">
        <f aca="false">H9-J9</f>
        <v>0</v>
      </c>
      <c r="L9" s="9" t="n">
        <v>2000</v>
      </c>
      <c r="M9" s="9" t="n">
        <f aca="false">K9+L9</f>
        <v>2000</v>
      </c>
      <c r="N9" s="9" t="n">
        <v>0</v>
      </c>
      <c r="O9" s="9" t="n">
        <f aca="false">M9-N9</f>
        <v>2000</v>
      </c>
      <c r="P9" s="9" t="s">
        <v>29</v>
      </c>
      <c r="Q9" s="9" t="n">
        <f aca="false">O9+P9</f>
        <v>2000</v>
      </c>
      <c r="R9" s="9" t="n">
        <v>1310</v>
      </c>
      <c r="S9" s="9" t="n">
        <f aca="false">Q9-R9</f>
        <v>690</v>
      </c>
      <c r="T9" s="9" t="n">
        <v>2000</v>
      </c>
      <c r="U9" s="9" t="n">
        <f aca="false">S9+T9</f>
        <v>2690</v>
      </c>
      <c r="V9" s="9"/>
      <c r="W9" s="9"/>
      <c r="X9" s="9"/>
      <c r="Y9" s="9"/>
      <c r="Z9" s="9"/>
      <c r="AA9" s="9"/>
      <c r="AB9" s="9" t="n">
        <v>2040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 t="n">
        <f aca="false">SUM(V9:AL9)</f>
        <v>2040</v>
      </c>
      <c r="AN9" s="9" t="n">
        <f aca="false">U9-AM9</f>
        <v>650</v>
      </c>
      <c r="AO9" s="9" t="s">
        <v>29</v>
      </c>
      <c r="AP9" s="9" t="n">
        <v>2000</v>
      </c>
      <c r="AQ9" s="9" t="s">
        <v>29</v>
      </c>
      <c r="AR9" s="9" t="s">
        <v>29</v>
      </c>
      <c r="AS9" s="9" t="n">
        <v>2000</v>
      </c>
      <c r="AT9" s="9" t="s">
        <v>29</v>
      </c>
      <c r="AU9" s="9" t="n">
        <v>2000</v>
      </c>
      <c r="AV9" s="9" t="s">
        <v>29</v>
      </c>
      <c r="AW9" s="9" t="s">
        <v>29</v>
      </c>
      <c r="AX9" s="9" t="s">
        <v>29</v>
      </c>
      <c r="AY9" s="9" t="s">
        <v>29</v>
      </c>
      <c r="AZ9" s="9" t="s">
        <v>29</v>
      </c>
      <c r="BA9" s="9" t="s">
        <v>29</v>
      </c>
      <c r="BB9" s="9" t="s">
        <v>29</v>
      </c>
      <c r="BC9" s="9" t="s">
        <v>29</v>
      </c>
      <c r="BD9" s="9" t="s">
        <v>29</v>
      </c>
      <c r="BE9" s="9" t="s">
        <v>29</v>
      </c>
      <c r="BF9" s="9" t="n">
        <v>2000</v>
      </c>
      <c r="BG9" s="9" t="s">
        <v>29</v>
      </c>
      <c r="BH9" s="9" t="n">
        <v>2000</v>
      </c>
      <c r="BI9" s="9" t="s">
        <v>29</v>
      </c>
      <c r="BJ9" s="9" t="n">
        <v>2000</v>
      </c>
      <c r="BK9" s="11" t="n">
        <f aca="false">ROUNDUP(AN9/C9,0)</f>
        <v>1</v>
      </c>
      <c r="BL9" s="13" t="n">
        <v>25</v>
      </c>
      <c r="BM9" s="13" t="n">
        <v>210</v>
      </c>
      <c r="BN9" s="13" t="s">
        <v>95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1000</v>
      </c>
      <c r="D10" s="9" t="n">
        <v>203525</v>
      </c>
      <c r="E10" s="9" t="n">
        <v>2032042</v>
      </c>
      <c r="F10" s="9"/>
      <c r="G10" s="9" t="s">
        <v>170</v>
      </c>
      <c r="H10" s="9" t="n">
        <v>2000</v>
      </c>
      <c r="I10" s="10" t="s">
        <v>171</v>
      </c>
      <c r="J10" s="9" t="n">
        <v>0</v>
      </c>
      <c r="K10" s="9" t="n">
        <f aca="false">H10-J10</f>
        <v>2000</v>
      </c>
      <c r="L10" s="9" t="s">
        <v>29</v>
      </c>
      <c r="M10" s="9" t="n">
        <f aca="false">K10+L10</f>
        <v>2000</v>
      </c>
      <c r="N10" s="9" t="n">
        <v>0</v>
      </c>
      <c r="O10" s="9" t="n">
        <f aca="false">M10-N10</f>
        <v>2000</v>
      </c>
      <c r="P10" s="9" t="n">
        <v>2000</v>
      </c>
      <c r="Q10" s="9" t="n">
        <f aca="false">O10+P10</f>
        <v>4000</v>
      </c>
      <c r="R10" s="9" t="n">
        <v>1310</v>
      </c>
      <c r="S10" s="9" t="n">
        <f aca="false">Q10-R10</f>
        <v>2690</v>
      </c>
      <c r="T10" s="9" t="s">
        <v>29</v>
      </c>
      <c r="U10" s="9" t="n">
        <f aca="false">S10+T10</f>
        <v>2690</v>
      </c>
      <c r="V10" s="9"/>
      <c r="W10" s="9"/>
      <c r="X10" s="9"/>
      <c r="Y10" s="9"/>
      <c r="Z10" s="9"/>
      <c r="AA10" s="9"/>
      <c r="AB10" s="9" t="n">
        <v>2040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 t="n">
        <f aca="false">SUM(V10:AL10)</f>
        <v>2040</v>
      </c>
      <c r="AN10" s="9" t="n">
        <f aca="false">U10-AM10</f>
        <v>650</v>
      </c>
      <c r="AO10" s="9" t="n">
        <v>2000</v>
      </c>
      <c r="AP10" s="9" t="s">
        <v>29</v>
      </c>
      <c r="AQ10" s="9" t="s">
        <v>29</v>
      </c>
      <c r="AR10" s="9" t="s">
        <v>29</v>
      </c>
      <c r="AS10" s="9" t="n">
        <v>2000</v>
      </c>
      <c r="AT10" s="9" t="s">
        <v>29</v>
      </c>
      <c r="AU10" s="9" t="n">
        <v>2000</v>
      </c>
      <c r="AV10" s="9" t="s">
        <v>29</v>
      </c>
      <c r="AW10" s="9" t="n">
        <v>2000</v>
      </c>
      <c r="AX10" s="9" t="s">
        <v>29</v>
      </c>
      <c r="AY10" s="9" t="s">
        <v>29</v>
      </c>
      <c r="AZ10" s="9" t="s">
        <v>29</v>
      </c>
      <c r="BA10" s="9" t="s">
        <v>29</v>
      </c>
      <c r="BB10" s="9" t="s">
        <v>29</v>
      </c>
      <c r="BC10" s="9" t="s">
        <v>29</v>
      </c>
      <c r="BD10" s="9" t="s">
        <v>29</v>
      </c>
      <c r="BE10" s="9" t="s">
        <v>29</v>
      </c>
      <c r="BF10" s="9" t="s">
        <v>29</v>
      </c>
      <c r="BG10" s="9" t="n">
        <v>2000</v>
      </c>
      <c r="BH10" s="9" t="s">
        <v>29</v>
      </c>
      <c r="BI10" s="9" t="s">
        <v>29</v>
      </c>
      <c r="BJ10" s="9" t="n">
        <v>2000</v>
      </c>
      <c r="BK10" s="11" t="n">
        <f aca="false">ROUNDUP(AN10/C10,0)</f>
        <v>1</v>
      </c>
      <c r="BL10" s="13" t="n">
        <v>194</v>
      </c>
      <c r="BM10" s="13" t="n">
        <v>0</v>
      </c>
      <c r="BN10" s="13" t="s">
        <v>95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450</v>
      </c>
      <c r="D11" s="9" t="n">
        <v>203524</v>
      </c>
      <c r="E11" s="9" t="n">
        <v>2068517</v>
      </c>
      <c r="F11" s="9" t="s">
        <v>328</v>
      </c>
      <c r="G11" s="9" t="s">
        <v>153</v>
      </c>
      <c r="H11" s="9" t="n">
        <v>1600</v>
      </c>
      <c r="I11" s="10" t="s">
        <v>154</v>
      </c>
      <c r="J11" s="9" t="n">
        <v>0</v>
      </c>
      <c r="K11" s="9" t="n">
        <f aca="false">H11-J11</f>
        <v>1600</v>
      </c>
      <c r="L11" s="9" t="n">
        <v>1600</v>
      </c>
      <c r="M11" s="9" t="n">
        <f aca="false">K11+L11</f>
        <v>3200</v>
      </c>
      <c r="N11" s="9" t="n">
        <v>1820</v>
      </c>
      <c r="O11" s="9" t="n">
        <f aca="false">M11-N11</f>
        <v>1380</v>
      </c>
      <c r="P11" s="9" t="n">
        <v>1600</v>
      </c>
      <c r="Q11" s="9" t="n">
        <f aca="false">O11+P11</f>
        <v>2980</v>
      </c>
      <c r="R11" s="9" t="n">
        <v>860</v>
      </c>
      <c r="S11" s="9" t="n">
        <f aca="false">Q11-R11</f>
        <v>2120</v>
      </c>
      <c r="T11" s="9" t="n">
        <v>1600</v>
      </c>
      <c r="U11" s="9" t="n">
        <f aca="false">S11+T11</f>
        <v>3720</v>
      </c>
      <c r="V11" s="9"/>
      <c r="W11" s="9"/>
      <c r="X11" s="9"/>
      <c r="Y11" s="9"/>
      <c r="Z11" s="9"/>
      <c r="AA11" s="9" t="n">
        <v>1100</v>
      </c>
      <c r="AB11" s="9"/>
      <c r="AC11" s="9"/>
      <c r="AD11" s="9" t="n">
        <v>1990</v>
      </c>
      <c r="AE11" s="9"/>
      <c r="AF11" s="9"/>
      <c r="AG11" s="9"/>
      <c r="AH11" s="9"/>
      <c r="AI11" s="9"/>
      <c r="AJ11" s="9"/>
      <c r="AK11" s="9"/>
      <c r="AL11" s="9"/>
      <c r="AM11" s="9" t="n">
        <f aca="false">SUM(V11:AL11)</f>
        <v>3090</v>
      </c>
      <c r="AN11" s="9" t="n">
        <f aca="false">U11-AM11</f>
        <v>630</v>
      </c>
      <c r="AO11" s="9" t="n">
        <v>1600</v>
      </c>
      <c r="AP11" s="9" t="n">
        <v>1600</v>
      </c>
      <c r="AQ11" s="9" t="n">
        <v>1600</v>
      </c>
      <c r="AR11" s="9" t="s">
        <v>29</v>
      </c>
      <c r="AS11" s="9" t="n">
        <v>1600</v>
      </c>
      <c r="AT11" s="9" t="n">
        <v>1600</v>
      </c>
      <c r="AU11" s="9" t="n">
        <v>1600</v>
      </c>
      <c r="AV11" s="9" t="s">
        <v>29</v>
      </c>
      <c r="AW11" s="9" t="n">
        <v>1600</v>
      </c>
      <c r="AX11" s="9" t="s">
        <v>29</v>
      </c>
      <c r="AY11" s="9" t="s">
        <v>29</v>
      </c>
      <c r="AZ11" s="9" t="s">
        <v>29</v>
      </c>
      <c r="BA11" s="9" t="s">
        <v>29</v>
      </c>
      <c r="BB11" s="9" t="s">
        <v>29</v>
      </c>
      <c r="BC11" s="9" t="s">
        <v>29</v>
      </c>
      <c r="BD11" s="9" t="s">
        <v>29</v>
      </c>
      <c r="BE11" s="9" t="s">
        <v>29</v>
      </c>
      <c r="BF11" s="9" t="n">
        <v>1600</v>
      </c>
      <c r="BG11" s="9" t="n">
        <v>1600</v>
      </c>
      <c r="BH11" s="9" t="n">
        <v>1600</v>
      </c>
      <c r="BI11" s="9" t="n">
        <v>1600</v>
      </c>
      <c r="BJ11" s="9" t="n">
        <v>1600</v>
      </c>
      <c r="BK11" s="11" t="n">
        <f aca="false">ROUNDUP(AN11/C11,0)</f>
        <v>2</v>
      </c>
      <c r="BL11" s="13" t="n">
        <v>74</v>
      </c>
      <c r="BM11" s="13" t="n">
        <v>300</v>
      </c>
      <c r="BN11" s="13" t="s">
        <v>95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400</v>
      </c>
      <c r="D12" s="9" t="n">
        <v>203525</v>
      </c>
      <c r="E12" s="9" t="n">
        <v>2032039</v>
      </c>
      <c r="F12" s="9" t="s">
        <v>327</v>
      </c>
      <c r="G12" s="9" t="s">
        <v>57</v>
      </c>
      <c r="H12" s="9" t="n">
        <v>1600</v>
      </c>
      <c r="I12" s="10" t="s">
        <v>58</v>
      </c>
      <c r="J12" s="9" t="n">
        <v>801</v>
      </c>
      <c r="K12" s="9" t="n">
        <f aca="false">H12-J12</f>
        <v>799</v>
      </c>
      <c r="L12" s="9" t="n">
        <v>1200</v>
      </c>
      <c r="M12" s="9" t="n">
        <f aca="false">K12+L12</f>
        <v>1999</v>
      </c>
      <c r="N12" s="9" t="n">
        <v>1071</v>
      </c>
      <c r="O12" s="9" t="n">
        <f aca="false">M12-N12</f>
        <v>928</v>
      </c>
      <c r="P12" s="9" t="n">
        <v>800</v>
      </c>
      <c r="Q12" s="9" t="n">
        <f aca="false">O12+P12</f>
        <v>1728</v>
      </c>
      <c r="R12" s="9" t="n">
        <v>1525</v>
      </c>
      <c r="S12" s="9" t="n">
        <f aca="false">Q12-R12</f>
        <v>203</v>
      </c>
      <c r="T12" s="9" t="n">
        <v>1200</v>
      </c>
      <c r="U12" s="9" t="n">
        <f aca="false">S12+T12</f>
        <v>1403</v>
      </c>
      <c r="V12" s="9"/>
      <c r="W12" s="9"/>
      <c r="X12" s="9"/>
      <c r="Y12" s="9"/>
      <c r="Z12" s="9" t="n">
        <v>400</v>
      </c>
      <c r="AA12" s="9" t="n">
        <v>420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 t="n">
        <f aca="false">SUM(V12:AL12)</f>
        <v>820</v>
      </c>
      <c r="AN12" s="9" t="n">
        <f aca="false">U12-AM12</f>
        <v>583</v>
      </c>
      <c r="AO12" s="9" t="n">
        <v>800</v>
      </c>
      <c r="AP12" s="9" t="n">
        <v>800</v>
      </c>
      <c r="AQ12" s="9" t="n">
        <v>800</v>
      </c>
      <c r="AR12" s="9" t="s">
        <v>29</v>
      </c>
      <c r="AS12" s="9" t="n">
        <v>1200</v>
      </c>
      <c r="AT12" s="9" t="n">
        <v>800</v>
      </c>
      <c r="AU12" s="9" t="n">
        <v>800</v>
      </c>
      <c r="AV12" s="9" t="n">
        <v>800</v>
      </c>
      <c r="AW12" s="9" t="n">
        <v>1200</v>
      </c>
      <c r="AX12" s="9" t="s">
        <v>29</v>
      </c>
      <c r="AY12" s="9" t="s">
        <v>29</v>
      </c>
      <c r="AZ12" s="9" t="s">
        <v>29</v>
      </c>
      <c r="BA12" s="9" t="s">
        <v>29</v>
      </c>
      <c r="BB12" s="9" t="s">
        <v>29</v>
      </c>
      <c r="BC12" s="9" t="s">
        <v>29</v>
      </c>
      <c r="BD12" s="9" t="s">
        <v>29</v>
      </c>
      <c r="BE12" s="9" t="s">
        <v>29</v>
      </c>
      <c r="BF12" s="9" t="s">
        <v>29</v>
      </c>
      <c r="BG12" s="9" t="n">
        <v>1600</v>
      </c>
      <c r="BH12" s="9" t="n">
        <v>1200</v>
      </c>
      <c r="BI12" s="9" t="n">
        <v>800</v>
      </c>
      <c r="BJ12" s="9" t="n">
        <v>800</v>
      </c>
      <c r="BK12" s="11" t="n">
        <f aca="false">ROUNDUP(AN12/C12,0)</f>
        <v>2</v>
      </c>
      <c r="BL12" s="13" t="n">
        <v>460</v>
      </c>
      <c r="BM12" s="13" t="n">
        <v>100</v>
      </c>
      <c r="BN12" s="13" t="s">
        <v>95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160</v>
      </c>
      <c r="D13" s="9" t="n">
        <v>190993</v>
      </c>
      <c r="E13" s="9" t="n">
        <v>2033368</v>
      </c>
      <c r="F13" s="9" t="s">
        <v>326</v>
      </c>
      <c r="G13" s="9" t="s">
        <v>139</v>
      </c>
      <c r="H13" s="9" t="n">
        <v>1280</v>
      </c>
      <c r="I13" s="10" t="s">
        <v>140</v>
      </c>
      <c r="J13" s="9" t="n">
        <v>640</v>
      </c>
      <c r="K13" s="9" t="n">
        <f aca="false">H13-J13</f>
        <v>640</v>
      </c>
      <c r="L13" s="9" t="n">
        <v>1120</v>
      </c>
      <c r="M13" s="9" t="n">
        <f aca="false">K13+L13</f>
        <v>1760</v>
      </c>
      <c r="N13" s="9" t="n">
        <v>909</v>
      </c>
      <c r="O13" s="9" t="n">
        <f aca="false">M13-N13</f>
        <v>851</v>
      </c>
      <c r="P13" s="9" t="n">
        <v>800</v>
      </c>
      <c r="Q13" s="9" t="n">
        <f aca="false">O13+P13</f>
        <v>1651</v>
      </c>
      <c r="R13" s="9" t="n">
        <v>905</v>
      </c>
      <c r="S13" s="9" t="n">
        <f aca="false">Q13-R13</f>
        <v>746</v>
      </c>
      <c r="T13" s="9" t="n">
        <v>960</v>
      </c>
      <c r="U13" s="9" t="n">
        <f aca="false">S13+T13</f>
        <v>1706</v>
      </c>
      <c r="V13" s="9"/>
      <c r="W13" s="9"/>
      <c r="X13" s="9"/>
      <c r="Y13" s="9" t="n">
        <v>160</v>
      </c>
      <c r="Z13" s="9" t="n">
        <v>160</v>
      </c>
      <c r="AA13" s="9"/>
      <c r="AB13" s="9" t="n">
        <v>160</v>
      </c>
      <c r="AC13" s="9" t="n">
        <f aca="false">160+160</f>
        <v>320</v>
      </c>
      <c r="AD13" s="9" t="n">
        <v>161</v>
      </c>
      <c r="AE13" s="9"/>
      <c r="AF13" s="9"/>
      <c r="AG13" s="9"/>
      <c r="AH13" s="9" t="n">
        <v>195</v>
      </c>
      <c r="AI13" s="9"/>
      <c r="AJ13" s="9"/>
      <c r="AK13" s="9"/>
      <c r="AL13" s="9"/>
      <c r="AM13" s="9" t="n">
        <f aca="false">SUM(V13:AL13)</f>
        <v>1156</v>
      </c>
      <c r="AN13" s="9" t="n">
        <f aca="false">U13-AM13</f>
        <v>550</v>
      </c>
      <c r="AO13" s="9" t="n">
        <v>960</v>
      </c>
      <c r="AP13" s="9" t="n">
        <v>960</v>
      </c>
      <c r="AQ13" s="9" t="n">
        <v>800</v>
      </c>
      <c r="AR13" s="9" t="s">
        <v>29</v>
      </c>
      <c r="AS13" s="9" t="n">
        <v>960</v>
      </c>
      <c r="AT13" s="9" t="n">
        <v>800</v>
      </c>
      <c r="AU13" s="9" t="n">
        <v>960</v>
      </c>
      <c r="AV13" s="9" t="n">
        <v>960</v>
      </c>
      <c r="AW13" s="9" t="n">
        <v>800</v>
      </c>
      <c r="AX13" s="9" t="s">
        <v>29</v>
      </c>
      <c r="AY13" s="9" t="s">
        <v>29</v>
      </c>
      <c r="AZ13" s="9" t="s">
        <v>29</v>
      </c>
      <c r="BA13" s="9" t="s">
        <v>29</v>
      </c>
      <c r="BB13" s="9" t="s">
        <v>29</v>
      </c>
      <c r="BC13" s="9" t="s">
        <v>29</v>
      </c>
      <c r="BD13" s="9" t="s">
        <v>29</v>
      </c>
      <c r="BE13" s="9" t="s">
        <v>29</v>
      </c>
      <c r="BF13" s="9" t="n">
        <v>320</v>
      </c>
      <c r="BG13" s="9" t="n">
        <v>1600</v>
      </c>
      <c r="BH13" s="9" t="n">
        <v>960</v>
      </c>
      <c r="BI13" s="9" t="n">
        <v>800</v>
      </c>
      <c r="BJ13" s="9" t="n">
        <v>960</v>
      </c>
      <c r="BK13" s="11" t="n">
        <f aca="false">ROUNDUP(AN13/C13,0)</f>
        <v>4</v>
      </c>
      <c r="BL13" s="13" t="n">
        <v>296</v>
      </c>
      <c r="BM13" s="13" t="n">
        <v>0</v>
      </c>
      <c r="BN13" s="13" t="s">
        <v>49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400</v>
      </c>
      <c r="D14" s="9" t="n">
        <v>203524</v>
      </c>
      <c r="E14" s="9" t="n">
        <v>2068516</v>
      </c>
      <c r="F14" s="9" t="s">
        <v>326</v>
      </c>
      <c r="G14" s="9" t="s">
        <v>96</v>
      </c>
      <c r="H14" s="9" t="n">
        <v>1600</v>
      </c>
      <c r="I14" s="10" t="s">
        <v>97</v>
      </c>
      <c r="J14" s="9" t="n">
        <v>0</v>
      </c>
      <c r="K14" s="9" t="n">
        <f aca="false">H14-J14</f>
        <v>1600</v>
      </c>
      <c r="L14" s="9" t="n">
        <v>3200</v>
      </c>
      <c r="M14" s="9" t="n">
        <f aca="false">K14+L14</f>
        <v>4800</v>
      </c>
      <c r="N14" s="9" t="n">
        <v>1575</v>
      </c>
      <c r="O14" s="9" t="n">
        <f aca="false">M14-N14</f>
        <v>3225</v>
      </c>
      <c r="P14" s="9" t="n">
        <v>1600</v>
      </c>
      <c r="Q14" s="9" t="n">
        <f aca="false">O14+P14</f>
        <v>4825</v>
      </c>
      <c r="R14" s="9" t="n">
        <v>860</v>
      </c>
      <c r="S14" s="9" t="n">
        <f aca="false">Q14-R14</f>
        <v>3965</v>
      </c>
      <c r="T14" s="9" t="s">
        <v>29</v>
      </c>
      <c r="U14" s="9" t="n">
        <f aca="false">S14+T14</f>
        <v>3965</v>
      </c>
      <c r="V14" s="9"/>
      <c r="W14" s="9"/>
      <c r="X14" s="9" t="n">
        <v>1830</v>
      </c>
      <c r="Y14" s="9"/>
      <c r="Z14" s="9" t="n">
        <v>1600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 t="n">
        <f aca="false">SUM(V14:AL14)</f>
        <v>3430</v>
      </c>
      <c r="AN14" s="9" t="n">
        <f aca="false">U14-AM14</f>
        <v>535</v>
      </c>
      <c r="AO14" s="9" t="n">
        <v>1600</v>
      </c>
      <c r="AP14" s="9" t="n">
        <v>1600</v>
      </c>
      <c r="AQ14" s="9" t="n">
        <v>1600</v>
      </c>
      <c r="AR14" s="9" t="s">
        <v>29</v>
      </c>
      <c r="AS14" s="9" t="n">
        <v>1600</v>
      </c>
      <c r="AT14" s="9" t="n">
        <v>1600</v>
      </c>
      <c r="AU14" s="9" t="n">
        <v>1600</v>
      </c>
      <c r="AV14" s="9" t="n">
        <v>1600</v>
      </c>
      <c r="AW14" s="9" t="n">
        <v>1600</v>
      </c>
      <c r="AX14" s="9" t="s">
        <v>29</v>
      </c>
      <c r="AY14" s="9" t="s">
        <v>29</v>
      </c>
      <c r="AZ14" s="9" t="s">
        <v>29</v>
      </c>
      <c r="BA14" s="9" t="s">
        <v>29</v>
      </c>
      <c r="BB14" s="9" t="s">
        <v>29</v>
      </c>
      <c r="BC14" s="9" t="s">
        <v>29</v>
      </c>
      <c r="BD14" s="9" t="s">
        <v>29</v>
      </c>
      <c r="BE14" s="9" t="s">
        <v>29</v>
      </c>
      <c r="BF14" s="9" t="s">
        <v>29</v>
      </c>
      <c r="BG14" s="9" t="n">
        <v>3200</v>
      </c>
      <c r="BH14" s="9" t="n">
        <v>1600</v>
      </c>
      <c r="BI14" s="9" t="n">
        <v>1600</v>
      </c>
      <c r="BJ14" s="9" t="n">
        <v>1600</v>
      </c>
      <c r="BK14" s="11" t="n">
        <f aca="false">ROUNDUP(AN14/C14,0)</f>
        <v>2</v>
      </c>
      <c r="BL14" s="13" t="n">
        <v>5</v>
      </c>
      <c r="BM14" s="13" t="n">
        <v>0</v>
      </c>
      <c r="BN14" s="13" t="s">
        <v>95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100</v>
      </c>
      <c r="D15" s="9" t="n">
        <v>190654</v>
      </c>
      <c r="E15" s="16" t="n">
        <v>2249644</v>
      </c>
      <c r="F15" s="9"/>
      <c r="G15" s="9" t="s">
        <v>131</v>
      </c>
      <c r="H15" s="9" t="s">
        <v>29</v>
      </c>
      <c r="I15" s="10" t="s">
        <v>132</v>
      </c>
      <c r="J15" s="9" t="n">
        <v>0</v>
      </c>
      <c r="K15" s="9" t="n">
        <f aca="false">H15-J15</f>
        <v>0</v>
      </c>
      <c r="L15" s="9" t="n">
        <v>900</v>
      </c>
      <c r="M15" s="9" t="n">
        <f aca="false">K15+L15</f>
        <v>900</v>
      </c>
      <c r="N15" s="9" t="n">
        <v>545</v>
      </c>
      <c r="O15" s="9" t="n">
        <f aca="false">M15-N15</f>
        <v>355</v>
      </c>
      <c r="P15" s="9" t="n">
        <v>500</v>
      </c>
      <c r="Q15" s="9" t="n">
        <f aca="false">O15+P15</f>
        <v>855</v>
      </c>
      <c r="R15" s="9" t="n">
        <v>788</v>
      </c>
      <c r="S15" s="9" t="n">
        <f aca="false">Q15-R15</f>
        <v>67</v>
      </c>
      <c r="T15" s="9" t="n">
        <v>500</v>
      </c>
      <c r="U15" s="9" t="n">
        <f aca="false">S15+T15</f>
        <v>567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 t="n">
        <v>43</v>
      </c>
      <c r="AI15" s="9"/>
      <c r="AJ15" s="9"/>
      <c r="AK15" s="9"/>
      <c r="AL15" s="9"/>
      <c r="AM15" s="9" t="n">
        <f aca="false">SUM(V15:AL15)</f>
        <v>43</v>
      </c>
      <c r="AN15" s="9" t="n">
        <f aca="false">U15-AM15</f>
        <v>524</v>
      </c>
      <c r="AO15" s="9" t="n">
        <v>500</v>
      </c>
      <c r="AP15" s="9" t="n">
        <v>500</v>
      </c>
      <c r="AQ15" s="9" t="n">
        <v>500</v>
      </c>
      <c r="AR15" s="9" t="s">
        <v>29</v>
      </c>
      <c r="AS15" s="9" t="n">
        <v>500</v>
      </c>
      <c r="AT15" s="9" t="n">
        <v>500</v>
      </c>
      <c r="AU15" s="9" t="n">
        <v>500</v>
      </c>
      <c r="AV15" s="9" t="n">
        <v>500</v>
      </c>
      <c r="AW15" s="9" t="n">
        <v>500</v>
      </c>
      <c r="AX15" s="9" t="s">
        <v>29</v>
      </c>
      <c r="AY15" s="9" t="s">
        <v>29</v>
      </c>
      <c r="AZ15" s="9" t="s">
        <v>29</v>
      </c>
      <c r="BA15" s="9" t="s">
        <v>29</v>
      </c>
      <c r="BB15" s="9" t="s">
        <v>29</v>
      </c>
      <c r="BC15" s="9" t="s">
        <v>29</v>
      </c>
      <c r="BD15" s="9" t="s">
        <v>29</v>
      </c>
      <c r="BE15" s="9" t="s">
        <v>29</v>
      </c>
      <c r="BF15" s="9" t="n">
        <v>200</v>
      </c>
      <c r="BG15" s="9" t="n">
        <v>800</v>
      </c>
      <c r="BH15" s="9" t="n">
        <v>500</v>
      </c>
      <c r="BI15" s="9" t="n">
        <v>500</v>
      </c>
      <c r="BJ15" s="9" t="n">
        <v>500</v>
      </c>
      <c r="BK15" s="11" t="n">
        <f aca="false">ROUNDUP(AN15/C15,0)</f>
        <v>6</v>
      </c>
      <c r="BL15" s="13" t="n">
        <v>20</v>
      </c>
      <c r="BM15" s="13" t="n">
        <v>0</v>
      </c>
      <c r="BN15" s="13" t="s">
        <v>95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200</v>
      </c>
      <c r="D16" s="9" t="n">
        <v>203524</v>
      </c>
      <c r="E16" s="9" t="n">
        <v>2055828</v>
      </c>
      <c r="F16" s="9" t="s">
        <v>330</v>
      </c>
      <c r="G16" s="9" t="s">
        <v>27</v>
      </c>
      <c r="H16" s="9" t="n">
        <v>300</v>
      </c>
      <c r="I16" s="10" t="s">
        <v>28</v>
      </c>
      <c r="J16" s="9" t="n">
        <v>0</v>
      </c>
      <c r="K16" s="9" t="n">
        <f aca="false">H16-J16</f>
        <v>300</v>
      </c>
      <c r="L16" s="9" t="n">
        <v>900</v>
      </c>
      <c r="M16" s="9" t="n">
        <f aca="false">K16+L16</f>
        <v>1200</v>
      </c>
      <c r="N16" s="9" t="n">
        <v>0</v>
      </c>
      <c r="O16" s="9" t="n">
        <f aca="false">M16-N16</f>
        <v>1200</v>
      </c>
      <c r="P16" s="9" t="n">
        <v>900</v>
      </c>
      <c r="Q16" s="9" t="n">
        <f aca="false">O16+P16</f>
        <v>2100</v>
      </c>
      <c r="R16" s="9" t="n">
        <v>1641</v>
      </c>
      <c r="S16" s="9" t="n">
        <f aca="false">Q16-R16</f>
        <v>459</v>
      </c>
      <c r="T16" s="9" t="n">
        <v>600</v>
      </c>
      <c r="U16" s="9" t="n">
        <f aca="false">S16+T16</f>
        <v>1059</v>
      </c>
      <c r="V16" s="9"/>
      <c r="W16" s="9"/>
      <c r="X16" s="9"/>
      <c r="Y16" s="9" t="n">
        <v>276</v>
      </c>
      <c r="Z16" s="9"/>
      <c r="AA16" s="9"/>
      <c r="AB16" s="9"/>
      <c r="AC16" s="9" t="n">
        <v>280</v>
      </c>
      <c r="AD16" s="9"/>
      <c r="AE16" s="9"/>
      <c r="AF16" s="9"/>
      <c r="AG16" s="9"/>
      <c r="AH16" s="9"/>
      <c r="AI16" s="9"/>
      <c r="AJ16" s="9"/>
      <c r="AK16" s="9"/>
      <c r="AL16" s="9"/>
      <c r="AM16" s="9" t="n">
        <f aca="false">SUM(V16:AL16)</f>
        <v>556</v>
      </c>
      <c r="AN16" s="9" t="n">
        <f aca="false">U16-AM16</f>
        <v>503</v>
      </c>
      <c r="AO16" s="9" t="n">
        <v>900</v>
      </c>
      <c r="AP16" s="9" t="n">
        <v>600</v>
      </c>
      <c r="AQ16" s="9" t="n">
        <v>900</v>
      </c>
      <c r="AR16" s="9" t="s">
        <v>29</v>
      </c>
      <c r="AS16" s="9" t="n">
        <v>600</v>
      </c>
      <c r="AT16" s="9" t="n">
        <v>900</v>
      </c>
      <c r="AU16" s="9" t="n">
        <v>600</v>
      </c>
      <c r="AV16" s="9" t="n">
        <v>900</v>
      </c>
      <c r="AW16" s="9" t="n">
        <v>600</v>
      </c>
      <c r="AX16" s="9" t="s">
        <v>29</v>
      </c>
      <c r="AY16" s="9" t="s">
        <v>29</v>
      </c>
      <c r="AZ16" s="9" t="s">
        <v>29</v>
      </c>
      <c r="BA16" s="9" t="s">
        <v>29</v>
      </c>
      <c r="BB16" s="9" t="s">
        <v>29</v>
      </c>
      <c r="BC16" s="9" t="s">
        <v>29</v>
      </c>
      <c r="BD16" s="9" t="s">
        <v>29</v>
      </c>
      <c r="BE16" s="9" t="s">
        <v>29</v>
      </c>
      <c r="BF16" s="9" t="n">
        <v>300</v>
      </c>
      <c r="BG16" s="9" t="n">
        <v>1200</v>
      </c>
      <c r="BH16" s="9" t="n">
        <v>900</v>
      </c>
      <c r="BI16" s="9" t="n">
        <v>600</v>
      </c>
      <c r="BJ16" s="9" t="n">
        <v>900</v>
      </c>
      <c r="BK16" s="11" t="n">
        <f aca="false">ROUNDUP(AN16/C16,0)</f>
        <v>3</v>
      </c>
      <c r="BL16" s="13" t="n">
        <v>1</v>
      </c>
      <c r="BM16" s="13" t="n">
        <v>955</v>
      </c>
      <c r="BN16" s="13" t="s">
        <v>95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300</v>
      </c>
      <c r="D17" s="9" t="n">
        <v>203524</v>
      </c>
      <c r="E17" s="9" t="n">
        <v>2122174</v>
      </c>
      <c r="F17" s="9"/>
      <c r="G17" s="9" t="s">
        <v>196</v>
      </c>
      <c r="H17" s="9" t="s">
        <v>29</v>
      </c>
      <c r="I17" s="10" t="s">
        <v>197</v>
      </c>
      <c r="J17" s="9" t="n">
        <v>0</v>
      </c>
      <c r="K17" s="9" t="n">
        <f aca="false">H17-J17</f>
        <v>0</v>
      </c>
      <c r="L17" s="9" t="s">
        <v>29</v>
      </c>
      <c r="M17" s="9" t="n">
        <f aca="false">K17+L17</f>
        <v>0</v>
      </c>
      <c r="N17" s="9" t="n">
        <v>0</v>
      </c>
      <c r="O17" s="9" t="n">
        <f aca="false">M17-N17</f>
        <v>0</v>
      </c>
      <c r="P17" s="9" t="n">
        <v>500</v>
      </c>
      <c r="Q17" s="9" t="n">
        <f aca="false">O17+P17</f>
        <v>500</v>
      </c>
      <c r="R17" s="9" t="n">
        <v>0</v>
      </c>
      <c r="S17" s="9" t="n">
        <f aca="false">Q17-R17</f>
        <v>500</v>
      </c>
      <c r="T17" s="9" t="n">
        <v>0</v>
      </c>
      <c r="U17" s="9" t="n">
        <f aca="false">S17+T17</f>
        <v>500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 t="n">
        <f aca="false">SUM(V17:AL17)</f>
        <v>0</v>
      </c>
      <c r="AN17" s="9" t="n">
        <f aca="false">U17-AM17</f>
        <v>500</v>
      </c>
      <c r="AO17" s="9" t="s">
        <v>29</v>
      </c>
      <c r="AP17" s="9" t="s">
        <v>29</v>
      </c>
      <c r="AQ17" s="9" t="s">
        <v>29</v>
      </c>
      <c r="AR17" s="9" t="s">
        <v>29</v>
      </c>
      <c r="AS17" s="9" t="s">
        <v>29</v>
      </c>
      <c r="AT17" s="9" t="s">
        <v>29</v>
      </c>
      <c r="AU17" s="9" t="s">
        <v>29</v>
      </c>
      <c r="AV17" s="9" t="s">
        <v>29</v>
      </c>
      <c r="AW17" s="9" t="s">
        <v>29</v>
      </c>
      <c r="AX17" s="9" t="s">
        <v>29</v>
      </c>
      <c r="AY17" s="9" t="s">
        <v>29</v>
      </c>
      <c r="AZ17" s="9" t="s">
        <v>29</v>
      </c>
      <c r="BA17" s="9" t="s">
        <v>29</v>
      </c>
      <c r="BB17" s="9" t="s">
        <v>29</v>
      </c>
      <c r="BC17" s="9" t="s">
        <v>29</v>
      </c>
      <c r="BD17" s="9" t="s">
        <v>29</v>
      </c>
      <c r="BE17" s="9" t="s">
        <v>29</v>
      </c>
      <c r="BF17" s="9" t="s">
        <v>29</v>
      </c>
      <c r="BG17" s="9" t="n">
        <v>500</v>
      </c>
      <c r="BH17" s="9" t="s">
        <v>29</v>
      </c>
      <c r="BI17" s="9" t="s">
        <v>29</v>
      </c>
      <c r="BJ17" s="9" t="n">
        <v>500</v>
      </c>
      <c r="BK17" s="11" t="n">
        <f aca="false">ROUNDUP(AN17/C17,0)</f>
        <v>2</v>
      </c>
      <c r="BL17" s="13" t="n">
        <v>135</v>
      </c>
      <c r="BM17" s="13" t="n">
        <v>0</v>
      </c>
      <c r="BN17" s="13" t="s">
        <v>95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350</v>
      </c>
      <c r="D18" s="9" t="n">
        <v>203525</v>
      </c>
      <c r="E18" s="9" t="n">
        <v>2032041</v>
      </c>
      <c r="F18" s="9" t="s">
        <v>327</v>
      </c>
      <c r="G18" s="9" t="s">
        <v>63</v>
      </c>
      <c r="H18" s="9" t="n">
        <v>1100</v>
      </c>
      <c r="I18" s="10" t="s">
        <v>64</v>
      </c>
      <c r="J18" s="9" t="n">
        <v>960</v>
      </c>
      <c r="K18" s="9" t="n">
        <f aca="false">H18-J18</f>
        <v>140</v>
      </c>
      <c r="L18" s="9" t="n">
        <v>1200</v>
      </c>
      <c r="M18" s="9" t="n">
        <f aca="false">K18+L18</f>
        <v>1340</v>
      </c>
      <c r="N18" s="9" t="n">
        <v>1200</v>
      </c>
      <c r="O18" s="9" t="n">
        <f aca="false">M18-N18</f>
        <v>140</v>
      </c>
      <c r="P18" s="9" t="n">
        <v>800</v>
      </c>
      <c r="Q18" s="9" t="n">
        <f aca="false">O18+P18</f>
        <v>940</v>
      </c>
      <c r="R18" s="9" t="n">
        <v>1000</v>
      </c>
      <c r="S18" s="9" t="n">
        <f aca="false">Q18-R18</f>
        <v>-60</v>
      </c>
      <c r="T18" s="9" t="n">
        <v>1000</v>
      </c>
      <c r="U18" s="9" t="n">
        <f aca="false">S18+T18</f>
        <v>940</v>
      </c>
      <c r="V18" s="9"/>
      <c r="W18" s="9"/>
      <c r="X18" s="9"/>
      <c r="Y18" s="9" t="n">
        <f aca="false">100+100</f>
        <v>200</v>
      </c>
      <c r="Z18" s="9"/>
      <c r="AA18" s="9"/>
      <c r="AB18" s="9"/>
      <c r="AC18" s="9"/>
      <c r="AD18" s="9"/>
      <c r="AE18" s="9" t="n">
        <f aca="false">100+100</f>
        <v>200</v>
      </c>
      <c r="AF18" s="9"/>
      <c r="AG18" s="9"/>
      <c r="AH18" s="9" t="n">
        <v>100</v>
      </c>
      <c r="AI18" s="9"/>
      <c r="AJ18" s="9"/>
      <c r="AK18" s="9"/>
      <c r="AL18" s="9"/>
      <c r="AM18" s="9" t="n">
        <f aca="false">SUM(V18:AL18)</f>
        <v>500</v>
      </c>
      <c r="AN18" s="9" t="n">
        <f aca="false">U18-AM18</f>
        <v>440</v>
      </c>
      <c r="AO18" s="9" t="n">
        <v>900</v>
      </c>
      <c r="AP18" s="9" t="n">
        <v>900</v>
      </c>
      <c r="AQ18" s="9" t="n">
        <v>900</v>
      </c>
      <c r="AR18" s="9" t="s">
        <v>29</v>
      </c>
      <c r="AS18" s="9" t="n">
        <v>900</v>
      </c>
      <c r="AT18" s="9" t="n">
        <v>900</v>
      </c>
      <c r="AU18" s="9" t="n">
        <v>900</v>
      </c>
      <c r="AV18" s="9" t="n">
        <v>900</v>
      </c>
      <c r="AW18" s="9" t="n">
        <v>900</v>
      </c>
      <c r="AX18" s="9" t="s">
        <v>29</v>
      </c>
      <c r="AY18" s="9" t="s">
        <v>29</v>
      </c>
      <c r="AZ18" s="9" t="s">
        <v>29</v>
      </c>
      <c r="BA18" s="9" t="s">
        <v>29</v>
      </c>
      <c r="BB18" s="9" t="s">
        <v>29</v>
      </c>
      <c r="BC18" s="9" t="s">
        <v>29</v>
      </c>
      <c r="BD18" s="9" t="s">
        <v>29</v>
      </c>
      <c r="BE18" s="9" t="s">
        <v>29</v>
      </c>
      <c r="BF18" s="9" t="n">
        <v>300</v>
      </c>
      <c r="BG18" s="9" t="n">
        <v>1600</v>
      </c>
      <c r="BH18" s="9" t="n">
        <v>900</v>
      </c>
      <c r="BI18" s="9" t="n">
        <v>900</v>
      </c>
      <c r="BJ18" s="9" t="n">
        <v>900</v>
      </c>
      <c r="BK18" s="11" t="n">
        <f aca="false">ROUNDUP(AN18/C18,0)</f>
        <v>2</v>
      </c>
      <c r="BL18" s="13" t="n">
        <v>193</v>
      </c>
      <c r="BM18" s="13" t="n">
        <v>274</v>
      </c>
      <c r="BN18" s="13" t="s">
        <v>65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400</v>
      </c>
      <c r="D19" s="9" t="n">
        <v>203524</v>
      </c>
      <c r="E19" s="9" t="n">
        <v>2055823</v>
      </c>
      <c r="F19" s="9"/>
      <c r="G19" s="9" t="s">
        <v>142</v>
      </c>
      <c r="H19" s="9" t="n">
        <v>800</v>
      </c>
      <c r="I19" s="10" t="s">
        <v>143</v>
      </c>
      <c r="J19" s="9" t="n">
        <v>0</v>
      </c>
      <c r="K19" s="9" t="n">
        <f aca="false">H19-J19</f>
        <v>800</v>
      </c>
      <c r="L19" s="9" t="n">
        <v>800</v>
      </c>
      <c r="M19" s="9" t="n">
        <f aca="false">K19+L19</f>
        <v>1600</v>
      </c>
      <c r="N19" s="9" t="n">
        <v>1952</v>
      </c>
      <c r="O19" s="9" t="n">
        <v>-360</v>
      </c>
      <c r="P19" s="9" t="n">
        <v>800</v>
      </c>
      <c r="Q19" s="9" t="n">
        <f aca="false">O19+P19</f>
        <v>440</v>
      </c>
      <c r="R19" s="9" t="n">
        <v>440</v>
      </c>
      <c r="S19" s="9" t="n">
        <f aca="false">Q19-R19</f>
        <v>0</v>
      </c>
      <c r="T19" s="9" t="n">
        <v>810</v>
      </c>
      <c r="U19" s="9" t="n">
        <f aca="false">S19+T19</f>
        <v>810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n">
        <v>400</v>
      </c>
      <c r="AL19" s="9"/>
      <c r="AM19" s="9" t="n">
        <f aca="false">SUM(V19:AL19)</f>
        <v>400</v>
      </c>
      <c r="AN19" s="9" t="n">
        <f aca="false">U19-AM19</f>
        <v>410</v>
      </c>
      <c r="AO19" s="9" t="n">
        <v>800</v>
      </c>
      <c r="AP19" s="9" t="n">
        <v>800</v>
      </c>
      <c r="AQ19" s="9" t="n">
        <v>800</v>
      </c>
      <c r="AR19" s="9" t="s">
        <v>29</v>
      </c>
      <c r="AS19" s="9" t="n">
        <v>800</v>
      </c>
      <c r="AT19" s="9" t="n">
        <v>800</v>
      </c>
      <c r="AU19" s="9" t="n">
        <v>400</v>
      </c>
      <c r="AV19" s="9" t="n">
        <v>800</v>
      </c>
      <c r="AW19" s="9" t="n">
        <v>800</v>
      </c>
      <c r="AX19" s="9" t="s">
        <v>29</v>
      </c>
      <c r="AY19" s="9" t="s">
        <v>29</v>
      </c>
      <c r="AZ19" s="9" t="s">
        <v>29</v>
      </c>
      <c r="BA19" s="9" t="s">
        <v>29</v>
      </c>
      <c r="BB19" s="9" t="s">
        <v>29</v>
      </c>
      <c r="BC19" s="9" t="s">
        <v>29</v>
      </c>
      <c r="BD19" s="9" t="s">
        <v>29</v>
      </c>
      <c r="BE19" s="9" t="s">
        <v>29</v>
      </c>
      <c r="BF19" s="9" t="n">
        <v>400</v>
      </c>
      <c r="BG19" s="9" t="n">
        <v>1200</v>
      </c>
      <c r="BH19" s="9" t="n">
        <v>800</v>
      </c>
      <c r="BI19" s="9" t="n">
        <v>800</v>
      </c>
      <c r="BJ19" s="9" t="n">
        <v>800</v>
      </c>
      <c r="BK19" s="11" t="n">
        <f aca="false">ROUNDUP(AN19/C19,0)</f>
        <v>2</v>
      </c>
      <c r="BL19" s="13" t="n">
        <v>4</v>
      </c>
      <c r="BM19" s="13" t="n">
        <v>0</v>
      </c>
      <c r="BN19" s="13" t="s">
        <v>125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450</v>
      </c>
      <c r="D20" s="9" t="n">
        <v>203525</v>
      </c>
      <c r="E20" s="9" t="n">
        <v>2032044</v>
      </c>
      <c r="F20" s="9" t="s">
        <v>327</v>
      </c>
      <c r="G20" s="9" t="s">
        <v>60</v>
      </c>
      <c r="H20" s="9" t="n">
        <v>1600</v>
      </c>
      <c r="I20" s="10" t="s">
        <v>61</v>
      </c>
      <c r="J20" s="9" t="n">
        <v>1007</v>
      </c>
      <c r="K20" s="9" t="n">
        <f aca="false">H20-J20</f>
        <v>593</v>
      </c>
      <c r="L20" s="9" t="n">
        <v>1200</v>
      </c>
      <c r="M20" s="9" t="n">
        <f aca="false">K20+L20</f>
        <v>1793</v>
      </c>
      <c r="N20" s="9" t="n">
        <v>1153</v>
      </c>
      <c r="O20" s="9" t="n">
        <f aca="false">M20-N20</f>
        <v>640</v>
      </c>
      <c r="P20" s="9" t="n">
        <v>800</v>
      </c>
      <c r="Q20" s="9" t="n">
        <f aca="false">O20+P20</f>
        <v>1440</v>
      </c>
      <c r="R20" s="9" t="n">
        <v>1454</v>
      </c>
      <c r="S20" s="9" t="n">
        <f aca="false">Q20-R20</f>
        <v>-14</v>
      </c>
      <c r="T20" s="9" t="n">
        <v>1200</v>
      </c>
      <c r="U20" s="9" t="n">
        <f aca="false">S20+T20</f>
        <v>1186</v>
      </c>
      <c r="V20" s="9"/>
      <c r="W20" s="9"/>
      <c r="X20" s="9"/>
      <c r="Y20" s="9"/>
      <c r="Z20" s="9" t="n">
        <v>400</v>
      </c>
      <c r="AA20" s="9" t="n">
        <v>420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 t="n">
        <f aca="false">SUM(V20:AL20)</f>
        <v>820</v>
      </c>
      <c r="AN20" s="9" t="n">
        <f aca="false">U20-AM20</f>
        <v>366</v>
      </c>
      <c r="AO20" s="9" t="n">
        <v>800</v>
      </c>
      <c r="AP20" s="9" t="n">
        <v>800</v>
      </c>
      <c r="AQ20" s="9" t="n">
        <v>800</v>
      </c>
      <c r="AR20" s="9" t="s">
        <v>29</v>
      </c>
      <c r="AS20" s="9" t="n">
        <v>1200</v>
      </c>
      <c r="AT20" s="9" t="n">
        <v>800</v>
      </c>
      <c r="AU20" s="9" t="n">
        <v>800</v>
      </c>
      <c r="AV20" s="9" t="n">
        <v>800</v>
      </c>
      <c r="AW20" s="9" t="n">
        <v>1200</v>
      </c>
      <c r="AX20" s="9" t="s">
        <v>29</v>
      </c>
      <c r="AY20" s="9" t="s">
        <v>29</v>
      </c>
      <c r="AZ20" s="9" t="s">
        <v>29</v>
      </c>
      <c r="BA20" s="9" t="s">
        <v>29</v>
      </c>
      <c r="BB20" s="9" t="s">
        <v>29</v>
      </c>
      <c r="BC20" s="9" t="s">
        <v>29</v>
      </c>
      <c r="BD20" s="9" t="s">
        <v>29</v>
      </c>
      <c r="BE20" s="9" t="s">
        <v>29</v>
      </c>
      <c r="BF20" s="9" t="s">
        <v>29</v>
      </c>
      <c r="BG20" s="9" t="n">
        <v>1600</v>
      </c>
      <c r="BH20" s="9" t="n">
        <v>1200</v>
      </c>
      <c r="BI20" s="9" t="n">
        <v>800</v>
      </c>
      <c r="BJ20" s="9" t="n">
        <v>800</v>
      </c>
      <c r="BK20" s="11" t="n">
        <f aca="false">ROUNDUP(AN20/C20,0)</f>
        <v>1</v>
      </c>
      <c r="BL20" s="13" t="n">
        <v>245</v>
      </c>
      <c r="BM20" s="13" t="n">
        <v>2</v>
      </c>
      <c r="BN20" s="13" t="s">
        <v>95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450</v>
      </c>
      <c r="D21" s="9" t="n">
        <v>191575</v>
      </c>
      <c r="E21" s="9" t="n">
        <v>2066305</v>
      </c>
      <c r="F21" s="9" t="s">
        <v>327</v>
      </c>
      <c r="G21" s="9" t="s">
        <v>47</v>
      </c>
      <c r="H21" s="9" t="n">
        <v>1350</v>
      </c>
      <c r="I21" s="10" t="s">
        <v>48</v>
      </c>
      <c r="J21" s="9" t="n">
        <v>773</v>
      </c>
      <c r="K21" s="9" t="n">
        <f aca="false">H21-J21</f>
        <v>577</v>
      </c>
      <c r="L21" s="9" t="n">
        <v>900</v>
      </c>
      <c r="M21" s="9" t="n">
        <f aca="false">K21+L21</f>
        <v>1477</v>
      </c>
      <c r="N21" s="9" t="n">
        <v>784</v>
      </c>
      <c r="O21" s="9" t="n">
        <f aca="false">M21-N21</f>
        <v>693</v>
      </c>
      <c r="P21" s="9" t="n">
        <v>900</v>
      </c>
      <c r="Q21" s="9" t="n">
        <f aca="false">O21+P21</f>
        <v>1593</v>
      </c>
      <c r="R21" s="9" t="n">
        <v>1650</v>
      </c>
      <c r="S21" s="9" t="n">
        <f aca="false">Q21-R21</f>
        <v>-57</v>
      </c>
      <c r="T21" s="9" t="n">
        <v>900</v>
      </c>
      <c r="U21" s="9" t="n">
        <f aca="false">S21+T21</f>
        <v>843</v>
      </c>
      <c r="V21" s="9"/>
      <c r="W21" s="9" t="n">
        <f aca="false">155+327</f>
        <v>482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 t="n">
        <f aca="false">SUM(V21:AL21)</f>
        <v>482</v>
      </c>
      <c r="AN21" s="9" t="n">
        <f aca="false">U21-AM21</f>
        <v>361</v>
      </c>
      <c r="AO21" s="9" t="n">
        <v>900</v>
      </c>
      <c r="AP21" s="9" t="n">
        <v>900</v>
      </c>
      <c r="AQ21" s="9" t="n">
        <v>900</v>
      </c>
      <c r="AR21" s="9" t="s">
        <v>29</v>
      </c>
      <c r="AS21" s="9" t="n">
        <v>900</v>
      </c>
      <c r="AT21" s="9" t="n">
        <v>900</v>
      </c>
      <c r="AU21" s="9" t="n">
        <v>900</v>
      </c>
      <c r="AV21" s="9" t="n">
        <v>900</v>
      </c>
      <c r="AW21" s="9" t="n">
        <v>900</v>
      </c>
      <c r="AX21" s="9" t="s">
        <v>29</v>
      </c>
      <c r="AY21" s="9" t="s">
        <v>29</v>
      </c>
      <c r="AZ21" s="9" t="s">
        <v>29</v>
      </c>
      <c r="BA21" s="9" t="s">
        <v>29</v>
      </c>
      <c r="BB21" s="9" t="s">
        <v>29</v>
      </c>
      <c r="BC21" s="9" t="s">
        <v>29</v>
      </c>
      <c r="BD21" s="9" t="s">
        <v>29</v>
      </c>
      <c r="BE21" s="9" t="s">
        <v>29</v>
      </c>
      <c r="BF21" s="9" t="n">
        <v>450</v>
      </c>
      <c r="BG21" s="9" t="n">
        <v>1350</v>
      </c>
      <c r="BH21" s="9" t="n">
        <v>900</v>
      </c>
      <c r="BI21" s="9" t="n">
        <v>900</v>
      </c>
      <c r="BJ21" s="9" t="n">
        <v>900</v>
      </c>
      <c r="BK21" s="11" t="n">
        <f aca="false">ROUNDUP(AN21/C21,0)</f>
        <v>1</v>
      </c>
      <c r="BL21" s="13" t="n">
        <v>1118</v>
      </c>
      <c r="BM21" s="13" t="n">
        <v>876</v>
      </c>
      <c r="BN21" s="13" t="s">
        <v>95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100</v>
      </c>
      <c r="D22" s="9" t="n">
        <v>190991</v>
      </c>
      <c r="E22" s="16" t="n">
        <v>2130678</v>
      </c>
      <c r="F22" s="9" t="s">
        <v>326</v>
      </c>
      <c r="G22" s="9" t="s">
        <v>112</v>
      </c>
      <c r="H22" s="9" t="s">
        <v>29</v>
      </c>
      <c r="I22" s="10" t="s">
        <v>113</v>
      </c>
      <c r="J22" s="9" t="n">
        <v>200</v>
      </c>
      <c r="K22" s="9" t="n">
        <f aca="false">H22-J22</f>
        <v>-200</v>
      </c>
      <c r="L22" s="9" t="n">
        <v>1200</v>
      </c>
      <c r="M22" s="9" t="n">
        <f aca="false">K22+L22</f>
        <v>1000</v>
      </c>
      <c r="N22" s="9" t="n">
        <v>901</v>
      </c>
      <c r="O22" s="9" t="n">
        <f aca="false">M22-N22</f>
        <v>99</v>
      </c>
      <c r="P22" s="9" t="n">
        <v>500</v>
      </c>
      <c r="Q22" s="9" t="n">
        <f aca="false">O22+P22</f>
        <v>599</v>
      </c>
      <c r="R22" s="9" t="n">
        <v>200</v>
      </c>
      <c r="S22" s="9" t="n">
        <f aca="false">Q22-R22</f>
        <v>399</v>
      </c>
      <c r="T22" s="9" t="n">
        <v>500</v>
      </c>
      <c r="U22" s="9" t="n">
        <f aca="false">S22+T22</f>
        <v>899</v>
      </c>
      <c r="V22" s="9"/>
      <c r="W22" s="9"/>
      <c r="X22" s="9"/>
      <c r="Y22" s="9" t="n">
        <v>82</v>
      </c>
      <c r="Z22" s="9"/>
      <c r="AA22" s="9"/>
      <c r="AB22" s="9"/>
      <c r="AC22" s="9" t="n">
        <f aca="false">100+85</f>
        <v>185</v>
      </c>
      <c r="AD22" s="9"/>
      <c r="AE22" s="9"/>
      <c r="AF22" s="9"/>
      <c r="AG22" s="9"/>
      <c r="AH22" s="9"/>
      <c r="AI22" s="9"/>
      <c r="AJ22" s="9" t="n">
        <f aca="false">100+100</f>
        <v>200</v>
      </c>
      <c r="AK22" s="9" t="n">
        <v>100</v>
      </c>
      <c r="AL22" s="9"/>
      <c r="AM22" s="9" t="n">
        <f aca="false">SUM(V22:AL22)</f>
        <v>567</v>
      </c>
      <c r="AN22" s="9" t="n">
        <f aca="false">U22-AM22</f>
        <v>332</v>
      </c>
      <c r="AO22" s="9" t="n">
        <v>500</v>
      </c>
      <c r="AP22" s="9" t="n">
        <v>500</v>
      </c>
      <c r="AQ22" s="9" t="n">
        <v>500</v>
      </c>
      <c r="AR22" s="9" t="s">
        <v>29</v>
      </c>
      <c r="AS22" s="9" t="n">
        <v>500</v>
      </c>
      <c r="AT22" s="9" t="n">
        <v>500</v>
      </c>
      <c r="AU22" s="9" t="n">
        <v>500</v>
      </c>
      <c r="AV22" s="9" t="n">
        <v>500</v>
      </c>
      <c r="AW22" s="9" t="n">
        <v>500</v>
      </c>
      <c r="AX22" s="9" t="s">
        <v>29</v>
      </c>
      <c r="AY22" s="9" t="s">
        <v>29</v>
      </c>
      <c r="AZ22" s="9" t="s">
        <v>29</v>
      </c>
      <c r="BA22" s="9" t="s">
        <v>29</v>
      </c>
      <c r="BB22" s="9" t="s">
        <v>29</v>
      </c>
      <c r="BC22" s="9" t="s">
        <v>29</v>
      </c>
      <c r="BD22" s="9" t="s">
        <v>29</v>
      </c>
      <c r="BE22" s="9" t="s">
        <v>29</v>
      </c>
      <c r="BF22" s="9" t="n">
        <v>100</v>
      </c>
      <c r="BG22" s="9" t="n">
        <v>900</v>
      </c>
      <c r="BH22" s="9" t="n">
        <v>500</v>
      </c>
      <c r="BI22" s="9" t="n">
        <v>500</v>
      </c>
      <c r="BJ22" s="9" t="n">
        <v>500</v>
      </c>
      <c r="BK22" s="11" t="n">
        <f aca="false">ROUNDUP(AN22/C22,0)</f>
        <v>4</v>
      </c>
      <c r="BL22" s="13" t="n">
        <v>7</v>
      </c>
      <c r="BM22" s="13" t="n">
        <v>741</v>
      </c>
      <c r="BN22" s="13" t="s">
        <v>49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100</v>
      </c>
      <c r="D23" s="9" t="n">
        <v>203524</v>
      </c>
      <c r="E23" s="9" t="n">
        <v>2122175</v>
      </c>
      <c r="F23" s="9"/>
      <c r="G23" s="9" t="s">
        <v>198</v>
      </c>
      <c r="H23" s="9" t="s">
        <v>29</v>
      </c>
      <c r="I23" s="10" t="s">
        <v>199</v>
      </c>
      <c r="J23" s="9" t="n">
        <v>0</v>
      </c>
      <c r="K23" s="9" t="n">
        <f aca="false">H23-J23</f>
        <v>0</v>
      </c>
      <c r="L23" s="9" t="s">
        <v>29</v>
      </c>
      <c r="M23" s="9" t="n">
        <f aca="false">K23+L23</f>
        <v>0</v>
      </c>
      <c r="N23" s="9" t="n">
        <v>0</v>
      </c>
      <c r="O23" s="9" t="n">
        <f aca="false">M23-N23</f>
        <v>0</v>
      </c>
      <c r="P23" s="9" t="n">
        <v>500</v>
      </c>
      <c r="Q23" s="9" t="n">
        <f aca="false">O23+P23</f>
        <v>500</v>
      </c>
      <c r="R23" s="9" t="n">
        <v>171</v>
      </c>
      <c r="S23" s="9" t="n">
        <f aca="false">Q23-R23</f>
        <v>329</v>
      </c>
      <c r="T23" s="9" t="n">
        <v>0</v>
      </c>
      <c r="U23" s="9" t="n">
        <f aca="false">S23+T23</f>
        <v>329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 t="n">
        <f aca="false">SUM(V23:AL23)</f>
        <v>0</v>
      </c>
      <c r="AN23" s="9" t="n">
        <f aca="false">U23-AM23</f>
        <v>329</v>
      </c>
      <c r="AO23" s="9" t="s">
        <v>29</v>
      </c>
      <c r="AP23" s="9" t="s">
        <v>29</v>
      </c>
      <c r="AQ23" s="9" t="s">
        <v>29</v>
      </c>
      <c r="AR23" s="9" t="s">
        <v>29</v>
      </c>
      <c r="AS23" s="9" t="s">
        <v>29</v>
      </c>
      <c r="AT23" s="9" t="s">
        <v>29</v>
      </c>
      <c r="AU23" s="9" t="s">
        <v>29</v>
      </c>
      <c r="AV23" s="9" t="s">
        <v>29</v>
      </c>
      <c r="AW23" s="9" t="s">
        <v>29</v>
      </c>
      <c r="AX23" s="9" t="s">
        <v>29</v>
      </c>
      <c r="AY23" s="9" t="s">
        <v>29</v>
      </c>
      <c r="AZ23" s="9" t="s">
        <v>29</v>
      </c>
      <c r="BA23" s="9" t="s">
        <v>29</v>
      </c>
      <c r="BB23" s="9" t="s">
        <v>29</v>
      </c>
      <c r="BC23" s="9" t="s">
        <v>29</v>
      </c>
      <c r="BD23" s="9" t="s">
        <v>29</v>
      </c>
      <c r="BE23" s="9" t="s">
        <v>29</v>
      </c>
      <c r="BF23" s="9" t="s">
        <v>29</v>
      </c>
      <c r="BG23" s="9" t="n">
        <v>500</v>
      </c>
      <c r="BH23" s="9" t="s">
        <v>29</v>
      </c>
      <c r="BI23" s="9" t="s">
        <v>29</v>
      </c>
      <c r="BJ23" s="9" t="n">
        <v>500</v>
      </c>
      <c r="BK23" s="11" t="n">
        <f aca="false">ROUNDUP(AN23/C23,0)</f>
        <v>4</v>
      </c>
      <c r="BL23" s="13" t="n">
        <v>29</v>
      </c>
      <c r="BM23" s="13" t="n">
        <v>1327</v>
      </c>
      <c r="BN23" s="13" t="s">
        <v>95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1000</v>
      </c>
      <c r="D24" s="9" t="n">
        <v>191575</v>
      </c>
      <c r="E24" s="9" t="n">
        <v>2073479</v>
      </c>
      <c r="F24" s="9" t="s">
        <v>31</v>
      </c>
      <c r="G24" s="9" t="s">
        <v>51</v>
      </c>
      <c r="H24" s="9" t="n">
        <v>1500</v>
      </c>
      <c r="I24" s="10" t="s">
        <v>52</v>
      </c>
      <c r="J24" s="9" t="n">
        <v>0</v>
      </c>
      <c r="K24" s="9" t="n">
        <f aca="false">H24-J24</f>
        <v>1500</v>
      </c>
      <c r="L24" s="9" t="n">
        <v>900</v>
      </c>
      <c r="M24" s="9" t="n">
        <f aca="false">K24+L24</f>
        <v>2400</v>
      </c>
      <c r="N24" s="9" t="n">
        <v>1685</v>
      </c>
      <c r="O24" s="9" t="n">
        <f aca="false">M24-N24</f>
        <v>715</v>
      </c>
      <c r="P24" s="9" t="n">
        <v>900</v>
      </c>
      <c r="Q24" s="9" t="n">
        <f aca="false">O24+P24</f>
        <v>1615</v>
      </c>
      <c r="R24" s="9" t="n">
        <v>1110</v>
      </c>
      <c r="S24" s="9" t="n">
        <f aca="false">Q24-R24</f>
        <v>505</v>
      </c>
      <c r="T24" s="9" t="n">
        <v>1200</v>
      </c>
      <c r="U24" s="9" t="n">
        <f aca="false">S24+T24</f>
        <v>1705</v>
      </c>
      <c r="V24" s="9" t="n">
        <v>486</v>
      </c>
      <c r="W24" s="9"/>
      <c r="X24" s="9"/>
      <c r="Y24" s="9" t="n">
        <v>500</v>
      </c>
      <c r="Z24" s="9" t="n">
        <v>392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 t="n">
        <f aca="false">SUM(V24:AL24)</f>
        <v>1378</v>
      </c>
      <c r="AN24" s="9" t="n">
        <f aca="false">U24-AM24</f>
        <v>327</v>
      </c>
      <c r="AO24" s="9" t="n">
        <v>900</v>
      </c>
      <c r="AP24" s="9" t="n">
        <v>900</v>
      </c>
      <c r="AQ24" s="9" t="n">
        <v>900</v>
      </c>
      <c r="AR24" s="9" t="s">
        <v>29</v>
      </c>
      <c r="AS24" s="9" t="n">
        <v>900</v>
      </c>
      <c r="AT24" s="9" t="n">
        <v>900</v>
      </c>
      <c r="AU24" s="9" t="n">
        <v>900</v>
      </c>
      <c r="AV24" s="9" t="n">
        <v>900</v>
      </c>
      <c r="AW24" s="9" t="n">
        <v>900</v>
      </c>
      <c r="AX24" s="9" t="s">
        <v>29</v>
      </c>
      <c r="AY24" s="9" t="s">
        <v>29</v>
      </c>
      <c r="AZ24" s="9" t="s">
        <v>29</v>
      </c>
      <c r="BA24" s="9" t="s">
        <v>29</v>
      </c>
      <c r="BB24" s="9" t="s">
        <v>29</v>
      </c>
      <c r="BC24" s="9" t="s">
        <v>29</v>
      </c>
      <c r="BD24" s="9" t="s">
        <v>29</v>
      </c>
      <c r="BE24" s="9" t="s">
        <v>29</v>
      </c>
      <c r="BF24" s="9" t="n">
        <v>300</v>
      </c>
      <c r="BG24" s="9" t="n">
        <v>1500</v>
      </c>
      <c r="BH24" s="9" t="n">
        <v>900</v>
      </c>
      <c r="BI24" s="9" t="n">
        <v>900</v>
      </c>
      <c r="BJ24" s="9" t="n">
        <v>900</v>
      </c>
      <c r="BK24" s="11" t="n">
        <f aca="false">ROUNDUP(AN24/C24,0)</f>
        <v>1</v>
      </c>
      <c r="BL24" s="13" t="n">
        <v>1134</v>
      </c>
      <c r="BM24" s="13" t="n">
        <v>1975</v>
      </c>
      <c r="BN24" s="13" t="s">
        <v>95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1000</v>
      </c>
      <c r="D25" s="9" t="n">
        <v>203524</v>
      </c>
      <c r="E25" s="9" t="n">
        <v>2079687</v>
      </c>
      <c r="F25" s="9" t="s">
        <v>329</v>
      </c>
      <c r="G25" s="9" t="s">
        <v>160</v>
      </c>
      <c r="H25" s="9" t="s">
        <v>29</v>
      </c>
      <c r="I25" s="10" t="s">
        <v>161</v>
      </c>
      <c r="J25" s="9" t="n">
        <v>0</v>
      </c>
      <c r="K25" s="9" t="n">
        <f aca="false">H25-J25</f>
        <v>0</v>
      </c>
      <c r="L25" s="9" t="n">
        <v>200</v>
      </c>
      <c r="M25" s="9" t="n">
        <f aca="false">K25+L25</f>
        <v>200</v>
      </c>
      <c r="N25" s="9" t="n">
        <v>0</v>
      </c>
      <c r="O25" s="9" t="n">
        <f aca="false">M25-N25</f>
        <v>200</v>
      </c>
      <c r="P25" s="9" t="s">
        <v>29</v>
      </c>
      <c r="Q25" s="9" t="n">
        <f aca="false">O25+P25</f>
        <v>200</v>
      </c>
      <c r="R25" s="9" t="n">
        <v>0</v>
      </c>
      <c r="S25" s="9" t="n">
        <f aca="false">Q25-R25</f>
        <v>200</v>
      </c>
      <c r="T25" s="9" t="n">
        <v>200</v>
      </c>
      <c r="U25" s="9" t="n">
        <f aca="false">S25+T25</f>
        <v>400</v>
      </c>
      <c r="V25" s="9"/>
      <c r="W25" s="9"/>
      <c r="X25" s="9"/>
      <c r="Y25" s="9"/>
      <c r="Z25" s="9"/>
      <c r="AA25" s="9"/>
      <c r="AB25" s="9"/>
      <c r="AC25" s="9"/>
      <c r="AD25" s="9"/>
      <c r="AE25" s="9" t="n">
        <v>111</v>
      </c>
      <c r="AF25" s="9"/>
      <c r="AG25" s="9"/>
      <c r="AH25" s="9"/>
      <c r="AI25" s="9"/>
      <c r="AJ25" s="9"/>
      <c r="AK25" s="9"/>
      <c r="AL25" s="9"/>
      <c r="AM25" s="9" t="n">
        <f aca="false">SUM(V25:AL25)</f>
        <v>111</v>
      </c>
      <c r="AN25" s="9" t="n">
        <f aca="false">U25-AM25</f>
        <v>289</v>
      </c>
      <c r="AO25" s="9" t="n">
        <v>200</v>
      </c>
      <c r="AP25" s="9" t="s">
        <v>29</v>
      </c>
      <c r="AQ25" s="9" t="n">
        <v>200</v>
      </c>
      <c r="AR25" s="9" t="s">
        <v>29</v>
      </c>
      <c r="AS25" s="9" t="n">
        <v>200</v>
      </c>
      <c r="AT25" s="9" t="s">
        <v>29</v>
      </c>
      <c r="AU25" s="9" t="n">
        <v>200</v>
      </c>
      <c r="AV25" s="9" t="n">
        <v>200</v>
      </c>
      <c r="AW25" s="9" t="s">
        <v>29</v>
      </c>
      <c r="AX25" s="9" t="s">
        <v>29</v>
      </c>
      <c r="AY25" s="9" t="s">
        <v>29</v>
      </c>
      <c r="AZ25" s="9" t="s">
        <v>29</v>
      </c>
      <c r="BA25" s="9" t="s">
        <v>29</v>
      </c>
      <c r="BB25" s="9" t="s">
        <v>29</v>
      </c>
      <c r="BC25" s="9" t="s">
        <v>29</v>
      </c>
      <c r="BD25" s="9" t="s">
        <v>29</v>
      </c>
      <c r="BE25" s="9" t="s">
        <v>29</v>
      </c>
      <c r="BF25" s="9" t="n">
        <v>200</v>
      </c>
      <c r="BG25" s="9" t="n">
        <v>200</v>
      </c>
      <c r="BH25" s="9" t="s">
        <v>29</v>
      </c>
      <c r="BI25" s="9" t="n">
        <v>200</v>
      </c>
      <c r="BJ25" s="9" t="n">
        <v>200</v>
      </c>
      <c r="BK25" s="11" t="n">
        <f aca="false">ROUNDUP(AN25/C25,0)</f>
        <v>1</v>
      </c>
      <c r="BL25" s="13" t="n">
        <v>9</v>
      </c>
      <c r="BM25" s="13" t="n">
        <v>0</v>
      </c>
      <c r="BN25" s="13" t="s">
        <v>95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400</v>
      </c>
      <c r="D26" s="9" t="n">
        <v>203524</v>
      </c>
      <c r="E26" s="9" t="n">
        <v>2071358</v>
      </c>
      <c r="F26" s="9"/>
      <c r="G26" s="9" t="s">
        <v>74</v>
      </c>
      <c r="H26" s="9" t="s">
        <v>29</v>
      </c>
      <c r="I26" s="10" t="s">
        <v>75</v>
      </c>
      <c r="J26" s="9" t="n">
        <v>0</v>
      </c>
      <c r="K26" s="9" t="n">
        <f aca="false">H26-J26</f>
        <v>0</v>
      </c>
      <c r="L26" s="9" t="n">
        <v>1000</v>
      </c>
      <c r="M26" s="9" t="n">
        <f aca="false">K26+L26</f>
        <v>1000</v>
      </c>
      <c r="N26" s="9" t="n">
        <v>1010</v>
      </c>
      <c r="O26" s="9" t="n">
        <f aca="false">M26-N26</f>
        <v>-10</v>
      </c>
      <c r="P26" s="9" t="n">
        <v>500</v>
      </c>
      <c r="Q26" s="9" t="n">
        <f aca="false">O26+P26</f>
        <v>490</v>
      </c>
      <c r="R26" s="9" t="n">
        <v>1234</v>
      </c>
      <c r="S26" s="9" t="n">
        <f aca="false">Q26-R26</f>
        <v>-744</v>
      </c>
      <c r="T26" s="9" t="n">
        <v>1000</v>
      </c>
      <c r="U26" s="9" t="n">
        <f aca="false">S26+T26</f>
        <v>256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 t="n">
        <f aca="false">SUM(V26:AL26)</f>
        <v>0</v>
      </c>
      <c r="AN26" s="9" t="n">
        <f aca="false">U26-AM26</f>
        <v>256</v>
      </c>
      <c r="AO26" s="9" t="n">
        <v>500</v>
      </c>
      <c r="AP26" s="9" t="n">
        <v>1000</v>
      </c>
      <c r="AQ26" s="9" t="n">
        <v>500</v>
      </c>
      <c r="AR26" s="9" t="s">
        <v>29</v>
      </c>
      <c r="AS26" s="9" t="n">
        <v>1000</v>
      </c>
      <c r="AT26" s="9" t="n">
        <v>500</v>
      </c>
      <c r="AU26" s="9" t="n">
        <v>1000</v>
      </c>
      <c r="AV26" s="9" t="n">
        <v>500</v>
      </c>
      <c r="AW26" s="9" t="n">
        <v>1000</v>
      </c>
      <c r="AX26" s="9" t="s">
        <v>29</v>
      </c>
      <c r="AY26" s="9" t="s">
        <v>29</v>
      </c>
      <c r="AZ26" s="9" t="s">
        <v>29</v>
      </c>
      <c r="BA26" s="9" t="s">
        <v>29</v>
      </c>
      <c r="BB26" s="9" t="s">
        <v>29</v>
      </c>
      <c r="BC26" s="9" t="s">
        <v>29</v>
      </c>
      <c r="BD26" s="9" t="s">
        <v>29</v>
      </c>
      <c r="BE26" s="9" t="s">
        <v>29</v>
      </c>
      <c r="BF26" s="9" t="s">
        <v>29</v>
      </c>
      <c r="BG26" s="9" t="n">
        <v>1500</v>
      </c>
      <c r="BH26" s="9" t="n">
        <v>500</v>
      </c>
      <c r="BI26" s="9" t="n">
        <v>1000</v>
      </c>
      <c r="BJ26" s="9" t="n">
        <v>500</v>
      </c>
      <c r="BK26" s="11" t="n">
        <f aca="false">ROUNDUP(AN26/C26,0)</f>
        <v>1</v>
      </c>
      <c r="BL26" s="13" t="n">
        <v>844</v>
      </c>
      <c r="BM26" s="13" t="n">
        <v>471</v>
      </c>
      <c r="BN26" s="13" t="s">
        <v>117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100</v>
      </c>
      <c r="D27" s="9" t="n">
        <v>203525</v>
      </c>
      <c r="E27" s="9" t="n">
        <v>2032046</v>
      </c>
      <c r="F27" s="9" t="s">
        <v>327</v>
      </c>
      <c r="G27" s="9" t="s">
        <v>126</v>
      </c>
      <c r="H27" s="9" t="n">
        <v>520</v>
      </c>
      <c r="I27" s="10" t="s">
        <v>127</v>
      </c>
      <c r="J27" s="9" t="n">
        <v>900</v>
      </c>
      <c r="K27" s="9" t="n">
        <f aca="false">H27-J27</f>
        <v>-380</v>
      </c>
      <c r="L27" s="9" t="n">
        <v>1170</v>
      </c>
      <c r="M27" s="9" t="n">
        <f aca="false">K27+L27</f>
        <v>790</v>
      </c>
      <c r="N27" s="9" t="n">
        <v>800</v>
      </c>
      <c r="O27" s="9" t="n">
        <f aca="false">M27-N27</f>
        <v>-10</v>
      </c>
      <c r="P27" s="9" t="n">
        <v>780</v>
      </c>
      <c r="Q27" s="9" t="n">
        <f aca="false">O27+P27</f>
        <v>770</v>
      </c>
      <c r="R27" s="9" t="n">
        <v>600</v>
      </c>
      <c r="S27" s="9" t="n">
        <f aca="false">Q27-R27</f>
        <v>170</v>
      </c>
      <c r="T27" s="9" t="n">
        <v>1040</v>
      </c>
      <c r="U27" s="9" t="n">
        <f aca="false">S27+T27</f>
        <v>1210</v>
      </c>
      <c r="V27" s="9"/>
      <c r="W27" s="9"/>
      <c r="X27" s="9"/>
      <c r="Y27" s="9"/>
      <c r="Z27" s="9"/>
      <c r="AA27" s="9"/>
      <c r="AB27" s="9"/>
      <c r="AC27" s="9" t="n">
        <f aca="false">100+100</f>
        <v>200</v>
      </c>
      <c r="AD27" s="9"/>
      <c r="AE27" s="9" t="n">
        <f aca="false">100+100+100+100</f>
        <v>400</v>
      </c>
      <c r="AF27" s="9"/>
      <c r="AG27" s="9" t="n">
        <f aca="false">100+100</f>
        <v>200</v>
      </c>
      <c r="AH27" s="9"/>
      <c r="AI27" s="9"/>
      <c r="AJ27" s="9" t="n">
        <f aca="false">100+100</f>
        <v>200</v>
      </c>
      <c r="AK27" s="9"/>
      <c r="AL27" s="9"/>
      <c r="AM27" s="9" t="n">
        <f aca="false">SUM(V27:AL27)</f>
        <v>1000</v>
      </c>
      <c r="AN27" s="9" t="n">
        <f aca="false">U27-AM27</f>
        <v>210</v>
      </c>
      <c r="AO27" s="9" t="n">
        <v>910</v>
      </c>
      <c r="AP27" s="9" t="n">
        <v>910</v>
      </c>
      <c r="AQ27" s="9" t="n">
        <v>910</v>
      </c>
      <c r="AR27" s="9" t="s">
        <v>29</v>
      </c>
      <c r="AS27" s="9" t="n">
        <v>910</v>
      </c>
      <c r="AT27" s="9" t="n">
        <v>910</v>
      </c>
      <c r="AU27" s="9" t="n">
        <v>910</v>
      </c>
      <c r="AV27" s="9" t="n">
        <v>910</v>
      </c>
      <c r="AW27" s="9" t="n">
        <v>780</v>
      </c>
      <c r="AX27" s="9" t="s">
        <v>29</v>
      </c>
      <c r="AY27" s="9" t="s">
        <v>29</v>
      </c>
      <c r="AZ27" s="9" t="s">
        <v>29</v>
      </c>
      <c r="BA27" s="9" t="s">
        <v>29</v>
      </c>
      <c r="BB27" s="9" t="s">
        <v>29</v>
      </c>
      <c r="BC27" s="9" t="s">
        <v>29</v>
      </c>
      <c r="BD27" s="9" t="s">
        <v>29</v>
      </c>
      <c r="BE27" s="9" t="s">
        <v>29</v>
      </c>
      <c r="BF27" s="9" t="n">
        <v>390</v>
      </c>
      <c r="BG27" s="9" t="n">
        <v>1560</v>
      </c>
      <c r="BH27" s="9" t="n">
        <v>910</v>
      </c>
      <c r="BI27" s="9" t="n">
        <v>910</v>
      </c>
      <c r="BJ27" s="9" t="n">
        <v>780</v>
      </c>
      <c r="BK27" s="11" t="n">
        <f aca="false">ROUNDUP(AN27/C27,0)</f>
        <v>3</v>
      </c>
      <c r="BL27" s="13" t="n">
        <v>388</v>
      </c>
      <c r="BM27" s="13" t="n">
        <v>1190</v>
      </c>
      <c r="BN27" s="13" t="s">
        <v>65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400</v>
      </c>
      <c r="D28" s="9" t="n">
        <v>200375</v>
      </c>
      <c r="E28" s="16" t="n">
        <v>2260334</v>
      </c>
      <c r="F28" s="9"/>
      <c r="G28" s="9" t="s">
        <v>134</v>
      </c>
      <c r="H28" s="9" t="s">
        <v>29</v>
      </c>
      <c r="I28" s="10" t="s">
        <v>135</v>
      </c>
      <c r="J28" s="9" t="n">
        <v>0</v>
      </c>
      <c r="K28" s="9" t="n">
        <f aca="false">H28-J28</f>
        <v>0</v>
      </c>
      <c r="L28" s="9" t="n">
        <v>1000</v>
      </c>
      <c r="M28" s="9" t="n">
        <f aca="false">K28+L28</f>
        <v>1000</v>
      </c>
      <c r="N28" s="9" t="n">
        <v>853</v>
      </c>
      <c r="O28" s="9" t="n">
        <f aca="false">M28-N28</f>
        <v>147</v>
      </c>
      <c r="P28" s="9" t="n">
        <v>400</v>
      </c>
      <c r="Q28" s="9" t="n">
        <f aca="false">O28+P28</f>
        <v>547</v>
      </c>
      <c r="R28" s="9" t="n">
        <v>890</v>
      </c>
      <c r="S28" s="9" t="n">
        <f aca="false">Q28-R28</f>
        <v>-343</v>
      </c>
      <c r="T28" s="9" t="n">
        <v>600</v>
      </c>
      <c r="U28" s="9" t="n">
        <f aca="false">S28+T28</f>
        <v>257</v>
      </c>
      <c r="V28" s="9"/>
      <c r="W28" s="9"/>
      <c r="X28" s="9"/>
      <c r="Y28" s="9"/>
      <c r="Z28" s="9"/>
      <c r="AA28" s="9"/>
      <c r="AB28" s="9"/>
      <c r="AC28" s="9" t="n">
        <v>74</v>
      </c>
      <c r="AD28" s="9"/>
      <c r="AE28" s="9"/>
      <c r="AF28" s="9"/>
      <c r="AG28" s="9"/>
      <c r="AH28" s="9"/>
      <c r="AI28" s="9"/>
      <c r="AJ28" s="9"/>
      <c r="AK28" s="9"/>
      <c r="AL28" s="9"/>
      <c r="AM28" s="9" t="n">
        <f aca="false">SUM(V28:AL28)</f>
        <v>74</v>
      </c>
      <c r="AN28" s="9" t="n">
        <f aca="false">U28-AM28</f>
        <v>183</v>
      </c>
      <c r="AO28" s="9" t="n">
        <v>400</v>
      </c>
      <c r="AP28" s="9" t="n">
        <v>600</v>
      </c>
      <c r="AQ28" s="9" t="n">
        <v>400</v>
      </c>
      <c r="AR28" s="9" t="s">
        <v>29</v>
      </c>
      <c r="AS28" s="9" t="n">
        <v>600</v>
      </c>
      <c r="AT28" s="9" t="n">
        <v>400</v>
      </c>
      <c r="AU28" s="9" t="n">
        <v>600</v>
      </c>
      <c r="AV28" s="9" t="n">
        <v>400</v>
      </c>
      <c r="AW28" s="9" t="n">
        <v>600</v>
      </c>
      <c r="AX28" s="9" t="s">
        <v>29</v>
      </c>
      <c r="AY28" s="9" t="s">
        <v>29</v>
      </c>
      <c r="AZ28" s="9" t="s">
        <v>29</v>
      </c>
      <c r="BA28" s="9" t="s">
        <v>29</v>
      </c>
      <c r="BB28" s="9" t="s">
        <v>29</v>
      </c>
      <c r="BC28" s="9" t="s">
        <v>29</v>
      </c>
      <c r="BD28" s="9" t="s">
        <v>29</v>
      </c>
      <c r="BE28" s="9" t="s">
        <v>29</v>
      </c>
      <c r="BF28" s="9" t="s">
        <v>29</v>
      </c>
      <c r="BG28" s="9" t="n">
        <v>1000</v>
      </c>
      <c r="BH28" s="9" t="n">
        <v>400</v>
      </c>
      <c r="BI28" s="9" t="n">
        <v>600</v>
      </c>
      <c r="BJ28" s="9" t="n">
        <v>400</v>
      </c>
      <c r="BK28" s="11" t="n">
        <f aca="false">ROUNDUP(AN28/C28,0)</f>
        <v>1</v>
      </c>
      <c r="BL28" s="13" t="n">
        <v>339</v>
      </c>
      <c r="BM28" s="13" t="n">
        <v>0</v>
      </c>
      <c r="BN28" s="13" t="s">
        <v>95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90</v>
      </c>
      <c r="D29" s="9" t="n">
        <v>203525</v>
      </c>
      <c r="E29" s="16" t="n">
        <v>2004136</v>
      </c>
      <c r="F29" s="9" t="s">
        <v>326</v>
      </c>
      <c r="G29" s="9" t="s">
        <v>105</v>
      </c>
      <c r="H29" s="9" t="s">
        <v>29</v>
      </c>
      <c r="I29" s="10" t="s">
        <v>106</v>
      </c>
      <c r="J29" s="9" t="n">
        <v>167</v>
      </c>
      <c r="K29" s="9" t="n">
        <f aca="false">H29-J29</f>
        <v>-167</v>
      </c>
      <c r="L29" s="9" t="n">
        <v>300</v>
      </c>
      <c r="M29" s="9" t="n">
        <f aca="false">K29+L29</f>
        <v>133</v>
      </c>
      <c r="N29" s="9" t="n">
        <v>150</v>
      </c>
      <c r="O29" s="9" t="n">
        <f aca="false">M29-N29</f>
        <v>-17</v>
      </c>
      <c r="P29" s="9" t="n">
        <v>500</v>
      </c>
      <c r="Q29" s="9" t="n">
        <f aca="false">O29+P29</f>
        <v>483</v>
      </c>
      <c r="R29" s="9" t="n">
        <v>219</v>
      </c>
      <c r="S29" s="9" t="n">
        <f aca="false">Q29-R29</f>
        <v>264</v>
      </c>
      <c r="T29" s="9" t="n">
        <v>500</v>
      </c>
      <c r="U29" s="9" t="n">
        <f aca="false">S29+T29</f>
        <v>764</v>
      </c>
      <c r="V29" s="9"/>
      <c r="W29" s="9"/>
      <c r="X29" s="9"/>
      <c r="Y29" s="9"/>
      <c r="Z29" s="9"/>
      <c r="AA29" s="9"/>
      <c r="AB29" s="9" t="n">
        <v>80</v>
      </c>
      <c r="AC29" s="9" t="n">
        <v>83</v>
      </c>
      <c r="AD29" s="9"/>
      <c r="AE29" s="9"/>
      <c r="AF29" s="9" t="n">
        <f aca="false">80*3</f>
        <v>240</v>
      </c>
      <c r="AG29" s="9"/>
      <c r="AH29" s="9" t="n">
        <f aca="false">100+80</f>
        <v>180</v>
      </c>
      <c r="AI29" s="9"/>
      <c r="AJ29" s="9"/>
      <c r="AK29" s="9"/>
      <c r="AL29" s="9"/>
      <c r="AM29" s="9" t="n">
        <f aca="false">SUM(V29:AL29)</f>
        <v>583</v>
      </c>
      <c r="AN29" s="9" t="n">
        <f aca="false">U29-AM29</f>
        <v>181</v>
      </c>
      <c r="AO29" s="9" t="n">
        <v>500</v>
      </c>
      <c r="AP29" s="9" t="n">
        <v>500</v>
      </c>
      <c r="AQ29" s="9" t="n">
        <v>500</v>
      </c>
      <c r="AR29" s="9" t="s">
        <v>29</v>
      </c>
      <c r="AS29" s="9" t="n">
        <v>500</v>
      </c>
      <c r="AT29" s="9" t="n">
        <v>500</v>
      </c>
      <c r="AU29" s="9" t="n">
        <v>500</v>
      </c>
      <c r="AV29" s="9" t="n">
        <v>500</v>
      </c>
      <c r="AW29" s="9" t="n">
        <v>500</v>
      </c>
      <c r="AX29" s="9" t="s">
        <v>29</v>
      </c>
      <c r="AY29" s="9" t="s">
        <v>29</v>
      </c>
      <c r="AZ29" s="9" t="s">
        <v>29</v>
      </c>
      <c r="BA29" s="9" t="s">
        <v>29</v>
      </c>
      <c r="BB29" s="9" t="s">
        <v>29</v>
      </c>
      <c r="BC29" s="9" t="s">
        <v>29</v>
      </c>
      <c r="BD29" s="9" t="s">
        <v>29</v>
      </c>
      <c r="BE29" s="9" t="s">
        <v>29</v>
      </c>
      <c r="BF29" s="9" t="n">
        <v>100</v>
      </c>
      <c r="BG29" s="9" t="n">
        <v>900</v>
      </c>
      <c r="BH29" s="9" t="n">
        <v>500</v>
      </c>
      <c r="BI29" s="9" t="n">
        <v>500</v>
      </c>
      <c r="BJ29" s="9" t="n">
        <v>500</v>
      </c>
      <c r="BK29" s="11" t="n">
        <f aca="false">ROUNDUP(AN29/C29,0)</f>
        <v>3</v>
      </c>
      <c r="BL29" s="13" t="n">
        <v>91</v>
      </c>
      <c r="BM29" s="13" t="n">
        <v>1693</v>
      </c>
      <c r="BN29" s="13" t="s">
        <v>331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250</v>
      </c>
      <c r="D30" s="9" t="n">
        <v>203524</v>
      </c>
      <c r="E30" s="9" t="n">
        <v>2094896</v>
      </c>
      <c r="F30" s="9" t="s">
        <v>328</v>
      </c>
      <c r="G30" s="9" t="s">
        <v>109</v>
      </c>
      <c r="H30" s="9" t="s">
        <v>29</v>
      </c>
      <c r="I30" s="10" t="s">
        <v>110</v>
      </c>
      <c r="J30" s="9" t="n">
        <v>282</v>
      </c>
      <c r="K30" s="9" t="n">
        <f aca="false">H30-J30</f>
        <v>-282</v>
      </c>
      <c r="L30" s="9" t="n">
        <v>900</v>
      </c>
      <c r="M30" s="9" t="n">
        <f aca="false">K30+L30</f>
        <v>618</v>
      </c>
      <c r="N30" s="9" t="n">
        <v>810</v>
      </c>
      <c r="O30" s="9" t="n">
        <f aca="false">M30-N30</f>
        <v>-192</v>
      </c>
      <c r="P30" s="9" t="n">
        <v>720</v>
      </c>
      <c r="Q30" s="9" t="n">
        <f aca="false">O30+P30</f>
        <v>528</v>
      </c>
      <c r="R30" s="9" t="n">
        <v>280</v>
      </c>
      <c r="S30" s="9" t="n">
        <f aca="false">Q30-R30</f>
        <v>248</v>
      </c>
      <c r="T30" s="9" t="n">
        <v>720</v>
      </c>
      <c r="U30" s="9" t="n">
        <f aca="false">S30+T30</f>
        <v>968</v>
      </c>
      <c r="V30" s="9"/>
      <c r="W30" s="9"/>
      <c r="X30" s="9"/>
      <c r="Y30" s="9" t="n">
        <v>193</v>
      </c>
      <c r="Z30" s="9"/>
      <c r="AA30" s="9"/>
      <c r="AB30" s="9"/>
      <c r="AC30" s="9"/>
      <c r="AD30" s="9"/>
      <c r="AE30" s="9"/>
      <c r="AF30" s="9"/>
      <c r="AG30" s="9" t="n">
        <v>245</v>
      </c>
      <c r="AH30" s="9"/>
      <c r="AI30" s="9" t="n">
        <v>356</v>
      </c>
      <c r="AJ30" s="9"/>
      <c r="AK30" s="9"/>
      <c r="AL30" s="9"/>
      <c r="AM30" s="9" t="n">
        <f aca="false">SUM(V30:AL30)</f>
        <v>794</v>
      </c>
      <c r="AN30" s="9" t="n">
        <f aca="false">U30-AM30</f>
        <v>174</v>
      </c>
      <c r="AO30" s="9" t="n">
        <v>900</v>
      </c>
      <c r="AP30" s="9" t="n">
        <v>720</v>
      </c>
      <c r="AQ30" s="9" t="n">
        <v>720</v>
      </c>
      <c r="AR30" s="9" t="s">
        <v>29</v>
      </c>
      <c r="AS30" s="9" t="n">
        <v>720</v>
      </c>
      <c r="AT30" s="9" t="n">
        <v>720</v>
      </c>
      <c r="AU30" s="9" t="n">
        <v>720</v>
      </c>
      <c r="AV30" s="9" t="n">
        <v>900</v>
      </c>
      <c r="AW30" s="9" t="n">
        <v>720</v>
      </c>
      <c r="AX30" s="9" t="s">
        <v>29</v>
      </c>
      <c r="AY30" s="9" t="s">
        <v>29</v>
      </c>
      <c r="AZ30" s="9" t="s">
        <v>29</v>
      </c>
      <c r="BA30" s="9" t="s">
        <v>29</v>
      </c>
      <c r="BB30" s="9" t="s">
        <v>29</v>
      </c>
      <c r="BC30" s="9" t="s">
        <v>29</v>
      </c>
      <c r="BD30" s="9" t="s">
        <v>29</v>
      </c>
      <c r="BE30" s="9" t="s">
        <v>29</v>
      </c>
      <c r="BF30" s="9" t="n">
        <v>360</v>
      </c>
      <c r="BG30" s="9" t="n">
        <v>1260</v>
      </c>
      <c r="BH30" s="9" t="n">
        <v>720</v>
      </c>
      <c r="BI30" s="9" t="n">
        <v>720</v>
      </c>
      <c r="BJ30" s="9" t="n">
        <v>720</v>
      </c>
      <c r="BK30" s="11" t="n">
        <f aca="false">ROUNDUP(AN30/C30,0)</f>
        <v>1</v>
      </c>
      <c r="BL30" s="13" t="n">
        <v>220</v>
      </c>
      <c r="BM30" s="13" t="n">
        <v>1568</v>
      </c>
      <c r="BN30" s="13" t="s">
        <v>49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39</v>
      </c>
      <c r="D31" s="9" t="n">
        <v>203524</v>
      </c>
      <c r="E31" s="9" t="n">
        <v>2079695</v>
      </c>
      <c r="F31" s="9" t="s">
        <v>332</v>
      </c>
      <c r="G31" s="9" t="s">
        <v>93</v>
      </c>
      <c r="H31" s="9" t="s">
        <v>29</v>
      </c>
      <c r="I31" s="10" t="s">
        <v>94</v>
      </c>
      <c r="J31" s="9" t="n">
        <v>41</v>
      </c>
      <c r="K31" s="9" t="n">
        <f aca="false">H31-J31</f>
        <v>-41</v>
      </c>
      <c r="L31" s="9" t="n">
        <v>126</v>
      </c>
      <c r="M31" s="9" t="n">
        <f aca="false">K31+L31</f>
        <v>85</v>
      </c>
      <c r="N31" s="9" t="n">
        <v>82</v>
      </c>
      <c r="O31" s="9" t="n">
        <f aca="false">M31-N31</f>
        <v>3</v>
      </c>
      <c r="P31" s="9" t="n">
        <v>126</v>
      </c>
      <c r="Q31" s="9" t="n">
        <f aca="false">O31+P31</f>
        <v>129</v>
      </c>
      <c r="R31" s="9" t="n">
        <v>118</v>
      </c>
      <c r="S31" s="9" t="n">
        <f aca="false">Q31-R31</f>
        <v>11</v>
      </c>
      <c r="T31" s="9" t="n">
        <v>126</v>
      </c>
      <c r="U31" s="9" t="n">
        <f aca="false">S31+T31</f>
        <v>137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 t="n">
        <f aca="false">SUM(V31:AL31)</f>
        <v>0</v>
      </c>
      <c r="AN31" s="9" t="n">
        <f aca="false">U31-AM31</f>
        <v>137</v>
      </c>
      <c r="AO31" s="9" t="n">
        <v>126</v>
      </c>
      <c r="AP31" s="9" t="n">
        <v>126</v>
      </c>
      <c r="AQ31" s="9" t="n">
        <v>126</v>
      </c>
      <c r="AR31" s="9" t="s">
        <v>29</v>
      </c>
      <c r="AS31" s="9" t="n">
        <v>126</v>
      </c>
      <c r="AT31" s="9" t="n">
        <v>126</v>
      </c>
      <c r="AU31" s="9" t="n">
        <v>126</v>
      </c>
      <c r="AV31" s="9" t="n">
        <v>126</v>
      </c>
      <c r="AW31" s="9" t="n">
        <v>168</v>
      </c>
      <c r="AX31" s="9" t="s">
        <v>29</v>
      </c>
      <c r="AY31" s="9" t="s">
        <v>29</v>
      </c>
      <c r="AZ31" s="9" t="s">
        <v>29</v>
      </c>
      <c r="BA31" s="9" t="s">
        <v>29</v>
      </c>
      <c r="BB31" s="9" t="s">
        <v>29</v>
      </c>
      <c r="BC31" s="9" t="s">
        <v>29</v>
      </c>
      <c r="BD31" s="9" t="s">
        <v>29</v>
      </c>
      <c r="BE31" s="9" t="s">
        <v>29</v>
      </c>
      <c r="BF31" s="9" t="n">
        <v>84</v>
      </c>
      <c r="BG31" s="9" t="n">
        <v>168</v>
      </c>
      <c r="BH31" s="9" t="n">
        <v>126</v>
      </c>
      <c r="BI31" s="9" t="n">
        <v>126</v>
      </c>
      <c r="BJ31" s="9" t="n">
        <v>126</v>
      </c>
      <c r="BK31" s="11" t="n">
        <f aca="false">ROUNDUP(AN31/C31,0)</f>
        <v>4</v>
      </c>
      <c r="BL31" s="13" t="n">
        <v>0</v>
      </c>
      <c r="BM31" s="13" t="n">
        <v>70</v>
      </c>
      <c r="BN31" s="13" t="s">
        <v>117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100</v>
      </c>
      <c r="D32" s="9" t="n">
        <v>184977</v>
      </c>
      <c r="E32" s="16" t="n">
        <v>2004126</v>
      </c>
      <c r="F32" s="9"/>
      <c r="G32" s="9" t="s">
        <v>242</v>
      </c>
      <c r="H32" s="9" t="n">
        <v>120</v>
      </c>
      <c r="I32" s="10" t="s">
        <v>243</v>
      </c>
      <c r="J32" s="9" t="n">
        <v>0</v>
      </c>
      <c r="K32" s="9" t="n">
        <f aca="false">H32-J32</f>
        <v>120</v>
      </c>
      <c r="L32" s="9" t="s">
        <v>29</v>
      </c>
      <c r="M32" s="9" t="n">
        <f aca="false">K32+L32</f>
        <v>120</v>
      </c>
      <c r="N32" s="9" t="n">
        <v>23</v>
      </c>
      <c r="O32" s="9" t="n">
        <f aca="false">M32-N32</f>
        <v>97</v>
      </c>
      <c r="P32" s="9" t="n">
        <v>120</v>
      </c>
      <c r="Q32" s="9" t="n">
        <f aca="false">O32+P32</f>
        <v>217</v>
      </c>
      <c r="R32" s="9" t="n">
        <v>120</v>
      </c>
      <c r="S32" s="9" t="n">
        <f aca="false">Q32-R32</f>
        <v>97</v>
      </c>
      <c r="T32" s="9" t="s">
        <v>29</v>
      </c>
      <c r="U32" s="9" t="n">
        <f aca="false">S32+T32</f>
        <v>97</v>
      </c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 t="n">
        <f aca="false">SUM(V32:AL32)</f>
        <v>0</v>
      </c>
      <c r="AN32" s="9" t="n">
        <f aca="false">U32-AM32</f>
        <v>97</v>
      </c>
      <c r="AO32" s="9" t="s">
        <v>29</v>
      </c>
      <c r="AP32" s="9" t="s">
        <v>29</v>
      </c>
      <c r="AQ32" s="9" t="s">
        <v>29</v>
      </c>
      <c r="AR32" s="9" t="s">
        <v>29</v>
      </c>
      <c r="AS32" s="9" t="s">
        <v>29</v>
      </c>
      <c r="AT32" s="9" t="s">
        <v>29</v>
      </c>
      <c r="AU32" s="9" t="n">
        <v>120</v>
      </c>
      <c r="AV32" s="9" t="s">
        <v>29</v>
      </c>
      <c r="AW32" s="9" t="s">
        <v>29</v>
      </c>
      <c r="AX32" s="9" t="s">
        <v>29</v>
      </c>
      <c r="AY32" s="9" t="s">
        <v>29</v>
      </c>
      <c r="AZ32" s="9" t="s">
        <v>29</v>
      </c>
      <c r="BA32" s="9" t="s">
        <v>29</v>
      </c>
      <c r="BB32" s="9" t="s">
        <v>29</v>
      </c>
      <c r="BC32" s="9" t="s">
        <v>29</v>
      </c>
      <c r="BD32" s="9" t="s">
        <v>29</v>
      </c>
      <c r="BE32" s="9" t="s">
        <v>29</v>
      </c>
      <c r="BF32" s="9" t="s">
        <v>29</v>
      </c>
      <c r="BG32" s="9" t="s">
        <v>29</v>
      </c>
      <c r="BH32" s="9" t="n">
        <v>120</v>
      </c>
      <c r="BI32" s="9" t="s">
        <v>29</v>
      </c>
      <c r="BJ32" s="9" t="s">
        <v>29</v>
      </c>
      <c r="BK32" s="11" t="n">
        <f aca="false">ROUNDUP(AN32/C32,0)</f>
        <v>1</v>
      </c>
      <c r="BL32" s="13" t="n">
        <v>0</v>
      </c>
      <c r="BM32" s="13" t="n">
        <v>0</v>
      </c>
      <c r="BN32" s="13" t="s">
        <v>95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1800</v>
      </c>
      <c r="D33" s="9" t="n">
        <v>190991</v>
      </c>
      <c r="E33" s="9" t="n">
        <v>2184947</v>
      </c>
      <c r="F33" s="9" t="s">
        <v>329</v>
      </c>
      <c r="G33" s="9" t="s">
        <v>168</v>
      </c>
      <c r="H33" s="9" t="s">
        <v>29</v>
      </c>
      <c r="I33" s="10" t="s">
        <v>169</v>
      </c>
      <c r="J33" s="9" t="n">
        <v>0</v>
      </c>
      <c r="K33" s="9" t="n">
        <f aca="false">H33-J33</f>
        <v>0</v>
      </c>
      <c r="L33" s="9" t="s">
        <v>29</v>
      </c>
      <c r="M33" s="9" t="n">
        <f aca="false">K33+L33</f>
        <v>0</v>
      </c>
      <c r="N33" s="9" t="n">
        <v>0</v>
      </c>
      <c r="O33" s="9" t="n">
        <f aca="false">M33-N33</f>
        <v>0</v>
      </c>
      <c r="P33" s="9" t="n">
        <v>120</v>
      </c>
      <c r="Q33" s="9" t="n">
        <f aca="false">O33+P33</f>
        <v>120</v>
      </c>
      <c r="R33" s="9" t="n">
        <v>0</v>
      </c>
      <c r="S33" s="9" t="n">
        <f aca="false">Q33-R33</f>
        <v>120</v>
      </c>
      <c r="T33" s="9" t="n">
        <v>120</v>
      </c>
      <c r="U33" s="9" t="n">
        <f aca="false">S33+T33</f>
        <v>240</v>
      </c>
      <c r="V33" s="9"/>
      <c r="W33" s="9"/>
      <c r="X33" s="9"/>
      <c r="Y33" s="9"/>
      <c r="Z33" s="9" t="n">
        <v>151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 t="n">
        <f aca="false">SUM(V33:AL33)</f>
        <v>151</v>
      </c>
      <c r="AN33" s="9" t="n">
        <f aca="false">U33-AM33</f>
        <v>89</v>
      </c>
      <c r="AO33" s="9" t="n">
        <v>120</v>
      </c>
      <c r="AP33" s="9" t="n">
        <v>120</v>
      </c>
      <c r="AQ33" s="9" t="n">
        <v>120</v>
      </c>
      <c r="AR33" s="9" t="s">
        <v>29</v>
      </c>
      <c r="AS33" s="9" t="n">
        <v>120</v>
      </c>
      <c r="AT33" s="9" t="n">
        <v>120</v>
      </c>
      <c r="AU33" s="9" t="n">
        <v>120</v>
      </c>
      <c r="AV33" s="9" t="n">
        <v>240</v>
      </c>
      <c r="AW33" s="9" t="n">
        <v>120</v>
      </c>
      <c r="AX33" s="9" t="s">
        <v>29</v>
      </c>
      <c r="AY33" s="9" t="s">
        <v>29</v>
      </c>
      <c r="AZ33" s="9" t="s">
        <v>29</v>
      </c>
      <c r="BA33" s="9" t="s">
        <v>29</v>
      </c>
      <c r="BB33" s="9" t="s">
        <v>29</v>
      </c>
      <c r="BC33" s="9" t="s">
        <v>29</v>
      </c>
      <c r="BD33" s="9" t="s">
        <v>29</v>
      </c>
      <c r="BE33" s="9" t="s">
        <v>29</v>
      </c>
      <c r="BF33" s="9" t="s">
        <v>29</v>
      </c>
      <c r="BG33" s="9" t="n">
        <v>240</v>
      </c>
      <c r="BH33" s="9" t="n">
        <v>120</v>
      </c>
      <c r="BI33" s="9" t="n">
        <v>120</v>
      </c>
      <c r="BJ33" s="9" t="n">
        <v>120</v>
      </c>
      <c r="BK33" s="11" t="n">
        <f aca="false">ROUNDUP(AN33/C33,0)</f>
        <v>1</v>
      </c>
      <c r="BL33" s="13" t="n">
        <v>19</v>
      </c>
      <c r="BM33" s="13" t="n">
        <v>468</v>
      </c>
      <c r="BN33" s="13" t="s">
        <v>95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120</v>
      </c>
      <c r="D34" s="9" t="n">
        <v>156985</v>
      </c>
      <c r="E34" s="9" t="n">
        <v>2122173</v>
      </c>
      <c r="F34" s="9"/>
      <c r="G34" s="9" t="s">
        <v>194</v>
      </c>
      <c r="H34" s="9" t="s">
        <v>29</v>
      </c>
      <c r="I34" s="10" t="s">
        <v>195</v>
      </c>
      <c r="J34" s="9" t="n">
        <v>0</v>
      </c>
      <c r="K34" s="9" t="n">
        <f aca="false">H34-J34</f>
        <v>0</v>
      </c>
      <c r="L34" s="9" t="n">
        <v>240</v>
      </c>
      <c r="M34" s="9" t="n">
        <f aca="false">K34+L34</f>
        <v>240</v>
      </c>
      <c r="N34" s="9" t="n">
        <v>0</v>
      </c>
      <c r="O34" s="9" t="n">
        <f aca="false">M34-N34</f>
        <v>240</v>
      </c>
      <c r="P34" s="9" t="n">
        <v>240</v>
      </c>
      <c r="Q34" s="9" t="n">
        <f aca="false">O34+P34</f>
        <v>480</v>
      </c>
      <c r="R34" s="9" t="n">
        <v>0</v>
      </c>
      <c r="S34" s="9" t="n">
        <f aca="false">Q34-R34</f>
        <v>480</v>
      </c>
      <c r="T34" s="9" t="n">
        <v>240</v>
      </c>
      <c r="U34" s="9" t="n">
        <f aca="false">S34+T34</f>
        <v>720</v>
      </c>
      <c r="V34" s="9" t="n">
        <f aca="false">109+108+110+106</f>
        <v>433</v>
      </c>
      <c r="W34" s="9"/>
      <c r="X34" s="9"/>
      <c r="Y34" s="9" t="n">
        <f aca="false">112+112</f>
        <v>224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 t="n">
        <f aca="false">SUM(V34:AL34)</f>
        <v>657</v>
      </c>
      <c r="AN34" s="9" t="n">
        <f aca="false">U34-AM34</f>
        <v>63</v>
      </c>
      <c r="AO34" s="9" t="n">
        <v>0</v>
      </c>
      <c r="AP34" s="9" t="s">
        <v>29</v>
      </c>
      <c r="AQ34" s="9" t="s">
        <v>29</v>
      </c>
      <c r="AR34" s="9" t="s">
        <v>29</v>
      </c>
      <c r="AS34" s="9" t="s">
        <v>29</v>
      </c>
      <c r="AT34" s="9" t="s">
        <v>29</v>
      </c>
      <c r="AU34" s="9" t="s">
        <v>29</v>
      </c>
      <c r="AV34" s="9" t="s">
        <v>29</v>
      </c>
      <c r="AW34" s="9" t="s">
        <v>29</v>
      </c>
      <c r="AX34" s="9" t="s">
        <v>29</v>
      </c>
      <c r="AY34" s="9" t="s">
        <v>29</v>
      </c>
      <c r="AZ34" s="9" t="s">
        <v>29</v>
      </c>
      <c r="BA34" s="9" t="s">
        <v>29</v>
      </c>
      <c r="BB34" s="9" t="s">
        <v>29</v>
      </c>
      <c r="BC34" s="9" t="s">
        <v>29</v>
      </c>
      <c r="BD34" s="9" t="s">
        <v>29</v>
      </c>
      <c r="BE34" s="9" t="s">
        <v>29</v>
      </c>
      <c r="BF34" s="9" t="n">
        <v>120</v>
      </c>
      <c r="BG34" s="9" t="n">
        <v>240</v>
      </c>
      <c r="BH34" s="9" t="s">
        <v>29</v>
      </c>
      <c r="BI34" s="9" t="n">
        <v>240</v>
      </c>
      <c r="BJ34" s="9" t="n">
        <v>120</v>
      </c>
      <c r="BK34" s="11" t="n">
        <f aca="false">ROUNDUP(AN34/C34,0)</f>
        <v>1</v>
      </c>
      <c r="BL34" s="13" t="n">
        <v>1639</v>
      </c>
      <c r="BM34" s="13" t="n">
        <v>654</v>
      </c>
      <c r="BN34" s="13" t="s">
        <v>95</v>
      </c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100</v>
      </c>
      <c r="D35" s="9" t="n">
        <v>203524</v>
      </c>
      <c r="E35" s="9" t="n">
        <v>2093742</v>
      </c>
      <c r="F35" s="9" t="s">
        <v>326</v>
      </c>
      <c r="G35" s="9" t="s">
        <v>99</v>
      </c>
      <c r="H35" s="9" t="n">
        <v>600</v>
      </c>
      <c r="I35" s="10" t="s">
        <v>100</v>
      </c>
      <c r="J35" s="9" t="n">
        <v>240</v>
      </c>
      <c r="K35" s="9" t="n">
        <f aca="false">H35-J35</f>
        <v>360</v>
      </c>
      <c r="L35" s="9" t="n">
        <v>1200</v>
      </c>
      <c r="M35" s="9" t="n">
        <f aca="false">K35+L35</f>
        <v>1560</v>
      </c>
      <c r="N35" s="9" t="n">
        <v>1713</v>
      </c>
      <c r="O35" s="9" t="n">
        <f aca="false">M35-N35</f>
        <v>-153</v>
      </c>
      <c r="P35" s="9" t="n">
        <v>1200</v>
      </c>
      <c r="Q35" s="9" t="n">
        <f aca="false">O35+P35</f>
        <v>1047</v>
      </c>
      <c r="R35" s="9" t="n">
        <v>0</v>
      </c>
      <c r="S35" s="9" t="n">
        <f aca="false">Q35-R35</f>
        <v>1047</v>
      </c>
      <c r="T35" s="9" t="n">
        <v>600</v>
      </c>
      <c r="U35" s="9" t="n">
        <f aca="false">S35+T35</f>
        <v>1647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n">
        <v>545</v>
      </c>
      <c r="AH35" s="9"/>
      <c r="AI35" s="9"/>
      <c r="AJ35" s="9" t="n">
        <v>1050</v>
      </c>
      <c r="AK35" s="9"/>
      <c r="AL35" s="9"/>
      <c r="AM35" s="9" t="n">
        <f aca="false">SUM(V35:AL35)</f>
        <v>1595</v>
      </c>
      <c r="AN35" s="9" t="n">
        <f aca="false">U35-AM35</f>
        <v>52</v>
      </c>
      <c r="AO35" s="9" t="n">
        <v>600</v>
      </c>
      <c r="AP35" s="9" t="n">
        <v>600</v>
      </c>
      <c r="AQ35" s="9" t="n">
        <v>1200</v>
      </c>
      <c r="AR35" s="9" t="s">
        <v>29</v>
      </c>
      <c r="AS35" s="9" t="n">
        <v>600</v>
      </c>
      <c r="AT35" s="9" t="n">
        <v>600</v>
      </c>
      <c r="AU35" s="9" t="n">
        <v>600</v>
      </c>
      <c r="AV35" s="9" t="n">
        <v>1200</v>
      </c>
      <c r="AW35" s="9" t="n">
        <v>600</v>
      </c>
      <c r="AX35" s="9" t="s">
        <v>29</v>
      </c>
      <c r="AY35" s="9" t="s">
        <v>29</v>
      </c>
      <c r="AZ35" s="9" t="s">
        <v>29</v>
      </c>
      <c r="BA35" s="9" t="s">
        <v>29</v>
      </c>
      <c r="BB35" s="9" t="s">
        <v>29</v>
      </c>
      <c r="BC35" s="9" t="s">
        <v>29</v>
      </c>
      <c r="BD35" s="9" t="s">
        <v>29</v>
      </c>
      <c r="BE35" s="9" t="s">
        <v>29</v>
      </c>
      <c r="BF35" s="9" t="s">
        <v>29</v>
      </c>
      <c r="BG35" s="9" t="n">
        <v>1200</v>
      </c>
      <c r="BH35" s="9" t="n">
        <v>1200</v>
      </c>
      <c r="BI35" s="9" t="n">
        <v>600</v>
      </c>
      <c r="BJ35" s="9" t="n">
        <v>600</v>
      </c>
      <c r="BK35" s="11" t="n">
        <f aca="false">ROUNDUP(AN35/C35,0)</f>
        <v>1</v>
      </c>
      <c r="BL35" s="13" t="n">
        <v>1</v>
      </c>
      <c r="BM35" s="13" t="n">
        <v>0</v>
      </c>
      <c r="BN35" s="13" t="s">
        <v>125</v>
      </c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42</v>
      </c>
      <c r="D36" s="9" t="n">
        <v>203524</v>
      </c>
      <c r="E36" s="9" t="n">
        <v>2079698</v>
      </c>
      <c r="F36" s="9" t="s">
        <v>333</v>
      </c>
      <c r="G36" s="9" t="s">
        <v>120</v>
      </c>
      <c r="H36" s="9" t="s">
        <v>29</v>
      </c>
      <c r="I36" s="10" t="s">
        <v>121</v>
      </c>
      <c r="J36" s="9" t="n">
        <v>72</v>
      </c>
      <c r="K36" s="9" t="n">
        <f aca="false">H36-J36</f>
        <v>-72</v>
      </c>
      <c r="L36" s="9" t="n">
        <v>144</v>
      </c>
      <c r="M36" s="9" t="n">
        <f aca="false">K36+L36</f>
        <v>72</v>
      </c>
      <c r="N36" s="9" t="n">
        <v>111</v>
      </c>
      <c r="O36" s="9" t="n">
        <f aca="false">M36-N36</f>
        <v>-39</v>
      </c>
      <c r="P36" s="9" t="n">
        <v>144</v>
      </c>
      <c r="Q36" s="9" t="n">
        <f aca="false">O36+P36</f>
        <v>105</v>
      </c>
      <c r="R36" s="9" t="n">
        <v>168</v>
      </c>
      <c r="S36" s="9" t="n">
        <f aca="false">Q36-R36</f>
        <v>-63</v>
      </c>
      <c r="T36" s="9" t="n">
        <v>108</v>
      </c>
      <c r="U36" s="9" t="n">
        <f aca="false">S36+T36</f>
        <v>45</v>
      </c>
      <c r="V36" s="9" t="n">
        <v>20</v>
      </c>
      <c r="W36" s="9"/>
      <c r="X36" s="9"/>
      <c r="Y36" s="9"/>
      <c r="Z36" s="9"/>
      <c r="AA36" s="9"/>
      <c r="AB36" s="9"/>
      <c r="AC36" s="9"/>
      <c r="AD36" s="9" t="n">
        <v>18</v>
      </c>
      <c r="AE36" s="9"/>
      <c r="AF36" s="9"/>
      <c r="AG36" s="9"/>
      <c r="AH36" s="9"/>
      <c r="AI36" s="9"/>
      <c r="AJ36" s="9"/>
      <c r="AK36" s="9"/>
      <c r="AL36" s="9"/>
      <c r="AM36" s="9" t="n">
        <f aca="false">SUM(V36:AL36)</f>
        <v>38</v>
      </c>
      <c r="AN36" s="9" t="n">
        <f aca="false">U36-AM36</f>
        <v>7</v>
      </c>
      <c r="AO36" s="9" t="n">
        <v>144</v>
      </c>
      <c r="AP36" s="9" t="n">
        <v>144</v>
      </c>
      <c r="AQ36" s="9" t="n">
        <v>108</v>
      </c>
      <c r="AR36" s="9" t="s">
        <v>29</v>
      </c>
      <c r="AS36" s="9" t="n">
        <v>144</v>
      </c>
      <c r="AT36" s="9" t="n">
        <v>108</v>
      </c>
      <c r="AU36" s="9" t="n">
        <v>144</v>
      </c>
      <c r="AV36" s="9" t="n">
        <v>144</v>
      </c>
      <c r="AW36" s="9" t="n">
        <v>108</v>
      </c>
      <c r="AX36" s="9" t="n">
        <v>36</v>
      </c>
      <c r="AY36" s="9" t="s">
        <v>29</v>
      </c>
      <c r="AZ36" s="9" t="s">
        <v>29</v>
      </c>
      <c r="BA36" s="9" t="s">
        <v>29</v>
      </c>
      <c r="BB36" s="9" t="s">
        <v>29</v>
      </c>
      <c r="BC36" s="9" t="s">
        <v>29</v>
      </c>
      <c r="BD36" s="9" t="s">
        <v>29</v>
      </c>
      <c r="BE36" s="9" t="s">
        <v>29</v>
      </c>
      <c r="BF36" s="9" t="n">
        <v>72</v>
      </c>
      <c r="BG36" s="9" t="n">
        <v>180</v>
      </c>
      <c r="BH36" s="9" t="n">
        <v>108</v>
      </c>
      <c r="BI36" s="9" t="n">
        <v>144</v>
      </c>
      <c r="BJ36" s="9" t="n">
        <v>144</v>
      </c>
      <c r="BK36" s="11" t="n">
        <f aca="false">ROUNDUP(AN36/C36,0)</f>
        <v>1</v>
      </c>
      <c r="BL36" s="13" t="n">
        <v>4</v>
      </c>
      <c r="BM36" s="13" t="n">
        <v>0</v>
      </c>
      <c r="BN36" s="13" t="s">
        <v>117</v>
      </c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39</v>
      </c>
      <c r="D37" s="9" t="n">
        <v>203524</v>
      </c>
      <c r="E37" s="9" t="n">
        <v>2079691</v>
      </c>
      <c r="F37" s="9" t="s">
        <v>334</v>
      </c>
      <c r="G37" s="9" t="s">
        <v>115</v>
      </c>
      <c r="H37" s="9" t="s">
        <v>29</v>
      </c>
      <c r="I37" s="10" t="s">
        <v>116</v>
      </c>
      <c r="J37" s="9" t="n">
        <v>0</v>
      </c>
      <c r="K37" s="9" t="n">
        <f aca="false">H37-J37</f>
        <v>0</v>
      </c>
      <c r="L37" s="9" t="n">
        <v>108</v>
      </c>
      <c r="M37" s="9" t="n">
        <f aca="false">K37+L37</f>
        <v>108</v>
      </c>
      <c r="N37" s="9" t="n">
        <v>72</v>
      </c>
      <c r="O37" s="9" t="n">
        <f aca="false">M37-N37</f>
        <v>36</v>
      </c>
      <c r="P37" s="9" t="n">
        <v>144</v>
      </c>
      <c r="Q37" s="9" t="n">
        <f aca="false">O37+P37</f>
        <v>180</v>
      </c>
      <c r="R37" s="9" t="n">
        <v>104</v>
      </c>
      <c r="S37" s="9" t="n">
        <f aca="false">Q37-R37</f>
        <v>76</v>
      </c>
      <c r="T37" s="9" t="n">
        <v>144</v>
      </c>
      <c r="U37" s="9" t="n">
        <f aca="false">S37+T37</f>
        <v>220</v>
      </c>
      <c r="V37" s="9" t="n">
        <v>36</v>
      </c>
      <c r="W37" s="9"/>
      <c r="X37" s="9"/>
      <c r="Y37" s="9"/>
      <c r="Z37" s="9"/>
      <c r="AA37" s="9" t="n">
        <v>36</v>
      </c>
      <c r="AB37" s="9" t="n">
        <v>39</v>
      </c>
      <c r="AC37" s="9"/>
      <c r="AD37" s="9" t="n">
        <v>34</v>
      </c>
      <c r="AE37" s="9"/>
      <c r="AF37" s="9"/>
      <c r="AG37" s="9" t="n">
        <v>36</v>
      </c>
      <c r="AH37" s="9"/>
      <c r="AI37" s="9" t="n">
        <v>36</v>
      </c>
      <c r="AJ37" s="9"/>
      <c r="AK37" s="9"/>
      <c r="AL37" s="9"/>
      <c r="AM37" s="9" t="n">
        <f aca="false">SUM(V37:AL37)</f>
        <v>217</v>
      </c>
      <c r="AN37" s="9" t="n">
        <f aca="false">U37-AM37</f>
        <v>3</v>
      </c>
      <c r="AO37" s="9" t="n">
        <v>108</v>
      </c>
      <c r="AP37" s="9" t="n">
        <v>144</v>
      </c>
      <c r="AQ37" s="9" t="n">
        <v>144</v>
      </c>
      <c r="AR37" s="9" t="s">
        <v>29</v>
      </c>
      <c r="AS37" s="9" t="n">
        <v>108</v>
      </c>
      <c r="AT37" s="9" t="n">
        <v>144</v>
      </c>
      <c r="AU37" s="9" t="n">
        <v>108</v>
      </c>
      <c r="AV37" s="9" t="n">
        <v>144</v>
      </c>
      <c r="AW37" s="9" t="n">
        <v>144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s">
        <v>29</v>
      </c>
      <c r="BD37" s="9" t="s">
        <v>29</v>
      </c>
      <c r="BE37" s="9" t="s">
        <v>29</v>
      </c>
      <c r="BF37" s="9" t="n">
        <v>72</v>
      </c>
      <c r="BG37" s="9" t="n">
        <v>180</v>
      </c>
      <c r="BH37" s="9" t="n">
        <v>144</v>
      </c>
      <c r="BI37" s="9" t="n">
        <v>108</v>
      </c>
      <c r="BJ37" s="9" t="n">
        <v>144</v>
      </c>
      <c r="BK37" s="11" t="n">
        <f aca="false">ROUNDUP(AN37/C37,0)</f>
        <v>1</v>
      </c>
      <c r="BL37" s="13" t="n">
        <v>561</v>
      </c>
      <c r="BM37" s="13" t="n">
        <v>959</v>
      </c>
      <c r="BN37" s="13" t="s">
        <v>117</v>
      </c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300</v>
      </c>
      <c r="D38" s="9" t="n">
        <v>191567</v>
      </c>
      <c r="E38" s="9" t="n">
        <v>2132700</v>
      </c>
      <c r="F38" s="9" t="s">
        <v>327</v>
      </c>
      <c r="G38" s="9" t="s">
        <v>246</v>
      </c>
      <c r="H38" s="9" t="s">
        <v>29</v>
      </c>
      <c r="I38" s="10" t="s">
        <v>247</v>
      </c>
      <c r="J38" s="9" t="n">
        <v>368</v>
      </c>
      <c r="K38" s="9" t="n">
        <f aca="false">H38-J38</f>
        <v>-368</v>
      </c>
      <c r="L38" s="9" t="n">
        <v>600</v>
      </c>
      <c r="M38" s="9" t="n">
        <f aca="false">K38+L38</f>
        <v>232</v>
      </c>
      <c r="N38" s="9" t="n">
        <v>0</v>
      </c>
      <c r="O38" s="9" t="n">
        <f aca="false">M38-N38</f>
        <v>232</v>
      </c>
      <c r="P38" s="9" t="n">
        <v>600</v>
      </c>
      <c r="Q38" s="9" t="n">
        <f aca="false">O38+P38</f>
        <v>832</v>
      </c>
      <c r="R38" s="9" t="n">
        <v>0</v>
      </c>
      <c r="S38" s="9" t="n">
        <v>150</v>
      </c>
      <c r="T38" s="9" t="s">
        <v>29</v>
      </c>
      <c r="U38" s="9" t="n">
        <f aca="false">S38+T38</f>
        <v>150</v>
      </c>
      <c r="V38" s="9"/>
      <c r="W38" s="9"/>
      <c r="X38" s="9"/>
      <c r="Y38" s="9"/>
      <c r="Z38" s="9" t="n">
        <v>150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 t="n">
        <f aca="false">SUM(V38:AL38)</f>
        <v>150</v>
      </c>
      <c r="AN38" s="9" t="n">
        <f aca="false">U38-AM38</f>
        <v>0</v>
      </c>
      <c r="AO38" s="9" t="s">
        <v>29</v>
      </c>
      <c r="AP38" s="9" t="s">
        <v>29</v>
      </c>
      <c r="AQ38" s="9" t="s">
        <v>29</v>
      </c>
      <c r="AR38" s="9" t="s">
        <v>29</v>
      </c>
      <c r="AS38" s="9" t="s">
        <v>29</v>
      </c>
      <c r="AT38" s="9" t="s">
        <v>29</v>
      </c>
      <c r="AU38" s="9" t="s">
        <v>29</v>
      </c>
      <c r="AV38" s="9" t="s">
        <v>29</v>
      </c>
      <c r="AW38" s="9" t="s">
        <v>29</v>
      </c>
      <c r="AX38" s="9" t="s">
        <v>29</v>
      </c>
      <c r="AY38" s="9" t="s">
        <v>29</v>
      </c>
      <c r="AZ38" s="9" t="s">
        <v>29</v>
      </c>
      <c r="BA38" s="9" t="s">
        <v>29</v>
      </c>
      <c r="BB38" s="9" t="s">
        <v>29</v>
      </c>
      <c r="BC38" s="9" t="s">
        <v>29</v>
      </c>
      <c r="BD38" s="9" t="s">
        <v>29</v>
      </c>
      <c r="BE38" s="9" t="s">
        <v>29</v>
      </c>
      <c r="BF38" s="9" t="n">
        <v>600</v>
      </c>
      <c r="BG38" s="9" t="s">
        <v>29</v>
      </c>
      <c r="BH38" s="9" t="s">
        <v>29</v>
      </c>
      <c r="BI38" s="9" t="s">
        <v>29</v>
      </c>
      <c r="BJ38" s="9" t="n">
        <v>600</v>
      </c>
      <c r="BK38" s="11" t="n">
        <f aca="false">SUM(BK1:BK37)</f>
        <v>95</v>
      </c>
      <c r="BL38" s="13" t="n">
        <v>9</v>
      </c>
      <c r="BM38" s="13" t="n">
        <v>0</v>
      </c>
      <c r="BN38" s="13" t="s">
        <v>335</v>
      </c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300</v>
      </c>
      <c r="D39" s="9" t="n">
        <v>0</v>
      </c>
      <c r="E39" s="9" t="n">
        <v>2272650</v>
      </c>
      <c r="F39" s="9" t="s">
        <v>329</v>
      </c>
      <c r="G39" s="9" t="s">
        <v>202</v>
      </c>
      <c r="H39" s="9" t="s">
        <v>29</v>
      </c>
      <c r="I39" s="10" t="s">
        <v>203</v>
      </c>
      <c r="J39" s="9" t="n">
        <v>140</v>
      </c>
      <c r="K39" s="9" t="n">
        <f aca="false">H39-J39</f>
        <v>-140</v>
      </c>
      <c r="L39" s="9" t="n">
        <v>300</v>
      </c>
      <c r="M39" s="9" t="n">
        <f aca="false">K39+L39</f>
        <v>160</v>
      </c>
      <c r="N39" s="9" t="n">
        <v>0</v>
      </c>
      <c r="O39" s="9" t="n">
        <v>0</v>
      </c>
      <c r="P39" s="9" t="n">
        <v>0</v>
      </c>
      <c r="Q39" s="9" t="n">
        <f aca="false">O39+P39</f>
        <v>0</v>
      </c>
      <c r="R39" s="9" t="n">
        <v>0</v>
      </c>
      <c r="S39" s="9" t="n">
        <f aca="false">Q39-R39</f>
        <v>0</v>
      </c>
      <c r="T39" s="9" t="n">
        <v>0</v>
      </c>
      <c r="U39" s="9" t="n">
        <f aca="false">S39+T39</f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 t="n">
        <f aca="false">SUM(V39:AL39)</f>
        <v>0</v>
      </c>
      <c r="AN39" s="9" t="n">
        <f aca="false">U39-AM39</f>
        <v>0</v>
      </c>
      <c r="AO39" s="9" t="n">
        <v>0</v>
      </c>
      <c r="AP39" s="9" t="s">
        <v>29</v>
      </c>
      <c r="AQ39" s="9" t="s">
        <v>29</v>
      </c>
      <c r="AR39" s="9" t="s">
        <v>29</v>
      </c>
      <c r="AS39" s="9" t="s">
        <v>29</v>
      </c>
      <c r="AT39" s="9" t="s">
        <v>29</v>
      </c>
      <c r="AU39" s="9" t="s">
        <v>29</v>
      </c>
      <c r="AV39" s="9" t="s">
        <v>29</v>
      </c>
      <c r="AW39" s="9" t="s">
        <v>29</v>
      </c>
      <c r="AX39" s="9" t="s">
        <v>29</v>
      </c>
      <c r="AY39" s="9" t="s">
        <v>29</v>
      </c>
      <c r="AZ39" s="9" t="s">
        <v>29</v>
      </c>
      <c r="BA39" s="9" t="s">
        <v>29</v>
      </c>
      <c r="BB39" s="9" t="s">
        <v>29</v>
      </c>
      <c r="BC39" s="9" t="s">
        <v>29</v>
      </c>
      <c r="BD39" s="9" t="s">
        <v>29</v>
      </c>
      <c r="BE39" s="9" t="s">
        <v>29</v>
      </c>
      <c r="BF39" s="9" t="n">
        <v>300</v>
      </c>
      <c r="BG39" s="9" t="s">
        <v>29</v>
      </c>
      <c r="BH39" s="9" t="s">
        <v>29</v>
      </c>
      <c r="BI39" s="9" t="n">
        <v>300</v>
      </c>
      <c r="BJ39" s="9" t="n">
        <v>300</v>
      </c>
      <c r="BK39" s="11"/>
      <c r="BL39" s="13" t="n">
        <v>0</v>
      </c>
      <c r="BM39" s="13"/>
      <c r="BN39" s="13" t="s">
        <v>95</v>
      </c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1000</v>
      </c>
      <c r="D40" s="9" t="n">
        <v>203524</v>
      </c>
      <c r="E40" s="9" t="n">
        <v>2118333</v>
      </c>
      <c r="F40" s="9"/>
      <c r="G40" s="9" t="s">
        <v>224</v>
      </c>
      <c r="H40" s="9" t="s">
        <v>29</v>
      </c>
      <c r="I40" s="10" t="s">
        <v>225</v>
      </c>
      <c r="J40" s="9" t="n">
        <v>0</v>
      </c>
      <c r="K40" s="9" t="n">
        <f aca="false">H40-J40</f>
        <v>0</v>
      </c>
      <c r="L40" s="9" t="n">
        <v>800</v>
      </c>
      <c r="M40" s="9" t="n">
        <f aca="false">K40+L40</f>
        <v>800</v>
      </c>
      <c r="N40" s="9" t="n">
        <v>0</v>
      </c>
      <c r="O40" s="9" t="n">
        <f aca="false">M40-N40</f>
        <v>800</v>
      </c>
      <c r="P40" s="9" t="s">
        <v>29</v>
      </c>
      <c r="Q40" s="9" t="n">
        <f aca="false">O40+P40</f>
        <v>800</v>
      </c>
      <c r="R40" s="9" t="n">
        <v>200</v>
      </c>
      <c r="S40" s="9" t="n">
        <v>0</v>
      </c>
      <c r="T40" s="9" t="n">
        <v>0</v>
      </c>
      <c r="U40" s="9" t="n">
        <f aca="false">S40+T40</f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 t="n">
        <f aca="false">SUM(V40:AL40)</f>
        <v>0</v>
      </c>
      <c r="AN40" s="9" t="n">
        <f aca="false">U40-AM40</f>
        <v>0</v>
      </c>
      <c r="AO40" s="9" t="s">
        <v>29</v>
      </c>
      <c r="AP40" s="9" t="s">
        <v>29</v>
      </c>
      <c r="AQ40" s="9" t="s">
        <v>29</v>
      </c>
      <c r="AR40" s="9" t="s">
        <v>29</v>
      </c>
      <c r="AS40" s="9" t="s">
        <v>29</v>
      </c>
      <c r="AT40" s="9" t="s">
        <v>29</v>
      </c>
      <c r="AU40" s="9" t="s">
        <v>29</v>
      </c>
      <c r="AV40" s="9" t="s">
        <v>29</v>
      </c>
      <c r="AW40" s="9" t="s">
        <v>29</v>
      </c>
      <c r="AX40" s="9" t="s">
        <v>29</v>
      </c>
      <c r="AY40" s="9" t="s">
        <v>29</v>
      </c>
      <c r="AZ40" s="9" t="s">
        <v>29</v>
      </c>
      <c r="BA40" s="9" t="s">
        <v>29</v>
      </c>
      <c r="BB40" s="9" t="s">
        <v>29</v>
      </c>
      <c r="BC40" s="9" t="s">
        <v>29</v>
      </c>
      <c r="BD40" s="9" t="s">
        <v>29</v>
      </c>
      <c r="BE40" s="9" t="s">
        <v>29</v>
      </c>
      <c r="BF40" s="9" t="s">
        <v>29</v>
      </c>
      <c r="BG40" s="9" t="s">
        <v>29</v>
      </c>
      <c r="BH40" s="9" t="s">
        <v>29</v>
      </c>
      <c r="BI40" s="9" t="n">
        <v>800</v>
      </c>
      <c r="BJ40" s="9" t="s">
        <v>29</v>
      </c>
      <c r="BK40" s="11"/>
      <c r="BL40" s="13" t="n">
        <v>391</v>
      </c>
      <c r="BM40" s="13" t="n">
        <v>2038</v>
      </c>
      <c r="BN40" s="13" t="s">
        <v>336</v>
      </c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6000</v>
      </c>
      <c r="D41" s="9" t="n">
        <v>203524</v>
      </c>
      <c r="E41" s="9" t="n">
        <v>2116638</v>
      </c>
      <c r="F41" s="9"/>
      <c r="G41" s="9" t="s">
        <v>200</v>
      </c>
      <c r="H41" s="9" t="s">
        <v>29</v>
      </c>
      <c r="I41" s="10" t="s">
        <v>201</v>
      </c>
      <c r="J41" s="9" t="n">
        <v>0</v>
      </c>
      <c r="K41" s="9" t="n">
        <f aca="false">H41-J41</f>
        <v>0</v>
      </c>
      <c r="L41" s="9" t="s">
        <v>29</v>
      </c>
      <c r="M41" s="9" t="n">
        <f aca="false">K41+L41</f>
        <v>0</v>
      </c>
      <c r="N41" s="9" t="n">
        <v>0</v>
      </c>
      <c r="O41" s="9" t="n">
        <f aca="false">M41-N41</f>
        <v>0</v>
      </c>
      <c r="P41" s="9" t="n">
        <v>500</v>
      </c>
      <c r="Q41" s="9" t="n">
        <f aca="false">O41+P41</f>
        <v>500</v>
      </c>
      <c r="R41" s="9" t="n">
        <v>0</v>
      </c>
      <c r="S41" s="9" t="n">
        <v>0</v>
      </c>
      <c r="T41" s="9" t="s">
        <v>29</v>
      </c>
      <c r="U41" s="9" t="n">
        <f aca="false">S41+T41</f>
        <v>0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 t="n">
        <f aca="false">SUM(V41:AL41)</f>
        <v>0</v>
      </c>
      <c r="AN41" s="9" t="n">
        <f aca="false">U41-AM41</f>
        <v>0</v>
      </c>
      <c r="AO41" s="9" t="n">
        <v>0</v>
      </c>
      <c r="AP41" s="9" t="s">
        <v>29</v>
      </c>
      <c r="AQ41" s="9" t="s">
        <v>29</v>
      </c>
      <c r="AR41" s="9" t="s">
        <v>29</v>
      </c>
      <c r="AS41" s="9" t="s">
        <v>29</v>
      </c>
      <c r="AT41" s="9" t="s">
        <v>29</v>
      </c>
      <c r="AU41" s="9" t="s">
        <v>29</v>
      </c>
      <c r="AV41" s="9" t="s">
        <v>29</v>
      </c>
      <c r="AW41" s="9" t="s">
        <v>29</v>
      </c>
      <c r="AX41" s="9" t="s">
        <v>29</v>
      </c>
      <c r="AY41" s="9" t="s">
        <v>29</v>
      </c>
      <c r="AZ41" s="9" t="s">
        <v>29</v>
      </c>
      <c r="BA41" s="9" t="s">
        <v>29</v>
      </c>
      <c r="BB41" s="9" t="s">
        <v>29</v>
      </c>
      <c r="BC41" s="9" t="s">
        <v>29</v>
      </c>
      <c r="BD41" s="9" t="s">
        <v>29</v>
      </c>
      <c r="BE41" s="9" t="s">
        <v>29</v>
      </c>
      <c r="BF41" s="9" t="s">
        <v>29</v>
      </c>
      <c r="BG41" s="9" t="s">
        <v>29</v>
      </c>
      <c r="BH41" s="9" t="s">
        <v>29</v>
      </c>
      <c r="BI41" s="9" t="n">
        <v>500</v>
      </c>
      <c r="BJ41" s="9" t="s">
        <v>29</v>
      </c>
      <c r="BK41" s="11"/>
      <c r="BL41" s="13" t="n">
        <v>9</v>
      </c>
      <c r="BM41" s="13" t="n">
        <v>0</v>
      </c>
      <c r="BN41" s="13" t="s">
        <v>95</v>
      </c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3000</v>
      </c>
      <c r="D42" s="9" t="n">
        <v>203524</v>
      </c>
      <c r="E42" s="9" t="n">
        <v>2135572</v>
      </c>
      <c r="F42" s="9"/>
      <c r="G42" s="9" t="s">
        <v>232</v>
      </c>
      <c r="H42" s="9" t="s">
        <v>29</v>
      </c>
      <c r="I42" s="10" t="s">
        <v>233</v>
      </c>
      <c r="J42" s="9" t="n">
        <v>206</v>
      </c>
      <c r="K42" s="9" t="n">
        <f aca="false">H42-J42</f>
        <v>-206</v>
      </c>
      <c r="L42" s="9" t="n">
        <v>500</v>
      </c>
      <c r="M42" s="9" t="n">
        <f aca="false">K42+L42</f>
        <v>294</v>
      </c>
      <c r="N42" s="9" t="n">
        <v>500</v>
      </c>
      <c r="O42" s="9" t="n">
        <f aca="false">M42-N42</f>
        <v>-206</v>
      </c>
      <c r="P42" s="9" t="s">
        <v>29</v>
      </c>
      <c r="Q42" s="9" t="n">
        <f aca="false">O42+P42</f>
        <v>-206</v>
      </c>
      <c r="R42" s="9" t="n">
        <v>0</v>
      </c>
      <c r="S42" s="9" t="n">
        <f aca="false">Q42-R42</f>
        <v>-206</v>
      </c>
      <c r="T42" s="9" t="n">
        <v>206</v>
      </c>
      <c r="U42" s="9" t="n">
        <f aca="false">S42+T42</f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 t="n">
        <f aca="false">SUM(V42:AL42)</f>
        <v>0</v>
      </c>
      <c r="AN42" s="9" t="n">
        <f aca="false">U42-AM42</f>
        <v>0</v>
      </c>
      <c r="AO42" s="9" t="s">
        <v>29</v>
      </c>
      <c r="AP42" s="9" t="s">
        <v>29</v>
      </c>
      <c r="AQ42" s="9" t="s">
        <v>29</v>
      </c>
      <c r="AR42" s="9" t="s">
        <v>29</v>
      </c>
      <c r="AS42" s="9" t="s">
        <v>29</v>
      </c>
      <c r="AT42" s="9" t="s">
        <v>29</v>
      </c>
      <c r="AU42" s="9" t="s">
        <v>29</v>
      </c>
      <c r="AV42" s="9" t="s">
        <v>29</v>
      </c>
      <c r="AW42" s="9" t="s">
        <v>29</v>
      </c>
      <c r="AX42" s="9" t="s">
        <v>29</v>
      </c>
      <c r="AY42" s="9" t="s">
        <v>29</v>
      </c>
      <c r="AZ42" s="9" t="s">
        <v>29</v>
      </c>
      <c r="BA42" s="9" t="s">
        <v>29</v>
      </c>
      <c r="BB42" s="9" t="s">
        <v>29</v>
      </c>
      <c r="BC42" s="9" t="s">
        <v>29</v>
      </c>
      <c r="BD42" s="9" t="s">
        <v>29</v>
      </c>
      <c r="BE42" s="9" t="s">
        <v>29</v>
      </c>
      <c r="BF42" s="9" t="n">
        <v>500</v>
      </c>
      <c r="BG42" s="9" t="s">
        <v>29</v>
      </c>
      <c r="BH42" s="9" t="s">
        <v>29</v>
      </c>
      <c r="BI42" s="9" t="s">
        <v>29</v>
      </c>
      <c r="BJ42" s="9" t="n">
        <v>500</v>
      </c>
      <c r="BK42" s="11"/>
      <c r="BL42" s="13" t="n">
        <v>1987</v>
      </c>
      <c r="BM42" s="13" t="n">
        <v>29</v>
      </c>
      <c r="BN42" s="13" t="s">
        <v>95</v>
      </c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200</v>
      </c>
      <c r="D43" s="9" t="n">
        <v>203524</v>
      </c>
      <c r="E43" s="9" t="n">
        <v>2118343</v>
      </c>
      <c r="F43" s="9"/>
      <c r="G43" s="9" t="s">
        <v>218</v>
      </c>
      <c r="H43" s="9" t="s">
        <v>29</v>
      </c>
      <c r="I43" s="10" t="s">
        <v>219</v>
      </c>
      <c r="J43" s="9" t="n">
        <v>573</v>
      </c>
      <c r="K43" s="9" t="n">
        <f aca="false">H43-J43</f>
        <v>-573</v>
      </c>
      <c r="L43" s="9" t="n">
        <v>300</v>
      </c>
      <c r="M43" s="9" t="n">
        <f aca="false">K43+L43</f>
        <v>-273</v>
      </c>
      <c r="N43" s="9" t="n">
        <v>0</v>
      </c>
      <c r="O43" s="9" t="n">
        <f aca="false">M43-N43</f>
        <v>-273</v>
      </c>
      <c r="P43" s="9" t="n">
        <v>300</v>
      </c>
      <c r="Q43" s="9" t="n">
        <f aca="false">O43+P43</f>
        <v>27</v>
      </c>
      <c r="R43" s="9" t="n">
        <v>0</v>
      </c>
      <c r="S43" s="9" t="n">
        <v>0</v>
      </c>
      <c r="T43" s="9" t="s">
        <v>29</v>
      </c>
      <c r="U43" s="9" t="n">
        <f aca="false">S43+T43</f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n">
        <f aca="false">SUM(V43:AL43)</f>
        <v>0</v>
      </c>
      <c r="AN43" s="9" t="n">
        <f aca="false">U43-AM43</f>
        <v>0</v>
      </c>
      <c r="AO43" s="9" t="n">
        <v>0</v>
      </c>
      <c r="AP43" s="9" t="s">
        <v>29</v>
      </c>
      <c r="AQ43" s="9" t="s">
        <v>29</v>
      </c>
      <c r="AR43" s="9" t="s">
        <v>29</v>
      </c>
      <c r="AS43" s="9" t="s">
        <v>29</v>
      </c>
      <c r="AT43" s="9" t="s">
        <v>29</v>
      </c>
      <c r="AU43" s="9" t="s">
        <v>29</v>
      </c>
      <c r="AV43" s="9" t="s">
        <v>29</v>
      </c>
      <c r="AW43" s="9" t="s">
        <v>29</v>
      </c>
      <c r="AX43" s="9" t="s">
        <v>29</v>
      </c>
      <c r="AY43" s="9" t="s">
        <v>29</v>
      </c>
      <c r="AZ43" s="9" t="s">
        <v>29</v>
      </c>
      <c r="BA43" s="9" t="s">
        <v>29</v>
      </c>
      <c r="BB43" s="9" t="s">
        <v>29</v>
      </c>
      <c r="BC43" s="9" t="s">
        <v>29</v>
      </c>
      <c r="BD43" s="9" t="s">
        <v>29</v>
      </c>
      <c r="BE43" s="9" t="s">
        <v>29</v>
      </c>
      <c r="BF43" s="9" t="n">
        <v>300</v>
      </c>
      <c r="BG43" s="9" t="s">
        <v>29</v>
      </c>
      <c r="BH43" s="9" t="s">
        <v>29</v>
      </c>
      <c r="BI43" s="9" t="n">
        <v>300</v>
      </c>
      <c r="BJ43" s="9" t="n">
        <v>300</v>
      </c>
      <c r="BK43" s="11"/>
      <c r="BL43" s="13" t="n">
        <v>1012</v>
      </c>
      <c r="BM43" s="13" t="n">
        <v>0</v>
      </c>
      <c r="BN43" s="13" t="s">
        <v>49</v>
      </c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100</v>
      </c>
      <c r="D44" s="9" t="n">
        <v>203524</v>
      </c>
      <c r="E44" s="9" t="n">
        <v>2131448</v>
      </c>
      <c r="F44" s="9"/>
      <c r="G44" s="9" t="s">
        <v>228</v>
      </c>
      <c r="H44" s="9" t="s">
        <v>29</v>
      </c>
      <c r="I44" s="10" t="s">
        <v>229</v>
      </c>
      <c r="J44" s="9" t="n">
        <v>147</v>
      </c>
      <c r="K44" s="9" t="n">
        <f aca="false">H44-J44</f>
        <v>-147</v>
      </c>
      <c r="L44" s="9" t="s">
        <v>29</v>
      </c>
      <c r="M44" s="9" t="n">
        <f aca="false">K44+L44</f>
        <v>-147</v>
      </c>
      <c r="N44" s="9" t="n">
        <v>0</v>
      </c>
      <c r="O44" s="9" t="n">
        <f aca="false">M44-N44</f>
        <v>-147</v>
      </c>
      <c r="P44" s="9" t="n">
        <v>170</v>
      </c>
      <c r="Q44" s="9" t="n">
        <f aca="false">O44+P44</f>
        <v>23</v>
      </c>
      <c r="R44" s="9" t="n">
        <v>150</v>
      </c>
      <c r="S44" s="9" t="n">
        <v>0</v>
      </c>
      <c r="T44" s="9" t="n">
        <v>0</v>
      </c>
      <c r="U44" s="9" t="n">
        <f aca="false">S44+T44</f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n">
        <f aca="false">SUM(V44:AL44)</f>
        <v>0</v>
      </c>
      <c r="AN44" s="9" t="n">
        <f aca="false">U44-AM44</f>
        <v>0</v>
      </c>
      <c r="AO44" s="9" t="s">
        <v>29</v>
      </c>
      <c r="AP44" s="9" t="s">
        <v>29</v>
      </c>
      <c r="AQ44" s="9" t="s">
        <v>29</v>
      </c>
      <c r="AR44" s="9" t="s">
        <v>29</v>
      </c>
      <c r="AS44" s="9" t="s">
        <v>29</v>
      </c>
      <c r="AT44" s="9" t="s">
        <v>29</v>
      </c>
      <c r="AU44" s="9" t="s">
        <v>29</v>
      </c>
      <c r="AV44" s="9" t="s">
        <v>29</v>
      </c>
      <c r="AW44" s="9" t="s">
        <v>29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s">
        <v>29</v>
      </c>
      <c r="BF44" s="9" t="n">
        <v>0</v>
      </c>
      <c r="BG44" s="9" t="n">
        <v>0</v>
      </c>
      <c r="BH44" s="9" t="s">
        <v>29</v>
      </c>
      <c r="BI44" s="9" t="n">
        <v>0</v>
      </c>
      <c r="BJ44" s="9" t="n">
        <v>0</v>
      </c>
      <c r="BK44" s="11"/>
      <c r="BL44" s="13" t="n">
        <v>5</v>
      </c>
      <c r="BM44" s="13" t="n">
        <v>0</v>
      </c>
      <c r="BN44" s="13" t="s">
        <v>21</v>
      </c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250</v>
      </c>
      <c r="D45" s="9" t="n">
        <v>190991</v>
      </c>
      <c r="E45" s="9" t="n">
        <v>2101413</v>
      </c>
      <c r="F45" s="9"/>
      <c r="G45" s="9" t="s">
        <v>150</v>
      </c>
      <c r="H45" s="9" t="s">
        <v>29</v>
      </c>
      <c r="I45" s="10" t="s">
        <v>151</v>
      </c>
      <c r="J45" s="9" t="n">
        <v>200</v>
      </c>
      <c r="K45" s="9" t="n">
        <f aca="false">H45-J45</f>
        <v>-200</v>
      </c>
      <c r="L45" s="9" t="n">
        <v>1000</v>
      </c>
      <c r="M45" s="9" t="n">
        <f aca="false">K45+L45</f>
        <v>800</v>
      </c>
      <c r="N45" s="9" t="n">
        <v>800</v>
      </c>
      <c r="O45" s="9" t="n">
        <f aca="false">M45-N45</f>
        <v>0</v>
      </c>
      <c r="P45" s="9" t="n">
        <v>800</v>
      </c>
      <c r="Q45" s="9" t="n">
        <f aca="false">O45+P45</f>
        <v>800</v>
      </c>
      <c r="R45" s="9" t="n">
        <v>1200</v>
      </c>
      <c r="S45" s="9" t="n">
        <f aca="false">Q45-R45</f>
        <v>-400</v>
      </c>
      <c r="T45" s="9" t="n">
        <v>800</v>
      </c>
      <c r="U45" s="9" t="n">
        <f aca="false">S45+T45</f>
        <v>400</v>
      </c>
      <c r="V45" s="9"/>
      <c r="W45" s="9"/>
      <c r="X45" s="9" t="n">
        <v>200</v>
      </c>
      <c r="Y45" s="9" t="n">
        <v>200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n">
        <f aca="false">SUM(V45:AL45)</f>
        <v>400</v>
      </c>
      <c r="AN45" s="9" t="n">
        <f aca="false">U45-AM45</f>
        <v>0</v>
      </c>
      <c r="AO45" s="9" t="n">
        <v>800</v>
      </c>
      <c r="AP45" s="9" t="n">
        <v>800</v>
      </c>
      <c r="AQ45" s="9" t="n">
        <v>600</v>
      </c>
      <c r="AR45" s="9" t="s">
        <v>29</v>
      </c>
      <c r="AS45" s="9" t="n">
        <v>800</v>
      </c>
      <c r="AT45" s="9" t="n">
        <v>800</v>
      </c>
      <c r="AU45" s="9" t="n">
        <v>800</v>
      </c>
      <c r="AV45" s="9" t="n">
        <v>600</v>
      </c>
      <c r="AW45" s="9" t="n">
        <v>800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s">
        <v>29</v>
      </c>
      <c r="BE45" s="9" t="s">
        <v>29</v>
      </c>
      <c r="BF45" s="9" t="n">
        <v>400</v>
      </c>
      <c r="BG45" s="9" t="n">
        <v>1200</v>
      </c>
      <c r="BH45" s="9" t="n">
        <v>800</v>
      </c>
      <c r="BI45" s="9" t="n">
        <v>600</v>
      </c>
      <c r="BJ45" s="9" t="n">
        <v>800</v>
      </c>
      <c r="BK45" s="11"/>
      <c r="BL45" s="13" t="n">
        <v>410</v>
      </c>
      <c r="BM45" s="13" t="n">
        <v>920</v>
      </c>
      <c r="BN45" s="13" t="s">
        <v>21</v>
      </c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300</v>
      </c>
      <c r="D46" s="9" t="n">
        <v>194849</v>
      </c>
      <c r="E46" s="9" t="n">
        <v>2118348</v>
      </c>
      <c r="F46" s="9"/>
      <c r="G46" s="9" t="s">
        <v>236</v>
      </c>
      <c r="H46" s="9" t="s">
        <v>29</v>
      </c>
      <c r="I46" s="10" t="s">
        <v>237</v>
      </c>
      <c r="J46" s="9" t="n">
        <v>0</v>
      </c>
      <c r="K46" s="9" t="n">
        <f aca="false">H46-J46</f>
        <v>0</v>
      </c>
      <c r="L46" s="9" t="s">
        <v>29</v>
      </c>
      <c r="M46" s="9" t="n">
        <f aca="false">K46+L46</f>
        <v>0</v>
      </c>
      <c r="N46" s="9" t="n">
        <v>0</v>
      </c>
      <c r="O46" s="9" t="n">
        <f aca="false">M46-N46</f>
        <v>0</v>
      </c>
      <c r="P46" s="9" t="n">
        <v>600</v>
      </c>
      <c r="Q46" s="9" t="n">
        <f aca="false">O46+P46</f>
        <v>600</v>
      </c>
      <c r="R46" s="9" t="n">
        <v>202</v>
      </c>
      <c r="S46" s="9" t="n">
        <v>0</v>
      </c>
      <c r="T46" s="9" t="s">
        <v>29</v>
      </c>
      <c r="U46" s="9" t="n">
        <f aca="false">S46+T46</f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n">
        <f aca="false">SUM(V46:AL46)</f>
        <v>0</v>
      </c>
      <c r="AN46" s="9" t="n">
        <f aca="false">U46-AM46</f>
        <v>0</v>
      </c>
      <c r="AO46" s="9" t="s">
        <v>29</v>
      </c>
      <c r="AP46" s="9" t="s">
        <v>29</v>
      </c>
      <c r="AQ46" s="9" t="s">
        <v>29</v>
      </c>
      <c r="AR46" s="9" t="s">
        <v>29</v>
      </c>
      <c r="AS46" s="9" t="s">
        <v>29</v>
      </c>
      <c r="AT46" s="9" t="s">
        <v>29</v>
      </c>
      <c r="AU46" s="9" t="s">
        <v>29</v>
      </c>
      <c r="AV46" s="9" t="s">
        <v>29</v>
      </c>
      <c r="AW46" s="9" t="s">
        <v>29</v>
      </c>
      <c r="AX46" s="9" t="s">
        <v>29</v>
      </c>
      <c r="AY46" s="9" t="s">
        <v>29</v>
      </c>
      <c r="AZ46" s="9" t="s">
        <v>29</v>
      </c>
      <c r="BA46" s="9" t="s">
        <v>29</v>
      </c>
      <c r="BB46" s="9" t="s">
        <v>29</v>
      </c>
      <c r="BC46" s="9" t="s">
        <v>29</v>
      </c>
      <c r="BD46" s="9" t="s">
        <v>29</v>
      </c>
      <c r="BE46" s="9" t="s">
        <v>29</v>
      </c>
      <c r="BF46" s="9" t="n">
        <v>0</v>
      </c>
      <c r="BG46" s="9" t="s">
        <v>29</v>
      </c>
      <c r="BH46" s="9" t="s">
        <v>29</v>
      </c>
      <c r="BI46" s="9" t="s">
        <v>29</v>
      </c>
      <c r="BJ46" s="9" t="n">
        <v>0</v>
      </c>
      <c r="BK46" s="11"/>
      <c r="BL46" s="13" t="n">
        <v>162</v>
      </c>
      <c r="BM46" s="13" t="n">
        <v>0</v>
      </c>
      <c r="BN46" s="13" t="s">
        <v>95</v>
      </c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400</v>
      </c>
      <c r="D47" s="9" t="n">
        <v>0</v>
      </c>
      <c r="E47" s="9" t="n">
        <v>2116636</v>
      </c>
      <c r="F47" s="9"/>
      <c r="G47" s="9" t="s">
        <v>216</v>
      </c>
      <c r="H47" s="9" t="s">
        <v>29</v>
      </c>
      <c r="I47" s="10" t="s">
        <v>217</v>
      </c>
      <c r="J47" s="9" t="n">
        <v>0</v>
      </c>
      <c r="K47" s="9" t="n">
        <f aca="false">H47-J47</f>
        <v>0</v>
      </c>
      <c r="L47" s="9" t="n">
        <v>600</v>
      </c>
      <c r="M47" s="9" t="n">
        <f aca="false">K47+L47</f>
        <v>600</v>
      </c>
      <c r="N47" s="9" t="n">
        <v>0</v>
      </c>
      <c r="O47" s="9" t="n">
        <f aca="false">M47-N47</f>
        <v>600</v>
      </c>
      <c r="P47" s="9" t="n">
        <v>300</v>
      </c>
      <c r="Q47" s="9" t="n">
        <f aca="false">O47+P47</f>
        <v>900</v>
      </c>
      <c r="R47" s="9" t="n">
        <v>439</v>
      </c>
      <c r="S47" s="9" t="n">
        <v>0</v>
      </c>
      <c r="T47" s="9" t="n">
        <v>0</v>
      </c>
      <c r="U47" s="9" t="n">
        <f aca="false">S47+T47</f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 t="n">
        <f aca="false">SUM(V47:AL47)</f>
        <v>0</v>
      </c>
      <c r="AN47" s="9" t="n">
        <f aca="false">U47-AM47</f>
        <v>0</v>
      </c>
      <c r="AO47" s="9" t="n">
        <v>0</v>
      </c>
      <c r="AP47" s="9" t="s">
        <v>29</v>
      </c>
      <c r="AQ47" s="9" t="s">
        <v>29</v>
      </c>
      <c r="AR47" s="9" t="s">
        <v>29</v>
      </c>
      <c r="AS47" s="9" t="s">
        <v>29</v>
      </c>
      <c r="AT47" s="9" t="s">
        <v>29</v>
      </c>
      <c r="AU47" s="9" t="s">
        <v>29</v>
      </c>
      <c r="AV47" s="9" t="s">
        <v>29</v>
      </c>
      <c r="AW47" s="9" t="s">
        <v>29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s">
        <v>29</v>
      </c>
      <c r="BC47" s="9" t="s">
        <v>29</v>
      </c>
      <c r="BD47" s="9" t="s">
        <v>29</v>
      </c>
      <c r="BE47" s="9" t="s">
        <v>29</v>
      </c>
      <c r="BF47" s="9" t="s">
        <v>29</v>
      </c>
      <c r="BG47" s="9" t="n">
        <v>0</v>
      </c>
      <c r="BH47" s="9" t="s">
        <v>29</v>
      </c>
      <c r="BI47" s="9" t="n">
        <v>0</v>
      </c>
      <c r="BJ47" s="9" t="s">
        <v>29</v>
      </c>
      <c r="BK47" s="11"/>
      <c r="BL47" s="13" t="n">
        <v>201</v>
      </c>
      <c r="BM47" s="13" t="n">
        <v>150</v>
      </c>
      <c r="BN47" s="13" t="s">
        <v>95</v>
      </c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150</v>
      </c>
      <c r="D48" s="9" t="n">
        <v>203524</v>
      </c>
      <c r="E48" s="9" t="n">
        <v>2131447</v>
      </c>
      <c r="F48" s="9"/>
      <c r="G48" s="9" t="s">
        <v>222</v>
      </c>
      <c r="H48" s="9" t="s">
        <v>29</v>
      </c>
      <c r="I48" s="10" t="s">
        <v>223</v>
      </c>
      <c r="J48" s="9" t="n">
        <v>150</v>
      </c>
      <c r="K48" s="9" t="n">
        <f aca="false">H48-J48</f>
        <v>-150</v>
      </c>
      <c r="L48" s="9" t="n">
        <v>170</v>
      </c>
      <c r="M48" s="9" t="n">
        <f aca="false">K48+L48</f>
        <v>20</v>
      </c>
      <c r="N48" s="9" t="n">
        <v>0</v>
      </c>
      <c r="O48" s="9" t="n">
        <f aca="false">M48-N48</f>
        <v>20</v>
      </c>
      <c r="P48" s="9" t="n">
        <v>170</v>
      </c>
      <c r="Q48" s="9" t="n">
        <f aca="false">O48+P48</f>
        <v>190</v>
      </c>
      <c r="R48" s="9" t="n">
        <v>0</v>
      </c>
      <c r="S48" s="9" t="n">
        <v>0</v>
      </c>
      <c r="T48" s="9" t="n">
        <v>0</v>
      </c>
      <c r="U48" s="9" t="n">
        <f aca="false">S48+T48</f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 t="n">
        <f aca="false">SUM(V48:AL48)</f>
        <v>0</v>
      </c>
      <c r="AN48" s="9" t="n">
        <f aca="false">U48-AM48</f>
        <v>0</v>
      </c>
      <c r="AO48" s="9" t="n">
        <v>0</v>
      </c>
      <c r="AP48" s="9" t="s">
        <v>29</v>
      </c>
      <c r="AQ48" s="9" t="s">
        <v>29</v>
      </c>
      <c r="AR48" s="9" t="s">
        <v>29</v>
      </c>
      <c r="AS48" s="9" t="s">
        <v>29</v>
      </c>
      <c r="AT48" s="9" t="s">
        <v>29</v>
      </c>
      <c r="AU48" s="9" t="s">
        <v>29</v>
      </c>
      <c r="AV48" s="9" t="s">
        <v>29</v>
      </c>
      <c r="AW48" s="9" t="s">
        <v>29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s">
        <v>29</v>
      </c>
      <c r="BC48" s="9" t="s">
        <v>29</v>
      </c>
      <c r="BD48" s="9" t="s">
        <v>29</v>
      </c>
      <c r="BE48" s="9" t="s">
        <v>29</v>
      </c>
      <c r="BF48" s="9" t="n">
        <v>0</v>
      </c>
      <c r="BG48" s="9" t="n">
        <v>0</v>
      </c>
      <c r="BH48" s="9" t="s">
        <v>29</v>
      </c>
      <c r="BI48" s="9" t="n">
        <v>0</v>
      </c>
      <c r="BJ48" s="9" t="n">
        <v>0</v>
      </c>
      <c r="BK48" s="11"/>
      <c r="BL48" s="13" t="n">
        <v>415</v>
      </c>
      <c r="BM48" s="13" t="n">
        <v>2173</v>
      </c>
      <c r="BN48" s="13" t="s">
        <v>49</v>
      </c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1000</v>
      </c>
      <c r="D49" s="9" t="n">
        <v>203524</v>
      </c>
      <c r="E49" s="9" t="n">
        <v>2118338</v>
      </c>
      <c r="F49" s="9"/>
      <c r="G49" s="9" t="s">
        <v>230</v>
      </c>
      <c r="H49" s="9" t="s">
        <v>29</v>
      </c>
      <c r="I49" s="10" t="s">
        <v>231</v>
      </c>
      <c r="J49" s="9" t="n">
        <v>0</v>
      </c>
      <c r="K49" s="9" t="n">
        <f aca="false">H49-J49</f>
        <v>0</v>
      </c>
      <c r="L49" s="9" t="n">
        <v>800</v>
      </c>
      <c r="M49" s="9" t="n">
        <f aca="false">K49+L49</f>
        <v>800</v>
      </c>
      <c r="N49" s="9" t="n">
        <v>0</v>
      </c>
      <c r="O49" s="9" t="n">
        <f aca="false">M49-N49</f>
        <v>800</v>
      </c>
      <c r="P49" s="9" t="s">
        <v>29</v>
      </c>
      <c r="Q49" s="9" t="n">
        <f aca="false">O49+P49</f>
        <v>800</v>
      </c>
      <c r="R49" s="9" t="n">
        <v>750</v>
      </c>
      <c r="S49" s="9" t="n">
        <v>0</v>
      </c>
      <c r="T49" s="9" t="s">
        <v>29</v>
      </c>
      <c r="U49" s="9" t="n">
        <f aca="false">S49+T49</f>
        <v>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 t="n">
        <f aca="false">SUM(V49:AL49)</f>
        <v>0</v>
      </c>
      <c r="AN49" s="9" t="n">
        <f aca="false">U49-AM49</f>
        <v>0</v>
      </c>
      <c r="AO49" s="9" t="s">
        <v>29</v>
      </c>
      <c r="AP49" s="9" t="s">
        <v>29</v>
      </c>
      <c r="AQ49" s="9" t="s">
        <v>29</v>
      </c>
      <c r="AR49" s="9" t="s">
        <v>29</v>
      </c>
      <c r="AS49" s="9" t="s">
        <v>29</v>
      </c>
      <c r="AT49" s="9" t="s">
        <v>29</v>
      </c>
      <c r="AU49" s="9" t="s">
        <v>29</v>
      </c>
      <c r="AV49" s="9" t="s">
        <v>29</v>
      </c>
      <c r="AW49" s="9" t="s">
        <v>29</v>
      </c>
      <c r="AX49" s="9" t="s">
        <v>29</v>
      </c>
      <c r="AY49" s="9" t="s">
        <v>29</v>
      </c>
      <c r="AZ49" s="9" t="s">
        <v>29</v>
      </c>
      <c r="BA49" s="9" t="s">
        <v>29</v>
      </c>
      <c r="BB49" s="9" t="s">
        <v>29</v>
      </c>
      <c r="BC49" s="9" t="s">
        <v>29</v>
      </c>
      <c r="BD49" s="9" t="s">
        <v>29</v>
      </c>
      <c r="BE49" s="9" t="s">
        <v>29</v>
      </c>
      <c r="BF49" s="9" t="n">
        <v>0</v>
      </c>
      <c r="BG49" s="9" t="s">
        <v>29</v>
      </c>
      <c r="BH49" s="9" t="s">
        <v>29</v>
      </c>
      <c r="BI49" s="9" t="s">
        <v>29</v>
      </c>
      <c r="BJ49" s="9" t="s">
        <v>29</v>
      </c>
      <c r="BK49" s="11"/>
      <c r="BL49" s="13" t="n">
        <v>465</v>
      </c>
      <c r="BM49" s="13" t="n">
        <v>2116</v>
      </c>
      <c r="BN49" s="13" t="s">
        <v>336</v>
      </c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600</v>
      </c>
      <c r="D50" s="9" t="n">
        <v>203525</v>
      </c>
      <c r="E50" s="9" t="n">
        <v>2021443</v>
      </c>
      <c r="F50" s="9"/>
      <c r="G50" s="9" t="s">
        <v>174</v>
      </c>
      <c r="H50" s="9" t="s">
        <v>29</v>
      </c>
      <c r="I50" s="10" t="s">
        <v>175</v>
      </c>
      <c r="J50" s="9" t="n">
        <v>0</v>
      </c>
      <c r="K50" s="9" t="n">
        <f aca="false">H50-J50</f>
        <v>0</v>
      </c>
      <c r="L50" s="9" t="s">
        <v>29</v>
      </c>
      <c r="M50" s="9" t="n">
        <f aca="false">K50+L50</f>
        <v>0</v>
      </c>
      <c r="N50" s="9" t="n">
        <v>0</v>
      </c>
      <c r="O50" s="9" t="n">
        <f aca="false">M50-N50</f>
        <v>0</v>
      </c>
      <c r="P50" s="9" t="s">
        <v>29</v>
      </c>
      <c r="Q50" s="9" t="n">
        <f aca="false">O50+P50</f>
        <v>0</v>
      </c>
      <c r="R50" s="9" t="n">
        <v>0</v>
      </c>
      <c r="S50" s="9" t="n">
        <f aca="false">Q50-R50</f>
        <v>0</v>
      </c>
      <c r="T50" s="9" t="n">
        <v>600</v>
      </c>
      <c r="U50" s="9" t="n">
        <f aca="false">S50+T50</f>
        <v>600</v>
      </c>
      <c r="V50" s="9"/>
      <c r="W50" s="9"/>
      <c r="X50" s="9" t="n">
        <v>600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 t="n">
        <f aca="false">SUM(V50:AL50)</f>
        <v>600</v>
      </c>
      <c r="AN50" s="9" t="n">
        <f aca="false">U50-AM50</f>
        <v>0</v>
      </c>
      <c r="AO50" s="9" t="n">
        <v>600</v>
      </c>
      <c r="AP50" s="9" t="n">
        <v>600</v>
      </c>
      <c r="AQ50" s="9" t="s">
        <v>29</v>
      </c>
      <c r="AR50" s="9" t="s">
        <v>29</v>
      </c>
      <c r="AS50" s="9" t="n">
        <v>600</v>
      </c>
      <c r="AT50" s="9" t="n">
        <v>600</v>
      </c>
      <c r="AU50" s="9" t="n">
        <v>600</v>
      </c>
      <c r="AV50" s="9" t="n">
        <v>600</v>
      </c>
      <c r="AW50" s="9" t="n">
        <v>600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s">
        <v>29</v>
      </c>
      <c r="BF50" s="9" t="s">
        <v>29</v>
      </c>
      <c r="BG50" s="9" t="n">
        <v>600</v>
      </c>
      <c r="BH50" s="9" t="n">
        <v>600</v>
      </c>
      <c r="BI50" s="9" t="n">
        <v>600</v>
      </c>
      <c r="BJ50" s="9" t="n">
        <v>600</v>
      </c>
      <c r="BK50" s="11"/>
      <c r="BL50" s="13" t="n">
        <v>620</v>
      </c>
      <c r="BM50" s="13" t="n">
        <v>77</v>
      </c>
      <c r="BN50" s="13" t="s">
        <v>21</v>
      </c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300</v>
      </c>
      <c r="D51" s="9" t="n">
        <v>194849</v>
      </c>
      <c r="E51" s="9" t="n">
        <v>2118347</v>
      </c>
      <c r="F51" s="9"/>
      <c r="G51" s="9" t="s">
        <v>234</v>
      </c>
      <c r="H51" s="9" t="s">
        <v>29</v>
      </c>
      <c r="I51" s="10" t="s">
        <v>235</v>
      </c>
      <c r="J51" s="9" t="n">
        <v>0</v>
      </c>
      <c r="K51" s="9" t="n">
        <f aca="false">H51-J51</f>
        <v>0</v>
      </c>
      <c r="L51" s="9" t="s">
        <v>29</v>
      </c>
      <c r="M51" s="9" t="n">
        <f aca="false">K51+L51</f>
        <v>0</v>
      </c>
      <c r="N51" s="9" t="n">
        <v>0</v>
      </c>
      <c r="O51" s="9" t="n">
        <f aca="false">M51-N51</f>
        <v>0</v>
      </c>
      <c r="P51" s="9" t="s">
        <v>29</v>
      </c>
      <c r="Q51" s="9" t="n">
        <f aca="false">O51+P51</f>
        <v>0</v>
      </c>
      <c r="R51" s="9" t="n">
        <v>0</v>
      </c>
      <c r="S51" s="9" t="n">
        <f aca="false">Q51-R51</f>
        <v>0</v>
      </c>
      <c r="T51" s="9" t="s">
        <v>29</v>
      </c>
      <c r="U51" s="9" t="n">
        <f aca="false">S51+T51</f>
        <v>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 t="n">
        <f aca="false">SUM(V51:AL51)</f>
        <v>0</v>
      </c>
      <c r="AN51" s="9" t="n">
        <f aca="false">U51-AM51</f>
        <v>0</v>
      </c>
      <c r="AO51" s="9" t="n">
        <v>0</v>
      </c>
      <c r="AP51" s="9" t="s">
        <v>29</v>
      </c>
      <c r="AQ51" s="9" t="s">
        <v>29</v>
      </c>
      <c r="AR51" s="9" t="s">
        <v>29</v>
      </c>
      <c r="AS51" s="9" t="s">
        <v>29</v>
      </c>
      <c r="AT51" s="9" t="s">
        <v>29</v>
      </c>
      <c r="AU51" s="9" t="s">
        <v>29</v>
      </c>
      <c r="AV51" s="9" t="s">
        <v>29</v>
      </c>
      <c r="AW51" s="9" t="s">
        <v>29</v>
      </c>
      <c r="AX51" s="9" t="s">
        <v>29</v>
      </c>
      <c r="AY51" s="9" t="s">
        <v>29</v>
      </c>
      <c r="AZ51" s="9" t="s">
        <v>29</v>
      </c>
      <c r="BA51" s="9" t="s">
        <v>29</v>
      </c>
      <c r="BB51" s="9" t="s">
        <v>29</v>
      </c>
      <c r="BC51" s="9" t="s">
        <v>29</v>
      </c>
      <c r="BD51" s="9" t="s">
        <v>29</v>
      </c>
      <c r="BE51" s="9" t="s">
        <v>29</v>
      </c>
      <c r="BF51" s="9" t="s">
        <v>29</v>
      </c>
      <c r="BG51" s="9" t="s">
        <v>29</v>
      </c>
      <c r="BH51" s="9" t="s">
        <v>29</v>
      </c>
      <c r="BI51" s="9" t="n">
        <v>0</v>
      </c>
      <c r="BJ51" s="9" t="s">
        <v>29</v>
      </c>
      <c r="BK51" s="11"/>
      <c r="BL51" s="13" t="n">
        <v>10</v>
      </c>
      <c r="BM51" s="13" t="n">
        <v>480</v>
      </c>
      <c r="BN51" s="13"/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1500</v>
      </c>
      <c r="D52" s="9" t="n">
        <v>203524</v>
      </c>
      <c r="E52" s="9" t="n">
        <v>2118359</v>
      </c>
      <c r="F52" s="9"/>
      <c r="G52" s="9" t="s">
        <v>214</v>
      </c>
      <c r="H52" s="9" t="s">
        <v>29</v>
      </c>
      <c r="I52" s="10" t="s">
        <v>215</v>
      </c>
      <c r="J52" s="9" t="n">
        <v>0</v>
      </c>
      <c r="K52" s="9" t="n">
        <f aca="false">H52-J52</f>
        <v>0</v>
      </c>
      <c r="L52" s="9" t="s">
        <v>29</v>
      </c>
      <c r="M52" s="9" t="n">
        <f aca="false">K52+L52</f>
        <v>0</v>
      </c>
      <c r="N52" s="9" t="n">
        <v>0</v>
      </c>
      <c r="O52" s="9" t="n">
        <f aca="false">M52-N52</f>
        <v>0</v>
      </c>
      <c r="P52" s="9" t="s">
        <v>29</v>
      </c>
      <c r="Q52" s="9" t="n">
        <f aca="false">O52+P52</f>
        <v>0</v>
      </c>
      <c r="R52" s="9" t="n">
        <v>0</v>
      </c>
      <c r="S52" s="9" t="n">
        <f aca="false">Q52-R52</f>
        <v>0</v>
      </c>
      <c r="T52" s="9" t="s">
        <v>29</v>
      </c>
      <c r="U52" s="9" t="n">
        <f aca="false">S52+T52</f>
        <v>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 t="n">
        <f aca="false">SUM(V52:AL52)</f>
        <v>0</v>
      </c>
      <c r="AN52" s="9" t="n">
        <f aca="false">U52-AM52</f>
        <v>0</v>
      </c>
      <c r="AO52" s="9" t="n">
        <v>0</v>
      </c>
      <c r="AP52" s="9" t="s">
        <v>29</v>
      </c>
      <c r="AQ52" s="9" t="s">
        <v>29</v>
      </c>
      <c r="AR52" s="9" t="s">
        <v>29</v>
      </c>
      <c r="AS52" s="9" t="s">
        <v>29</v>
      </c>
      <c r="AT52" s="9" t="s">
        <v>29</v>
      </c>
      <c r="AU52" s="9" t="s">
        <v>29</v>
      </c>
      <c r="AV52" s="9" t="s">
        <v>29</v>
      </c>
      <c r="AW52" s="9" t="s">
        <v>29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s">
        <v>29</v>
      </c>
      <c r="BF52" s="9" t="s">
        <v>29</v>
      </c>
      <c r="BG52" s="9" t="n">
        <v>500</v>
      </c>
      <c r="BH52" s="9" t="s">
        <v>29</v>
      </c>
      <c r="BI52" s="9" t="s">
        <v>29</v>
      </c>
      <c r="BJ52" s="9" t="s">
        <v>29</v>
      </c>
      <c r="BK52" s="11"/>
      <c r="BL52" s="13" t="n">
        <v>164</v>
      </c>
      <c r="BM52" s="13" t="n">
        <v>901</v>
      </c>
      <c r="BN52" s="13"/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2500</v>
      </c>
      <c r="D53" s="9" t="n">
        <v>203524</v>
      </c>
      <c r="E53" s="9" t="n">
        <v>2115220</v>
      </c>
      <c r="F53" s="9"/>
      <c r="G53" s="9" t="s">
        <v>220</v>
      </c>
      <c r="H53" s="9" t="s">
        <v>29</v>
      </c>
      <c r="I53" s="10" t="s">
        <v>221</v>
      </c>
      <c r="J53" s="9" t="n">
        <v>0</v>
      </c>
      <c r="K53" s="9" t="n">
        <f aca="false">H53-J53</f>
        <v>0</v>
      </c>
      <c r="L53" s="9" t="n">
        <v>600</v>
      </c>
      <c r="M53" s="9" t="n">
        <f aca="false">K53+L53</f>
        <v>600</v>
      </c>
      <c r="N53" s="9" t="n">
        <v>0</v>
      </c>
      <c r="O53" s="9" t="n">
        <f aca="false">M53-N53</f>
        <v>600</v>
      </c>
      <c r="P53" s="9" t="s">
        <v>29</v>
      </c>
      <c r="Q53" s="9" t="n">
        <f aca="false">O53+P53</f>
        <v>600</v>
      </c>
      <c r="R53" s="9" t="n">
        <v>600</v>
      </c>
      <c r="S53" s="9" t="n">
        <f aca="false">Q53-R53</f>
        <v>0</v>
      </c>
      <c r="T53" s="9" t="s">
        <v>29</v>
      </c>
      <c r="U53" s="9" t="n">
        <f aca="false">S53+T53</f>
        <v>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 t="n">
        <f aca="false">SUM(V53:AL53)</f>
        <v>0</v>
      </c>
      <c r="AN53" s="9" t="n">
        <f aca="false">U53-AM53</f>
        <v>0</v>
      </c>
      <c r="AO53" s="9" t="s">
        <v>29</v>
      </c>
      <c r="AP53" s="9" t="s">
        <v>29</v>
      </c>
      <c r="AQ53" s="9" t="s">
        <v>29</v>
      </c>
      <c r="AR53" s="9" t="s">
        <v>29</v>
      </c>
      <c r="AS53" s="9" t="s">
        <v>29</v>
      </c>
      <c r="AT53" s="9" t="s">
        <v>29</v>
      </c>
      <c r="AU53" s="9" t="s">
        <v>29</v>
      </c>
      <c r="AV53" s="9" t="s">
        <v>29</v>
      </c>
      <c r="AW53" s="9" t="s">
        <v>29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s">
        <v>29</v>
      </c>
      <c r="BC53" s="9" t="s">
        <v>29</v>
      </c>
      <c r="BD53" s="9" t="s">
        <v>29</v>
      </c>
      <c r="BE53" s="9" t="s">
        <v>29</v>
      </c>
      <c r="BF53" s="9" t="s">
        <v>29</v>
      </c>
      <c r="BG53" s="9" t="s">
        <v>29</v>
      </c>
      <c r="BH53" s="9" t="s">
        <v>29</v>
      </c>
      <c r="BI53" s="9" t="s">
        <v>29</v>
      </c>
      <c r="BJ53" s="9" t="n">
        <v>1500</v>
      </c>
      <c r="BK53" s="11"/>
      <c r="BL53" s="13" t="n">
        <v>1</v>
      </c>
      <c r="BM53" s="13" t="n">
        <v>350</v>
      </c>
      <c r="BN53" s="13"/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500</v>
      </c>
      <c r="D54" s="9" t="n">
        <v>0</v>
      </c>
      <c r="E54" s="9" t="n">
        <v>2260412</v>
      </c>
      <c r="F54" s="9"/>
      <c r="G54" s="9" t="s">
        <v>178</v>
      </c>
      <c r="H54" s="9" t="s">
        <v>29</v>
      </c>
      <c r="I54" s="10" t="s">
        <v>179</v>
      </c>
      <c r="J54" s="9" t="n">
        <v>0</v>
      </c>
      <c r="K54" s="9" t="n">
        <f aca="false">H54-J54</f>
        <v>0</v>
      </c>
      <c r="L54" s="9" t="s">
        <v>29</v>
      </c>
      <c r="M54" s="9" t="n">
        <f aca="false">K54+L54</f>
        <v>0</v>
      </c>
      <c r="N54" s="9" t="n">
        <v>0</v>
      </c>
      <c r="O54" s="9" t="n">
        <f aca="false">M54-N54</f>
        <v>0</v>
      </c>
      <c r="P54" s="9" t="s">
        <v>29</v>
      </c>
      <c r="Q54" s="9" t="n">
        <f aca="false">O54+P54</f>
        <v>0</v>
      </c>
      <c r="R54" s="9" t="n">
        <v>0</v>
      </c>
      <c r="S54" s="9" t="n">
        <f aca="false">Q54-R54</f>
        <v>0</v>
      </c>
      <c r="T54" s="9" t="s">
        <v>29</v>
      </c>
      <c r="U54" s="9" t="n">
        <f aca="false">S54+T54</f>
        <v>0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 t="n">
        <f aca="false">SUM(V54:AL54)</f>
        <v>0</v>
      </c>
      <c r="AN54" s="9" t="n">
        <f aca="false">U54-AM54</f>
        <v>0</v>
      </c>
      <c r="AO54" s="9" t="s">
        <v>29</v>
      </c>
      <c r="AP54" s="9" t="s">
        <v>29</v>
      </c>
      <c r="AQ54" s="9" t="s">
        <v>29</v>
      </c>
      <c r="AR54" s="9" t="s">
        <v>29</v>
      </c>
      <c r="AS54" s="9" t="s">
        <v>29</v>
      </c>
      <c r="AT54" s="9" t="s">
        <v>29</v>
      </c>
      <c r="AU54" s="9" t="s">
        <v>29</v>
      </c>
      <c r="AV54" s="9" t="s">
        <v>29</v>
      </c>
      <c r="AW54" s="9" t="s">
        <v>29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s">
        <v>29</v>
      </c>
      <c r="BC54" s="9" t="s">
        <v>29</v>
      </c>
      <c r="BD54" s="9" t="s">
        <v>29</v>
      </c>
      <c r="BE54" s="9" t="s">
        <v>29</v>
      </c>
      <c r="BF54" s="9" t="s">
        <v>29</v>
      </c>
      <c r="BG54" s="9" t="s">
        <v>29</v>
      </c>
      <c r="BH54" s="9" t="s">
        <v>29</v>
      </c>
      <c r="BI54" s="9" t="s">
        <v>29</v>
      </c>
      <c r="BJ54" s="9" t="s">
        <v>29</v>
      </c>
      <c r="BK54" s="11"/>
      <c r="BL54" s="13" t="n">
        <v>64</v>
      </c>
      <c r="BM54" s="13" t="n">
        <v>81</v>
      </c>
      <c r="BN54" s="13"/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500</v>
      </c>
      <c r="D55" s="9" t="n">
        <v>0</v>
      </c>
      <c r="E55" s="9" t="n">
        <v>2260411</v>
      </c>
      <c r="F55" s="9"/>
      <c r="G55" s="9" t="s">
        <v>176</v>
      </c>
      <c r="H55" s="9" t="s">
        <v>29</v>
      </c>
      <c r="I55" s="10" t="s">
        <v>177</v>
      </c>
      <c r="J55" s="9" t="n">
        <v>0</v>
      </c>
      <c r="K55" s="9" t="n">
        <f aca="false">H55-J55</f>
        <v>0</v>
      </c>
      <c r="L55" s="9" t="s">
        <v>29</v>
      </c>
      <c r="M55" s="9" t="n">
        <f aca="false">K55+L55</f>
        <v>0</v>
      </c>
      <c r="N55" s="9" t="n">
        <v>0</v>
      </c>
      <c r="O55" s="9" t="n">
        <f aca="false">M55-N55</f>
        <v>0</v>
      </c>
      <c r="P55" s="9" t="s">
        <v>29</v>
      </c>
      <c r="Q55" s="9" t="n">
        <f aca="false">O55+P55</f>
        <v>0</v>
      </c>
      <c r="R55" s="9" t="n">
        <v>0</v>
      </c>
      <c r="S55" s="9" t="n">
        <f aca="false">Q55-R55</f>
        <v>0</v>
      </c>
      <c r="T55" s="9" t="s">
        <v>29</v>
      </c>
      <c r="U55" s="9" t="n">
        <f aca="false">S55+T55</f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 t="n">
        <f aca="false">SUM(V55:AL55)</f>
        <v>0</v>
      </c>
      <c r="AN55" s="9" t="n">
        <f aca="false">U55-AM55</f>
        <v>0</v>
      </c>
      <c r="AO55" s="9" t="s">
        <v>29</v>
      </c>
      <c r="AP55" s="9" t="s">
        <v>29</v>
      </c>
      <c r="AQ55" s="9" t="s">
        <v>29</v>
      </c>
      <c r="AR55" s="9" t="s">
        <v>29</v>
      </c>
      <c r="AS55" s="9" t="s">
        <v>29</v>
      </c>
      <c r="AT55" s="9" t="s">
        <v>29</v>
      </c>
      <c r="AU55" s="9" t="s">
        <v>29</v>
      </c>
      <c r="AV55" s="9" t="s">
        <v>29</v>
      </c>
      <c r="AW55" s="9" t="s">
        <v>29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s">
        <v>29</v>
      </c>
      <c r="BC55" s="9" t="s">
        <v>29</v>
      </c>
      <c r="BD55" s="9" t="s">
        <v>29</v>
      </c>
      <c r="BE55" s="9" t="s">
        <v>29</v>
      </c>
      <c r="BF55" s="9" t="s">
        <v>29</v>
      </c>
      <c r="BG55" s="9" t="s">
        <v>29</v>
      </c>
      <c r="BH55" s="9" t="s">
        <v>29</v>
      </c>
      <c r="BI55" s="9" t="s">
        <v>29</v>
      </c>
      <c r="BJ55" s="9" t="s">
        <v>29</v>
      </c>
      <c r="BK55" s="11"/>
      <c r="BL55" s="13" t="n">
        <v>146</v>
      </c>
      <c r="BM55" s="13" t="n">
        <v>21</v>
      </c>
      <c r="BN55" s="13"/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2850</v>
      </c>
      <c r="D56" s="9" t="n">
        <v>0</v>
      </c>
      <c r="E56" s="9" t="n">
        <v>2134667</v>
      </c>
      <c r="F56" s="9"/>
      <c r="G56" s="9" t="s">
        <v>204</v>
      </c>
      <c r="H56" s="9" t="s">
        <v>29</v>
      </c>
      <c r="I56" s="10" t="s">
        <v>205</v>
      </c>
      <c r="J56" s="9" t="n">
        <v>0</v>
      </c>
      <c r="K56" s="9" t="n">
        <f aca="false">H56-J56</f>
        <v>0</v>
      </c>
      <c r="L56" s="9" t="n">
        <v>600</v>
      </c>
      <c r="M56" s="9" t="n">
        <f aca="false">K56+L56</f>
        <v>600</v>
      </c>
      <c r="N56" s="9" t="n">
        <v>0</v>
      </c>
      <c r="O56" s="9" t="n">
        <f aca="false">M56-N56</f>
        <v>600</v>
      </c>
      <c r="P56" s="9" t="s">
        <v>29</v>
      </c>
      <c r="Q56" s="9" t="n">
        <f aca="false">O56+P56</f>
        <v>600</v>
      </c>
      <c r="R56" s="9" t="n">
        <v>600</v>
      </c>
      <c r="S56" s="9" t="n">
        <f aca="false">Q56-R56</f>
        <v>0</v>
      </c>
      <c r="T56" s="9" t="n">
        <v>0</v>
      </c>
      <c r="U56" s="9" t="n">
        <f aca="false">S56+T56</f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 t="n">
        <f aca="false">SUM(V56:AL56)</f>
        <v>0</v>
      </c>
      <c r="AN56" s="9" t="n">
        <f aca="false">U56-AM56</f>
        <v>0</v>
      </c>
      <c r="AO56" s="9" t="s">
        <v>29</v>
      </c>
      <c r="AP56" s="9" t="s">
        <v>29</v>
      </c>
      <c r="AQ56" s="9" t="s">
        <v>29</v>
      </c>
      <c r="AR56" s="9" t="s">
        <v>29</v>
      </c>
      <c r="AS56" s="9" t="s">
        <v>29</v>
      </c>
      <c r="AT56" s="9" t="s">
        <v>29</v>
      </c>
      <c r="AU56" s="9" t="s">
        <v>29</v>
      </c>
      <c r="AV56" s="9" t="s">
        <v>29</v>
      </c>
      <c r="AW56" s="9" t="s">
        <v>29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9" t="s">
        <v>29</v>
      </c>
      <c r="BG56" s="9" t="n">
        <v>500</v>
      </c>
      <c r="BH56" s="9" t="s">
        <v>29</v>
      </c>
      <c r="BI56" s="9" t="s">
        <v>29</v>
      </c>
      <c r="BJ56" s="9" t="n">
        <v>500</v>
      </c>
      <c r="BK56" s="11"/>
      <c r="BL56" s="13" t="n">
        <v>321</v>
      </c>
      <c r="BM56" s="13" t="n">
        <v>0</v>
      </c>
      <c r="BN56" s="13"/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2850</v>
      </c>
      <c r="D57" s="9" t="n">
        <v>203524</v>
      </c>
      <c r="E57" s="9" t="n">
        <v>2134669</v>
      </c>
      <c r="F57" s="9"/>
      <c r="G57" s="9" t="s">
        <v>206</v>
      </c>
      <c r="H57" s="9" t="s">
        <v>29</v>
      </c>
      <c r="I57" s="10" t="s">
        <v>207</v>
      </c>
      <c r="J57" s="9" t="n">
        <v>0</v>
      </c>
      <c r="K57" s="9" t="n">
        <f aca="false">H57-J57</f>
        <v>0</v>
      </c>
      <c r="L57" s="9" t="s">
        <v>29</v>
      </c>
      <c r="M57" s="9" t="n">
        <f aca="false">K57+L57</f>
        <v>0</v>
      </c>
      <c r="N57" s="9" t="n">
        <v>0</v>
      </c>
      <c r="O57" s="9" t="n">
        <f aca="false">M57-N57</f>
        <v>0</v>
      </c>
      <c r="P57" s="9" t="s">
        <v>29</v>
      </c>
      <c r="Q57" s="9" t="n">
        <f aca="false">O57+P57</f>
        <v>0</v>
      </c>
      <c r="R57" s="9" t="n">
        <v>0</v>
      </c>
      <c r="S57" s="9" t="n">
        <f aca="false">Q57-R57</f>
        <v>0</v>
      </c>
      <c r="T57" s="9" t="s">
        <v>29</v>
      </c>
      <c r="U57" s="9" t="n">
        <f aca="false">S57+T57</f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 t="n">
        <f aca="false">SUM(V57:AL57)</f>
        <v>0</v>
      </c>
      <c r="AN57" s="9" t="n">
        <f aca="false">U57-AM57</f>
        <v>0</v>
      </c>
      <c r="AO57" s="9" t="s">
        <v>29</v>
      </c>
      <c r="AP57" s="9" t="s">
        <v>29</v>
      </c>
      <c r="AQ57" s="9" t="s">
        <v>29</v>
      </c>
      <c r="AR57" s="9" t="s">
        <v>29</v>
      </c>
      <c r="AS57" s="9" t="s">
        <v>29</v>
      </c>
      <c r="AT57" s="9" t="s">
        <v>29</v>
      </c>
      <c r="AU57" s="9" t="s">
        <v>29</v>
      </c>
      <c r="AV57" s="9" t="s">
        <v>29</v>
      </c>
      <c r="AW57" s="9" t="s">
        <v>29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s">
        <v>29</v>
      </c>
      <c r="BE57" s="9" t="s">
        <v>29</v>
      </c>
      <c r="BF57" s="9" t="n">
        <v>1500</v>
      </c>
      <c r="BG57" s="9" t="s">
        <v>29</v>
      </c>
      <c r="BH57" s="9" t="s">
        <v>29</v>
      </c>
      <c r="BI57" s="9" t="s">
        <v>29</v>
      </c>
      <c r="BJ57" s="9" t="s">
        <v>29</v>
      </c>
      <c r="BK57" s="11"/>
      <c r="BL57" s="13" t="n">
        <v>916</v>
      </c>
      <c r="BM57" s="13" t="n">
        <v>3</v>
      </c>
      <c r="BN57" s="13"/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3000</v>
      </c>
      <c r="D58" s="9" t="n">
        <v>203524</v>
      </c>
      <c r="E58" s="9" t="n">
        <v>2118355</v>
      </c>
      <c r="F58" s="9"/>
      <c r="G58" s="9" t="s">
        <v>208</v>
      </c>
      <c r="H58" s="9" t="s">
        <v>29</v>
      </c>
      <c r="I58" s="10" t="s">
        <v>209</v>
      </c>
      <c r="J58" s="9" t="n">
        <v>0</v>
      </c>
      <c r="K58" s="9" t="n">
        <f aca="false">H58-J58</f>
        <v>0</v>
      </c>
      <c r="L58" s="9" t="s">
        <v>29</v>
      </c>
      <c r="M58" s="9" t="n">
        <f aca="false">K58+L58</f>
        <v>0</v>
      </c>
      <c r="N58" s="9" t="n">
        <v>0</v>
      </c>
      <c r="O58" s="9" t="n">
        <f aca="false">M58-N58</f>
        <v>0</v>
      </c>
      <c r="P58" s="9" t="n">
        <v>0</v>
      </c>
      <c r="Q58" s="9" t="n">
        <f aca="false">O58+P58</f>
        <v>0</v>
      </c>
      <c r="R58" s="9" t="n">
        <v>0</v>
      </c>
      <c r="S58" s="9" t="n">
        <f aca="false">Q58-R58</f>
        <v>0</v>
      </c>
      <c r="T58" s="9" t="n">
        <v>0</v>
      </c>
      <c r="U58" s="9" t="n">
        <f aca="false">S58+T58</f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 t="n">
        <f aca="false">SUM(V58:AL58)</f>
        <v>0</v>
      </c>
      <c r="AN58" s="9" t="n">
        <f aca="false">U58-AM58</f>
        <v>0</v>
      </c>
      <c r="AO58" s="9" t="s">
        <v>29</v>
      </c>
      <c r="AP58" s="9" t="s">
        <v>29</v>
      </c>
      <c r="AQ58" s="9" t="s">
        <v>29</v>
      </c>
      <c r="AR58" s="9" t="s">
        <v>29</v>
      </c>
      <c r="AS58" s="9" t="s">
        <v>29</v>
      </c>
      <c r="AT58" s="9" t="s">
        <v>29</v>
      </c>
      <c r="AU58" s="9" t="s">
        <v>29</v>
      </c>
      <c r="AV58" s="9" t="s">
        <v>29</v>
      </c>
      <c r="AW58" s="9" t="s">
        <v>29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s">
        <v>29</v>
      </c>
      <c r="BE58" s="9" t="s">
        <v>29</v>
      </c>
      <c r="BF58" s="9" t="s">
        <v>29</v>
      </c>
      <c r="BG58" s="9" t="s">
        <v>29</v>
      </c>
      <c r="BH58" s="9" t="s">
        <v>29</v>
      </c>
      <c r="BI58" s="9" t="s">
        <v>29</v>
      </c>
      <c r="BJ58" s="9" t="s">
        <v>29</v>
      </c>
      <c r="BK58" s="11" t="n">
        <f aca="false">ROUNDUP(AN58/C58,0)</f>
        <v>0</v>
      </c>
      <c r="BL58" s="13" t="n">
        <v>6</v>
      </c>
      <c r="BM58" s="13" t="n">
        <v>0</v>
      </c>
      <c r="BN58" s="13"/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500</v>
      </c>
      <c r="D59" s="9" t="n">
        <v>0</v>
      </c>
      <c r="E59" s="9" t="n">
        <v>2068515</v>
      </c>
      <c r="F59" s="9"/>
      <c r="G59" s="9" t="s">
        <v>186</v>
      </c>
      <c r="H59" s="9" t="s">
        <v>29</v>
      </c>
      <c r="I59" s="10" t="s">
        <v>187</v>
      </c>
      <c r="J59" s="9" t="n">
        <v>0</v>
      </c>
      <c r="K59" s="9" t="n">
        <f aca="false">H59-J59</f>
        <v>0</v>
      </c>
      <c r="L59" s="9" t="s">
        <v>29</v>
      </c>
      <c r="M59" s="9" t="n">
        <f aca="false">K59+L59</f>
        <v>0</v>
      </c>
      <c r="N59" s="9" t="n">
        <v>0</v>
      </c>
      <c r="O59" s="9" t="n">
        <f aca="false">M59-N59</f>
        <v>0</v>
      </c>
      <c r="P59" s="9" t="s">
        <v>29</v>
      </c>
      <c r="Q59" s="9" t="n">
        <f aca="false">O59+P59</f>
        <v>0</v>
      </c>
      <c r="R59" s="9" t="n">
        <v>0</v>
      </c>
      <c r="S59" s="9" t="n">
        <f aca="false">Q59-R59</f>
        <v>0</v>
      </c>
      <c r="T59" s="9" t="s">
        <v>29</v>
      </c>
      <c r="U59" s="9" t="n">
        <f aca="false">S59+T59</f>
        <v>0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 t="n">
        <f aca="false">SUM(V59:AL59)</f>
        <v>0</v>
      </c>
      <c r="AN59" s="9" t="n">
        <f aca="false">U59-AM59</f>
        <v>0</v>
      </c>
      <c r="AO59" s="9" t="s">
        <v>29</v>
      </c>
      <c r="AP59" s="9" t="s">
        <v>29</v>
      </c>
      <c r="AQ59" s="9" t="s">
        <v>29</v>
      </c>
      <c r="AR59" s="9" t="s">
        <v>29</v>
      </c>
      <c r="AS59" s="9" t="s">
        <v>29</v>
      </c>
      <c r="AT59" s="9" t="s">
        <v>29</v>
      </c>
      <c r="AU59" s="9" t="s">
        <v>29</v>
      </c>
      <c r="AV59" s="9" t="s">
        <v>29</v>
      </c>
      <c r="AW59" s="9" t="s">
        <v>29</v>
      </c>
      <c r="AX59" s="9" t="s">
        <v>29</v>
      </c>
      <c r="AY59" s="9" t="s">
        <v>29</v>
      </c>
      <c r="AZ59" s="9" t="s">
        <v>29</v>
      </c>
      <c r="BA59" s="9" t="s">
        <v>29</v>
      </c>
      <c r="BB59" s="9" t="s">
        <v>29</v>
      </c>
      <c r="BC59" s="9" t="s">
        <v>29</v>
      </c>
      <c r="BD59" s="9" t="s">
        <v>29</v>
      </c>
      <c r="BE59" s="9" t="s">
        <v>29</v>
      </c>
      <c r="BF59" s="9" t="s">
        <v>29</v>
      </c>
      <c r="BG59" s="9" t="s">
        <v>29</v>
      </c>
      <c r="BH59" s="9" t="s">
        <v>29</v>
      </c>
      <c r="BI59" s="9" t="s">
        <v>29</v>
      </c>
      <c r="BJ59" s="9" t="s">
        <v>29</v>
      </c>
      <c r="BK59" s="11" t="n">
        <f aca="false">ROUNDUP(AN59/C59,0)</f>
        <v>0</v>
      </c>
      <c r="BL59" s="13" t="n">
        <v>0</v>
      </c>
      <c r="BM59" s="13" t="n">
        <v>0</v>
      </c>
      <c r="BN59" s="13"/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500</v>
      </c>
      <c r="D60" s="9" t="n">
        <v>0</v>
      </c>
      <c r="E60" s="9" t="n">
        <v>2068514</v>
      </c>
      <c r="F60" s="9"/>
      <c r="G60" s="9" t="s">
        <v>184</v>
      </c>
      <c r="H60" s="9" t="s">
        <v>29</v>
      </c>
      <c r="I60" s="10" t="s">
        <v>185</v>
      </c>
      <c r="J60" s="9" t="n">
        <v>0</v>
      </c>
      <c r="K60" s="9" t="n">
        <f aca="false">H60-J60</f>
        <v>0</v>
      </c>
      <c r="L60" s="9" t="s">
        <v>29</v>
      </c>
      <c r="M60" s="9" t="n">
        <f aca="false">K60+L60</f>
        <v>0</v>
      </c>
      <c r="N60" s="9" t="n">
        <v>0</v>
      </c>
      <c r="O60" s="9" t="n">
        <f aca="false">M60-N60</f>
        <v>0</v>
      </c>
      <c r="P60" s="9" t="s">
        <v>29</v>
      </c>
      <c r="Q60" s="9" t="n">
        <f aca="false">O60+P60</f>
        <v>0</v>
      </c>
      <c r="R60" s="9" t="n">
        <v>0</v>
      </c>
      <c r="S60" s="9" t="n">
        <f aca="false">Q60-R60</f>
        <v>0</v>
      </c>
      <c r="T60" s="9" t="s">
        <v>29</v>
      </c>
      <c r="U60" s="9" t="n">
        <f aca="false">S60+T60</f>
        <v>0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 t="n">
        <f aca="false">SUM(V60:AL60)</f>
        <v>0</v>
      </c>
      <c r="AN60" s="9" t="n">
        <f aca="false">U60-AM60</f>
        <v>0</v>
      </c>
      <c r="AO60" s="9" t="s">
        <v>29</v>
      </c>
      <c r="AP60" s="9" t="s">
        <v>29</v>
      </c>
      <c r="AQ60" s="9" t="s">
        <v>29</v>
      </c>
      <c r="AR60" s="9" t="s">
        <v>29</v>
      </c>
      <c r="AS60" s="9" t="s">
        <v>29</v>
      </c>
      <c r="AT60" s="9" t="s">
        <v>29</v>
      </c>
      <c r="AU60" s="9" t="s">
        <v>29</v>
      </c>
      <c r="AV60" s="9" t="s">
        <v>29</v>
      </c>
      <c r="AW60" s="9" t="s">
        <v>29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s">
        <v>29</v>
      </c>
      <c r="BC60" s="9" t="s">
        <v>29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9" t="s">
        <v>29</v>
      </c>
      <c r="BJ60" s="9" t="s">
        <v>29</v>
      </c>
      <c r="BK60" s="11" t="n">
        <f aca="false">ROUNDUP(AN60/C60,0)</f>
        <v>0</v>
      </c>
      <c r="BL60" s="13" t="n">
        <v>1</v>
      </c>
      <c r="BM60" s="13" t="n">
        <v>0</v>
      </c>
      <c r="BN60" s="13"/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500</v>
      </c>
      <c r="D61" s="9" t="n">
        <v>0</v>
      </c>
      <c r="E61" s="9" t="n">
        <v>2079689</v>
      </c>
      <c r="F61" s="9"/>
      <c r="G61" s="9" t="s">
        <v>182</v>
      </c>
      <c r="H61" s="9" t="s">
        <v>29</v>
      </c>
      <c r="I61" s="10" t="s">
        <v>183</v>
      </c>
      <c r="J61" s="9" t="n">
        <v>0</v>
      </c>
      <c r="K61" s="9" t="n">
        <f aca="false">H61-J61</f>
        <v>0</v>
      </c>
      <c r="L61" s="9" t="s">
        <v>29</v>
      </c>
      <c r="M61" s="9" t="n">
        <f aca="false">K61+L61</f>
        <v>0</v>
      </c>
      <c r="N61" s="9" t="n">
        <v>0</v>
      </c>
      <c r="O61" s="9" t="n">
        <f aca="false">M61-N61</f>
        <v>0</v>
      </c>
      <c r="P61" s="9" t="s">
        <v>29</v>
      </c>
      <c r="Q61" s="9" t="n">
        <f aca="false">O61+P61</f>
        <v>0</v>
      </c>
      <c r="R61" s="9" t="n">
        <v>0</v>
      </c>
      <c r="S61" s="9" t="n">
        <f aca="false">Q61-R61</f>
        <v>0</v>
      </c>
      <c r="T61" s="9" t="s">
        <v>29</v>
      </c>
      <c r="U61" s="9" t="n">
        <f aca="false">S61+T61</f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 t="n">
        <f aca="false">SUM(V61:AL61)</f>
        <v>0</v>
      </c>
      <c r="AN61" s="9" t="n">
        <f aca="false">U61-AM61</f>
        <v>0</v>
      </c>
      <c r="AO61" s="9" t="s">
        <v>29</v>
      </c>
      <c r="AP61" s="9" t="s">
        <v>29</v>
      </c>
      <c r="AQ61" s="9" t="s">
        <v>29</v>
      </c>
      <c r="AR61" s="9" t="s">
        <v>29</v>
      </c>
      <c r="AS61" s="9" t="s">
        <v>29</v>
      </c>
      <c r="AT61" s="9" t="n">
        <v>100</v>
      </c>
      <c r="AU61" s="9" t="n">
        <v>100</v>
      </c>
      <c r="AV61" s="9" t="n">
        <v>100</v>
      </c>
      <c r="AW61" s="9" t="s">
        <v>29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s">
        <v>29</v>
      </c>
      <c r="BC61" s="9" t="s">
        <v>29</v>
      </c>
      <c r="BD61" s="9" t="s">
        <v>29</v>
      </c>
      <c r="BE61" s="9" t="s">
        <v>29</v>
      </c>
      <c r="BF61" s="9" t="n">
        <v>100</v>
      </c>
      <c r="BG61" s="9" t="n">
        <v>100</v>
      </c>
      <c r="BH61" s="9" t="n">
        <v>100</v>
      </c>
      <c r="BI61" s="9" t="s">
        <v>29</v>
      </c>
      <c r="BJ61" s="9" t="n">
        <v>100</v>
      </c>
      <c r="BK61" s="11" t="n">
        <f aca="false">ROUNDUP(AN61/C61,0)</f>
        <v>0</v>
      </c>
      <c r="BL61" s="13" t="n">
        <v>10</v>
      </c>
      <c r="BM61" s="13" t="n">
        <v>0</v>
      </c>
      <c r="BN61" s="13"/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400</v>
      </c>
      <c r="D62" s="9" t="n">
        <v>203524</v>
      </c>
      <c r="E62" s="9" t="n">
        <v>2079661</v>
      </c>
      <c r="F62" s="9"/>
      <c r="G62" s="9" t="s">
        <v>166</v>
      </c>
      <c r="H62" s="9" t="s">
        <v>29</v>
      </c>
      <c r="I62" s="10" t="s">
        <v>167</v>
      </c>
      <c r="J62" s="9" t="n">
        <v>0</v>
      </c>
      <c r="K62" s="9" t="n">
        <f aca="false">H62-J62</f>
        <v>0</v>
      </c>
      <c r="L62" s="9" t="s">
        <v>29</v>
      </c>
      <c r="M62" s="9" t="n">
        <f aca="false">K62+L62</f>
        <v>0</v>
      </c>
      <c r="N62" s="9" t="n">
        <v>0</v>
      </c>
      <c r="O62" s="9" t="n">
        <f aca="false">M62-N62</f>
        <v>0</v>
      </c>
      <c r="P62" s="9" t="s">
        <v>29</v>
      </c>
      <c r="Q62" s="9" t="n">
        <f aca="false">O62+P62</f>
        <v>0</v>
      </c>
      <c r="R62" s="9" t="n">
        <v>0</v>
      </c>
      <c r="S62" s="9" t="n">
        <f aca="false">Q62-R62</f>
        <v>0</v>
      </c>
      <c r="T62" s="9" t="s">
        <v>29</v>
      </c>
      <c r="U62" s="9" t="n">
        <f aca="false">S62+T62</f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 t="n">
        <f aca="false">SUM(V62:AL62)</f>
        <v>0</v>
      </c>
      <c r="AN62" s="9" t="n">
        <f aca="false">U62-AM62</f>
        <v>0</v>
      </c>
      <c r="AO62" s="9" t="s">
        <v>29</v>
      </c>
      <c r="AP62" s="9" t="s">
        <v>29</v>
      </c>
      <c r="AQ62" s="9" t="s">
        <v>29</v>
      </c>
      <c r="AR62" s="9" t="s">
        <v>29</v>
      </c>
      <c r="AS62" s="9" t="n">
        <v>200</v>
      </c>
      <c r="AT62" s="9" t="n">
        <v>200</v>
      </c>
      <c r="AU62" s="9" t="s">
        <v>29</v>
      </c>
      <c r="AV62" s="9" t="n">
        <v>200</v>
      </c>
      <c r="AW62" s="9" t="n">
        <v>200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s">
        <v>29</v>
      </c>
      <c r="BC62" s="9" t="s">
        <v>29</v>
      </c>
      <c r="BD62" s="9" t="s">
        <v>29</v>
      </c>
      <c r="BE62" s="9" t="s">
        <v>29</v>
      </c>
      <c r="BF62" s="9" t="s">
        <v>29</v>
      </c>
      <c r="BG62" s="9" t="n">
        <v>200</v>
      </c>
      <c r="BH62" s="9" t="n">
        <v>200</v>
      </c>
      <c r="BI62" s="9" t="s">
        <v>29</v>
      </c>
      <c r="BJ62" s="9" t="n">
        <v>200</v>
      </c>
      <c r="BK62" s="11" t="n">
        <f aca="false">ROUNDUP(AN62/C62,0)</f>
        <v>0</v>
      </c>
      <c r="BL62" s="13" t="n">
        <v>282</v>
      </c>
      <c r="BM62" s="13" t="n">
        <v>0</v>
      </c>
      <c r="BN62" s="13"/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200</v>
      </c>
      <c r="D63" s="9" t="n">
        <v>203524</v>
      </c>
      <c r="E63" s="9" t="n">
        <v>2071369</v>
      </c>
      <c r="F63" s="9"/>
      <c r="G63" s="9" t="s">
        <v>192</v>
      </c>
      <c r="H63" s="9" t="s">
        <v>29</v>
      </c>
      <c r="I63" s="10" t="s">
        <v>193</v>
      </c>
      <c r="J63" s="9" t="n">
        <v>0</v>
      </c>
      <c r="K63" s="9" t="n">
        <f aca="false">H63-J63</f>
        <v>0</v>
      </c>
      <c r="L63" s="9" t="s">
        <v>29</v>
      </c>
      <c r="M63" s="9" t="n">
        <f aca="false">K63+L63</f>
        <v>0</v>
      </c>
      <c r="N63" s="9" t="n">
        <v>0</v>
      </c>
      <c r="O63" s="9" t="n">
        <f aca="false">M63-N63</f>
        <v>0</v>
      </c>
      <c r="P63" s="9" t="s">
        <v>29</v>
      </c>
      <c r="Q63" s="9" t="n">
        <f aca="false">O63+P63</f>
        <v>0</v>
      </c>
      <c r="R63" s="9" t="n">
        <v>0</v>
      </c>
      <c r="S63" s="9" t="n">
        <f aca="false">Q63-R63</f>
        <v>0</v>
      </c>
      <c r="T63" s="9" t="s">
        <v>29</v>
      </c>
      <c r="U63" s="9" t="n">
        <f aca="false">S63+T63</f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 t="n">
        <f aca="false">SUM(V63:AL63)</f>
        <v>0</v>
      </c>
      <c r="AN63" s="9" t="n">
        <f aca="false">U63-AM63</f>
        <v>0</v>
      </c>
      <c r="AO63" s="9" t="s">
        <v>29</v>
      </c>
      <c r="AP63" s="9" t="s">
        <v>29</v>
      </c>
      <c r="AQ63" s="9" t="s">
        <v>29</v>
      </c>
      <c r="AR63" s="9" t="s">
        <v>29</v>
      </c>
      <c r="AS63" s="9" t="s">
        <v>29</v>
      </c>
      <c r="AT63" s="9" t="s">
        <v>29</v>
      </c>
      <c r="AU63" s="9" t="s">
        <v>29</v>
      </c>
      <c r="AV63" s="9" t="s">
        <v>29</v>
      </c>
      <c r="AW63" s="9" t="s">
        <v>29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s">
        <v>29</v>
      </c>
      <c r="BC63" s="9" t="s">
        <v>29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9" t="s">
        <v>29</v>
      </c>
      <c r="BJ63" s="9" t="s">
        <v>29</v>
      </c>
      <c r="BK63" s="11" t="n">
        <f aca="false">ROUNDUP(AN63/C63,0)</f>
        <v>0</v>
      </c>
      <c r="BL63" s="13" t="n">
        <v>70</v>
      </c>
      <c r="BM63" s="13" t="n">
        <v>0</v>
      </c>
      <c r="BN63" s="13"/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200</v>
      </c>
      <c r="D64" s="9" t="n">
        <v>0</v>
      </c>
      <c r="E64" s="9" t="n">
        <v>2071368</v>
      </c>
      <c r="F64" s="9"/>
      <c r="G64" s="9" t="s">
        <v>190</v>
      </c>
      <c r="H64" s="9" t="s">
        <v>29</v>
      </c>
      <c r="I64" s="10" t="s">
        <v>191</v>
      </c>
      <c r="J64" s="9" t="n">
        <v>0</v>
      </c>
      <c r="K64" s="9" t="n">
        <f aca="false">H64-J64</f>
        <v>0</v>
      </c>
      <c r="L64" s="9" t="s">
        <v>29</v>
      </c>
      <c r="M64" s="9" t="n">
        <f aca="false">K64+L64</f>
        <v>0</v>
      </c>
      <c r="N64" s="9" t="n">
        <v>0</v>
      </c>
      <c r="O64" s="9" t="n">
        <f aca="false">M64-N64</f>
        <v>0</v>
      </c>
      <c r="P64" s="9" t="s">
        <v>29</v>
      </c>
      <c r="Q64" s="9" t="n">
        <f aca="false">O64+P64</f>
        <v>0</v>
      </c>
      <c r="R64" s="9" t="n">
        <v>0</v>
      </c>
      <c r="S64" s="9" t="n">
        <f aca="false">Q64-R64</f>
        <v>0</v>
      </c>
      <c r="T64" s="9" t="s">
        <v>29</v>
      </c>
      <c r="U64" s="9" t="n">
        <f aca="false">S64+T64</f>
        <v>0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 t="n">
        <f aca="false">SUM(V64:AL64)</f>
        <v>0</v>
      </c>
      <c r="AN64" s="9" t="n">
        <f aca="false">U64-AM64</f>
        <v>0</v>
      </c>
      <c r="AO64" s="9" t="s">
        <v>29</v>
      </c>
      <c r="AP64" s="9" t="s">
        <v>29</v>
      </c>
      <c r="AQ64" s="9" t="s">
        <v>29</v>
      </c>
      <c r="AR64" s="9" t="s">
        <v>29</v>
      </c>
      <c r="AS64" s="9" t="s">
        <v>29</v>
      </c>
      <c r="AT64" s="9" t="s">
        <v>29</v>
      </c>
      <c r="AU64" s="9" t="s">
        <v>29</v>
      </c>
      <c r="AV64" s="9" t="s">
        <v>29</v>
      </c>
      <c r="AW64" s="9" t="s">
        <v>29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9" t="s">
        <v>29</v>
      </c>
      <c r="BJ64" s="9" t="s">
        <v>29</v>
      </c>
      <c r="BK64" s="11" t="n">
        <f aca="false">ROUNDUP(AN64/C64,0)</f>
        <v>0</v>
      </c>
      <c r="BL64" s="13" t="n">
        <v>105</v>
      </c>
      <c r="BM64" s="13" t="n">
        <v>0</v>
      </c>
      <c r="BN64" s="13"/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4000</v>
      </c>
      <c r="D65" s="9" t="n">
        <v>203524</v>
      </c>
      <c r="E65" s="9" t="n">
        <v>2118357</v>
      </c>
      <c r="F65" s="9"/>
      <c r="G65" s="9" t="s">
        <v>210</v>
      </c>
      <c r="H65" s="9" t="s">
        <v>29</v>
      </c>
      <c r="I65" s="10" t="s">
        <v>211</v>
      </c>
      <c r="J65" s="9" t="n">
        <v>0</v>
      </c>
      <c r="K65" s="9" t="n">
        <f aca="false">H65-J65</f>
        <v>0</v>
      </c>
      <c r="L65" s="9" t="s">
        <v>29</v>
      </c>
      <c r="M65" s="9" t="n">
        <f aca="false">K65+L65</f>
        <v>0</v>
      </c>
      <c r="N65" s="9" t="n">
        <v>0</v>
      </c>
      <c r="O65" s="9" t="n">
        <f aca="false">M65-N65</f>
        <v>0</v>
      </c>
      <c r="P65" s="9" t="s">
        <v>29</v>
      </c>
      <c r="Q65" s="9" t="n">
        <f aca="false">O65+P65</f>
        <v>0</v>
      </c>
      <c r="R65" s="9" t="n">
        <v>0</v>
      </c>
      <c r="S65" s="9" t="n">
        <f aca="false">Q65-R65</f>
        <v>0</v>
      </c>
      <c r="T65" s="9" t="s">
        <v>29</v>
      </c>
      <c r="U65" s="9" t="n">
        <f aca="false">S65+T65</f>
        <v>0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 t="n">
        <f aca="false">SUM(V65:AL65)</f>
        <v>0</v>
      </c>
      <c r="AN65" s="9" t="n">
        <f aca="false">U65-AM65</f>
        <v>0</v>
      </c>
      <c r="AO65" s="9" t="n">
        <v>0</v>
      </c>
      <c r="AP65" s="9" t="s">
        <v>29</v>
      </c>
      <c r="AQ65" s="9" t="s">
        <v>29</v>
      </c>
      <c r="AR65" s="9" t="s">
        <v>29</v>
      </c>
      <c r="AS65" s="9" t="s">
        <v>29</v>
      </c>
      <c r="AT65" s="9" t="s">
        <v>29</v>
      </c>
      <c r="AU65" s="9" t="s">
        <v>29</v>
      </c>
      <c r="AV65" s="9" t="s">
        <v>29</v>
      </c>
      <c r="AW65" s="9" t="s">
        <v>29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s">
        <v>29</v>
      </c>
      <c r="BF65" s="9" t="s">
        <v>29</v>
      </c>
      <c r="BG65" s="9" t="n">
        <v>500</v>
      </c>
      <c r="BH65" s="9" t="s">
        <v>29</v>
      </c>
      <c r="BI65" s="9" t="s">
        <v>29</v>
      </c>
      <c r="BJ65" s="9" t="s">
        <v>29</v>
      </c>
      <c r="BK65" s="11" t="n">
        <f aca="false">ROUNDUP(AN65/C65,0)</f>
        <v>0</v>
      </c>
      <c r="BL65" s="13" t="n">
        <v>1</v>
      </c>
      <c r="BM65" s="13" t="n">
        <v>0</v>
      </c>
      <c r="BN65" s="13"/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4000</v>
      </c>
      <c r="D66" s="9" t="n">
        <v>203524</v>
      </c>
      <c r="E66" s="9" t="n">
        <v>2118358</v>
      </c>
      <c r="F66" s="9"/>
      <c r="G66" s="9" t="s">
        <v>212</v>
      </c>
      <c r="H66" s="9" t="s">
        <v>29</v>
      </c>
      <c r="I66" s="10" t="s">
        <v>213</v>
      </c>
      <c r="J66" s="9" t="n">
        <v>0</v>
      </c>
      <c r="K66" s="9" t="n">
        <f aca="false">H66-J66</f>
        <v>0</v>
      </c>
      <c r="L66" s="9" t="s">
        <v>29</v>
      </c>
      <c r="M66" s="9" t="n">
        <f aca="false">K66+L66</f>
        <v>0</v>
      </c>
      <c r="N66" s="9" t="n">
        <v>0</v>
      </c>
      <c r="O66" s="9" t="n">
        <f aca="false">M66-N66</f>
        <v>0</v>
      </c>
      <c r="P66" s="9" t="s">
        <v>29</v>
      </c>
      <c r="Q66" s="9" t="n">
        <f aca="false">O66+P66</f>
        <v>0</v>
      </c>
      <c r="R66" s="9" t="n">
        <v>0</v>
      </c>
      <c r="S66" s="9" t="n">
        <f aca="false">Q66-R66</f>
        <v>0</v>
      </c>
      <c r="T66" s="9" t="s">
        <v>29</v>
      </c>
      <c r="U66" s="9" t="n">
        <f aca="false">S66+T66</f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 t="n">
        <f aca="false">SUM(V66:AL66)</f>
        <v>0</v>
      </c>
      <c r="AN66" s="9" t="n">
        <f aca="false">U66-AM66</f>
        <v>0</v>
      </c>
      <c r="AO66" s="9" t="n">
        <v>0</v>
      </c>
      <c r="AP66" s="9" t="s">
        <v>29</v>
      </c>
      <c r="AQ66" s="9" t="s">
        <v>29</v>
      </c>
      <c r="AR66" s="9" t="s">
        <v>29</v>
      </c>
      <c r="AS66" s="9" t="s">
        <v>29</v>
      </c>
      <c r="AT66" s="9" t="s">
        <v>29</v>
      </c>
      <c r="AU66" s="9" t="s">
        <v>29</v>
      </c>
      <c r="AV66" s="9" t="s">
        <v>29</v>
      </c>
      <c r="AW66" s="9" t="s">
        <v>29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s">
        <v>29</v>
      </c>
      <c r="BF66" s="9" t="s">
        <v>29</v>
      </c>
      <c r="BG66" s="9" t="s">
        <v>29</v>
      </c>
      <c r="BH66" s="9" t="s">
        <v>29</v>
      </c>
      <c r="BI66" s="9" t="s">
        <v>29</v>
      </c>
      <c r="BJ66" s="9" t="s">
        <v>29</v>
      </c>
      <c r="BK66" s="11" t="n">
        <f aca="false">ROUNDUP(AN66/C66,0)</f>
        <v>0</v>
      </c>
      <c r="BL66" s="13" t="n">
        <v>1</v>
      </c>
      <c r="BM66" s="13" t="n">
        <v>0</v>
      </c>
      <c r="BN66" s="13"/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500</v>
      </c>
      <c r="D67" s="9" t="n">
        <v>191564</v>
      </c>
      <c r="E67" s="9" t="n">
        <v>2079686</v>
      </c>
      <c r="F67" s="9"/>
      <c r="G67" s="9" t="s">
        <v>180</v>
      </c>
      <c r="H67" s="9" t="s">
        <v>29</v>
      </c>
      <c r="I67" s="10" t="s">
        <v>181</v>
      </c>
      <c r="J67" s="9" t="n">
        <v>0</v>
      </c>
      <c r="K67" s="9" t="n">
        <f aca="false">H67-J67</f>
        <v>0</v>
      </c>
      <c r="L67" s="9" t="s">
        <v>29</v>
      </c>
      <c r="M67" s="9" t="n">
        <f aca="false">K67+L67</f>
        <v>0</v>
      </c>
      <c r="N67" s="9" t="n">
        <v>0</v>
      </c>
      <c r="O67" s="9" t="n">
        <f aca="false">M67-N67</f>
        <v>0</v>
      </c>
      <c r="P67" s="9" t="s">
        <v>29</v>
      </c>
      <c r="Q67" s="9" t="n">
        <f aca="false">O67+P67</f>
        <v>0</v>
      </c>
      <c r="R67" s="9" t="n">
        <v>0</v>
      </c>
      <c r="S67" s="9" t="n">
        <f aca="false">Q67-R67</f>
        <v>0</v>
      </c>
      <c r="T67" s="9" t="s">
        <v>29</v>
      </c>
      <c r="U67" s="9" t="n">
        <f aca="false">S67+T67</f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 t="n">
        <f aca="false">SUM(V67:AL67)</f>
        <v>0</v>
      </c>
      <c r="AN67" s="9" t="n">
        <f aca="false">U67-AM67</f>
        <v>0</v>
      </c>
      <c r="AO67" s="9" t="s">
        <v>29</v>
      </c>
      <c r="AP67" s="9" t="s">
        <v>29</v>
      </c>
      <c r="AQ67" s="9" t="s">
        <v>29</v>
      </c>
      <c r="AR67" s="9" t="s">
        <v>29</v>
      </c>
      <c r="AS67" s="9" t="s">
        <v>29</v>
      </c>
      <c r="AT67" s="9" t="s">
        <v>29</v>
      </c>
      <c r="AU67" s="9" t="s">
        <v>29</v>
      </c>
      <c r="AV67" s="9" t="s">
        <v>29</v>
      </c>
      <c r="AW67" s="9" t="s">
        <v>29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s">
        <v>29</v>
      </c>
      <c r="BE67" s="9" t="s">
        <v>29</v>
      </c>
      <c r="BF67" s="9" t="s">
        <v>29</v>
      </c>
      <c r="BG67" s="9" t="s">
        <v>29</v>
      </c>
      <c r="BH67" s="9" t="s">
        <v>29</v>
      </c>
      <c r="BI67" s="9" t="s">
        <v>29</v>
      </c>
      <c r="BJ67" s="9" t="s">
        <v>29</v>
      </c>
      <c r="BK67" s="11" t="n">
        <f aca="false">ROUNDUP(AN67/C67,0)</f>
        <v>0</v>
      </c>
      <c r="BL67" s="13" t="n">
        <v>94</v>
      </c>
      <c r="BM67" s="13" t="n">
        <v>0</v>
      </c>
      <c r="BN67" s="13"/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100</v>
      </c>
      <c r="D68" s="9" t="n">
        <v>0</v>
      </c>
      <c r="E68" s="9" t="n">
        <v>2071356</v>
      </c>
      <c r="F68" s="9"/>
      <c r="G68" s="9" t="s">
        <v>188</v>
      </c>
      <c r="H68" s="9" t="s">
        <v>29</v>
      </c>
      <c r="I68" s="10" t="s">
        <v>189</v>
      </c>
      <c r="J68" s="9" t="n">
        <v>0</v>
      </c>
      <c r="K68" s="9" t="n">
        <f aca="false">H68-J68</f>
        <v>0</v>
      </c>
      <c r="L68" s="9" t="s">
        <v>29</v>
      </c>
      <c r="M68" s="9" t="n">
        <f aca="false">K68+L68</f>
        <v>0</v>
      </c>
      <c r="N68" s="9" t="n">
        <v>0</v>
      </c>
      <c r="O68" s="9" t="n">
        <f aca="false">M68-N68</f>
        <v>0</v>
      </c>
      <c r="P68" s="9" t="s">
        <v>29</v>
      </c>
      <c r="Q68" s="9" t="n">
        <f aca="false">O68+P68</f>
        <v>0</v>
      </c>
      <c r="R68" s="9" t="n">
        <v>0</v>
      </c>
      <c r="S68" s="9" t="n">
        <f aca="false">Q68-R68</f>
        <v>0</v>
      </c>
      <c r="T68" s="9" t="s">
        <v>29</v>
      </c>
      <c r="U68" s="9" t="n">
        <f aca="false">S68+T68</f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 t="n">
        <f aca="false">SUM(V68:AL68)</f>
        <v>0</v>
      </c>
      <c r="AN68" s="9" t="n">
        <f aca="false">U68-AM68</f>
        <v>0</v>
      </c>
      <c r="AO68" s="9" t="s">
        <v>29</v>
      </c>
      <c r="AP68" s="9" t="s">
        <v>29</v>
      </c>
      <c r="AQ68" s="9" t="s">
        <v>29</v>
      </c>
      <c r="AR68" s="9" t="s">
        <v>29</v>
      </c>
      <c r="AS68" s="9" t="s">
        <v>29</v>
      </c>
      <c r="AT68" s="9" t="s">
        <v>29</v>
      </c>
      <c r="AU68" s="9" t="s">
        <v>29</v>
      </c>
      <c r="AV68" s="9" t="s">
        <v>29</v>
      </c>
      <c r="AW68" s="9" t="s">
        <v>29</v>
      </c>
      <c r="AX68" s="9" t="s">
        <v>29</v>
      </c>
      <c r="AY68" s="9" t="s">
        <v>29</v>
      </c>
      <c r="AZ68" s="9" t="s">
        <v>29</v>
      </c>
      <c r="BA68" s="9" t="s">
        <v>29</v>
      </c>
      <c r="BB68" s="9" t="s">
        <v>29</v>
      </c>
      <c r="BC68" s="9" t="s">
        <v>29</v>
      </c>
      <c r="BD68" s="9" t="s">
        <v>29</v>
      </c>
      <c r="BE68" s="9" t="s">
        <v>29</v>
      </c>
      <c r="BF68" s="9" t="s">
        <v>29</v>
      </c>
      <c r="BG68" s="9" t="s">
        <v>29</v>
      </c>
      <c r="BH68" s="9" t="s">
        <v>29</v>
      </c>
      <c r="BI68" s="9" t="s">
        <v>29</v>
      </c>
      <c r="BJ68" s="9" t="s">
        <v>29</v>
      </c>
      <c r="BK68" s="11" t="n">
        <f aca="false">ROUNDUP(AN68/C68,0)</f>
        <v>0</v>
      </c>
      <c r="BL68" s="13" t="n">
        <v>0</v>
      </c>
      <c r="BM68" s="13" t="n">
        <v>0</v>
      </c>
      <c r="BN68" s="13"/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3000</v>
      </c>
      <c r="D69" s="9" t="n">
        <v>203524</v>
      </c>
      <c r="E69" s="9" t="n">
        <v>2135571</v>
      </c>
      <c r="F69" s="9"/>
      <c r="G69" s="9" t="s">
        <v>226</v>
      </c>
      <c r="H69" s="9" t="s">
        <v>29</v>
      </c>
      <c r="I69" s="10" t="s">
        <v>227</v>
      </c>
      <c r="J69" s="9" t="n">
        <v>500</v>
      </c>
      <c r="K69" s="9" t="n">
        <f aca="false">H69-J69</f>
        <v>-500</v>
      </c>
      <c r="L69" s="9" t="n">
        <v>500</v>
      </c>
      <c r="M69" s="9" t="n">
        <f aca="false">K69+L69</f>
        <v>0</v>
      </c>
      <c r="N69" s="9" t="n">
        <v>0</v>
      </c>
      <c r="O69" s="9" t="n">
        <f aca="false">M69-N69</f>
        <v>0</v>
      </c>
      <c r="P69" s="9" t="s">
        <v>29</v>
      </c>
      <c r="Q69" s="9" t="n">
        <f aca="false">O69+P69</f>
        <v>0</v>
      </c>
      <c r="R69" s="9" t="n">
        <v>0</v>
      </c>
      <c r="S69" s="9" t="n">
        <f aca="false">Q69-R69</f>
        <v>0</v>
      </c>
      <c r="T69" s="9" t="s">
        <v>29</v>
      </c>
      <c r="U69" s="9" t="n">
        <f aca="false">S69+T69</f>
        <v>0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 t="n">
        <f aca="false">SUM(V69:AL69)</f>
        <v>0</v>
      </c>
      <c r="AN69" s="9" t="n">
        <f aca="false">U69-AM69</f>
        <v>0</v>
      </c>
      <c r="AO69" s="9" t="n">
        <v>0</v>
      </c>
      <c r="AP69" s="9" t="s">
        <v>29</v>
      </c>
      <c r="AQ69" s="9" t="s">
        <v>29</v>
      </c>
      <c r="AR69" s="9" t="s">
        <v>29</v>
      </c>
      <c r="AS69" s="9" t="s">
        <v>29</v>
      </c>
      <c r="AT69" s="9" t="s">
        <v>29</v>
      </c>
      <c r="AU69" s="9" t="s">
        <v>29</v>
      </c>
      <c r="AV69" s="9" t="s">
        <v>29</v>
      </c>
      <c r="AW69" s="9" t="s">
        <v>29</v>
      </c>
      <c r="AX69" s="9" t="s">
        <v>29</v>
      </c>
      <c r="AY69" s="9" t="s">
        <v>29</v>
      </c>
      <c r="AZ69" s="9" t="s">
        <v>29</v>
      </c>
      <c r="BA69" s="9" t="s">
        <v>29</v>
      </c>
      <c r="BB69" s="9" t="s">
        <v>29</v>
      </c>
      <c r="BC69" s="9" t="s">
        <v>29</v>
      </c>
      <c r="BD69" s="9" t="s">
        <v>29</v>
      </c>
      <c r="BE69" s="9" t="s">
        <v>29</v>
      </c>
      <c r="BF69" s="9" t="s">
        <v>29</v>
      </c>
      <c r="BG69" s="9" t="n">
        <v>500</v>
      </c>
      <c r="BH69" s="9" t="s">
        <v>29</v>
      </c>
      <c r="BI69" s="9" t="s">
        <v>29</v>
      </c>
      <c r="BJ69" s="9" t="s">
        <v>29</v>
      </c>
      <c r="BK69" s="11" t="n">
        <f aca="false">ROUNDUP(AN69/C69,0)</f>
        <v>0</v>
      </c>
      <c r="BL69" s="13" t="n">
        <v>5</v>
      </c>
      <c r="BM69" s="13" t="n">
        <v>900</v>
      </c>
      <c r="BN69" s="13"/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200</v>
      </c>
      <c r="D70" s="9" t="n">
        <v>203524</v>
      </c>
      <c r="E70" s="9" t="n">
        <v>2079693</v>
      </c>
      <c r="F70" s="9"/>
      <c r="G70" s="9" t="s">
        <v>84</v>
      </c>
      <c r="H70" s="9" t="s">
        <v>29</v>
      </c>
      <c r="I70" s="10" t="s">
        <v>85</v>
      </c>
      <c r="J70" s="9" t="n">
        <v>138</v>
      </c>
      <c r="K70" s="9" t="n">
        <f aca="false">H70-J70</f>
        <v>-138</v>
      </c>
      <c r="L70" s="9" t="n">
        <v>200</v>
      </c>
      <c r="M70" s="9" t="n">
        <f aca="false">K70+L70</f>
        <v>62</v>
      </c>
      <c r="N70" s="9" t="n">
        <v>150</v>
      </c>
      <c r="O70" s="9" t="n">
        <f aca="false">M70-N70</f>
        <v>-88</v>
      </c>
      <c r="P70" s="9" t="s">
        <v>29</v>
      </c>
      <c r="Q70" s="9" t="n">
        <f aca="false">O70+P70</f>
        <v>-88</v>
      </c>
      <c r="R70" s="9" t="n">
        <v>0</v>
      </c>
      <c r="S70" s="9" t="n">
        <f aca="false">Q70-R70</f>
        <v>-88</v>
      </c>
      <c r="T70" s="9" t="n">
        <v>200</v>
      </c>
      <c r="U70" s="9" t="n">
        <f aca="false">S70+T70</f>
        <v>112</v>
      </c>
      <c r="V70" s="9"/>
      <c r="W70" s="9"/>
      <c r="X70" s="9"/>
      <c r="Y70" s="9" t="n">
        <v>113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 t="n">
        <f aca="false">SUM(V70:AL70)</f>
        <v>113</v>
      </c>
      <c r="AN70" s="9" t="n">
        <f aca="false">U70-AM70</f>
        <v>-1</v>
      </c>
      <c r="AO70" s="9" t="s">
        <v>29</v>
      </c>
      <c r="AP70" s="9" t="n">
        <v>200</v>
      </c>
      <c r="AQ70" s="9" t="n">
        <v>200</v>
      </c>
      <c r="AR70" s="9" t="s">
        <v>29</v>
      </c>
      <c r="AS70" s="9" t="s">
        <v>29</v>
      </c>
      <c r="AT70" s="9" t="n">
        <v>200</v>
      </c>
      <c r="AU70" s="9" t="n">
        <v>200</v>
      </c>
      <c r="AV70" s="9" t="s">
        <v>29</v>
      </c>
      <c r="AW70" s="9" t="n">
        <v>200</v>
      </c>
      <c r="AX70" s="9" t="s">
        <v>29</v>
      </c>
      <c r="AY70" s="9" t="s">
        <v>29</v>
      </c>
      <c r="AZ70" s="9" t="s">
        <v>29</v>
      </c>
      <c r="BA70" s="9" t="s">
        <v>29</v>
      </c>
      <c r="BB70" s="9" t="s">
        <v>29</v>
      </c>
      <c r="BC70" s="9" t="s">
        <v>29</v>
      </c>
      <c r="BD70" s="9" t="s">
        <v>29</v>
      </c>
      <c r="BE70" s="9" t="s">
        <v>29</v>
      </c>
      <c r="BF70" s="9" t="s">
        <v>29</v>
      </c>
      <c r="BG70" s="9" t="n">
        <v>200</v>
      </c>
      <c r="BH70" s="9" t="n">
        <v>200</v>
      </c>
      <c r="BI70" s="9" t="n">
        <v>200</v>
      </c>
      <c r="BJ70" s="9" t="s">
        <v>29</v>
      </c>
      <c r="BK70" s="11" t="n">
        <f aca="false">ROUNDUP(AN70/C70,0)</f>
        <v>-1</v>
      </c>
      <c r="BL70" s="13" t="n">
        <v>162</v>
      </c>
      <c r="BM70" s="13" t="n">
        <v>1921</v>
      </c>
      <c r="BN70" s="13" t="s">
        <v>21</v>
      </c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450</v>
      </c>
      <c r="D71" s="9" t="n">
        <v>191575</v>
      </c>
      <c r="E71" s="9" t="n">
        <v>2066304</v>
      </c>
      <c r="F71" s="9"/>
      <c r="G71" s="9" t="s">
        <v>90</v>
      </c>
      <c r="H71" s="9" t="n">
        <v>450</v>
      </c>
      <c r="I71" s="10" t="s">
        <v>91</v>
      </c>
      <c r="J71" s="9" t="n">
        <v>1548</v>
      </c>
      <c r="K71" s="9" t="n">
        <f aca="false">H71-J71</f>
        <v>-1098</v>
      </c>
      <c r="L71" s="9" t="n">
        <v>1350</v>
      </c>
      <c r="M71" s="9" t="n">
        <f aca="false">K71+L71</f>
        <v>252</v>
      </c>
      <c r="N71" s="9" t="n">
        <v>508</v>
      </c>
      <c r="O71" s="9" t="n">
        <f aca="false">M71-N71</f>
        <v>-256</v>
      </c>
      <c r="P71" s="9" t="n">
        <v>900</v>
      </c>
      <c r="Q71" s="9" t="n">
        <f aca="false">O71+P71</f>
        <v>644</v>
      </c>
      <c r="R71" s="9" t="n">
        <v>748</v>
      </c>
      <c r="S71" s="9" t="n">
        <f aca="false">Q71-R71</f>
        <v>-104</v>
      </c>
      <c r="T71" s="9" t="n">
        <v>900</v>
      </c>
      <c r="U71" s="9" t="n">
        <f aca="false">S71+T71</f>
        <v>796</v>
      </c>
      <c r="V71" s="9"/>
      <c r="W71" s="9"/>
      <c r="X71" s="9" t="n">
        <v>500</v>
      </c>
      <c r="Y71" s="9"/>
      <c r="Z71" s="9"/>
      <c r="AA71" s="9"/>
      <c r="AB71" s="9"/>
      <c r="AC71" s="9" t="n">
        <v>327</v>
      </c>
      <c r="AD71" s="9"/>
      <c r="AE71" s="9"/>
      <c r="AF71" s="9"/>
      <c r="AG71" s="9"/>
      <c r="AH71" s="9"/>
      <c r="AI71" s="9"/>
      <c r="AJ71" s="9"/>
      <c r="AK71" s="9"/>
      <c r="AL71" s="9"/>
      <c r="AM71" s="9" t="n">
        <f aca="false">SUM(V71:AL71)</f>
        <v>827</v>
      </c>
      <c r="AN71" s="9" t="n">
        <f aca="false">U71-AM71</f>
        <v>-31</v>
      </c>
      <c r="AO71" s="9" t="n">
        <v>900</v>
      </c>
      <c r="AP71" s="9" t="n">
        <v>900</v>
      </c>
      <c r="AQ71" s="9" t="n">
        <v>900</v>
      </c>
      <c r="AR71" s="9" t="s">
        <v>29</v>
      </c>
      <c r="AS71" s="9" t="n">
        <v>900</v>
      </c>
      <c r="AT71" s="9" t="n">
        <v>900</v>
      </c>
      <c r="AU71" s="9" t="n">
        <v>900</v>
      </c>
      <c r="AV71" s="9" t="n">
        <v>900</v>
      </c>
      <c r="AW71" s="9" t="n">
        <v>900</v>
      </c>
      <c r="AX71" s="9" t="s">
        <v>29</v>
      </c>
      <c r="AY71" s="9" t="s">
        <v>29</v>
      </c>
      <c r="AZ71" s="9" t="s">
        <v>29</v>
      </c>
      <c r="BA71" s="9" t="s">
        <v>29</v>
      </c>
      <c r="BB71" s="9" t="s">
        <v>29</v>
      </c>
      <c r="BC71" s="9" t="s">
        <v>29</v>
      </c>
      <c r="BD71" s="9" t="s">
        <v>29</v>
      </c>
      <c r="BE71" s="9" t="s">
        <v>29</v>
      </c>
      <c r="BF71" s="9" t="n">
        <v>450</v>
      </c>
      <c r="BG71" s="9" t="n">
        <v>1350</v>
      </c>
      <c r="BH71" s="9" t="n">
        <v>900</v>
      </c>
      <c r="BI71" s="9" t="n">
        <v>900</v>
      </c>
      <c r="BJ71" s="9" t="n">
        <v>900</v>
      </c>
      <c r="BK71" s="11" t="n">
        <f aca="false">ROUNDUP(AN71/C71,0)</f>
        <v>-1</v>
      </c>
      <c r="BL71" s="13" t="n">
        <v>581</v>
      </c>
      <c r="BM71" s="13" t="n">
        <v>2230</v>
      </c>
      <c r="BN71" s="13" t="s">
        <v>337</v>
      </c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1000</v>
      </c>
      <c r="D72" s="9" t="n">
        <v>203524</v>
      </c>
      <c r="E72" s="9" t="n">
        <v>2079692</v>
      </c>
      <c r="F72" s="9" t="s">
        <v>338</v>
      </c>
      <c r="G72" s="9" t="s">
        <v>118</v>
      </c>
      <c r="H72" s="9" t="s">
        <v>29</v>
      </c>
      <c r="I72" s="10" t="s">
        <v>119</v>
      </c>
      <c r="J72" s="9" t="n">
        <v>67</v>
      </c>
      <c r="K72" s="9" t="n">
        <f aca="false">H72-J72</f>
        <v>-67</v>
      </c>
      <c r="L72" s="9" t="n">
        <v>210</v>
      </c>
      <c r="M72" s="9" t="n">
        <f aca="false">K72+L72</f>
        <v>143</v>
      </c>
      <c r="N72" s="9" t="n">
        <v>188</v>
      </c>
      <c r="O72" s="9" t="n">
        <f aca="false">M72-N72</f>
        <v>-45</v>
      </c>
      <c r="P72" s="9" t="n">
        <v>126</v>
      </c>
      <c r="Q72" s="9" t="n">
        <f aca="false">O72+P72</f>
        <v>81</v>
      </c>
      <c r="R72" s="9" t="n">
        <v>141</v>
      </c>
      <c r="S72" s="9" t="n">
        <f aca="false">Q72-R72</f>
        <v>-60</v>
      </c>
      <c r="T72" s="9" t="n">
        <v>126</v>
      </c>
      <c r="U72" s="9" t="n">
        <f aca="false">S72+T72</f>
        <v>66</v>
      </c>
      <c r="V72" s="9"/>
      <c r="W72" s="9" t="n">
        <v>31</v>
      </c>
      <c r="X72" s="9"/>
      <c r="Y72" s="9"/>
      <c r="Z72" s="9"/>
      <c r="AA72" s="9" t="n">
        <v>42</v>
      </c>
      <c r="AB72" s="9"/>
      <c r="AC72" s="9"/>
      <c r="AD72" s="9"/>
      <c r="AE72" s="9"/>
      <c r="AF72" s="9"/>
      <c r="AG72" s="9" t="n">
        <v>38</v>
      </c>
      <c r="AH72" s="9"/>
      <c r="AI72" s="9"/>
      <c r="AJ72" s="9"/>
      <c r="AK72" s="9"/>
      <c r="AL72" s="9"/>
      <c r="AM72" s="9" t="n">
        <f aca="false">SUM(V72:AL72)</f>
        <v>111</v>
      </c>
      <c r="AN72" s="9" t="n">
        <f aca="false">U72-AM72</f>
        <v>-45</v>
      </c>
      <c r="AO72" s="9" t="n">
        <v>126</v>
      </c>
      <c r="AP72" s="9" t="n">
        <v>126</v>
      </c>
      <c r="AQ72" s="9" t="n">
        <v>168</v>
      </c>
      <c r="AR72" s="9" t="s">
        <v>29</v>
      </c>
      <c r="AS72" s="9" t="n">
        <v>126</v>
      </c>
      <c r="AT72" s="9" t="n">
        <v>126</v>
      </c>
      <c r="AU72" s="9" t="n">
        <v>126</v>
      </c>
      <c r="AV72" s="9" t="n">
        <v>126</v>
      </c>
      <c r="AW72" s="9" t="n">
        <v>126</v>
      </c>
      <c r="AX72" s="9" t="s">
        <v>29</v>
      </c>
      <c r="AY72" s="9" t="s">
        <v>29</v>
      </c>
      <c r="AZ72" s="9" t="s">
        <v>29</v>
      </c>
      <c r="BA72" s="9" t="s">
        <v>29</v>
      </c>
      <c r="BB72" s="9" t="s">
        <v>29</v>
      </c>
      <c r="BC72" s="9" t="s">
        <v>29</v>
      </c>
      <c r="BD72" s="9" t="s">
        <v>29</v>
      </c>
      <c r="BE72" s="9" t="s">
        <v>29</v>
      </c>
      <c r="BF72" s="9" t="n">
        <v>84</v>
      </c>
      <c r="BG72" s="9" t="n">
        <v>168</v>
      </c>
      <c r="BH72" s="9" t="n">
        <v>168</v>
      </c>
      <c r="BI72" s="9" t="n">
        <v>126</v>
      </c>
      <c r="BJ72" s="9" t="n">
        <v>126</v>
      </c>
      <c r="BK72" s="11" t="n">
        <f aca="false">ROUNDUP(AN72/C72,0)</f>
        <v>-1</v>
      </c>
      <c r="BL72" s="13" t="n">
        <v>41</v>
      </c>
      <c r="BM72" s="13" t="n">
        <v>0</v>
      </c>
      <c r="BN72" s="13" t="s">
        <v>117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300</v>
      </c>
      <c r="D73" s="9" t="n">
        <v>203524</v>
      </c>
      <c r="E73" s="22" t="n">
        <v>2272651</v>
      </c>
      <c r="F73" s="9" t="s">
        <v>329</v>
      </c>
      <c r="G73" s="9" t="s">
        <v>244</v>
      </c>
      <c r="H73" s="9" t="s">
        <v>29</v>
      </c>
      <c r="I73" s="10" t="s">
        <v>245</v>
      </c>
      <c r="J73" s="9" t="n">
        <v>620</v>
      </c>
      <c r="K73" s="9" t="n">
        <f aca="false">H73-J73</f>
        <v>-620</v>
      </c>
      <c r="L73" s="9" t="n">
        <v>600</v>
      </c>
      <c r="M73" s="9" t="n">
        <f aca="false">K73+L73</f>
        <v>-20</v>
      </c>
      <c r="N73" s="9" t="n">
        <v>0</v>
      </c>
      <c r="O73" s="9" t="n">
        <v>0</v>
      </c>
      <c r="P73" s="9" t="n">
        <v>150</v>
      </c>
      <c r="Q73" s="9" t="n">
        <f aca="false">O73+P73</f>
        <v>150</v>
      </c>
      <c r="R73" s="9" t="n">
        <v>244</v>
      </c>
      <c r="S73" s="9" t="n">
        <f aca="false">Q73-R73</f>
        <v>-94</v>
      </c>
      <c r="T73" s="9" t="n">
        <v>300</v>
      </c>
      <c r="U73" s="9" t="n">
        <f aca="false">S73+T73</f>
        <v>206</v>
      </c>
      <c r="V73" s="9"/>
      <c r="W73" s="9"/>
      <c r="X73" s="9"/>
      <c r="Y73" s="9" t="n">
        <v>300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 t="n">
        <f aca="false">SUM(V73:AL73)</f>
        <v>300</v>
      </c>
      <c r="AN73" s="9" t="n">
        <f aca="false">U73-AM73</f>
        <v>-94</v>
      </c>
      <c r="AO73" s="9" t="n">
        <v>0</v>
      </c>
      <c r="AP73" s="9" t="s">
        <v>29</v>
      </c>
      <c r="AQ73" s="9" t="s">
        <v>29</v>
      </c>
      <c r="AR73" s="9" t="s">
        <v>29</v>
      </c>
      <c r="AS73" s="9" t="s">
        <v>29</v>
      </c>
      <c r="AT73" s="9" t="s">
        <v>29</v>
      </c>
      <c r="AU73" s="9" t="s">
        <v>29</v>
      </c>
      <c r="AV73" s="9" t="s">
        <v>29</v>
      </c>
      <c r="AW73" s="9" t="s">
        <v>29</v>
      </c>
      <c r="AX73" s="9" t="s">
        <v>29</v>
      </c>
      <c r="AY73" s="9" t="s">
        <v>29</v>
      </c>
      <c r="AZ73" s="9" t="s">
        <v>29</v>
      </c>
      <c r="BA73" s="9" t="s">
        <v>29</v>
      </c>
      <c r="BB73" s="9" t="s">
        <v>29</v>
      </c>
      <c r="BC73" s="9" t="s">
        <v>29</v>
      </c>
      <c r="BD73" s="9" t="s">
        <v>29</v>
      </c>
      <c r="BE73" s="9" t="s">
        <v>29</v>
      </c>
      <c r="BF73" s="9" t="s">
        <v>29</v>
      </c>
      <c r="BG73" s="9" t="n">
        <v>300</v>
      </c>
      <c r="BH73" s="9" t="s">
        <v>29</v>
      </c>
      <c r="BI73" s="9" t="n">
        <v>300</v>
      </c>
      <c r="BJ73" s="9" t="s">
        <v>29</v>
      </c>
      <c r="BK73" s="11" t="n">
        <f aca="false">ROUNDUP(AN73/C73,0)</f>
        <v>-1</v>
      </c>
      <c r="BL73" s="13" t="n">
        <v>239</v>
      </c>
      <c r="BM73" s="13" t="n">
        <v>660</v>
      </c>
      <c r="BN73" s="13" t="s">
        <v>21</v>
      </c>
    </row>
    <row r="74" customFormat="false" ht="15" hidden="false" customHeight="false" outlineLevel="0" collapsed="false">
      <c r="A74" s="9" t="n">
        <v>73</v>
      </c>
      <c r="B74" s="9" t="s">
        <v>24</v>
      </c>
      <c r="C74" s="9" t="n">
        <v>200</v>
      </c>
      <c r="D74" s="9" t="n">
        <v>203525</v>
      </c>
      <c r="E74" s="16" t="n">
        <v>2004137</v>
      </c>
      <c r="F74" s="9"/>
      <c r="G74" s="9" t="s">
        <v>82</v>
      </c>
      <c r="H74" s="9" t="s">
        <v>29</v>
      </c>
      <c r="I74" s="10" t="s">
        <v>83</v>
      </c>
      <c r="J74" s="9" t="n">
        <v>0</v>
      </c>
      <c r="K74" s="9" t="n">
        <f aca="false">H74-J74</f>
        <v>0</v>
      </c>
      <c r="L74" s="9" t="s">
        <v>29</v>
      </c>
      <c r="M74" s="9" t="n">
        <f aca="false">K74+L74</f>
        <v>0</v>
      </c>
      <c r="N74" s="9" t="n">
        <v>0</v>
      </c>
      <c r="O74" s="9" t="n">
        <f aca="false">M74-N74</f>
        <v>0</v>
      </c>
      <c r="P74" s="9" t="n">
        <v>200</v>
      </c>
      <c r="Q74" s="9" t="n">
        <f aca="false">O74+P74</f>
        <v>200</v>
      </c>
      <c r="R74" s="9" t="n">
        <v>245</v>
      </c>
      <c r="S74" s="9" t="n">
        <f aca="false">Q74-R74</f>
        <v>-45</v>
      </c>
      <c r="T74" s="9" t="n">
        <v>500</v>
      </c>
      <c r="U74" s="9" t="n">
        <f aca="false">S74+T74</f>
        <v>455</v>
      </c>
      <c r="V74" s="9"/>
      <c r="W74" s="9" t="n">
        <v>90</v>
      </c>
      <c r="X74" s="9"/>
      <c r="Y74" s="9"/>
      <c r="Z74" s="9" t="n">
        <f aca="false">80+60</f>
        <v>140</v>
      </c>
      <c r="AA74" s="9"/>
      <c r="AB74" s="9"/>
      <c r="AC74" s="9"/>
      <c r="AD74" s="9" t="n">
        <v>80</v>
      </c>
      <c r="AE74" s="9" t="n">
        <f aca="false">80+80</f>
        <v>160</v>
      </c>
      <c r="AF74" s="9"/>
      <c r="AG74" s="9" t="n">
        <v>80</v>
      </c>
      <c r="AH74" s="9"/>
      <c r="AI74" s="9"/>
      <c r="AJ74" s="9"/>
      <c r="AK74" s="9"/>
      <c r="AL74" s="9"/>
      <c r="AM74" s="9" t="n">
        <f aca="false">SUM(V74:AL74)</f>
        <v>550</v>
      </c>
      <c r="AN74" s="9" t="n">
        <f aca="false">U74-AM74</f>
        <v>-95</v>
      </c>
      <c r="AO74" s="9" t="n">
        <v>500</v>
      </c>
      <c r="AP74" s="9" t="n">
        <v>500</v>
      </c>
      <c r="AQ74" s="9" t="n">
        <v>500</v>
      </c>
      <c r="AR74" s="9" t="s">
        <v>29</v>
      </c>
      <c r="AS74" s="9" t="n">
        <v>500</v>
      </c>
      <c r="AT74" s="9" t="n">
        <v>500</v>
      </c>
      <c r="AU74" s="9" t="n">
        <v>500</v>
      </c>
      <c r="AV74" s="9" t="n">
        <v>500</v>
      </c>
      <c r="AW74" s="9" t="n">
        <v>500</v>
      </c>
      <c r="AX74" s="9" t="s">
        <v>29</v>
      </c>
      <c r="AY74" s="9" t="s">
        <v>29</v>
      </c>
      <c r="AZ74" s="9" t="s">
        <v>29</v>
      </c>
      <c r="BA74" s="9" t="s">
        <v>29</v>
      </c>
      <c r="BB74" s="9" t="s">
        <v>29</v>
      </c>
      <c r="BC74" s="9" t="s">
        <v>29</v>
      </c>
      <c r="BD74" s="9" t="s">
        <v>29</v>
      </c>
      <c r="BE74" s="9" t="s">
        <v>29</v>
      </c>
      <c r="BF74" s="9" t="n">
        <v>100</v>
      </c>
      <c r="BG74" s="9" t="n">
        <v>900</v>
      </c>
      <c r="BH74" s="9" t="n">
        <v>500</v>
      </c>
      <c r="BI74" s="9" t="n">
        <v>500</v>
      </c>
      <c r="BJ74" s="9" t="n">
        <v>500</v>
      </c>
      <c r="BK74" s="11" t="n">
        <f aca="false">ROUNDUP(AN74/C74,0)</f>
        <v>-1</v>
      </c>
      <c r="BL74" s="13" t="n">
        <v>192</v>
      </c>
      <c r="BM74" s="13" t="n">
        <v>1721</v>
      </c>
      <c r="BN74" s="13" t="s">
        <v>21</v>
      </c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3000</v>
      </c>
      <c r="D75" s="9" t="n">
        <v>203524</v>
      </c>
      <c r="E75" s="9" t="n">
        <v>2115219</v>
      </c>
      <c r="F75" s="9"/>
      <c r="G75" s="9" t="s">
        <v>248</v>
      </c>
      <c r="H75" s="9" t="s">
        <v>29</v>
      </c>
      <c r="I75" s="10" t="s">
        <v>249</v>
      </c>
      <c r="J75" s="9" t="n">
        <v>0</v>
      </c>
      <c r="K75" s="9" t="n">
        <f aca="false">H75-J75</f>
        <v>0</v>
      </c>
      <c r="L75" s="9" t="n">
        <v>500</v>
      </c>
      <c r="M75" s="9" t="n">
        <f aca="false">K75+L75</f>
        <v>500</v>
      </c>
      <c r="N75" s="9" t="n">
        <v>50</v>
      </c>
      <c r="O75" s="9" t="n">
        <f aca="false">M75-N75</f>
        <v>450</v>
      </c>
      <c r="P75" s="9" t="s">
        <v>29</v>
      </c>
      <c r="Q75" s="9" t="n">
        <f aca="false">O75+P75</f>
        <v>450</v>
      </c>
      <c r="R75" s="9" t="n">
        <v>850</v>
      </c>
      <c r="S75" s="9" t="n">
        <f aca="false">Q75-R75</f>
        <v>-400</v>
      </c>
      <c r="T75" s="9" t="n">
        <v>300</v>
      </c>
      <c r="U75" s="9" t="n">
        <f aca="false">S75+T75</f>
        <v>-100</v>
      </c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 t="n">
        <f aca="false">SUM(V75:AL75)</f>
        <v>0</v>
      </c>
      <c r="AN75" s="9" t="n">
        <f aca="false">U75-AM75</f>
        <v>-100</v>
      </c>
      <c r="AO75" s="9" t="s">
        <v>29</v>
      </c>
      <c r="AP75" s="9" t="s">
        <v>29</v>
      </c>
      <c r="AQ75" s="9" t="s">
        <v>29</v>
      </c>
      <c r="AR75" s="9" t="s">
        <v>29</v>
      </c>
      <c r="AS75" s="9" t="s">
        <v>29</v>
      </c>
      <c r="AT75" s="9" t="s">
        <v>29</v>
      </c>
      <c r="AU75" s="9" t="s">
        <v>29</v>
      </c>
      <c r="AV75" s="9" t="s">
        <v>29</v>
      </c>
      <c r="AW75" s="9" t="s">
        <v>29</v>
      </c>
      <c r="AX75" s="9" t="s">
        <v>29</v>
      </c>
      <c r="AY75" s="9" t="s">
        <v>29</v>
      </c>
      <c r="AZ75" s="9" t="s">
        <v>29</v>
      </c>
      <c r="BA75" s="9" t="s">
        <v>29</v>
      </c>
      <c r="BB75" s="9" t="s">
        <v>29</v>
      </c>
      <c r="BC75" s="9" t="s">
        <v>29</v>
      </c>
      <c r="BD75" s="9" t="s">
        <v>29</v>
      </c>
      <c r="BE75" s="9" t="s">
        <v>29</v>
      </c>
      <c r="BF75" s="9" t="s">
        <v>29</v>
      </c>
      <c r="BG75" s="9" t="n">
        <v>500</v>
      </c>
      <c r="BH75" s="9" t="s">
        <v>29</v>
      </c>
      <c r="BI75" s="9" t="s">
        <v>29</v>
      </c>
      <c r="BJ75" s="9" t="n">
        <v>500</v>
      </c>
      <c r="BK75" s="11" t="n">
        <f aca="false">ROUNDUP(AN75/C75,0)</f>
        <v>-1</v>
      </c>
      <c r="BL75" s="13" t="n">
        <v>101</v>
      </c>
      <c r="BM75" s="13" t="n">
        <v>0</v>
      </c>
      <c r="BN75" s="13"/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400</v>
      </c>
      <c r="D76" s="9" t="n">
        <v>203524</v>
      </c>
      <c r="E76" s="9" t="n">
        <v>2079688</v>
      </c>
      <c r="F76" s="9"/>
      <c r="G76" s="9" t="s">
        <v>270</v>
      </c>
      <c r="H76" s="9" t="s">
        <v>29</v>
      </c>
      <c r="I76" s="10" t="s">
        <v>271</v>
      </c>
      <c r="J76" s="9" t="n">
        <v>0</v>
      </c>
      <c r="K76" s="9" t="n">
        <f aca="false">H76-J76</f>
        <v>0</v>
      </c>
      <c r="L76" s="9" t="s">
        <v>29</v>
      </c>
      <c r="M76" s="9" t="n">
        <f aca="false">K76+L76</f>
        <v>0</v>
      </c>
      <c r="N76" s="9" t="n">
        <v>0</v>
      </c>
      <c r="O76" s="9" t="n">
        <f aca="false">M76-N76</f>
        <v>0</v>
      </c>
      <c r="P76" s="9" t="s">
        <v>29</v>
      </c>
      <c r="Q76" s="9" t="n">
        <f aca="false">O76+P76</f>
        <v>0</v>
      </c>
      <c r="R76" s="9" t="n">
        <v>0</v>
      </c>
      <c r="S76" s="9" t="n">
        <f aca="false">Q76-R76</f>
        <v>0</v>
      </c>
      <c r="T76" s="9" t="s">
        <v>29</v>
      </c>
      <c r="U76" s="9" t="n">
        <f aca="false">S76+T76</f>
        <v>0</v>
      </c>
      <c r="V76" s="9"/>
      <c r="W76" s="9"/>
      <c r="X76" s="9"/>
      <c r="Y76" s="9"/>
      <c r="Z76" s="9"/>
      <c r="AA76" s="9"/>
      <c r="AB76" s="9"/>
      <c r="AC76" s="9"/>
      <c r="AD76" s="9"/>
      <c r="AE76" s="9" t="n">
        <v>111</v>
      </c>
      <c r="AF76" s="9"/>
      <c r="AG76" s="9"/>
      <c r="AH76" s="9"/>
      <c r="AI76" s="9"/>
      <c r="AJ76" s="9"/>
      <c r="AK76" s="9"/>
      <c r="AL76" s="9"/>
      <c r="AM76" s="9" t="n">
        <f aca="false">SUM(V76:AL76)</f>
        <v>111</v>
      </c>
      <c r="AN76" s="9" t="n">
        <f aca="false">U76-AM76</f>
        <v>-111</v>
      </c>
      <c r="AO76" s="9" t="s">
        <v>29</v>
      </c>
      <c r="AP76" s="9" t="s">
        <v>29</v>
      </c>
      <c r="AQ76" s="9" t="s">
        <v>29</v>
      </c>
      <c r="AR76" s="9" t="s">
        <v>29</v>
      </c>
      <c r="AS76" s="9" t="n">
        <v>200</v>
      </c>
      <c r="AT76" s="9" t="n">
        <v>200</v>
      </c>
      <c r="AU76" s="9" t="s">
        <v>29</v>
      </c>
      <c r="AV76" s="9" t="n">
        <v>200</v>
      </c>
      <c r="AW76" s="9" t="n">
        <v>200</v>
      </c>
      <c r="AX76" s="9" t="s">
        <v>29</v>
      </c>
      <c r="AY76" s="9" t="s">
        <v>29</v>
      </c>
      <c r="AZ76" s="9" t="s">
        <v>29</v>
      </c>
      <c r="BA76" s="9" t="s">
        <v>29</v>
      </c>
      <c r="BB76" s="9" t="s">
        <v>29</v>
      </c>
      <c r="BC76" s="9" t="s">
        <v>29</v>
      </c>
      <c r="BD76" s="9" t="s">
        <v>29</v>
      </c>
      <c r="BE76" s="9" t="s">
        <v>29</v>
      </c>
      <c r="BF76" s="9" t="s">
        <v>29</v>
      </c>
      <c r="BG76" s="9" t="n">
        <v>200</v>
      </c>
      <c r="BH76" s="9" t="n">
        <v>200</v>
      </c>
      <c r="BI76" s="9" t="s">
        <v>29</v>
      </c>
      <c r="BJ76" s="9" t="n">
        <v>200</v>
      </c>
      <c r="BK76" s="11" t="n">
        <f aca="false">ROUNDUP(AN76/C76,0)</f>
        <v>-1</v>
      </c>
      <c r="BL76" s="13" t="n">
        <v>9</v>
      </c>
      <c r="BM76" s="13" t="n">
        <v>0</v>
      </c>
      <c r="BN76" s="13"/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450</v>
      </c>
      <c r="D77" s="9" t="n">
        <v>156988</v>
      </c>
      <c r="E77" s="9" t="n">
        <v>2132174</v>
      </c>
      <c r="F77" s="9"/>
      <c r="G77" s="9" t="s">
        <v>250</v>
      </c>
      <c r="H77" s="9" t="s">
        <v>29</v>
      </c>
      <c r="I77" s="10" t="s">
        <v>251</v>
      </c>
      <c r="J77" s="9" t="n">
        <v>0</v>
      </c>
      <c r="K77" s="9" t="n">
        <f aca="false">H77-J77</f>
        <v>0</v>
      </c>
      <c r="L77" s="9" t="n">
        <v>500</v>
      </c>
      <c r="M77" s="9" t="n">
        <f aca="false">K77+L77</f>
        <v>500</v>
      </c>
      <c r="N77" s="9" t="n">
        <v>200</v>
      </c>
      <c r="O77" s="9" t="n">
        <f aca="false">M77-N77</f>
        <v>300</v>
      </c>
      <c r="P77" s="9" t="n">
        <v>500</v>
      </c>
      <c r="Q77" s="9" t="n">
        <f aca="false">O77+P77</f>
        <v>800</v>
      </c>
      <c r="R77" s="9" t="n">
        <v>912</v>
      </c>
      <c r="S77" s="9" t="n">
        <f aca="false">Q77-R77</f>
        <v>-112</v>
      </c>
      <c r="T77" s="9" t="s">
        <v>29</v>
      </c>
      <c r="U77" s="9" t="n">
        <f aca="false">S77+T77</f>
        <v>-112</v>
      </c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 t="n">
        <f aca="false">SUM(V77:AL77)</f>
        <v>0</v>
      </c>
      <c r="AN77" s="9" t="n">
        <f aca="false">U77-AM77</f>
        <v>-112</v>
      </c>
      <c r="AO77" s="9" t="s">
        <v>29</v>
      </c>
      <c r="AP77" s="9" t="s">
        <v>29</v>
      </c>
      <c r="AQ77" s="9" t="s">
        <v>29</v>
      </c>
      <c r="AR77" s="9" t="s">
        <v>29</v>
      </c>
      <c r="AS77" s="9" t="s">
        <v>29</v>
      </c>
      <c r="AT77" s="9" t="s">
        <v>29</v>
      </c>
      <c r="AU77" s="9" t="s">
        <v>29</v>
      </c>
      <c r="AV77" s="9" t="s">
        <v>29</v>
      </c>
      <c r="AW77" s="9" t="s">
        <v>29</v>
      </c>
      <c r="AX77" s="9" t="s">
        <v>29</v>
      </c>
      <c r="AY77" s="9" t="s">
        <v>29</v>
      </c>
      <c r="AZ77" s="9" t="s">
        <v>29</v>
      </c>
      <c r="BA77" s="9" t="s">
        <v>29</v>
      </c>
      <c r="BB77" s="9" t="s">
        <v>29</v>
      </c>
      <c r="BC77" s="9" t="s">
        <v>29</v>
      </c>
      <c r="BD77" s="9" t="s">
        <v>29</v>
      </c>
      <c r="BE77" s="9" t="s">
        <v>29</v>
      </c>
      <c r="BF77" s="9" t="n">
        <v>500</v>
      </c>
      <c r="BG77" s="9" t="s">
        <v>29</v>
      </c>
      <c r="BH77" s="9" t="s">
        <v>29</v>
      </c>
      <c r="BI77" s="9" t="n">
        <v>500</v>
      </c>
      <c r="BJ77" s="9" t="s">
        <v>29</v>
      </c>
      <c r="BK77" s="11" t="n">
        <f aca="false">ROUNDUP(AN77/C77,0)</f>
        <v>-1</v>
      </c>
      <c r="BL77" s="13" t="n">
        <v>4</v>
      </c>
      <c r="BM77" s="13" t="n">
        <v>0</v>
      </c>
      <c r="BN77" s="13"/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300</v>
      </c>
      <c r="D78" s="9" t="n">
        <v>203524</v>
      </c>
      <c r="E78" s="9" t="n">
        <v>2071352</v>
      </c>
      <c r="F78" s="9"/>
      <c r="G78" s="9" t="s">
        <v>107</v>
      </c>
      <c r="H78" s="9" t="n">
        <v>320</v>
      </c>
      <c r="I78" s="10" t="s">
        <v>108</v>
      </c>
      <c r="J78" s="9" t="n">
        <v>0</v>
      </c>
      <c r="K78" s="9" t="n">
        <f aca="false">H78-J78</f>
        <v>320</v>
      </c>
      <c r="L78" s="9" t="n">
        <v>960</v>
      </c>
      <c r="M78" s="9" t="n">
        <f aca="false">K78+L78</f>
        <v>1280</v>
      </c>
      <c r="N78" s="9" t="n">
        <v>1307</v>
      </c>
      <c r="O78" s="9" t="n">
        <f aca="false">M78-N78</f>
        <v>-27</v>
      </c>
      <c r="P78" s="9" t="n">
        <v>960</v>
      </c>
      <c r="Q78" s="9" t="n">
        <f aca="false">O78+P78</f>
        <v>933</v>
      </c>
      <c r="R78" s="9" t="n">
        <v>1172</v>
      </c>
      <c r="S78" s="9" t="n">
        <f aca="false">Q78-R78</f>
        <v>-239</v>
      </c>
      <c r="T78" s="9" t="n">
        <v>640</v>
      </c>
      <c r="U78" s="9" t="n">
        <f aca="false">S78+T78</f>
        <v>401</v>
      </c>
      <c r="V78" s="9"/>
      <c r="W78" s="9"/>
      <c r="X78" s="9"/>
      <c r="Y78" s="9"/>
      <c r="Z78" s="9"/>
      <c r="AA78" s="9" t="n">
        <f aca="false">208+320</f>
        <v>528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 t="n">
        <f aca="false">SUM(V78:AL78)</f>
        <v>528</v>
      </c>
      <c r="AN78" s="9" t="n">
        <f aca="false">U78-AM78</f>
        <v>-127</v>
      </c>
      <c r="AO78" s="9" t="n">
        <v>640</v>
      </c>
      <c r="AP78" s="9" t="n">
        <v>960</v>
      </c>
      <c r="AQ78" s="9" t="n">
        <v>640</v>
      </c>
      <c r="AR78" s="9" t="s">
        <v>29</v>
      </c>
      <c r="AS78" s="9" t="n">
        <v>640</v>
      </c>
      <c r="AT78" s="9" t="n">
        <v>960</v>
      </c>
      <c r="AU78" s="9" t="n">
        <v>640</v>
      </c>
      <c r="AV78" s="9" t="n">
        <v>640</v>
      </c>
      <c r="AW78" s="9" t="n">
        <v>960</v>
      </c>
      <c r="AX78" s="9" t="s">
        <v>29</v>
      </c>
      <c r="AY78" s="9" t="s">
        <v>29</v>
      </c>
      <c r="AZ78" s="9" t="s">
        <v>29</v>
      </c>
      <c r="BA78" s="9" t="s">
        <v>29</v>
      </c>
      <c r="BB78" s="9" t="s">
        <v>29</v>
      </c>
      <c r="BC78" s="9" t="s">
        <v>29</v>
      </c>
      <c r="BD78" s="9" t="s">
        <v>29</v>
      </c>
      <c r="BE78" s="9" t="s">
        <v>29</v>
      </c>
      <c r="BF78" s="9" t="n">
        <v>320</v>
      </c>
      <c r="BG78" s="9" t="n">
        <v>1280</v>
      </c>
      <c r="BH78" s="9" t="n">
        <v>640</v>
      </c>
      <c r="BI78" s="9" t="n">
        <v>640</v>
      </c>
      <c r="BJ78" s="9" t="n">
        <v>960</v>
      </c>
      <c r="BK78" s="11" t="n">
        <f aca="false">ROUNDUP(AN78/C78,0)</f>
        <v>-1</v>
      </c>
      <c r="BL78" s="13" t="n">
        <v>409</v>
      </c>
      <c r="BM78" s="13" t="n">
        <v>0</v>
      </c>
      <c r="BN78" s="13" t="s">
        <v>21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400</v>
      </c>
      <c r="D79" s="9" t="n">
        <v>156988</v>
      </c>
      <c r="E79" s="9" t="n">
        <v>2132173</v>
      </c>
      <c r="F79" s="9"/>
      <c r="G79" s="9" t="s">
        <v>253</v>
      </c>
      <c r="H79" s="9" t="n">
        <v>500</v>
      </c>
      <c r="I79" s="10" t="s">
        <v>254</v>
      </c>
      <c r="J79" s="9" t="n">
        <v>0</v>
      </c>
      <c r="K79" s="9" t="n">
        <f aca="false">H79-J79</f>
        <v>500</v>
      </c>
      <c r="L79" s="9" t="n">
        <v>500</v>
      </c>
      <c r="M79" s="9" t="n">
        <f aca="false">K79+L79</f>
        <v>1000</v>
      </c>
      <c r="N79" s="9" t="n">
        <v>226</v>
      </c>
      <c r="O79" s="9" t="n">
        <f aca="false">M79-N79</f>
        <v>774</v>
      </c>
      <c r="P79" s="9" t="s">
        <v>29</v>
      </c>
      <c r="Q79" s="9" t="n">
        <f aca="false">O79+P79</f>
        <v>774</v>
      </c>
      <c r="R79" s="9" t="n">
        <v>912</v>
      </c>
      <c r="S79" s="9" t="n">
        <f aca="false">Q79-R79</f>
        <v>-138</v>
      </c>
      <c r="T79" s="9" t="s">
        <v>29</v>
      </c>
      <c r="U79" s="9" t="n">
        <f aca="false">S79+T79</f>
        <v>-138</v>
      </c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 t="n">
        <f aca="false">SUM(V79:AL79)</f>
        <v>0</v>
      </c>
      <c r="AN79" s="9" t="n">
        <f aca="false">U79-AM79</f>
        <v>-138</v>
      </c>
      <c r="AO79" s="9" t="n">
        <v>0</v>
      </c>
      <c r="AP79" s="9" t="s">
        <v>29</v>
      </c>
      <c r="AQ79" s="9" t="s">
        <v>29</v>
      </c>
      <c r="AR79" s="9" t="s">
        <v>29</v>
      </c>
      <c r="AS79" s="9" t="s">
        <v>29</v>
      </c>
      <c r="AT79" s="9" t="s">
        <v>29</v>
      </c>
      <c r="AU79" s="9" t="s">
        <v>29</v>
      </c>
      <c r="AV79" s="9" t="s">
        <v>29</v>
      </c>
      <c r="AW79" s="9" t="s">
        <v>29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s">
        <v>29</v>
      </c>
      <c r="BC79" s="9" t="s">
        <v>29</v>
      </c>
      <c r="BD79" s="9" t="s">
        <v>29</v>
      </c>
      <c r="BE79" s="9" t="s">
        <v>29</v>
      </c>
      <c r="BF79" s="9" t="s">
        <v>29</v>
      </c>
      <c r="BG79" s="9" t="n">
        <v>500</v>
      </c>
      <c r="BH79" s="9" t="s">
        <v>29</v>
      </c>
      <c r="BI79" s="9" t="s">
        <v>29</v>
      </c>
      <c r="BJ79" s="9" t="s">
        <v>29</v>
      </c>
      <c r="BK79" s="11" t="n">
        <f aca="false">ROUNDUP(AN79/C79,0)</f>
        <v>-1</v>
      </c>
      <c r="BL79" s="13" t="n">
        <v>1</v>
      </c>
      <c r="BM79" s="13" t="n">
        <v>0</v>
      </c>
      <c r="BN79" s="13"/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250</v>
      </c>
      <c r="D80" s="9" t="n">
        <v>170725</v>
      </c>
      <c r="E80" s="9" t="n">
        <v>2223253</v>
      </c>
      <c r="F80" s="9"/>
      <c r="G80" s="9" t="s">
        <v>256</v>
      </c>
      <c r="H80" s="9" t="s">
        <v>29</v>
      </c>
      <c r="I80" s="10" t="s">
        <v>257</v>
      </c>
      <c r="J80" s="9" t="n">
        <v>208</v>
      </c>
      <c r="K80" s="9" t="n">
        <f aca="false">H80-J80</f>
        <v>-208</v>
      </c>
      <c r="L80" s="9" t="n">
        <v>200</v>
      </c>
      <c r="M80" s="9" t="n">
        <f aca="false">K80+L80</f>
        <v>-8</v>
      </c>
      <c r="N80" s="9" t="n">
        <v>0</v>
      </c>
      <c r="O80" s="9" t="n">
        <f aca="false">M80-N80</f>
        <v>-8</v>
      </c>
      <c r="P80" s="9" t="n">
        <v>200</v>
      </c>
      <c r="Q80" s="9" t="n">
        <f aca="false">O80+P80</f>
        <v>192</v>
      </c>
      <c r="R80" s="9" t="n">
        <v>287</v>
      </c>
      <c r="S80" s="9" t="n">
        <f aca="false">Q80-R80</f>
        <v>-95</v>
      </c>
      <c r="T80" s="9" t="n">
        <v>200</v>
      </c>
      <c r="U80" s="9" t="n">
        <f aca="false">S80+T80</f>
        <v>105</v>
      </c>
      <c r="V80" s="9"/>
      <c r="W80" s="9"/>
      <c r="X80" s="9"/>
      <c r="Y80" s="9"/>
      <c r="Z80" s="9"/>
      <c r="AA80" s="9" t="n">
        <v>260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 t="n">
        <f aca="false">SUM(V80:AL80)</f>
        <v>260</v>
      </c>
      <c r="AN80" s="9" t="n">
        <f aca="false">U80-AM80</f>
        <v>-155</v>
      </c>
      <c r="AO80" s="9" t="n">
        <v>0</v>
      </c>
      <c r="AP80" s="9" t="s">
        <v>29</v>
      </c>
      <c r="AQ80" s="9" t="s">
        <v>29</v>
      </c>
      <c r="AR80" s="9" t="s">
        <v>29</v>
      </c>
      <c r="AS80" s="9" t="s">
        <v>29</v>
      </c>
      <c r="AT80" s="9" t="s">
        <v>29</v>
      </c>
      <c r="AU80" s="9" t="s">
        <v>29</v>
      </c>
      <c r="AV80" s="9" t="s">
        <v>29</v>
      </c>
      <c r="AW80" s="9" t="s">
        <v>29</v>
      </c>
      <c r="AX80" s="9" t="s">
        <v>29</v>
      </c>
      <c r="AY80" s="9" t="s">
        <v>29</v>
      </c>
      <c r="AZ80" s="9" t="s">
        <v>29</v>
      </c>
      <c r="BA80" s="9" t="s">
        <v>29</v>
      </c>
      <c r="BB80" s="9" t="s">
        <v>29</v>
      </c>
      <c r="BC80" s="9" t="s">
        <v>29</v>
      </c>
      <c r="BD80" s="9" t="s">
        <v>29</v>
      </c>
      <c r="BE80" s="9" t="s">
        <v>29</v>
      </c>
      <c r="BF80" s="9" t="n">
        <v>200</v>
      </c>
      <c r="BG80" s="9" t="n">
        <v>200</v>
      </c>
      <c r="BH80" s="9" t="s">
        <v>29</v>
      </c>
      <c r="BI80" s="9" t="n">
        <v>200</v>
      </c>
      <c r="BJ80" s="9" t="n">
        <v>200</v>
      </c>
      <c r="BK80" s="11" t="n">
        <f aca="false">ROUNDUP(AN80/C80,0)</f>
        <v>-1</v>
      </c>
      <c r="BL80" s="13" t="n">
        <v>199</v>
      </c>
      <c r="BM80" s="13" t="n">
        <v>1111</v>
      </c>
      <c r="BN80" s="13" t="s">
        <v>21</v>
      </c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300</v>
      </c>
      <c r="D81" s="9" t="n">
        <v>203524</v>
      </c>
      <c r="E81" s="9" t="n">
        <v>2118344</v>
      </c>
      <c r="F81" s="9"/>
      <c r="G81" s="9" t="s">
        <v>258</v>
      </c>
      <c r="H81" s="9" t="s">
        <v>29</v>
      </c>
      <c r="I81" s="10" t="s">
        <v>259</v>
      </c>
      <c r="J81" s="9" t="n">
        <v>861</v>
      </c>
      <c r="K81" s="9" t="n">
        <f aca="false">H81-J81</f>
        <v>-861</v>
      </c>
      <c r="L81" s="9" t="n">
        <v>300</v>
      </c>
      <c r="M81" s="9" t="n">
        <f aca="false">K81+L81</f>
        <v>-561</v>
      </c>
      <c r="N81" s="9" t="n">
        <v>0</v>
      </c>
      <c r="O81" s="9" t="n">
        <f aca="false">M81-N81</f>
        <v>-561</v>
      </c>
      <c r="P81" s="9" t="n">
        <v>400</v>
      </c>
      <c r="Q81" s="9" t="n">
        <f aca="false">O81+P81</f>
        <v>-161</v>
      </c>
      <c r="R81" s="9" t="n">
        <v>0</v>
      </c>
      <c r="S81" s="9" t="n">
        <f aca="false">Q81-R81</f>
        <v>-161</v>
      </c>
      <c r="T81" s="9" t="n">
        <v>0</v>
      </c>
      <c r="U81" s="9" t="n">
        <f aca="false">S81+T81</f>
        <v>-161</v>
      </c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 t="n">
        <f aca="false">SUM(V81:AL81)</f>
        <v>0</v>
      </c>
      <c r="AN81" s="9" t="n">
        <f aca="false">U81-AM81</f>
        <v>-161</v>
      </c>
      <c r="AO81" s="9" t="s">
        <v>29</v>
      </c>
      <c r="AP81" s="9" t="s">
        <v>29</v>
      </c>
      <c r="AQ81" s="9" t="s">
        <v>29</v>
      </c>
      <c r="AR81" s="9" t="s">
        <v>29</v>
      </c>
      <c r="AS81" s="9" t="s">
        <v>29</v>
      </c>
      <c r="AT81" s="9" t="s">
        <v>29</v>
      </c>
      <c r="AU81" s="9" t="s">
        <v>29</v>
      </c>
      <c r="AV81" s="9" t="s">
        <v>29</v>
      </c>
      <c r="AW81" s="9" t="s">
        <v>29</v>
      </c>
      <c r="AX81" s="9" t="s">
        <v>29</v>
      </c>
      <c r="AY81" s="9" t="s">
        <v>29</v>
      </c>
      <c r="AZ81" s="9" t="s">
        <v>29</v>
      </c>
      <c r="BA81" s="9" t="s">
        <v>29</v>
      </c>
      <c r="BB81" s="9" t="s">
        <v>29</v>
      </c>
      <c r="BC81" s="9" t="s">
        <v>29</v>
      </c>
      <c r="BD81" s="9" t="s">
        <v>29</v>
      </c>
      <c r="BE81" s="9" t="s">
        <v>29</v>
      </c>
      <c r="BF81" s="9" t="n">
        <v>0</v>
      </c>
      <c r="BG81" s="9" t="n">
        <v>0</v>
      </c>
      <c r="BH81" s="9" t="s">
        <v>29</v>
      </c>
      <c r="BI81" s="9" t="s">
        <v>29</v>
      </c>
      <c r="BJ81" s="9" t="n">
        <v>0</v>
      </c>
      <c r="BK81" s="11" t="n">
        <f aca="false">ROUNDUP(AN81/C81,0)</f>
        <v>-1</v>
      </c>
      <c r="BL81" s="13" t="n">
        <v>450</v>
      </c>
      <c r="BM81" s="13" t="n">
        <v>0</v>
      </c>
      <c r="BN81" s="13"/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100</v>
      </c>
      <c r="D82" s="9" t="n">
        <v>203525</v>
      </c>
      <c r="E82" s="9" t="n">
        <v>2032037</v>
      </c>
      <c r="F82" s="9"/>
      <c r="G82" s="9" t="s">
        <v>88</v>
      </c>
      <c r="H82" s="9" t="n">
        <v>400</v>
      </c>
      <c r="I82" s="10" t="s">
        <v>89</v>
      </c>
      <c r="J82" s="9" t="n">
        <v>600</v>
      </c>
      <c r="K82" s="9" t="n">
        <f aca="false">H82-J82</f>
        <v>-200</v>
      </c>
      <c r="L82" s="9" t="n">
        <v>1100</v>
      </c>
      <c r="M82" s="9" t="n">
        <f aca="false">K82+L82</f>
        <v>900</v>
      </c>
      <c r="N82" s="9" t="n">
        <v>900</v>
      </c>
      <c r="O82" s="9" t="n">
        <f aca="false">M82-N82</f>
        <v>0</v>
      </c>
      <c r="P82" s="9" t="n">
        <v>900</v>
      </c>
      <c r="Q82" s="9" t="n">
        <f aca="false">O82+P82</f>
        <v>900</v>
      </c>
      <c r="R82" s="9" t="n">
        <v>1600</v>
      </c>
      <c r="S82" s="9" t="n">
        <f aca="false">Q82-R82</f>
        <v>-700</v>
      </c>
      <c r="T82" s="9" t="n">
        <v>1000</v>
      </c>
      <c r="U82" s="9" t="n">
        <f aca="false">S82+T82</f>
        <v>300</v>
      </c>
      <c r="V82" s="9"/>
      <c r="W82" s="9"/>
      <c r="X82" s="9"/>
      <c r="Y82" s="9"/>
      <c r="Z82" s="9"/>
      <c r="AA82" s="9"/>
      <c r="AB82" s="9" t="n">
        <v>200</v>
      </c>
      <c r="AC82" s="9"/>
      <c r="AD82" s="9"/>
      <c r="AE82" s="9" t="n">
        <v>100</v>
      </c>
      <c r="AF82" s="9"/>
      <c r="AG82" s="9"/>
      <c r="AH82" s="9" t="n">
        <v>100</v>
      </c>
      <c r="AI82" s="9"/>
      <c r="AJ82" s="9"/>
      <c r="AK82" s="9" t="n">
        <v>100</v>
      </c>
      <c r="AL82" s="9"/>
      <c r="AM82" s="9" t="n">
        <f aca="false">SUM(V82:AL82)</f>
        <v>500</v>
      </c>
      <c r="AN82" s="9" t="n">
        <f aca="false">U82-AM82</f>
        <v>-200</v>
      </c>
      <c r="AO82" s="9" t="n">
        <v>900</v>
      </c>
      <c r="AP82" s="9" t="n">
        <v>900</v>
      </c>
      <c r="AQ82" s="9" t="n">
        <v>900</v>
      </c>
      <c r="AR82" s="9" t="s">
        <v>29</v>
      </c>
      <c r="AS82" s="9" t="n">
        <v>900</v>
      </c>
      <c r="AT82" s="9" t="n">
        <v>900</v>
      </c>
      <c r="AU82" s="9" t="n">
        <v>900</v>
      </c>
      <c r="AV82" s="9" t="n">
        <v>900</v>
      </c>
      <c r="AW82" s="9" t="n">
        <v>900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s">
        <v>29</v>
      </c>
      <c r="BC82" s="9" t="s">
        <v>29</v>
      </c>
      <c r="BD82" s="9" t="s">
        <v>29</v>
      </c>
      <c r="BE82" s="9" t="s">
        <v>29</v>
      </c>
      <c r="BF82" s="9" t="n">
        <v>300</v>
      </c>
      <c r="BG82" s="9" t="n">
        <v>1500</v>
      </c>
      <c r="BH82" s="9" t="n">
        <v>900</v>
      </c>
      <c r="BI82" s="9" t="n">
        <v>900</v>
      </c>
      <c r="BJ82" s="9" t="n">
        <v>900</v>
      </c>
      <c r="BK82" s="11"/>
      <c r="BL82" s="13" t="n">
        <v>224</v>
      </c>
      <c r="BM82" s="13" t="n">
        <v>2270</v>
      </c>
      <c r="BN82" s="13" t="s">
        <v>21</v>
      </c>
    </row>
    <row r="83" customFormat="false" ht="15" hidden="false" customHeight="false" outlineLevel="0" collapsed="false">
      <c r="A83" s="9" t="n">
        <v>82</v>
      </c>
      <c r="B83" s="9" t="s">
        <v>24</v>
      </c>
      <c r="C83" s="9" t="n">
        <v>300</v>
      </c>
      <c r="D83" s="9" t="n">
        <v>203524</v>
      </c>
      <c r="E83" s="9" t="n">
        <v>2079696</v>
      </c>
      <c r="F83" s="9"/>
      <c r="G83" s="9" t="s">
        <v>162</v>
      </c>
      <c r="H83" s="9" t="s">
        <v>29</v>
      </c>
      <c r="I83" s="10" t="s">
        <v>163</v>
      </c>
      <c r="J83" s="9" t="n">
        <v>145</v>
      </c>
      <c r="K83" s="9" t="n">
        <f aca="false">H83-J83</f>
        <v>-145</v>
      </c>
      <c r="L83" s="9" t="s">
        <v>29</v>
      </c>
      <c r="M83" s="9" t="n">
        <f aca="false">K83+L83</f>
        <v>-145</v>
      </c>
      <c r="N83" s="9" t="n">
        <v>0</v>
      </c>
      <c r="O83" s="9" t="n">
        <f aca="false">M83-N83</f>
        <v>-145</v>
      </c>
      <c r="P83" s="9" t="n">
        <v>200</v>
      </c>
      <c r="Q83" s="9" t="n">
        <f aca="false">O83+P83</f>
        <v>55</v>
      </c>
      <c r="R83" s="9" t="n">
        <v>98</v>
      </c>
      <c r="S83" s="9" t="n">
        <f aca="false">Q83-R83</f>
        <v>-43</v>
      </c>
      <c r="T83" s="9" t="s">
        <v>29</v>
      </c>
      <c r="U83" s="9" t="n">
        <f aca="false">S83+T83</f>
        <v>-43</v>
      </c>
      <c r="V83" s="9"/>
      <c r="W83" s="9"/>
      <c r="X83" s="9"/>
      <c r="Y83" s="9" t="n">
        <v>158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 t="n">
        <f aca="false">SUM(V83:AL83)</f>
        <v>158</v>
      </c>
      <c r="AN83" s="9" t="n">
        <f aca="false">U83-AM83</f>
        <v>-201</v>
      </c>
      <c r="AO83" s="9" t="n">
        <v>200</v>
      </c>
      <c r="AP83" s="9" t="n">
        <v>200</v>
      </c>
      <c r="AQ83" s="9" t="s">
        <v>29</v>
      </c>
      <c r="AR83" s="9" t="s">
        <v>29</v>
      </c>
      <c r="AS83" s="9" t="n">
        <v>200</v>
      </c>
      <c r="AT83" s="9" t="n">
        <v>200</v>
      </c>
      <c r="AU83" s="9" t="s">
        <v>29</v>
      </c>
      <c r="AV83" s="9" t="n">
        <v>200</v>
      </c>
      <c r="AW83" s="9" t="n">
        <v>200</v>
      </c>
      <c r="AX83" s="9" t="s">
        <v>29</v>
      </c>
      <c r="AY83" s="9" t="s">
        <v>29</v>
      </c>
      <c r="AZ83" s="9" t="s">
        <v>29</v>
      </c>
      <c r="BA83" s="9" t="s">
        <v>29</v>
      </c>
      <c r="BB83" s="9" t="s">
        <v>29</v>
      </c>
      <c r="BC83" s="9" t="s">
        <v>29</v>
      </c>
      <c r="BD83" s="9" t="s">
        <v>29</v>
      </c>
      <c r="BE83" s="9" t="s">
        <v>29</v>
      </c>
      <c r="BF83" s="9" t="s">
        <v>29</v>
      </c>
      <c r="BG83" s="9" t="n">
        <v>200</v>
      </c>
      <c r="BH83" s="9" t="n">
        <v>200</v>
      </c>
      <c r="BI83" s="9" t="s">
        <v>29</v>
      </c>
      <c r="BJ83" s="9" t="n">
        <v>200</v>
      </c>
      <c r="BK83" s="11" t="n">
        <f aca="false">ROUNDUP(AN83/C83,0)</f>
        <v>-1</v>
      </c>
      <c r="BL83" s="13" t="n">
        <v>574</v>
      </c>
      <c r="BM83" s="13" t="n">
        <v>1289</v>
      </c>
      <c r="BN83" s="13"/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300</v>
      </c>
      <c r="D84" s="9" t="n">
        <v>203524</v>
      </c>
      <c r="E84" s="9" t="n">
        <v>2118361</v>
      </c>
      <c r="F84" s="9"/>
      <c r="G84" s="9" t="s">
        <v>260</v>
      </c>
      <c r="H84" s="9" t="s">
        <v>29</v>
      </c>
      <c r="I84" s="10" t="s">
        <v>261</v>
      </c>
      <c r="J84" s="9" t="n">
        <v>205</v>
      </c>
      <c r="K84" s="9" t="n">
        <f aca="false">H84-J84</f>
        <v>-205</v>
      </c>
      <c r="L84" s="9" t="s">
        <v>29</v>
      </c>
      <c r="M84" s="9" t="n">
        <f aca="false">K84+L84</f>
        <v>-205</v>
      </c>
      <c r="N84" s="9" t="n">
        <v>0</v>
      </c>
      <c r="O84" s="9" t="n">
        <f aca="false">M84-N84</f>
        <v>-205</v>
      </c>
      <c r="P84" s="9" t="s">
        <v>29</v>
      </c>
      <c r="Q84" s="9" t="n">
        <f aca="false">O84+P84</f>
        <v>-205</v>
      </c>
      <c r="R84" s="9" t="n">
        <v>0</v>
      </c>
      <c r="S84" s="9" t="n">
        <f aca="false">Q84-R84</f>
        <v>-205</v>
      </c>
      <c r="T84" s="9" t="s">
        <v>29</v>
      </c>
      <c r="U84" s="9" t="n">
        <f aca="false">S84+T84</f>
        <v>-205</v>
      </c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 t="n">
        <f aca="false">SUM(V84:AL84)</f>
        <v>0</v>
      </c>
      <c r="AN84" s="9" t="n">
        <f aca="false">U84-AM84</f>
        <v>-205</v>
      </c>
      <c r="AO84" s="9" t="n">
        <v>0</v>
      </c>
      <c r="AP84" s="9" t="s">
        <v>29</v>
      </c>
      <c r="AQ84" s="9" t="s">
        <v>29</v>
      </c>
      <c r="AR84" s="9" t="s">
        <v>29</v>
      </c>
      <c r="AS84" s="9" t="s">
        <v>29</v>
      </c>
      <c r="AT84" s="9" t="s">
        <v>29</v>
      </c>
      <c r="AU84" s="9" t="s">
        <v>29</v>
      </c>
      <c r="AV84" s="9" t="s">
        <v>29</v>
      </c>
      <c r="AW84" s="9" t="s">
        <v>29</v>
      </c>
      <c r="AX84" s="9" t="s">
        <v>29</v>
      </c>
      <c r="AY84" s="9" t="s">
        <v>29</v>
      </c>
      <c r="AZ84" s="9" t="s">
        <v>29</v>
      </c>
      <c r="BA84" s="9" t="s">
        <v>29</v>
      </c>
      <c r="BB84" s="9" t="s">
        <v>29</v>
      </c>
      <c r="BC84" s="9" t="s">
        <v>29</v>
      </c>
      <c r="BD84" s="9" t="s">
        <v>29</v>
      </c>
      <c r="BE84" s="9" t="s">
        <v>29</v>
      </c>
      <c r="BF84" s="9" t="s">
        <v>29</v>
      </c>
      <c r="BG84" s="9" t="n">
        <v>280</v>
      </c>
      <c r="BH84" s="9" t="s">
        <v>29</v>
      </c>
      <c r="BI84" s="9" t="n">
        <v>280</v>
      </c>
      <c r="BJ84" s="9" t="s">
        <v>29</v>
      </c>
      <c r="BK84" s="11" t="n">
        <f aca="false">ROUNDUP(AN84/C84,0)</f>
        <v>-1</v>
      </c>
      <c r="BL84" s="13" t="n">
        <v>10</v>
      </c>
      <c r="BM84" s="13" t="n">
        <v>146</v>
      </c>
      <c r="BN84" s="13"/>
    </row>
    <row r="85" customFormat="false" ht="15" hidden="false" customHeight="false" outlineLevel="0" collapsed="false">
      <c r="A85" s="9" t="n">
        <v>84</v>
      </c>
      <c r="B85" s="19"/>
      <c r="C85" s="19"/>
      <c r="D85" s="19"/>
      <c r="E85" s="23" t="n">
        <v>2002471</v>
      </c>
      <c r="F85" s="9"/>
      <c r="G85" s="9" t="s">
        <v>262</v>
      </c>
      <c r="H85" s="20"/>
      <c r="I85" s="19"/>
      <c r="J85" s="20"/>
      <c r="K85" s="20"/>
      <c r="L85" s="20"/>
      <c r="M85" s="20"/>
      <c r="N85" s="20"/>
      <c r="O85" s="20"/>
      <c r="P85" s="20"/>
      <c r="Q85" s="20"/>
      <c r="R85" s="9" t="n">
        <v>210</v>
      </c>
      <c r="S85" s="9" t="n">
        <f aca="false">Q85-R85</f>
        <v>-210</v>
      </c>
      <c r="T85" s="20"/>
      <c r="U85" s="9" t="n">
        <f aca="false">S85+T85</f>
        <v>-210</v>
      </c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9" t="n">
        <f aca="false">SUM(V85:AL85)</f>
        <v>0</v>
      </c>
      <c r="AN85" s="9" t="n">
        <f aca="false">U85-AM85</f>
        <v>-210</v>
      </c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11" t="e">
        <f aca="false">ROUNDUP(AN85/C85,0)</f>
        <v>#DIV/0!</v>
      </c>
      <c r="BL85" s="13" t="n">
        <v>6</v>
      </c>
      <c r="BM85" s="13" t="n">
        <v>177</v>
      </c>
      <c r="BN85" s="15"/>
    </row>
    <row r="86" customFormat="false" ht="15" hidden="false" customHeight="false" outlineLevel="0" collapsed="false">
      <c r="A86" s="9" t="n">
        <v>85</v>
      </c>
      <c r="B86" s="9" t="s">
        <v>24</v>
      </c>
      <c r="C86" s="9" t="n">
        <v>400</v>
      </c>
      <c r="D86" s="9" t="n">
        <v>203524</v>
      </c>
      <c r="E86" s="9" t="n">
        <v>2079665</v>
      </c>
      <c r="F86" s="9"/>
      <c r="G86" s="9" t="s">
        <v>148</v>
      </c>
      <c r="H86" s="9" t="s">
        <v>29</v>
      </c>
      <c r="I86" s="10" t="s">
        <v>149</v>
      </c>
      <c r="J86" s="9" t="n">
        <v>0</v>
      </c>
      <c r="K86" s="9" t="n">
        <f aca="false">H86-J86</f>
        <v>0</v>
      </c>
      <c r="L86" s="9" t="s">
        <v>29</v>
      </c>
      <c r="M86" s="9" t="n">
        <f aca="false">K86+L86</f>
        <v>0</v>
      </c>
      <c r="N86" s="9" t="n">
        <v>0</v>
      </c>
      <c r="O86" s="9" t="n">
        <f aca="false">M86-N86</f>
        <v>0</v>
      </c>
      <c r="P86" s="9" t="s">
        <v>29</v>
      </c>
      <c r="Q86" s="9" t="n">
        <f aca="false">O86+P86</f>
        <v>0</v>
      </c>
      <c r="R86" s="9" t="n">
        <v>0</v>
      </c>
      <c r="S86" s="9" t="n">
        <f aca="false">Q86-R86</f>
        <v>0</v>
      </c>
      <c r="T86" s="9" t="n">
        <v>200</v>
      </c>
      <c r="U86" s="9" t="n">
        <f aca="false">S86+T86</f>
        <v>200</v>
      </c>
      <c r="V86" s="9" t="n">
        <v>429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 t="n">
        <f aca="false">SUM(V86:AL86)</f>
        <v>429</v>
      </c>
      <c r="AN86" s="9" t="n">
        <f aca="false">U86-AM86</f>
        <v>-229</v>
      </c>
      <c r="AO86" s="9" t="n">
        <v>200</v>
      </c>
      <c r="AP86" s="9" t="s">
        <v>29</v>
      </c>
      <c r="AQ86" s="9" t="n">
        <v>200</v>
      </c>
      <c r="AR86" s="9" t="s">
        <v>29</v>
      </c>
      <c r="AS86" s="9" t="s">
        <v>29</v>
      </c>
      <c r="AT86" s="9" t="n">
        <v>200</v>
      </c>
      <c r="AU86" s="9" t="n">
        <v>200</v>
      </c>
      <c r="AV86" s="9" t="s">
        <v>29</v>
      </c>
      <c r="AW86" s="9" t="n">
        <v>200</v>
      </c>
      <c r="AX86" s="9" t="s">
        <v>29</v>
      </c>
      <c r="AY86" s="9" t="s">
        <v>29</v>
      </c>
      <c r="AZ86" s="9" t="s">
        <v>29</v>
      </c>
      <c r="BA86" s="9" t="s">
        <v>29</v>
      </c>
      <c r="BB86" s="9" t="s">
        <v>29</v>
      </c>
      <c r="BC86" s="9" t="s">
        <v>29</v>
      </c>
      <c r="BD86" s="9" t="s">
        <v>29</v>
      </c>
      <c r="BE86" s="9" t="s">
        <v>29</v>
      </c>
      <c r="BF86" s="9" t="s">
        <v>29</v>
      </c>
      <c r="BG86" s="9" t="n">
        <v>200</v>
      </c>
      <c r="BH86" s="9" t="n">
        <v>200</v>
      </c>
      <c r="BI86" s="9" t="n">
        <v>200</v>
      </c>
      <c r="BJ86" s="9" t="s">
        <v>29</v>
      </c>
      <c r="BK86" s="11" t="n">
        <f aca="false">ROUNDUP(AN86/C86,0)</f>
        <v>-1</v>
      </c>
      <c r="BL86" s="13" t="n">
        <v>209</v>
      </c>
      <c r="BM86" s="13" t="n">
        <v>319</v>
      </c>
      <c r="BN86" s="13" t="s">
        <v>21</v>
      </c>
    </row>
    <row r="87" customFormat="false" ht="15" hidden="false" customHeight="false" outlineLevel="0" collapsed="false">
      <c r="A87" s="9" t="n">
        <v>86</v>
      </c>
      <c r="B87" s="9" t="s">
        <v>24</v>
      </c>
      <c r="C87" s="9" t="n">
        <v>500</v>
      </c>
      <c r="D87" s="9" t="n">
        <v>190991</v>
      </c>
      <c r="E87" s="9" t="n">
        <v>2093740</v>
      </c>
      <c r="F87" s="9"/>
      <c r="G87" s="9" t="s">
        <v>238</v>
      </c>
      <c r="H87" s="9" t="s">
        <v>29</v>
      </c>
      <c r="I87" s="10" t="s">
        <v>239</v>
      </c>
      <c r="J87" s="9" t="n">
        <v>703</v>
      </c>
      <c r="K87" s="9" t="n">
        <f aca="false">H87-J87</f>
        <v>-703</v>
      </c>
      <c r="L87" s="9" t="n">
        <v>900</v>
      </c>
      <c r="M87" s="9" t="n">
        <f aca="false">K87+L87</f>
        <v>197</v>
      </c>
      <c r="N87" s="9" t="n">
        <v>486</v>
      </c>
      <c r="O87" s="9" t="n">
        <f aca="false">M87-N87</f>
        <v>-289</v>
      </c>
      <c r="P87" s="9" t="n">
        <v>900</v>
      </c>
      <c r="Q87" s="9" t="n">
        <f aca="false">O87+P87</f>
        <v>611</v>
      </c>
      <c r="R87" s="9" t="n">
        <v>1099</v>
      </c>
      <c r="S87" s="9" t="n">
        <f aca="false">Q87-R87</f>
        <v>-488</v>
      </c>
      <c r="T87" s="9" t="n">
        <v>900</v>
      </c>
      <c r="U87" s="9" t="n">
        <f aca="false">S87+T87</f>
        <v>412</v>
      </c>
      <c r="V87" s="9"/>
      <c r="W87" s="9" t="n">
        <v>215</v>
      </c>
      <c r="X87" s="9" t="n">
        <v>439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 t="n">
        <f aca="false">SUM(V87:AL87)</f>
        <v>654</v>
      </c>
      <c r="AN87" s="9" t="n">
        <f aca="false">U87-AM87</f>
        <v>-242</v>
      </c>
      <c r="AO87" s="9" t="n">
        <v>450</v>
      </c>
      <c r="AP87" s="9" t="n">
        <v>900</v>
      </c>
      <c r="AQ87" s="9" t="n">
        <v>900</v>
      </c>
      <c r="AR87" s="9" t="s">
        <v>29</v>
      </c>
      <c r="AS87" s="9" t="n">
        <v>450</v>
      </c>
      <c r="AT87" s="9" t="n">
        <v>900</v>
      </c>
      <c r="AU87" s="9" t="n">
        <v>900</v>
      </c>
      <c r="AV87" s="9" t="n">
        <v>450</v>
      </c>
      <c r="AW87" s="9" t="n">
        <v>900</v>
      </c>
      <c r="AX87" s="9" t="s">
        <v>29</v>
      </c>
      <c r="AY87" s="9" t="s">
        <v>29</v>
      </c>
      <c r="AZ87" s="9" t="s">
        <v>29</v>
      </c>
      <c r="BA87" s="9" t="s">
        <v>29</v>
      </c>
      <c r="BB87" s="9" t="s">
        <v>29</v>
      </c>
      <c r="BC87" s="9" t="s">
        <v>29</v>
      </c>
      <c r="BD87" s="9" t="s">
        <v>29</v>
      </c>
      <c r="BE87" s="9" t="s">
        <v>29</v>
      </c>
      <c r="BF87" s="9" t="n">
        <v>450</v>
      </c>
      <c r="BG87" s="9" t="n">
        <v>1350</v>
      </c>
      <c r="BH87" s="9" t="n">
        <v>450</v>
      </c>
      <c r="BI87" s="9" t="n">
        <v>900</v>
      </c>
      <c r="BJ87" s="9" t="n">
        <v>900</v>
      </c>
      <c r="BK87" s="11" t="n">
        <f aca="false">ROUNDUP(AN87/C87,0)</f>
        <v>-1</v>
      </c>
      <c r="BL87" s="13" t="n">
        <v>406</v>
      </c>
      <c r="BM87" s="13" t="n">
        <v>39</v>
      </c>
      <c r="BN87" s="13" t="s">
        <v>21</v>
      </c>
    </row>
    <row r="88" customFormat="false" ht="15" hidden="false" customHeight="false" outlineLevel="0" collapsed="false">
      <c r="A88" s="9" t="n">
        <v>87</v>
      </c>
      <c r="B88" s="9" t="s">
        <v>24</v>
      </c>
      <c r="C88" s="9" t="n">
        <v>900</v>
      </c>
      <c r="D88" s="9" t="n">
        <v>190991</v>
      </c>
      <c r="E88" s="9" t="n">
        <v>2093741</v>
      </c>
      <c r="F88" s="9" t="s">
        <v>327</v>
      </c>
      <c r="G88" s="9" t="s">
        <v>158</v>
      </c>
      <c r="H88" s="9" t="n">
        <v>800</v>
      </c>
      <c r="I88" s="10" t="s">
        <v>159</v>
      </c>
      <c r="J88" s="9" t="n">
        <v>211</v>
      </c>
      <c r="K88" s="9" t="n">
        <f aca="false">H88-J88</f>
        <v>589</v>
      </c>
      <c r="L88" s="9" t="n">
        <v>800</v>
      </c>
      <c r="M88" s="9" t="n">
        <f aca="false">K88+L88</f>
        <v>1389</v>
      </c>
      <c r="N88" s="9" t="n">
        <v>557</v>
      </c>
      <c r="O88" s="9" t="n">
        <f aca="false">M88-N88</f>
        <v>832</v>
      </c>
      <c r="P88" s="9" t="n">
        <v>800</v>
      </c>
      <c r="Q88" s="9" t="n">
        <f aca="false">O88+P88</f>
        <v>1632</v>
      </c>
      <c r="R88" s="9" t="n">
        <v>1100</v>
      </c>
      <c r="S88" s="9" t="n">
        <f aca="false">Q88-R88</f>
        <v>532</v>
      </c>
      <c r="T88" s="9" t="n">
        <v>800</v>
      </c>
      <c r="U88" s="9" t="n">
        <f aca="false">S88+T88</f>
        <v>1332</v>
      </c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 t="n">
        <v>585</v>
      </c>
      <c r="AH88" s="9"/>
      <c r="AI88" s="9" t="n">
        <v>1000</v>
      </c>
      <c r="AJ88" s="9"/>
      <c r="AK88" s="9"/>
      <c r="AL88" s="9"/>
      <c r="AM88" s="9" t="n">
        <f aca="false">SUM(V88:AL88)</f>
        <v>1585</v>
      </c>
      <c r="AN88" s="9" t="n">
        <f aca="false">U88-AM88</f>
        <v>-253</v>
      </c>
      <c r="AO88" s="9" t="n">
        <v>800</v>
      </c>
      <c r="AP88" s="9" t="n">
        <v>800</v>
      </c>
      <c r="AQ88" s="9" t="n">
        <v>800</v>
      </c>
      <c r="AR88" s="9" t="s">
        <v>29</v>
      </c>
      <c r="AS88" s="9" t="n">
        <v>800</v>
      </c>
      <c r="AT88" s="9" t="n">
        <v>800</v>
      </c>
      <c r="AU88" s="9" t="n">
        <v>800</v>
      </c>
      <c r="AV88" s="9" t="n">
        <v>800</v>
      </c>
      <c r="AW88" s="9" t="n">
        <v>800</v>
      </c>
      <c r="AX88" s="9" t="s">
        <v>29</v>
      </c>
      <c r="AY88" s="9" t="s">
        <v>29</v>
      </c>
      <c r="AZ88" s="9" t="s">
        <v>29</v>
      </c>
      <c r="BA88" s="9" t="s">
        <v>29</v>
      </c>
      <c r="BB88" s="9" t="s">
        <v>29</v>
      </c>
      <c r="BC88" s="9" t="s">
        <v>29</v>
      </c>
      <c r="BD88" s="9" t="s">
        <v>29</v>
      </c>
      <c r="BE88" s="9" t="s">
        <v>29</v>
      </c>
      <c r="BF88" s="9" t="s">
        <v>29</v>
      </c>
      <c r="BG88" s="9" t="n">
        <v>800</v>
      </c>
      <c r="BH88" s="9" t="n">
        <v>800</v>
      </c>
      <c r="BI88" s="9" t="n">
        <v>800</v>
      </c>
      <c r="BJ88" s="9" t="n">
        <v>800</v>
      </c>
      <c r="BK88" s="11" t="n">
        <f aca="false">ROUNDUP(AN88/C88,0)</f>
        <v>-1</v>
      </c>
      <c r="BL88" s="13" t="n">
        <v>1</v>
      </c>
      <c r="BM88" s="13" t="n">
        <v>0</v>
      </c>
      <c r="BN88" s="13" t="s">
        <v>125</v>
      </c>
    </row>
    <row r="89" customFormat="false" ht="15" hidden="false" customHeight="false" outlineLevel="0" collapsed="false">
      <c r="A89" s="9" t="n">
        <v>88</v>
      </c>
      <c r="B89" s="17" t="s">
        <v>240</v>
      </c>
      <c r="C89" s="17"/>
      <c r="D89" s="17"/>
      <c r="E89" s="25" t="n">
        <v>2023932</v>
      </c>
      <c r="F89" s="9"/>
      <c r="G89" s="25" t="s">
        <v>268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9" t="n">
        <v>0</v>
      </c>
      <c r="S89" s="9" t="n">
        <f aca="false">Q89-R89</f>
        <v>0</v>
      </c>
      <c r="T89" s="9"/>
      <c r="U89" s="9" t="n">
        <f aca="false">S89+T89</f>
        <v>0</v>
      </c>
      <c r="V89" s="9"/>
      <c r="W89" s="9"/>
      <c r="X89" s="9" t="n">
        <f aca="false">155+129</f>
        <v>284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 t="n">
        <f aca="false">SUM(V89:AL89)</f>
        <v>284</v>
      </c>
      <c r="AN89" s="9" t="n">
        <f aca="false">U89-AM89</f>
        <v>-284</v>
      </c>
      <c r="AO89" s="9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150</v>
      </c>
      <c r="D90" s="9" t="n">
        <v>203524</v>
      </c>
      <c r="E90" s="9" t="n">
        <v>2115229</v>
      </c>
      <c r="F90" s="9" t="s">
        <v>328</v>
      </c>
      <c r="G90" s="9" t="s">
        <v>265</v>
      </c>
      <c r="H90" s="9" t="s">
        <v>29</v>
      </c>
      <c r="I90" s="10" t="s">
        <v>266</v>
      </c>
      <c r="J90" s="9" t="n">
        <v>150</v>
      </c>
      <c r="K90" s="9" t="n">
        <f aca="false">H90-J90</f>
        <v>-150</v>
      </c>
      <c r="L90" s="9" t="n">
        <v>1000</v>
      </c>
      <c r="M90" s="9" t="n">
        <f aca="false">K90+L90</f>
        <v>850</v>
      </c>
      <c r="N90" s="9" t="n">
        <v>0</v>
      </c>
      <c r="O90" s="9" t="n">
        <f aca="false">M90-N90</f>
        <v>850</v>
      </c>
      <c r="P90" s="9" t="s">
        <v>29</v>
      </c>
      <c r="Q90" s="9" t="n">
        <f aca="false">O90+P90</f>
        <v>850</v>
      </c>
      <c r="R90" s="9" t="n">
        <v>214</v>
      </c>
      <c r="S90" s="9" t="n">
        <v>0</v>
      </c>
      <c r="T90" s="9" t="s">
        <v>29</v>
      </c>
      <c r="U90" s="9" t="n">
        <f aca="false">S90+T90</f>
        <v>0</v>
      </c>
      <c r="V90" s="9"/>
      <c r="W90" s="9"/>
      <c r="X90" s="9"/>
      <c r="Y90" s="9"/>
      <c r="Z90" s="9" t="n">
        <v>303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 t="n">
        <f aca="false">SUM(V90:AL90)</f>
        <v>303</v>
      </c>
      <c r="AN90" s="9" t="n">
        <f aca="false">U90-AM90</f>
        <v>-303</v>
      </c>
      <c r="AO90" s="9" t="s">
        <v>29</v>
      </c>
      <c r="AP90" s="9" t="s">
        <v>29</v>
      </c>
      <c r="AQ90" s="9" t="s">
        <v>29</v>
      </c>
      <c r="AR90" s="9" t="s">
        <v>29</v>
      </c>
      <c r="AS90" s="9" t="s">
        <v>29</v>
      </c>
      <c r="AT90" s="9" t="s">
        <v>29</v>
      </c>
      <c r="AU90" s="9" t="s">
        <v>29</v>
      </c>
      <c r="AV90" s="9" t="s">
        <v>29</v>
      </c>
      <c r="AW90" s="9" t="s">
        <v>29</v>
      </c>
      <c r="AX90" s="9" t="s">
        <v>29</v>
      </c>
      <c r="AY90" s="9" t="s">
        <v>29</v>
      </c>
      <c r="AZ90" s="9" t="s">
        <v>29</v>
      </c>
      <c r="BA90" s="9" t="s">
        <v>29</v>
      </c>
      <c r="BB90" s="9" t="s">
        <v>29</v>
      </c>
      <c r="BC90" s="9" t="s">
        <v>29</v>
      </c>
      <c r="BD90" s="9" t="s">
        <v>29</v>
      </c>
      <c r="BE90" s="9" t="s">
        <v>29</v>
      </c>
      <c r="BF90" s="9" t="n">
        <v>1000</v>
      </c>
      <c r="BG90" s="9" t="s">
        <v>29</v>
      </c>
      <c r="BH90" s="9" t="s">
        <v>29</v>
      </c>
      <c r="BI90" s="9" t="s">
        <v>29</v>
      </c>
      <c r="BJ90" s="9" t="s">
        <v>29</v>
      </c>
      <c r="BK90" s="11" t="n">
        <f aca="false">ROUNDUP(AN90/C90,0)</f>
        <v>-3</v>
      </c>
      <c r="BL90" s="13" t="n">
        <v>50</v>
      </c>
      <c r="BM90" s="13" t="n">
        <v>136</v>
      </c>
      <c r="BN90" s="13" t="s">
        <v>339</v>
      </c>
    </row>
    <row r="91" customFormat="false" ht="15" hidden="false" customHeight="false" outlineLevel="0" collapsed="false">
      <c r="A91" s="9" t="n">
        <v>90</v>
      </c>
      <c r="B91" s="9" t="s">
        <v>24</v>
      </c>
      <c r="C91" s="9" t="n">
        <v>500</v>
      </c>
      <c r="D91" s="9" t="n">
        <v>190991</v>
      </c>
      <c r="E91" s="9" t="n">
        <v>2101412</v>
      </c>
      <c r="F91" s="9"/>
      <c r="G91" s="9" t="s">
        <v>67</v>
      </c>
      <c r="H91" s="9" t="s">
        <v>29</v>
      </c>
      <c r="I91" s="10" t="s">
        <v>68</v>
      </c>
      <c r="J91" s="9" t="n">
        <v>255</v>
      </c>
      <c r="K91" s="9" t="n">
        <f aca="false">H91-J91</f>
        <v>-255</v>
      </c>
      <c r="L91" s="9" t="n">
        <v>1200</v>
      </c>
      <c r="M91" s="9" t="n">
        <f aca="false">K91+L91</f>
        <v>945</v>
      </c>
      <c r="N91" s="9" t="n">
        <v>1000</v>
      </c>
      <c r="O91" s="9" t="n">
        <f aca="false">M91-N91</f>
        <v>-55</v>
      </c>
      <c r="P91" s="9" t="n">
        <v>800</v>
      </c>
      <c r="Q91" s="9" t="n">
        <f aca="false">O91+P91</f>
        <v>745</v>
      </c>
      <c r="R91" s="9" t="n">
        <v>1300</v>
      </c>
      <c r="S91" s="9" t="n">
        <f aca="false">Q91-R91</f>
        <v>-555</v>
      </c>
      <c r="T91" s="9" t="n">
        <v>600</v>
      </c>
      <c r="U91" s="9" t="n">
        <f aca="false">S91+T91</f>
        <v>45</v>
      </c>
      <c r="V91" s="9"/>
      <c r="W91" s="9"/>
      <c r="X91" s="9" t="n">
        <v>128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 t="n">
        <v>250</v>
      </c>
      <c r="AL91" s="9"/>
      <c r="AM91" s="9" t="n">
        <f aca="false">SUM(V91:AL91)</f>
        <v>378</v>
      </c>
      <c r="AN91" s="9" t="n">
        <f aca="false">U91-AM91</f>
        <v>-333</v>
      </c>
      <c r="AO91" s="9" t="n">
        <v>800</v>
      </c>
      <c r="AP91" s="9" t="n">
        <v>800</v>
      </c>
      <c r="AQ91" s="9" t="n">
        <v>800</v>
      </c>
      <c r="AR91" s="9" t="s">
        <v>29</v>
      </c>
      <c r="AS91" s="9" t="n">
        <v>600</v>
      </c>
      <c r="AT91" s="9" t="n">
        <v>800</v>
      </c>
      <c r="AU91" s="9" t="n">
        <v>800</v>
      </c>
      <c r="AV91" s="9" t="n">
        <v>800</v>
      </c>
      <c r="AW91" s="9" t="n">
        <v>600</v>
      </c>
      <c r="AX91" s="9" t="s">
        <v>29</v>
      </c>
      <c r="AY91" s="9" t="s">
        <v>29</v>
      </c>
      <c r="AZ91" s="9" t="s">
        <v>29</v>
      </c>
      <c r="BA91" s="9" t="s">
        <v>29</v>
      </c>
      <c r="BB91" s="9" t="s">
        <v>29</v>
      </c>
      <c r="BC91" s="9" t="s">
        <v>29</v>
      </c>
      <c r="BD91" s="9" t="s">
        <v>29</v>
      </c>
      <c r="BE91" s="9" t="s">
        <v>29</v>
      </c>
      <c r="BF91" s="9" t="n">
        <v>400</v>
      </c>
      <c r="BG91" s="9" t="n">
        <v>1200</v>
      </c>
      <c r="BH91" s="9" t="n">
        <v>800</v>
      </c>
      <c r="BI91" s="9" t="n">
        <v>800</v>
      </c>
      <c r="BJ91" s="9" t="n">
        <v>800</v>
      </c>
      <c r="BK91" s="11" t="n">
        <f aca="false">ROUNDUP(AN91/C91,0)</f>
        <v>-1</v>
      </c>
      <c r="BL91" s="13" t="n">
        <v>442</v>
      </c>
      <c r="BM91" s="13" t="n">
        <v>920</v>
      </c>
      <c r="BN91" s="13" t="s">
        <v>21</v>
      </c>
    </row>
    <row r="92" customFormat="false" ht="15" hidden="false" customHeight="false" outlineLevel="0" collapsed="false">
      <c r="A92" s="9" t="n">
        <v>91</v>
      </c>
      <c r="B92" s="19"/>
      <c r="C92" s="19"/>
      <c r="D92" s="19"/>
      <c r="E92" s="15" t="n">
        <v>2004044</v>
      </c>
      <c r="F92" s="9"/>
      <c r="G92" s="23" t="s">
        <v>267</v>
      </c>
      <c r="H92" s="20"/>
      <c r="I92" s="19"/>
      <c r="J92" s="20"/>
      <c r="K92" s="20"/>
      <c r="L92" s="20"/>
      <c r="M92" s="20"/>
      <c r="N92" s="9" t="n">
        <v>150</v>
      </c>
      <c r="O92" s="9" t="n">
        <f aca="false">M92-N92</f>
        <v>-150</v>
      </c>
      <c r="P92" s="20"/>
      <c r="Q92" s="9" t="n">
        <f aca="false">O92+P92</f>
        <v>-150</v>
      </c>
      <c r="R92" s="9" t="n">
        <v>199</v>
      </c>
      <c r="S92" s="9" t="n">
        <f aca="false">Q92-R92</f>
        <v>-349</v>
      </c>
      <c r="T92" s="20"/>
      <c r="U92" s="9" t="n">
        <f aca="false">S92+T92</f>
        <v>-349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20"/>
      <c r="AM92" s="9" t="n">
        <f aca="false">SUM(V92:AL92)</f>
        <v>0</v>
      </c>
      <c r="AN92" s="9" t="n">
        <f aca="false">U92-AM92</f>
        <v>-349</v>
      </c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11" t="e">
        <f aca="false">ROUNDUP(AN92/C92,0)</f>
        <v>#DIV/0!</v>
      </c>
      <c r="BL92" s="13" t="n">
        <v>720</v>
      </c>
      <c r="BM92" s="13" t="n">
        <v>0</v>
      </c>
      <c r="BN92" s="15"/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300</v>
      </c>
      <c r="D93" s="9" t="n">
        <v>203525</v>
      </c>
      <c r="E93" s="16" t="n">
        <v>2004127</v>
      </c>
      <c r="F93" s="9"/>
      <c r="G93" s="9" t="s">
        <v>80</v>
      </c>
      <c r="H93" s="9" t="s">
        <v>29</v>
      </c>
      <c r="I93" s="10" t="s">
        <v>81</v>
      </c>
      <c r="J93" s="9" t="n">
        <v>410</v>
      </c>
      <c r="K93" s="9" t="n">
        <f aca="false">H93-J93</f>
        <v>-410</v>
      </c>
      <c r="L93" s="9" t="s">
        <v>29</v>
      </c>
      <c r="M93" s="9" t="n">
        <f aca="false">K93+L93</f>
        <v>-410</v>
      </c>
      <c r="N93" s="9" t="n">
        <v>0</v>
      </c>
      <c r="O93" s="9" t="n">
        <f aca="false">M93-N93</f>
        <v>-410</v>
      </c>
      <c r="P93" s="9" t="n">
        <v>200</v>
      </c>
      <c r="Q93" s="9" t="n">
        <f aca="false">O93+P93</f>
        <v>-210</v>
      </c>
      <c r="R93" s="9" t="n">
        <v>225</v>
      </c>
      <c r="S93" s="9" t="n">
        <f aca="false">Q93-R93</f>
        <v>-435</v>
      </c>
      <c r="T93" s="9" t="n">
        <v>500</v>
      </c>
      <c r="U93" s="9" t="n">
        <f aca="false">S93+T93</f>
        <v>65</v>
      </c>
      <c r="V93" s="9"/>
      <c r="W93" s="9"/>
      <c r="X93" s="9" t="n">
        <v>130</v>
      </c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 t="n">
        <v>180</v>
      </c>
      <c r="AJ93" s="9"/>
      <c r="AK93" s="9" t="n">
        <v>105</v>
      </c>
      <c r="AL93" s="9"/>
      <c r="AM93" s="9" t="n">
        <f aca="false">SUM(V93:AL93)</f>
        <v>415</v>
      </c>
      <c r="AN93" s="9" t="n">
        <f aca="false">U93-AM93</f>
        <v>-350</v>
      </c>
      <c r="AO93" s="9" t="n">
        <v>500</v>
      </c>
      <c r="AP93" s="9" t="n">
        <v>500</v>
      </c>
      <c r="AQ93" s="9" t="n">
        <v>500</v>
      </c>
      <c r="AR93" s="9" t="s">
        <v>29</v>
      </c>
      <c r="AS93" s="9" t="n">
        <v>500</v>
      </c>
      <c r="AT93" s="9" t="n">
        <v>500</v>
      </c>
      <c r="AU93" s="9" t="n">
        <v>500</v>
      </c>
      <c r="AV93" s="9" t="n">
        <v>500</v>
      </c>
      <c r="AW93" s="9" t="n">
        <v>500</v>
      </c>
      <c r="AX93" s="9" t="s">
        <v>29</v>
      </c>
      <c r="AY93" s="9" t="s">
        <v>29</v>
      </c>
      <c r="AZ93" s="9" t="s">
        <v>29</v>
      </c>
      <c r="BA93" s="9" t="s">
        <v>29</v>
      </c>
      <c r="BB93" s="9" t="s">
        <v>29</v>
      </c>
      <c r="BC93" s="9" t="s">
        <v>29</v>
      </c>
      <c r="BD93" s="9" t="s">
        <v>29</v>
      </c>
      <c r="BE93" s="9" t="s">
        <v>29</v>
      </c>
      <c r="BF93" s="9" t="n">
        <v>100</v>
      </c>
      <c r="BG93" s="9" t="n">
        <v>900</v>
      </c>
      <c r="BH93" s="9" t="n">
        <v>500</v>
      </c>
      <c r="BI93" s="9" t="n">
        <v>500</v>
      </c>
      <c r="BJ93" s="9" t="n">
        <v>500</v>
      </c>
      <c r="BK93" s="11" t="n">
        <f aca="false">ROUNDUP(AN93/C93,0)</f>
        <v>-2</v>
      </c>
      <c r="BL93" s="13" t="n">
        <v>860</v>
      </c>
      <c r="BM93" s="13" t="n">
        <v>981</v>
      </c>
      <c r="BN93" s="13" t="s">
        <v>21</v>
      </c>
    </row>
    <row r="94" customFormat="false" ht="15" hidden="false" customHeight="false" outlineLevel="0" collapsed="false">
      <c r="A94" s="9"/>
      <c r="B94" s="9" t="s">
        <v>24</v>
      </c>
      <c r="C94" s="9" t="n">
        <v>500</v>
      </c>
      <c r="D94" s="9" t="n">
        <v>203524</v>
      </c>
      <c r="E94" s="9" t="n">
        <v>2055824</v>
      </c>
      <c r="F94" s="9" t="s">
        <v>328</v>
      </c>
      <c r="G94" s="9" t="s">
        <v>156</v>
      </c>
      <c r="H94" s="9" t="n">
        <v>800</v>
      </c>
      <c r="I94" s="10" t="s">
        <v>157</v>
      </c>
      <c r="J94" s="9" t="n">
        <v>1185</v>
      </c>
      <c r="K94" s="9" t="n">
        <f aca="false">H94-J94</f>
        <v>-385</v>
      </c>
      <c r="L94" s="9" t="n">
        <v>800</v>
      </c>
      <c r="M94" s="9" t="n">
        <f aca="false">K94+L94</f>
        <v>415</v>
      </c>
      <c r="N94" s="9" t="n">
        <v>415</v>
      </c>
      <c r="O94" s="9" t="n">
        <f aca="false">M94-N94</f>
        <v>0</v>
      </c>
      <c r="P94" s="9" t="n">
        <v>800</v>
      </c>
      <c r="Q94" s="9" t="n">
        <f aca="false">O94+P94</f>
        <v>800</v>
      </c>
      <c r="R94" s="9" t="n">
        <v>217</v>
      </c>
      <c r="S94" s="9" t="n">
        <f aca="false">Q94-R94</f>
        <v>583</v>
      </c>
      <c r="T94" s="9" t="n">
        <v>800</v>
      </c>
      <c r="U94" s="9" t="n">
        <f aca="false">S94+T94</f>
        <v>1383</v>
      </c>
      <c r="V94" s="9"/>
      <c r="W94" s="9"/>
      <c r="X94" s="9" t="n">
        <v>400</v>
      </c>
      <c r="Y94" s="9" t="n">
        <v>400</v>
      </c>
      <c r="Z94" s="9"/>
      <c r="AA94" s="9"/>
      <c r="AB94" s="9"/>
      <c r="AC94" s="9" t="n">
        <v>410</v>
      </c>
      <c r="AD94" s="9"/>
      <c r="AE94" s="9"/>
      <c r="AF94" s="9"/>
      <c r="AG94" s="9"/>
      <c r="AH94" s="9"/>
      <c r="AI94" s="9"/>
      <c r="AJ94" s="9"/>
      <c r="AK94" s="9" t="n">
        <v>530</v>
      </c>
      <c r="AL94" s="9"/>
      <c r="AM94" s="9" t="n">
        <f aca="false">SUM(V94:AL94)</f>
        <v>1740</v>
      </c>
      <c r="AN94" s="9" t="n">
        <f aca="false">U94-AM94</f>
        <v>-357</v>
      </c>
      <c r="AO94" s="9" t="n">
        <v>800</v>
      </c>
      <c r="AP94" s="9" t="n">
        <v>800</v>
      </c>
      <c r="AQ94" s="9" t="n">
        <v>800</v>
      </c>
      <c r="AR94" s="9" t="s">
        <v>29</v>
      </c>
      <c r="AS94" s="9" t="n">
        <v>800</v>
      </c>
      <c r="AT94" s="9" t="n">
        <v>800</v>
      </c>
      <c r="AU94" s="9" t="n">
        <v>400</v>
      </c>
      <c r="AV94" s="9" t="n">
        <v>800</v>
      </c>
      <c r="AW94" s="9" t="n">
        <v>800</v>
      </c>
      <c r="AX94" s="9" t="s">
        <v>29</v>
      </c>
      <c r="AY94" s="9" t="s">
        <v>29</v>
      </c>
      <c r="AZ94" s="9" t="s">
        <v>29</v>
      </c>
      <c r="BA94" s="9" t="s">
        <v>29</v>
      </c>
      <c r="BB94" s="9" t="s">
        <v>29</v>
      </c>
      <c r="BC94" s="9" t="s">
        <v>29</v>
      </c>
      <c r="BD94" s="9" t="s">
        <v>29</v>
      </c>
      <c r="BE94" s="9" t="s">
        <v>29</v>
      </c>
      <c r="BF94" s="9" t="n">
        <v>400</v>
      </c>
      <c r="BG94" s="9" t="n">
        <v>1200</v>
      </c>
      <c r="BH94" s="9" t="n">
        <v>800</v>
      </c>
      <c r="BI94" s="9" t="n">
        <v>800</v>
      </c>
      <c r="BJ94" s="9" t="n">
        <v>800</v>
      </c>
      <c r="BK94" s="11" t="n">
        <f aca="false">ROUNDUP(AN94/C94,0)</f>
        <v>-1</v>
      </c>
      <c r="BL94" s="13" t="n">
        <v>0</v>
      </c>
      <c r="BM94" s="13" t="n">
        <v>4</v>
      </c>
      <c r="BN94" s="13" t="s">
        <v>125</v>
      </c>
    </row>
    <row r="95" customFormat="false" ht="15" hidden="false" customHeight="false" outlineLevel="0" collapsed="false">
      <c r="A95" s="9" t="n">
        <v>94</v>
      </c>
      <c r="B95" s="9" t="s">
        <v>24</v>
      </c>
      <c r="C95" s="9" t="n">
        <v>400</v>
      </c>
      <c r="D95" s="9" t="n">
        <v>191575</v>
      </c>
      <c r="E95" s="9" t="n">
        <v>2074374</v>
      </c>
      <c r="F95" s="9"/>
      <c r="G95" s="9" t="s">
        <v>128</v>
      </c>
      <c r="H95" s="9" t="n">
        <v>1000</v>
      </c>
      <c r="I95" s="10" t="s">
        <v>129</v>
      </c>
      <c r="J95" s="9" t="n">
        <v>1262</v>
      </c>
      <c r="K95" s="9" t="n">
        <f aca="false">H95-J95</f>
        <v>-262</v>
      </c>
      <c r="L95" s="9" t="n">
        <v>1000</v>
      </c>
      <c r="M95" s="9" t="n">
        <f aca="false">K95+L95</f>
        <v>738</v>
      </c>
      <c r="N95" s="9" t="n">
        <v>980</v>
      </c>
      <c r="O95" s="9" t="n">
        <f aca="false">M95-N95</f>
        <v>-242</v>
      </c>
      <c r="P95" s="9" t="n">
        <v>500</v>
      </c>
      <c r="Q95" s="9" t="n">
        <f aca="false">O95+P95</f>
        <v>258</v>
      </c>
      <c r="R95" s="9" t="n">
        <v>1045</v>
      </c>
      <c r="S95" s="9" t="n">
        <f aca="false">Q95-R95</f>
        <v>-787</v>
      </c>
      <c r="T95" s="9" t="n">
        <v>1500</v>
      </c>
      <c r="U95" s="9" t="n">
        <f aca="false">S95+T95</f>
        <v>713</v>
      </c>
      <c r="V95" s="9" t="n">
        <v>550</v>
      </c>
      <c r="W95" s="9" t="n">
        <v>525</v>
      </c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 t="n">
        <f aca="false">SUM(V95:AL95)</f>
        <v>1075</v>
      </c>
      <c r="AN95" s="9" t="n">
        <f aca="false">U95-AM95</f>
        <v>-362</v>
      </c>
      <c r="AO95" s="9" t="n">
        <v>500</v>
      </c>
      <c r="AP95" s="9" t="n">
        <v>1000</v>
      </c>
      <c r="AQ95" s="9" t="n">
        <v>1000</v>
      </c>
      <c r="AR95" s="9" t="s">
        <v>29</v>
      </c>
      <c r="AS95" s="9" t="n">
        <v>1000</v>
      </c>
      <c r="AT95" s="9" t="n">
        <v>1000</v>
      </c>
      <c r="AU95" s="9" t="n">
        <v>500</v>
      </c>
      <c r="AV95" s="9" t="n">
        <v>1000</v>
      </c>
      <c r="AW95" s="9" t="n">
        <v>1000</v>
      </c>
      <c r="AX95" s="9" t="s">
        <v>29</v>
      </c>
      <c r="AY95" s="9" t="s">
        <v>29</v>
      </c>
      <c r="AZ95" s="9" t="s">
        <v>29</v>
      </c>
      <c r="BA95" s="9" t="s">
        <v>29</v>
      </c>
      <c r="BB95" s="9" t="s">
        <v>29</v>
      </c>
      <c r="BC95" s="9" t="s">
        <v>29</v>
      </c>
      <c r="BD95" s="9" t="s">
        <v>29</v>
      </c>
      <c r="BE95" s="9" t="s">
        <v>29</v>
      </c>
      <c r="BF95" s="9" t="s">
        <v>29</v>
      </c>
      <c r="BG95" s="9" t="n">
        <v>2000</v>
      </c>
      <c r="BH95" s="9" t="n">
        <v>500</v>
      </c>
      <c r="BI95" s="9" t="n">
        <v>1000</v>
      </c>
      <c r="BJ95" s="9" t="n">
        <v>1000</v>
      </c>
      <c r="BK95" s="11" t="n">
        <f aca="false">ROUNDUP(AN95/C95,0)</f>
        <v>-1</v>
      </c>
      <c r="BL95" s="13" t="n">
        <v>1018</v>
      </c>
      <c r="BM95" s="13" t="n">
        <v>2062</v>
      </c>
      <c r="BN95" s="13" t="s">
        <v>21</v>
      </c>
    </row>
    <row r="96" customFormat="false" ht="15" hidden="false" customHeight="false" outlineLevel="0" collapsed="false">
      <c r="A96" s="9" t="n">
        <v>95</v>
      </c>
      <c r="B96" s="9" t="s">
        <v>24</v>
      </c>
      <c r="C96" s="9" t="n">
        <v>200</v>
      </c>
      <c r="D96" s="9" t="n">
        <v>203524</v>
      </c>
      <c r="E96" s="9" t="n">
        <v>2071359</v>
      </c>
      <c r="F96" s="9"/>
      <c r="G96" s="9" t="s">
        <v>136</v>
      </c>
      <c r="H96" s="9" t="s">
        <v>29</v>
      </c>
      <c r="I96" s="10" t="s">
        <v>137</v>
      </c>
      <c r="J96" s="9" t="n">
        <v>0</v>
      </c>
      <c r="K96" s="9" t="n">
        <f aca="false">H96-J96</f>
        <v>0</v>
      </c>
      <c r="L96" s="9" t="n">
        <v>640</v>
      </c>
      <c r="M96" s="9" t="n">
        <f aca="false">K96+L96</f>
        <v>640</v>
      </c>
      <c r="N96" s="9" t="n">
        <v>474</v>
      </c>
      <c r="O96" s="9" t="n">
        <f aca="false">M96-N96</f>
        <v>166</v>
      </c>
      <c r="P96" s="9" t="n">
        <v>960</v>
      </c>
      <c r="Q96" s="9" t="n">
        <f aca="false">O96+P96</f>
        <v>1126</v>
      </c>
      <c r="R96" s="9" t="n">
        <v>673</v>
      </c>
      <c r="S96" s="9" t="n">
        <f aca="false">Q96-R96</f>
        <v>453</v>
      </c>
      <c r="T96" s="9" t="n">
        <v>640</v>
      </c>
      <c r="U96" s="9" t="n">
        <f aca="false">S96+T96</f>
        <v>1093</v>
      </c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 t="n">
        <v>200</v>
      </c>
      <c r="AG96" s="9"/>
      <c r="AH96" s="9" t="n">
        <f aca="false">320+310</f>
        <v>630</v>
      </c>
      <c r="AI96" s="9" t="n">
        <f aca="false">320+330</f>
        <v>650</v>
      </c>
      <c r="AJ96" s="9"/>
      <c r="AK96" s="9"/>
      <c r="AL96" s="9"/>
      <c r="AM96" s="9" t="n">
        <f aca="false">SUM(V96:AL96)</f>
        <v>1480</v>
      </c>
      <c r="AN96" s="9" t="n">
        <f aca="false">U96-AM96</f>
        <v>-387</v>
      </c>
      <c r="AO96" s="9" t="n">
        <v>640</v>
      </c>
      <c r="AP96" s="9" t="n">
        <v>960</v>
      </c>
      <c r="AQ96" s="9" t="n">
        <v>640</v>
      </c>
      <c r="AR96" s="9" t="s">
        <v>29</v>
      </c>
      <c r="AS96" s="9" t="n">
        <v>640</v>
      </c>
      <c r="AT96" s="9" t="n">
        <v>960</v>
      </c>
      <c r="AU96" s="9" t="n">
        <v>640</v>
      </c>
      <c r="AV96" s="9" t="n">
        <v>640</v>
      </c>
      <c r="AW96" s="9" t="n">
        <v>960</v>
      </c>
      <c r="AX96" s="9" t="s">
        <v>29</v>
      </c>
      <c r="AY96" s="9" t="s">
        <v>29</v>
      </c>
      <c r="AZ96" s="9" t="s">
        <v>29</v>
      </c>
      <c r="BA96" s="9" t="s">
        <v>29</v>
      </c>
      <c r="BB96" s="9" t="s">
        <v>29</v>
      </c>
      <c r="BC96" s="9" t="s">
        <v>29</v>
      </c>
      <c r="BD96" s="9" t="s">
        <v>29</v>
      </c>
      <c r="BE96" s="9" t="s">
        <v>29</v>
      </c>
      <c r="BF96" s="9" t="n">
        <v>320</v>
      </c>
      <c r="BG96" s="9" t="n">
        <v>1280</v>
      </c>
      <c r="BH96" s="9" t="n">
        <v>640</v>
      </c>
      <c r="BI96" s="9" t="n">
        <v>640</v>
      </c>
      <c r="BJ96" s="9" t="n">
        <v>960</v>
      </c>
      <c r="BK96" s="11" t="n">
        <f aca="false">ROUNDUP(AN96/C96,0)</f>
        <v>-2</v>
      </c>
      <c r="BL96" s="13" t="n">
        <v>324</v>
      </c>
      <c r="BM96" s="13" t="n">
        <v>0</v>
      </c>
      <c r="BN96" s="13" t="s">
        <v>49</v>
      </c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1000</v>
      </c>
      <c r="D97" s="9" t="n">
        <v>0</v>
      </c>
      <c r="E97" s="9" t="n">
        <v>2074373</v>
      </c>
      <c r="F97" s="9"/>
      <c r="G97" s="9" t="s">
        <v>172</v>
      </c>
      <c r="H97" s="9" t="s">
        <v>29</v>
      </c>
      <c r="I97" s="10" t="s">
        <v>173</v>
      </c>
      <c r="J97" s="9" t="n">
        <v>0</v>
      </c>
      <c r="K97" s="9" t="n">
        <f aca="false">H97-J97</f>
        <v>0</v>
      </c>
      <c r="L97" s="9" t="n">
        <v>1000</v>
      </c>
      <c r="M97" s="9" t="n">
        <f aca="false">K97+L97</f>
        <v>1000</v>
      </c>
      <c r="N97" s="9" t="n">
        <v>0</v>
      </c>
      <c r="O97" s="9" t="n">
        <f aca="false">M97-N97</f>
        <v>1000</v>
      </c>
      <c r="P97" s="9" t="n">
        <v>500</v>
      </c>
      <c r="Q97" s="9" t="n">
        <f aca="false">O97+P97</f>
        <v>1500</v>
      </c>
      <c r="R97" s="9" t="n">
        <v>1940</v>
      </c>
      <c r="S97" s="9" t="n">
        <f aca="false">Q97-R97</f>
        <v>-440</v>
      </c>
      <c r="T97" s="9" t="n">
        <v>1000</v>
      </c>
      <c r="U97" s="9" t="n">
        <f aca="false">S97+T97</f>
        <v>560</v>
      </c>
      <c r="V97" s="9"/>
      <c r="W97" s="9" t="n">
        <v>1097</v>
      </c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 t="n">
        <f aca="false">SUM(V97:AL97)</f>
        <v>1097</v>
      </c>
      <c r="AN97" s="9" t="n">
        <f aca="false">U97-AM97</f>
        <v>-537</v>
      </c>
      <c r="AO97" s="9" t="n">
        <v>1000</v>
      </c>
      <c r="AP97" s="9" t="n">
        <v>1000</v>
      </c>
      <c r="AQ97" s="9" t="n">
        <v>1000</v>
      </c>
      <c r="AR97" s="9" t="s">
        <v>29</v>
      </c>
      <c r="AS97" s="9" t="n">
        <v>500</v>
      </c>
      <c r="AT97" s="9" t="n">
        <v>1000</v>
      </c>
      <c r="AU97" s="9" t="n">
        <v>1000</v>
      </c>
      <c r="AV97" s="9" t="n">
        <v>1000</v>
      </c>
      <c r="AW97" s="9" t="n">
        <v>1000</v>
      </c>
      <c r="AX97" s="9" t="s">
        <v>29</v>
      </c>
      <c r="AY97" s="9" t="s">
        <v>29</v>
      </c>
      <c r="AZ97" s="9" t="s">
        <v>29</v>
      </c>
      <c r="BA97" s="9" t="s">
        <v>29</v>
      </c>
      <c r="BB97" s="9" t="s">
        <v>29</v>
      </c>
      <c r="BC97" s="9" t="s">
        <v>29</v>
      </c>
      <c r="BD97" s="9" t="s">
        <v>29</v>
      </c>
      <c r="BE97" s="9" t="s">
        <v>29</v>
      </c>
      <c r="BF97" s="9" t="s">
        <v>29</v>
      </c>
      <c r="BG97" s="9" t="n">
        <v>1500</v>
      </c>
      <c r="BH97" s="9" t="n">
        <v>1000</v>
      </c>
      <c r="BI97" s="9" t="n">
        <v>1000</v>
      </c>
      <c r="BJ97" s="9" t="n">
        <v>1000</v>
      </c>
      <c r="BK97" s="11" t="n">
        <f aca="false">ROUNDUP(AN97/C97,0)</f>
        <v>-1</v>
      </c>
      <c r="BL97" s="13" t="n">
        <v>31</v>
      </c>
      <c r="BM97" s="13" t="n">
        <v>2167</v>
      </c>
      <c r="BN97" s="13" t="s">
        <v>21</v>
      </c>
    </row>
    <row r="98" s="18" customFormat="true" ht="15" hidden="false" customHeight="false" outlineLevel="0" collapsed="false">
      <c r="A98" s="17"/>
      <c r="B98" s="9" t="s">
        <v>24</v>
      </c>
      <c r="C98" s="9" t="n">
        <v>2850</v>
      </c>
      <c r="D98" s="9" t="n">
        <v>203524</v>
      </c>
      <c r="E98" s="9" t="n">
        <v>2055826</v>
      </c>
      <c r="F98" s="9" t="s">
        <v>327</v>
      </c>
      <c r="G98" s="9" t="s">
        <v>71</v>
      </c>
      <c r="H98" s="9" t="n">
        <v>900</v>
      </c>
      <c r="I98" s="10" t="s">
        <v>72</v>
      </c>
      <c r="J98" s="9" t="n">
        <v>330</v>
      </c>
      <c r="K98" s="9" t="n">
        <f aca="false">H98-J98</f>
        <v>570</v>
      </c>
      <c r="L98" s="9" t="n">
        <v>1200</v>
      </c>
      <c r="M98" s="9" t="n">
        <f aca="false">K98+L98</f>
        <v>1770</v>
      </c>
      <c r="N98" s="9" t="n">
        <v>1855</v>
      </c>
      <c r="O98" s="9" t="n">
        <f aca="false">M98-N98</f>
        <v>-85</v>
      </c>
      <c r="P98" s="9" t="n">
        <v>900</v>
      </c>
      <c r="Q98" s="9" t="n">
        <f aca="false">O98+P98</f>
        <v>815</v>
      </c>
      <c r="R98" s="9" t="n">
        <v>219</v>
      </c>
      <c r="S98" s="9" t="n">
        <f aca="false">Q98-R98</f>
        <v>596</v>
      </c>
      <c r="T98" s="9" t="n">
        <v>600</v>
      </c>
      <c r="U98" s="9" t="n">
        <f aca="false">S98+T98</f>
        <v>1196</v>
      </c>
      <c r="V98" s="9"/>
      <c r="W98" s="9"/>
      <c r="X98" s="9"/>
      <c r="Y98" s="9"/>
      <c r="Z98" s="9"/>
      <c r="AA98" s="9" t="n">
        <v>300</v>
      </c>
      <c r="AB98" s="9" t="n">
        <f aca="false">300+300</f>
        <v>600</v>
      </c>
      <c r="AC98" s="9" t="n">
        <v>300</v>
      </c>
      <c r="AD98" s="9"/>
      <c r="AE98" s="9"/>
      <c r="AF98" s="9"/>
      <c r="AG98" s="9"/>
      <c r="AH98" s="9"/>
      <c r="AI98" s="9" t="n">
        <f aca="false">300+300</f>
        <v>600</v>
      </c>
      <c r="AJ98" s="9"/>
      <c r="AK98" s="9"/>
      <c r="AL98" s="9"/>
      <c r="AM98" s="9" t="n">
        <f aca="false">SUM(V98:AL98)</f>
        <v>1800</v>
      </c>
      <c r="AN98" s="9" t="n">
        <f aca="false">U98-AM98</f>
        <v>-604</v>
      </c>
      <c r="AO98" s="9" t="n">
        <v>900</v>
      </c>
      <c r="AP98" s="9" t="n">
        <v>600</v>
      </c>
      <c r="AQ98" s="9" t="n">
        <v>900</v>
      </c>
      <c r="AR98" s="9" t="s">
        <v>29</v>
      </c>
      <c r="AS98" s="9" t="n">
        <v>600</v>
      </c>
      <c r="AT98" s="9" t="n">
        <v>900</v>
      </c>
      <c r="AU98" s="9" t="n">
        <v>600</v>
      </c>
      <c r="AV98" s="9" t="n">
        <v>900</v>
      </c>
      <c r="AW98" s="9" t="n">
        <v>600</v>
      </c>
      <c r="AX98" s="9" t="s">
        <v>29</v>
      </c>
      <c r="AY98" s="9" t="s">
        <v>29</v>
      </c>
      <c r="AZ98" s="9" t="s">
        <v>29</v>
      </c>
      <c r="BA98" s="9" t="s">
        <v>29</v>
      </c>
      <c r="BB98" s="9" t="s">
        <v>29</v>
      </c>
      <c r="BC98" s="9" t="s">
        <v>29</v>
      </c>
      <c r="BD98" s="9" t="s">
        <v>29</v>
      </c>
      <c r="BE98" s="9" t="s">
        <v>29</v>
      </c>
      <c r="BF98" s="9" t="n">
        <v>300</v>
      </c>
      <c r="BG98" s="9" t="n">
        <v>1200</v>
      </c>
      <c r="BH98" s="9" t="n">
        <v>900</v>
      </c>
      <c r="BI98" s="9" t="n">
        <v>600</v>
      </c>
      <c r="BJ98" s="9" t="n">
        <v>900</v>
      </c>
      <c r="BK98" s="11" t="n">
        <f aca="false">ROUNDUP(AN98/C98,0)</f>
        <v>-1</v>
      </c>
      <c r="BL98" s="13" t="n">
        <v>26</v>
      </c>
      <c r="BM98" s="13" t="n">
        <v>300</v>
      </c>
      <c r="BN98" s="13" t="s">
        <v>95</v>
      </c>
    </row>
    <row r="99" customFormat="false" ht="15" hidden="false" customHeight="false" outlineLevel="0" collapsed="false">
      <c r="A99" s="9" t="n">
        <v>97</v>
      </c>
      <c r="B99" s="9" t="s">
        <v>24</v>
      </c>
      <c r="C99" s="9" t="n">
        <v>400</v>
      </c>
      <c r="D99" s="9" t="n">
        <v>191575</v>
      </c>
      <c r="E99" s="9" t="n">
        <v>2073480</v>
      </c>
      <c r="F99" s="9"/>
      <c r="G99" s="9" t="s">
        <v>146</v>
      </c>
      <c r="H99" s="9" t="s">
        <v>29</v>
      </c>
      <c r="I99" s="10" t="s">
        <v>147</v>
      </c>
      <c r="J99" s="9" t="n">
        <v>579</v>
      </c>
      <c r="K99" s="9" t="n">
        <f aca="false">H99-J99</f>
        <v>-579</v>
      </c>
      <c r="L99" s="9" t="n">
        <v>1200</v>
      </c>
      <c r="M99" s="9" t="n">
        <f aca="false">K99+L99</f>
        <v>621</v>
      </c>
      <c r="N99" s="9" t="n">
        <v>1053</v>
      </c>
      <c r="O99" s="9" t="n">
        <f aca="false">M99-N99</f>
        <v>-432</v>
      </c>
      <c r="P99" s="9" t="n">
        <v>900</v>
      </c>
      <c r="Q99" s="9" t="n">
        <f aca="false">O99+P99</f>
        <v>468</v>
      </c>
      <c r="R99" s="9" t="n">
        <v>560</v>
      </c>
      <c r="S99" s="9" t="n">
        <f aca="false">Q99-R99</f>
        <v>-92</v>
      </c>
      <c r="T99" s="9" t="n">
        <v>900</v>
      </c>
      <c r="U99" s="9" t="n">
        <f aca="false">S99+T99</f>
        <v>808</v>
      </c>
      <c r="V99" s="9" t="n">
        <v>263</v>
      </c>
      <c r="W99" s="9"/>
      <c r="X99" s="9"/>
      <c r="Y99" s="9"/>
      <c r="Z99" s="9"/>
      <c r="AA99" s="9"/>
      <c r="AB99" s="9" t="n">
        <v>400</v>
      </c>
      <c r="AC99" s="9"/>
      <c r="AD99" s="9" t="n">
        <v>432</v>
      </c>
      <c r="AE99" s="9"/>
      <c r="AF99" s="9"/>
      <c r="AG99" s="9"/>
      <c r="AH99" s="9" t="n">
        <v>340</v>
      </c>
      <c r="AI99" s="9"/>
      <c r="AJ99" s="9"/>
      <c r="AK99" s="9"/>
      <c r="AL99" s="9"/>
      <c r="AM99" s="9" t="n">
        <f aca="false">SUM(V99:AL99)</f>
        <v>1435</v>
      </c>
      <c r="AN99" s="9" t="n">
        <f aca="false">U99-AM99</f>
        <v>-627</v>
      </c>
      <c r="AO99" s="9" t="n">
        <v>900</v>
      </c>
      <c r="AP99" s="9" t="n">
        <v>900</v>
      </c>
      <c r="AQ99" s="9" t="n">
        <v>900</v>
      </c>
      <c r="AR99" s="9" t="s">
        <v>29</v>
      </c>
      <c r="AS99" s="9" t="n">
        <v>900</v>
      </c>
      <c r="AT99" s="9" t="n">
        <v>900</v>
      </c>
      <c r="AU99" s="9" t="n">
        <v>900</v>
      </c>
      <c r="AV99" s="9" t="n">
        <v>900</v>
      </c>
      <c r="AW99" s="9" t="n">
        <v>900</v>
      </c>
      <c r="AX99" s="9" t="s">
        <v>29</v>
      </c>
      <c r="AY99" s="9" t="s">
        <v>29</v>
      </c>
      <c r="AZ99" s="9" t="s">
        <v>29</v>
      </c>
      <c r="BA99" s="9" t="s">
        <v>29</v>
      </c>
      <c r="BB99" s="9" t="s">
        <v>29</v>
      </c>
      <c r="BC99" s="9" t="s">
        <v>29</v>
      </c>
      <c r="BD99" s="9" t="s">
        <v>29</v>
      </c>
      <c r="BE99" s="9" t="s">
        <v>29</v>
      </c>
      <c r="BF99" s="9" t="n">
        <v>300</v>
      </c>
      <c r="BG99" s="9" t="n">
        <v>1500</v>
      </c>
      <c r="BH99" s="9" t="n">
        <v>900</v>
      </c>
      <c r="BI99" s="9" t="n">
        <v>900</v>
      </c>
      <c r="BJ99" s="9" t="n">
        <v>900</v>
      </c>
      <c r="BK99" s="11" t="n">
        <f aca="false">ROUNDUP(AN99/C99,0)</f>
        <v>-2</v>
      </c>
      <c r="BL99" s="13" t="n">
        <v>64</v>
      </c>
      <c r="BM99" s="13" t="n">
        <v>0</v>
      </c>
      <c r="BN99" s="13" t="s">
        <v>340</v>
      </c>
    </row>
    <row r="100" customFormat="false" ht="15" hidden="false" customHeight="false" outlineLevel="0" collapsed="false">
      <c r="A100" s="15" t="n">
        <v>98</v>
      </c>
      <c r="B100" s="9" t="s">
        <v>240</v>
      </c>
      <c r="C100" s="9"/>
      <c r="D100" s="9"/>
      <c r="E100" s="9" t="n">
        <v>2002471</v>
      </c>
      <c r="F100" s="9"/>
      <c r="G100" s="9" t="s">
        <v>272</v>
      </c>
      <c r="H100" s="9"/>
      <c r="I100" s="10"/>
      <c r="J100" s="9"/>
      <c r="K100" s="9"/>
      <c r="L100" s="9"/>
      <c r="M100" s="9"/>
      <c r="N100" s="9"/>
      <c r="O100" s="9"/>
      <c r="P100" s="9"/>
      <c r="Q100" s="9"/>
      <c r="R100" s="9" t="n">
        <v>463</v>
      </c>
      <c r="S100" s="9" t="n">
        <f aca="false">Q100-R100</f>
        <v>-463</v>
      </c>
      <c r="T100" s="9"/>
      <c r="U100" s="9" t="n">
        <f aca="false">S100+T100</f>
        <v>-463</v>
      </c>
      <c r="V100" s="9"/>
      <c r="W100" s="9" t="n">
        <f aca="false">100+100</f>
        <v>200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 t="n">
        <f aca="false">SUM(V100:AL100)</f>
        <v>200</v>
      </c>
      <c r="AN100" s="9" t="n">
        <f aca="false">U100-AM100</f>
        <v>-663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11" t="e">
        <f aca="false">ROUNDUP(AN100/C100,0)</f>
        <v>#DIV/0!</v>
      </c>
      <c r="BL100" s="13" t="n">
        <v>6</v>
      </c>
      <c r="BM100" s="13" t="n">
        <v>177</v>
      </c>
      <c r="BN100" s="13"/>
    </row>
    <row r="101" customFormat="false" ht="15" hidden="false" customHeight="false" outlineLevel="0" collapsed="false">
      <c r="A101" s="15" t="n">
        <v>99</v>
      </c>
      <c r="B101" s="9" t="s">
        <v>24</v>
      </c>
      <c r="C101" s="9" t="n">
        <v>130</v>
      </c>
      <c r="D101" s="9" t="n">
        <v>190991</v>
      </c>
      <c r="E101" s="9" t="n">
        <v>2093739</v>
      </c>
      <c r="F101" s="9" t="s">
        <v>330</v>
      </c>
      <c r="G101" s="9" t="s">
        <v>164</v>
      </c>
      <c r="H101" s="9" t="s">
        <v>29</v>
      </c>
      <c r="I101" s="10" t="s">
        <v>165</v>
      </c>
      <c r="J101" s="9" t="n">
        <v>0</v>
      </c>
      <c r="K101" s="9" t="n">
        <f aca="false">H101-J101</f>
        <v>0</v>
      </c>
      <c r="L101" s="9" t="n">
        <v>450</v>
      </c>
      <c r="M101" s="9" t="n">
        <f aca="false">K101+L101</f>
        <v>450</v>
      </c>
      <c r="N101" s="9" t="n">
        <v>488</v>
      </c>
      <c r="O101" s="9" t="n">
        <f aca="false">M101-N101</f>
        <v>-38</v>
      </c>
      <c r="P101" s="9" t="n">
        <v>900</v>
      </c>
      <c r="Q101" s="9" t="n">
        <f aca="false">O101+P101</f>
        <v>862</v>
      </c>
      <c r="R101" s="9" t="n">
        <v>910</v>
      </c>
      <c r="S101" s="9" t="n">
        <f aca="false">Q101-R101</f>
        <v>-48</v>
      </c>
      <c r="T101" s="9" t="n">
        <v>900</v>
      </c>
      <c r="U101" s="9" t="n">
        <f aca="false">S101+T101</f>
        <v>852</v>
      </c>
      <c r="V101" s="9"/>
      <c r="W101" s="9" t="n">
        <v>105</v>
      </c>
      <c r="X101" s="9"/>
      <c r="Y101" s="9"/>
      <c r="Z101" s="9"/>
      <c r="AA101" s="9"/>
      <c r="AB101" s="9"/>
      <c r="AC101" s="9"/>
      <c r="AD101" s="9"/>
      <c r="AE101" s="9" t="n">
        <v>600</v>
      </c>
      <c r="AF101" s="9" t="n">
        <v>450</v>
      </c>
      <c r="AG101" s="9"/>
      <c r="AH101" s="9"/>
      <c r="AI101" s="9" t="n">
        <v>450</v>
      </c>
      <c r="AJ101" s="9"/>
      <c r="AK101" s="9"/>
      <c r="AL101" s="9"/>
      <c r="AM101" s="9" t="n">
        <f aca="false">SUM(V101:AL101)</f>
        <v>1605</v>
      </c>
      <c r="AN101" s="9" t="n">
        <f aca="false">U101-AM101</f>
        <v>-753</v>
      </c>
      <c r="AO101" s="9" t="n">
        <v>900</v>
      </c>
      <c r="AP101" s="9" t="n">
        <v>450</v>
      </c>
      <c r="AQ101" s="9" t="n">
        <v>900</v>
      </c>
      <c r="AR101" s="9" t="s">
        <v>29</v>
      </c>
      <c r="AS101" s="9" t="n">
        <v>900</v>
      </c>
      <c r="AT101" s="9" t="n">
        <v>450</v>
      </c>
      <c r="AU101" s="9" t="n">
        <v>900</v>
      </c>
      <c r="AV101" s="9" t="n">
        <v>900</v>
      </c>
      <c r="AW101" s="9" t="n">
        <v>450</v>
      </c>
      <c r="AX101" s="9" t="s">
        <v>29</v>
      </c>
      <c r="AY101" s="9" t="s">
        <v>29</v>
      </c>
      <c r="AZ101" s="9" t="s">
        <v>29</v>
      </c>
      <c r="BA101" s="9" t="s">
        <v>29</v>
      </c>
      <c r="BB101" s="9" t="s">
        <v>29</v>
      </c>
      <c r="BC101" s="9" t="s">
        <v>29</v>
      </c>
      <c r="BD101" s="9" t="s">
        <v>29</v>
      </c>
      <c r="BE101" s="9" t="s">
        <v>29</v>
      </c>
      <c r="BF101" s="9" t="n">
        <v>450</v>
      </c>
      <c r="BG101" s="9" t="n">
        <v>1350</v>
      </c>
      <c r="BH101" s="9" t="n">
        <v>450</v>
      </c>
      <c r="BI101" s="9" t="n">
        <v>900</v>
      </c>
      <c r="BJ101" s="9" t="n">
        <v>900</v>
      </c>
      <c r="BK101" s="11" t="n">
        <f aca="false">ROUNDUP(AN101/C101,0)</f>
        <v>-6</v>
      </c>
      <c r="BL101" s="13" t="n">
        <v>189</v>
      </c>
      <c r="BM101" s="13" t="n">
        <v>2921</v>
      </c>
      <c r="BN101" s="13" t="s">
        <v>49</v>
      </c>
    </row>
    <row r="102" customFormat="false" ht="15" hidden="false" customHeight="false" outlineLevel="0" collapsed="false">
      <c r="A102" s="19"/>
      <c r="B102" s="9" t="s">
        <v>24</v>
      </c>
      <c r="C102" s="9" t="n">
        <v>1000</v>
      </c>
      <c r="D102" s="9" t="n">
        <v>191575</v>
      </c>
      <c r="E102" s="9" t="n">
        <v>2074376</v>
      </c>
      <c r="F102" s="9"/>
      <c r="G102" s="9" t="s">
        <v>144</v>
      </c>
      <c r="H102" s="9" t="n">
        <v>500</v>
      </c>
      <c r="I102" s="10" t="s">
        <v>145</v>
      </c>
      <c r="J102" s="9" t="n">
        <v>1649</v>
      </c>
      <c r="K102" s="9" t="n">
        <f aca="false">H102-J102</f>
        <v>-1149</v>
      </c>
      <c r="L102" s="9" t="n">
        <v>1000</v>
      </c>
      <c r="M102" s="9" t="n">
        <f aca="false">K102+L102</f>
        <v>-149</v>
      </c>
      <c r="N102" s="9" t="n">
        <v>0</v>
      </c>
      <c r="O102" s="9" t="n">
        <f aca="false">M102-N102</f>
        <v>-149</v>
      </c>
      <c r="P102" s="9" t="n">
        <v>1000</v>
      </c>
      <c r="Q102" s="9" t="n">
        <f aca="false">O102+P102</f>
        <v>851</v>
      </c>
      <c r="R102" s="9" t="n">
        <v>1543</v>
      </c>
      <c r="S102" s="9" t="n">
        <f aca="false">Q102-R102</f>
        <v>-692</v>
      </c>
      <c r="T102" s="9" t="n">
        <v>1000</v>
      </c>
      <c r="U102" s="9" t="n">
        <f aca="false">S102+T102</f>
        <v>308</v>
      </c>
      <c r="V102" s="9"/>
      <c r="W102" s="9"/>
      <c r="X102" s="9"/>
      <c r="Y102" s="9"/>
      <c r="Z102" s="9"/>
      <c r="AA102" s="9" t="n">
        <v>596</v>
      </c>
      <c r="AB102" s="9"/>
      <c r="AC102" s="9"/>
      <c r="AD102" s="9"/>
      <c r="AE102" s="9"/>
      <c r="AF102" s="9"/>
      <c r="AG102" s="9"/>
      <c r="AH102" s="9"/>
      <c r="AI102" s="9"/>
      <c r="AJ102" s="9" t="n">
        <v>560</v>
      </c>
      <c r="AK102" s="9"/>
      <c r="AL102" s="9"/>
      <c r="AM102" s="9" t="n">
        <f aca="false">SUM(V102:AL102)</f>
        <v>1156</v>
      </c>
      <c r="AN102" s="9" t="n">
        <f aca="false">U102-AM102</f>
        <v>-848</v>
      </c>
      <c r="AO102" s="9" t="n">
        <v>1000</v>
      </c>
      <c r="AP102" s="9" t="n">
        <v>500</v>
      </c>
      <c r="AQ102" s="9" t="n">
        <v>1000</v>
      </c>
      <c r="AR102" s="9" t="s">
        <v>29</v>
      </c>
      <c r="AS102" s="9" t="n">
        <v>1000</v>
      </c>
      <c r="AT102" s="9" t="n">
        <v>1000</v>
      </c>
      <c r="AU102" s="9" t="n">
        <v>1000</v>
      </c>
      <c r="AV102" s="9" t="n">
        <v>500</v>
      </c>
      <c r="AW102" s="9" t="n">
        <v>1000</v>
      </c>
      <c r="AX102" s="9" t="s">
        <v>29</v>
      </c>
      <c r="AY102" s="9" t="s">
        <v>29</v>
      </c>
      <c r="AZ102" s="9" t="s">
        <v>29</v>
      </c>
      <c r="BA102" s="9" t="s">
        <v>29</v>
      </c>
      <c r="BB102" s="9" t="s">
        <v>29</v>
      </c>
      <c r="BC102" s="9" t="s">
        <v>29</v>
      </c>
      <c r="BD102" s="9" t="s">
        <v>29</v>
      </c>
      <c r="BE102" s="9" t="s">
        <v>29</v>
      </c>
      <c r="BF102" s="9" t="n">
        <v>500</v>
      </c>
      <c r="BG102" s="9" t="n">
        <v>1500</v>
      </c>
      <c r="BH102" s="9" t="n">
        <v>1000</v>
      </c>
      <c r="BI102" s="9" t="n">
        <v>1000</v>
      </c>
      <c r="BJ102" s="9" t="n">
        <v>500</v>
      </c>
      <c r="BK102" s="11" t="n">
        <f aca="false">ROUNDUP(AN102/C102,0)</f>
        <v>-1</v>
      </c>
      <c r="BL102" s="13" t="n">
        <v>121</v>
      </c>
      <c r="BM102" s="13" t="n">
        <v>3151</v>
      </c>
      <c r="BN102" s="13" t="s">
        <v>21</v>
      </c>
    </row>
  </sheetData>
  <conditionalFormatting sqref="AM100:AN102 Q100:U100 H2:H99 N2:O100 J2:M99 R95:S102 U95:U102 AN95:AN102 BK95:BK102 P2:BK99">
    <cfRule type="cellIs" priority="2" operator="between" aboveAverage="0" equalAverage="0" bottom="0" percent="0" rank="0" text="" dxfId="4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M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57" activePane="bottomRight" state="frozen"/>
      <selection pane="topLeft" activeCell="A1" activeCellId="0" sqref="A1"/>
      <selection pane="topRight" activeCell="F1" activeCellId="0" sqref="F1"/>
      <selection pane="bottomLeft" activeCell="A57" activeCellId="0" sqref="A57"/>
      <selection pane="bottomRight" activeCell="G67" activeCellId="0" sqref="G67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6.43"/>
    <col collapsed="false" customWidth="true" hidden="true" outlineLevel="0" max="3" min="3" style="0" width="6.43"/>
    <col collapsed="false" customWidth="true" hidden="false" outlineLevel="0" max="5" min="5" style="0" width="12"/>
    <col collapsed="false" customWidth="true" hidden="false" outlineLevel="0" max="6" min="6" style="0" width="9.57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true" outlineLevel="0" max="10" min="10" style="0" width="7.71"/>
    <col collapsed="false" customWidth="true" hidden="true" outlineLevel="0" max="11" min="11" style="0" width="6.28"/>
    <col collapsed="false" customWidth="true" hidden="true" outlineLevel="0" max="12" min="12" style="0" width="7"/>
    <col collapsed="false" customWidth="true" hidden="true" outlineLevel="0" max="13" min="13" style="0" width="5.57"/>
    <col collapsed="false" customWidth="true" hidden="false" outlineLevel="0" max="14" min="14" style="0" width="7.14"/>
    <col collapsed="false" customWidth="true" hidden="false" outlineLevel="0" max="15" min="15" style="0" width="5.57"/>
    <col collapsed="false" customWidth="true" hidden="false" outlineLevel="0" max="16" min="16" style="0" width="7"/>
    <col collapsed="false" customWidth="true" hidden="false" outlineLevel="0" max="17" min="17" style="0" width="5.57"/>
    <col collapsed="false" customWidth="true" hidden="true" outlineLevel="0" max="19" min="18" style="0" width="5.57"/>
    <col collapsed="false" customWidth="true" hidden="true" outlineLevel="0" max="20" min="20" style="0" width="5"/>
    <col collapsed="false" customWidth="true" hidden="true" outlineLevel="0" max="21" min="21" style="0" width="6.71"/>
    <col collapsed="false" customWidth="true" hidden="true" outlineLevel="0" max="22" min="22" style="0" width="5"/>
    <col collapsed="false" customWidth="true" hidden="true" outlineLevel="0" max="34" min="23" style="0" width="5.57"/>
    <col collapsed="false" customWidth="true" hidden="false" outlineLevel="0" max="35" min="35" style="0" width="3.43"/>
    <col collapsed="false" customWidth="true" hidden="false" outlineLevel="0" max="36" min="36" style="0" width="6"/>
    <col collapsed="false" customWidth="true" hidden="false" outlineLevel="0" max="37" min="37" style="0" width="7.43"/>
    <col collapsed="false" customWidth="true" hidden="false" outlineLevel="0" max="38" min="38" style="0" width="7"/>
    <col collapsed="false" customWidth="true" hidden="true" outlineLevel="0" max="42" min="39" style="0" width="10.14"/>
    <col collapsed="false" customWidth="true" hidden="true" outlineLevel="0" max="43" min="43" style="0" width="11.14"/>
    <col collapsed="false" customWidth="true" hidden="true" outlineLevel="0" max="44" min="44" style="0" width="11.57"/>
    <col collapsed="false" customWidth="true" hidden="true" outlineLevel="0" max="60" min="45" style="0" width="9.14"/>
    <col collapsed="false" customWidth="true" hidden="false" outlineLevel="0" max="61" min="61" style="1" width="4"/>
    <col collapsed="false" customWidth="true" hidden="false" outlineLevel="0" max="63" min="62" style="1" width="5.57"/>
    <col collapsed="false" customWidth="true" hidden="false" outlineLevel="0" max="64" min="64" style="1" width="16.43"/>
    <col collapsed="false" customWidth="true" hidden="false" outlineLevel="0" max="65" min="65" style="0" width="27"/>
  </cols>
  <sheetData>
    <row r="1" customFormat="false" ht="38.25" hidden="false" customHeight="false" outlineLevel="0" collapsed="false">
      <c r="A1" s="3"/>
      <c r="B1" s="4" t="s">
        <v>1</v>
      </c>
      <c r="C1" s="4" t="s">
        <v>2</v>
      </c>
      <c r="D1" s="4" t="s">
        <v>3</v>
      </c>
      <c r="E1" s="5"/>
      <c r="F1" s="5" t="s">
        <v>341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6" t="s">
        <v>12</v>
      </c>
      <c r="O1" s="6" t="s">
        <v>10</v>
      </c>
      <c r="P1" s="6" t="n">
        <v>44180</v>
      </c>
      <c r="Q1" s="6" t="s">
        <v>11</v>
      </c>
      <c r="R1" s="7" t="n">
        <v>8875</v>
      </c>
      <c r="S1" s="7" t="n">
        <v>2097</v>
      </c>
      <c r="T1" s="7" t="n">
        <v>423</v>
      </c>
      <c r="U1" s="7" t="s">
        <v>342</v>
      </c>
      <c r="V1" s="7" t="n">
        <v>3076</v>
      </c>
      <c r="W1" s="7" t="s">
        <v>343</v>
      </c>
      <c r="X1" s="7" t="n">
        <v>423</v>
      </c>
      <c r="Y1" s="7" t="n">
        <v>8875</v>
      </c>
      <c r="Z1" s="7" t="n">
        <v>2097</v>
      </c>
      <c r="AA1" s="7" t="n">
        <v>2777</v>
      </c>
      <c r="AB1" s="7" t="n">
        <v>3076</v>
      </c>
      <c r="AC1" s="7" t="n">
        <v>423</v>
      </c>
      <c r="AD1" s="7" t="n">
        <v>8875</v>
      </c>
      <c r="AE1" s="7" t="n">
        <v>2777</v>
      </c>
      <c r="AF1" s="7" t="n">
        <v>2097</v>
      </c>
      <c r="AG1" s="7" t="n">
        <v>3076</v>
      </c>
      <c r="AH1" s="7" t="n">
        <v>8875</v>
      </c>
      <c r="AI1" s="7"/>
      <c r="AJ1" s="7" t="s">
        <v>274</v>
      </c>
      <c r="AK1" s="6" t="s">
        <v>275</v>
      </c>
      <c r="AL1" s="6" t="n">
        <v>44181</v>
      </c>
      <c r="AM1" s="6" t="n">
        <v>44182</v>
      </c>
      <c r="AN1" s="6" t="n">
        <v>44183</v>
      </c>
      <c r="AO1" s="6" t="n">
        <v>44184</v>
      </c>
      <c r="AP1" s="6" t="n">
        <v>44185</v>
      </c>
      <c r="AQ1" s="6" t="n">
        <v>44186</v>
      </c>
      <c r="AR1" s="6" t="n">
        <v>44187</v>
      </c>
      <c r="AS1" s="6" t="n">
        <v>44188</v>
      </c>
      <c r="AT1" s="6" t="n">
        <v>44189</v>
      </c>
      <c r="AU1" s="6" t="n">
        <v>44190</v>
      </c>
      <c r="AV1" s="6" t="n">
        <v>44191</v>
      </c>
      <c r="AW1" s="6" t="n">
        <v>44192</v>
      </c>
      <c r="AX1" s="6" t="n">
        <v>44193</v>
      </c>
      <c r="AY1" s="6" t="n">
        <v>44194</v>
      </c>
      <c r="AZ1" s="6" t="n">
        <v>44195</v>
      </c>
      <c r="BA1" s="6" t="n">
        <v>44196</v>
      </c>
      <c r="BB1" s="6" t="n">
        <v>44197</v>
      </c>
      <c r="BC1" s="6" t="n">
        <v>44198</v>
      </c>
      <c r="BD1" s="6" t="n">
        <v>44199</v>
      </c>
      <c r="BE1" s="6" t="n">
        <v>44200</v>
      </c>
      <c r="BF1" s="6" t="n">
        <v>44201</v>
      </c>
      <c r="BG1" s="6" t="n">
        <v>44202</v>
      </c>
      <c r="BH1" s="6" t="n">
        <v>44203</v>
      </c>
      <c r="BI1" s="6" t="s">
        <v>20</v>
      </c>
      <c r="BJ1" s="6" t="s">
        <v>21</v>
      </c>
      <c r="BK1" s="6" t="s">
        <v>22</v>
      </c>
      <c r="BL1" s="26" t="s">
        <v>23</v>
      </c>
      <c r="BM1" s="26" t="s">
        <v>344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400</v>
      </c>
      <c r="D2" s="9" t="n">
        <v>203524</v>
      </c>
      <c r="E2" s="9" t="n">
        <v>2068516</v>
      </c>
      <c r="F2" s="9" t="s">
        <v>25</v>
      </c>
      <c r="G2" s="9" t="s">
        <v>96</v>
      </c>
      <c r="H2" s="9" t="n">
        <v>1600</v>
      </c>
      <c r="I2" s="10" t="s">
        <v>97</v>
      </c>
      <c r="J2" s="9" t="n">
        <v>0</v>
      </c>
      <c r="K2" s="9" t="n">
        <f aca="false">H2-J2</f>
        <v>1600</v>
      </c>
      <c r="L2" s="9" t="n">
        <v>3200</v>
      </c>
      <c r="M2" s="9" t="n">
        <f aca="false">K2+L2</f>
        <v>4800</v>
      </c>
      <c r="N2" s="9" t="n">
        <v>1575</v>
      </c>
      <c r="O2" s="9" t="n">
        <f aca="false">M2-N2</f>
        <v>3225</v>
      </c>
      <c r="P2" s="9" t="n">
        <v>1600</v>
      </c>
      <c r="Q2" s="9" t="n">
        <f aca="false">O2+P2</f>
        <v>4825</v>
      </c>
      <c r="R2" s="9"/>
      <c r="S2" s="9"/>
      <c r="T2" s="9"/>
      <c r="U2" s="9"/>
      <c r="V2" s="9"/>
      <c r="W2" s="9"/>
      <c r="X2" s="9"/>
      <c r="Y2" s="9"/>
      <c r="Z2" s="9"/>
      <c r="AA2" s="9"/>
      <c r="AB2" s="9" t="n">
        <v>860</v>
      </c>
      <c r="AC2" s="9"/>
      <c r="AD2" s="9"/>
      <c r="AE2" s="9"/>
      <c r="AF2" s="9"/>
      <c r="AG2" s="9"/>
      <c r="AH2" s="9"/>
      <c r="AI2" s="9"/>
      <c r="AJ2" s="9" t="n">
        <f aca="false">SUM(R2:AI2)</f>
        <v>860</v>
      </c>
      <c r="AK2" s="9" t="n">
        <f aca="false">Q2-AJ2</f>
        <v>3965</v>
      </c>
      <c r="AL2" s="9" t="s">
        <v>29</v>
      </c>
      <c r="AM2" s="9" t="n">
        <v>1600</v>
      </c>
      <c r="AN2" s="9" t="n">
        <v>1600</v>
      </c>
      <c r="AO2" s="9" t="n">
        <v>1600</v>
      </c>
      <c r="AP2" s="9" t="s">
        <v>29</v>
      </c>
      <c r="AQ2" s="9" t="n">
        <v>1600</v>
      </c>
      <c r="AR2" s="9" t="n">
        <v>1600</v>
      </c>
      <c r="AS2" s="9" t="n">
        <v>1600</v>
      </c>
      <c r="AT2" s="9" t="n">
        <v>1600</v>
      </c>
      <c r="AU2" s="9" t="n">
        <v>1600</v>
      </c>
      <c r="AV2" s="9" t="s">
        <v>29</v>
      </c>
      <c r="AW2" s="9" t="s">
        <v>29</v>
      </c>
      <c r="AX2" s="9" t="s">
        <v>29</v>
      </c>
      <c r="AY2" s="9" t="s">
        <v>29</v>
      </c>
      <c r="AZ2" s="9" t="s">
        <v>29</v>
      </c>
      <c r="BA2" s="9" t="s">
        <v>29</v>
      </c>
      <c r="BB2" s="9" t="s">
        <v>29</v>
      </c>
      <c r="BC2" s="9" t="s">
        <v>29</v>
      </c>
      <c r="BD2" s="9" t="s">
        <v>29</v>
      </c>
      <c r="BE2" s="9" t="n">
        <v>3200</v>
      </c>
      <c r="BF2" s="9" t="n">
        <v>1600</v>
      </c>
      <c r="BG2" s="9" t="n">
        <v>1600</v>
      </c>
      <c r="BH2" s="9" t="n">
        <v>1600</v>
      </c>
      <c r="BI2" s="11" t="n">
        <f aca="false">ROUNDUP(AK2/C2,0)</f>
        <v>10</v>
      </c>
      <c r="BJ2" s="13" t="n">
        <v>5</v>
      </c>
      <c r="BK2" s="13" t="n">
        <v>0</v>
      </c>
      <c r="BL2" s="13" t="s">
        <v>95</v>
      </c>
      <c r="BM2" s="21" t="s">
        <v>345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1000</v>
      </c>
      <c r="D3" s="9" t="n">
        <v>203525</v>
      </c>
      <c r="E3" s="9" t="n">
        <v>2032042</v>
      </c>
      <c r="F3" s="9"/>
      <c r="G3" s="9" t="s">
        <v>170</v>
      </c>
      <c r="H3" s="9" t="n">
        <v>2000</v>
      </c>
      <c r="I3" s="10" t="s">
        <v>171</v>
      </c>
      <c r="J3" s="9" t="n">
        <v>0</v>
      </c>
      <c r="K3" s="9" t="n">
        <f aca="false">H3-J3</f>
        <v>2000</v>
      </c>
      <c r="L3" s="9" t="s">
        <v>29</v>
      </c>
      <c r="M3" s="9" t="n">
        <f aca="false">K3+L3</f>
        <v>2000</v>
      </c>
      <c r="N3" s="9" t="n">
        <v>0</v>
      </c>
      <c r="O3" s="9" t="n">
        <f aca="false">M3-N3</f>
        <v>2000</v>
      </c>
      <c r="P3" s="9" t="n">
        <v>2000</v>
      </c>
      <c r="Q3" s="9" t="n">
        <f aca="false">O3+P3</f>
        <v>4000</v>
      </c>
      <c r="R3" s="9"/>
      <c r="S3" s="9"/>
      <c r="T3" s="9" t="n">
        <v>1310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 t="n">
        <f aca="false">SUM(R3:AI3)</f>
        <v>1310</v>
      </c>
      <c r="AK3" s="9" t="n">
        <f aca="false">Q3-AJ3</f>
        <v>2690</v>
      </c>
      <c r="AL3" s="9" t="s">
        <v>29</v>
      </c>
      <c r="AM3" s="9" t="n">
        <v>2000</v>
      </c>
      <c r="AN3" s="9" t="s">
        <v>29</v>
      </c>
      <c r="AO3" s="9" t="s">
        <v>29</v>
      </c>
      <c r="AP3" s="9" t="s">
        <v>29</v>
      </c>
      <c r="AQ3" s="9" t="n">
        <v>2000</v>
      </c>
      <c r="AR3" s="9" t="s">
        <v>29</v>
      </c>
      <c r="AS3" s="9" t="n">
        <v>2000</v>
      </c>
      <c r="AT3" s="9" t="s">
        <v>29</v>
      </c>
      <c r="AU3" s="9" t="n">
        <v>2000</v>
      </c>
      <c r="AV3" s="9" t="s">
        <v>29</v>
      </c>
      <c r="AW3" s="9" t="s">
        <v>29</v>
      </c>
      <c r="AX3" s="9" t="s">
        <v>29</v>
      </c>
      <c r="AY3" s="9" t="s">
        <v>29</v>
      </c>
      <c r="AZ3" s="9" t="s">
        <v>29</v>
      </c>
      <c r="BA3" s="9" t="s">
        <v>29</v>
      </c>
      <c r="BB3" s="9" t="s">
        <v>29</v>
      </c>
      <c r="BC3" s="9" t="s">
        <v>29</v>
      </c>
      <c r="BD3" s="9" t="s">
        <v>29</v>
      </c>
      <c r="BE3" s="9" t="n">
        <v>2000</v>
      </c>
      <c r="BF3" s="9" t="s">
        <v>29</v>
      </c>
      <c r="BG3" s="9" t="s">
        <v>29</v>
      </c>
      <c r="BH3" s="9" t="n">
        <v>2000</v>
      </c>
      <c r="BI3" s="11" t="n">
        <f aca="false">ROUNDUP(AK3/C3,0)</f>
        <v>3</v>
      </c>
      <c r="BJ3" s="13" t="n">
        <v>194</v>
      </c>
      <c r="BK3" s="13" t="n">
        <v>200</v>
      </c>
      <c r="BL3" s="13" t="s">
        <v>95</v>
      </c>
      <c r="BM3" s="21" t="s">
        <v>125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450</v>
      </c>
      <c r="D4" s="9" t="n">
        <v>203524</v>
      </c>
      <c r="E4" s="9" t="n">
        <v>2068517</v>
      </c>
      <c r="F4" s="9" t="s">
        <v>36</v>
      </c>
      <c r="G4" s="9" t="s">
        <v>153</v>
      </c>
      <c r="H4" s="9" t="n">
        <v>1600</v>
      </c>
      <c r="I4" s="10" t="s">
        <v>154</v>
      </c>
      <c r="J4" s="9" t="n">
        <v>0</v>
      </c>
      <c r="K4" s="9" t="n">
        <f aca="false">H4-J4</f>
        <v>1600</v>
      </c>
      <c r="L4" s="9" t="n">
        <v>1600</v>
      </c>
      <c r="M4" s="9" t="n">
        <f aca="false">K4+L4</f>
        <v>3200</v>
      </c>
      <c r="N4" s="9" t="n">
        <v>1820</v>
      </c>
      <c r="O4" s="9" t="n">
        <f aca="false">M4-N4</f>
        <v>1380</v>
      </c>
      <c r="P4" s="9" t="n">
        <v>1600</v>
      </c>
      <c r="Q4" s="9" t="n">
        <f aca="false">O4+P4</f>
        <v>2980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 t="n">
        <v>860</v>
      </c>
      <c r="AF4" s="9"/>
      <c r="AG4" s="9"/>
      <c r="AH4" s="9"/>
      <c r="AI4" s="9"/>
      <c r="AJ4" s="9" t="n">
        <f aca="false">SUM(R4:AI4)</f>
        <v>860</v>
      </c>
      <c r="AK4" s="9" t="n">
        <f aca="false">Q4-AJ4</f>
        <v>2120</v>
      </c>
      <c r="AL4" s="9" t="n">
        <v>1600</v>
      </c>
      <c r="AM4" s="9" t="n">
        <v>1600</v>
      </c>
      <c r="AN4" s="9" t="n">
        <v>1600</v>
      </c>
      <c r="AO4" s="9" t="n">
        <v>1600</v>
      </c>
      <c r="AP4" s="9" t="s">
        <v>29</v>
      </c>
      <c r="AQ4" s="9" t="n">
        <v>1600</v>
      </c>
      <c r="AR4" s="9" t="n">
        <v>1600</v>
      </c>
      <c r="AS4" s="9" t="n">
        <v>1600</v>
      </c>
      <c r="AT4" s="9" t="s">
        <v>29</v>
      </c>
      <c r="AU4" s="9" t="n">
        <v>1600</v>
      </c>
      <c r="AV4" s="9" t="s">
        <v>29</v>
      </c>
      <c r="AW4" s="9" t="s">
        <v>29</v>
      </c>
      <c r="AX4" s="9" t="s">
        <v>29</v>
      </c>
      <c r="AY4" s="9" t="s">
        <v>29</v>
      </c>
      <c r="AZ4" s="9" t="s">
        <v>29</v>
      </c>
      <c r="BA4" s="9" t="s">
        <v>29</v>
      </c>
      <c r="BB4" s="9" t="s">
        <v>29</v>
      </c>
      <c r="BC4" s="9" t="s">
        <v>29</v>
      </c>
      <c r="BD4" s="9" t="n">
        <v>1600</v>
      </c>
      <c r="BE4" s="9" t="n">
        <v>1600</v>
      </c>
      <c r="BF4" s="9" t="n">
        <v>1600</v>
      </c>
      <c r="BG4" s="9" t="n">
        <v>1600</v>
      </c>
      <c r="BH4" s="9" t="n">
        <v>1600</v>
      </c>
      <c r="BI4" s="11" t="n">
        <f aca="false">ROUNDUP(AK4/C4,0)</f>
        <v>5</v>
      </c>
      <c r="BJ4" s="13" t="n">
        <v>74</v>
      </c>
      <c r="BK4" s="13" t="n">
        <v>300</v>
      </c>
      <c r="BL4" s="13" t="s">
        <v>95</v>
      </c>
      <c r="BM4" s="21" t="s">
        <v>346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100</v>
      </c>
      <c r="D5" s="9" t="n">
        <v>203524</v>
      </c>
      <c r="E5" s="9" t="n">
        <v>2093742</v>
      </c>
      <c r="F5" s="9"/>
      <c r="G5" s="9" t="s">
        <v>99</v>
      </c>
      <c r="H5" s="9" t="n">
        <v>600</v>
      </c>
      <c r="I5" s="10" t="s">
        <v>100</v>
      </c>
      <c r="J5" s="9" t="n">
        <v>240</v>
      </c>
      <c r="K5" s="9" t="n">
        <f aca="false">H5-J5</f>
        <v>360</v>
      </c>
      <c r="L5" s="9" t="n">
        <v>1200</v>
      </c>
      <c r="M5" s="9" t="n">
        <f aca="false">K5+L5</f>
        <v>1560</v>
      </c>
      <c r="N5" s="9" t="n">
        <v>1713</v>
      </c>
      <c r="O5" s="9" t="n">
        <f aca="false">M5-N5</f>
        <v>-153</v>
      </c>
      <c r="P5" s="9" t="n">
        <v>1200</v>
      </c>
      <c r="Q5" s="9" t="n">
        <f aca="false">O5+P5</f>
        <v>1047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 t="n">
        <f aca="false">SUM(R5:AI5)</f>
        <v>0</v>
      </c>
      <c r="AK5" s="9" t="n">
        <f aca="false">Q5-AJ5</f>
        <v>1047</v>
      </c>
      <c r="AL5" s="9" t="n">
        <v>600</v>
      </c>
      <c r="AM5" s="9" t="n">
        <v>600</v>
      </c>
      <c r="AN5" s="9" t="n">
        <v>600</v>
      </c>
      <c r="AO5" s="9" t="n">
        <v>1200</v>
      </c>
      <c r="AP5" s="9" t="s">
        <v>29</v>
      </c>
      <c r="AQ5" s="9" t="n">
        <v>600</v>
      </c>
      <c r="AR5" s="9" t="n">
        <v>600</v>
      </c>
      <c r="AS5" s="9" t="n">
        <v>600</v>
      </c>
      <c r="AT5" s="9" t="n">
        <v>1200</v>
      </c>
      <c r="AU5" s="9" t="n">
        <v>600</v>
      </c>
      <c r="AV5" s="9" t="s">
        <v>29</v>
      </c>
      <c r="AW5" s="9" t="s">
        <v>29</v>
      </c>
      <c r="AX5" s="9" t="s">
        <v>29</v>
      </c>
      <c r="AY5" s="9" t="s">
        <v>29</v>
      </c>
      <c r="AZ5" s="9" t="s">
        <v>29</v>
      </c>
      <c r="BA5" s="9" t="s">
        <v>29</v>
      </c>
      <c r="BB5" s="9" t="s">
        <v>29</v>
      </c>
      <c r="BC5" s="9" t="s">
        <v>29</v>
      </c>
      <c r="BD5" s="9" t="s">
        <v>29</v>
      </c>
      <c r="BE5" s="9" t="n">
        <v>1200</v>
      </c>
      <c r="BF5" s="9" t="n">
        <v>1200</v>
      </c>
      <c r="BG5" s="9" t="n">
        <v>600</v>
      </c>
      <c r="BH5" s="9" t="n">
        <v>600</v>
      </c>
      <c r="BI5" s="11" t="n">
        <f aca="false">ROUNDUP(AK5/C5,0)</f>
        <v>11</v>
      </c>
      <c r="BJ5" s="13" t="n">
        <v>1</v>
      </c>
      <c r="BK5" s="13" t="n">
        <v>0</v>
      </c>
      <c r="BL5" s="13" t="s">
        <v>95</v>
      </c>
      <c r="BM5" s="21" t="s">
        <v>155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160</v>
      </c>
      <c r="D6" s="9" t="n">
        <v>203524</v>
      </c>
      <c r="E6" s="9" t="n">
        <v>2055827</v>
      </c>
      <c r="F6" s="9" t="s">
        <v>41</v>
      </c>
      <c r="G6" s="9" t="s">
        <v>43</v>
      </c>
      <c r="H6" s="9" t="n">
        <v>960</v>
      </c>
      <c r="I6" s="10" t="s">
        <v>44</v>
      </c>
      <c r="J6" s="9" t="n">
        <v>665</v>
      </c>
      <c r="K6" s="9" t="n">
        <f aca="false">H6-J6</f>
        <v>295</v>
      </c>
      <c r="L6" s="9" t="n">
        <v>1056</v>
      </c>
      <c r="M6" s="9" t="n">
        <f aca="false">K6+L6</f>
        <v>1351</v>
      </c>
      <c r="N6" s="9" t="n">
        <v>469</v>
      </c>
      <c r="O6" s="9" t="n">
        <f aca="false">M6-N6</f>
        <v>882</v>
      </c>
      <c r="P6" s="9" t="n">
        <v>768</v>
      </c>
      <c r="Q6" s="9" t="n">
        <f aca="false">O6+P6</f>
        <v>1650</v>
      </c>
      <c r="R6" s="9"/>
      <c r="S6" s="9" t="n">
        <f aca="false">96+96</f>
        <v>192</v>
      </c>
      <c r="T6" s="9" t="n">
        <v>96</v>
      </c>
      <c r="U6" s="9"/>
      <c r="V6" s="9"/>
      <c r="W6" s="9"/>
      <c r="X6" s="9"/>
      <c r="Y6" s="9"/>
      <c r="Z6" s="9" t="n">
        <v>96</v>
      </c>
      <c r="AA6" s="9" t="n">
        <v>54</v>
      </c>
      <c r="AB6" s="9"/>
      <c r="AC6" s="9" t="n">
        <v>88</v>
      </c>
      <c r="AD6" s="9" t="n">
        <v>80</v>
      </c>
      <c r="AE6" s="9"/>
      <c r="AF6" s="9"/>
      <c r="AG6" s="9"/>
      <c r="AH6" s="9"/>
      <c r="AI6" s="9"/>
      <c r="AJ6" s="9" t="n">
        <f aca="false">SUM(R6:AI6)</f>
        <v>606</v>
      </c>
      <c r="AK6" s="9" t="n">
        <f aca="false">Q6-AJ6</f>
        <v>1044</v>
      </c>
      <c r="AL6" s="9" t="n">
        <v>768</v>
      </c>
      <c r="AM6" s="9" t="n">
        <v>768</v>
      </c>
      <c r="AN6" s="9" t="n">
        <v>768</v>
      </c>
      <c r="AO6" s="9" t="n">
        <v>768</v>
      </c>
      <c r="AP6" s="9" t="s">
        <v>29</v>
      </c>
      <c r="AQ6" s="9" t="n">
        <v>768</v>
      </c>
      <c r="AR6" s="9" t="n">
        <v>672</v>
      </c>
      <c r="AS6" s="9" t="n">
        <v>768</v>
      </c>
      <c r="AT6" s="9" t="n">
        <v>768</v>
      </c>
      <c r="AU6" s="9" t="n">
        <v>768</v>
      </c>
      <c r="AV6" s="9" t="s">
        <v>29</v>
      </c>
      <c r="AW6" s="9" t="s">
        <v>29</v>
      </c>
      <c r="AX6" s="9" t="s">
        <v>29</v>
      </c>
      <c r="AY6" s="9" t="s">
        <v>29</v>
      </c>
      <c r="AZ6" s="9" t="s">
        <v>29</v>
      </c>
      <c r="BA6" s="9" t="s">
        <v>29</v>
      </c>
      <c r="BB6" s="9" t="s">
        <v>29</v>
      </c>
      <c r="BC6" s="9" t="s">
        <v>29</v>
      </c>
      <c r="BD6" s="9" t="n">
        <v>384</v>
      </c>
      <c r="BE6" s="9" t="n">
        <v>1152</v>
      </c>
      <c r="BF6" s="9" t="n">
        <v>768</v>
      </c>
      <c r="BG6" s="9" t="n">
        <v>768</v>
      </c>
      <c r="BH6" s="9" t="n">
        <v>768</v>
      </c>
      <c r="BI6" s="11" t="n">
        <f aca="false">ROUNDUP(AK6/C6,0)</f>
        <v>7</v>
      </c>
      <c r="BJ6" s="13" t="n">
        <v>375</v>
      </c>
      <c r="BK6" s="13" t="n">
        <v>1616</v>
      </c>
      <c r="BL6" s="13" t="s">
        <v>347</v>
      </c>
      <c r="BM6" s="21" t="s">
        <v>348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96</v>
      </c>
      <c r="D7" s="9" t="n">
        <v>203524</v>
      </c>
      <c r="E7" s="9" t="n">
        <v>2055825</v>
      </c>
      <c r="F7" s="9" t="s">
        <v>41</v>
      </c>
      <c r="G7" s="9" t="s">
        <v>54</v>
      </c>
      <c r="H7" s="9" t="n">
        <v>960</v>
      </c>
      <c r="I7" s="10" t="s">
        <v>55</v>
      </c>
      <c r="J7" s="9" t="n">
        <v>0</v>
      </c>
      <c r="K7" s="9" t="n">
        <f aca="false">H7-J7</f>
        <v>960</v>
      </c>
      <c r="L7" s="9" t="n">
        <v>1056</v>
      </c>
      <c r="M7" s="9" t="n">
        <f aca="false">K7+L7</f>
        <v>2016</v>
      </c>
      <c r="N7" s="9" t="n">
        <v>1115</v>
      </c>
      <c r="O7" s="9" t="n">
        <f aca="false">M7-N7</f>
        <v>901</v>
      </c>
      <c r="P7" s="9" t="n">
        <v>768</v>
      </c>
      <c r="Q7" s="9" t="n">
        <f aca="false">O7+P7</f>
        <v>1669</v>
      </c>
      <c r="R7" s="9"/>
      <c r="S7" s="9"/>
      <c r="T7" s="9"/>
      <c r="U7" s="9"/>
      <c r="V7" s="9" t="n">
        <f aca="false">96+96</f>
        <v>192</v>
      </c>
      <c r="W7" s="9"/>
      <c r="X7" s="9"/>
      <c r="Y7" s="9"/>
      <c r="Z7" s="9"/>
      <c r="AA7" s="9" t="n">
        <f aca="false">90+90</f>
        <v>180</v>
      </c>
      <c r="AB7" s="9" t="n">
        <f aca="false">96+96</f>
        <v>192</v>
      </c>
      <c r="AC7" s="9" t="n">
        <v>96</v>
      </c>
      <c r="AD7" s="9"/>
      <c r="AE7" s="9"/>
      <c r="AF7" s="9"/>
      <c r="AG7" s="9"/>
      <c r="AH7" s="9"/>
      <c r="AI7" s="9"/>
      <c r="AJ7" s="9" t="n">
        <f aca="false">SUM(R7:AI7)</f>
        <v>660</v>
      </c>
      <c r="AK7" s="9" t="n">
        <f aca="false">Q7-AJ7</f>
        <v>1009</v>
      </c>
      <c r="AL7" s="9" t="n">
        <v>768</v>
      </c>
      <c r="AM7" s="9" t="n">
        <v>768</v>
      </c>
      <c r="AN7" s="9" t="n">
        <v>768</v>
      </c>
      <c r="AO7" s="9" t="n">
        <v>768</v>
      </c>
      <c r="AP7" s="9" t="s">
        <v>29</v>
      </c>
      <c r="AQ7" s="9" t="n">
        <v>768</v>
      </c>
      <c r="AR7" s="9" t="n">
        <v>672</v>
      </c>
      <c r="AS7" s="9" t="n">
        <v>768</v>
      </c>
      <c r="AT7" s="9" t="n">
        <v>768</v>
      </c>
      <c r="AU7" s="9" t="n">
        <v>768</v>
      </c>
      <c r="AV7" s="9" t="s">
        <v>29</v>
      </c>
      <c r="AW7" s="9" t="s">
        <v>29</v>
      </c>
      <c r="AX7" s="9" t="s">
        <v>29</v>
      </c>
      <c r="AY7" s="9" t="s">
        <v>29</v>
      </c>
      <c r="AZ7" s="9" t="s">
        <v>29</v>
      </c>
      <c r="BA7" s="9" t="s">
        <v>29</v>
      </c>
      <c r="BB7" s="9" t="s">
        <v>29</v>
      </c>
      <c r="BC7" s="9" t="s">
        <v>29</v>
      </c>
      <c r="BD7" s="9" t="n">
        <v>384</v>
      </c>
      <c r="BE7" s="9" t="n">
        <v>1152</v>
      </c>
      <c r="BF7" s="9" t="n">
        <v>768</v>
      </c>
      <c r="BG7" s="9" t="n">
        <v>768</v>
      </c>
      <c r="BH7" s="9" t="n">
        <v>768</v>
      </c>
      <c r="BI7" s="11" t="n">
        <f aca="false">ROUNDUP(AK7/C7,0)</f>
        <v>11</v>
      </c>
      <c r="BJ7" s="13" t="n">
        <v>10</v>
      </c>
      <c r="BK7" s="13" t="n">
        <v>560</v>
      </c>
      <c r="BL7" s="13" t="s">
        <v>349</v>
      </c>
      <c r="BM7" s="21" t="s">
        <v>350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300</v>
      </c>
      <c r="D8" s="9" t="n">
        <v>191567</v>
      </c>
      <c r="E8" s="9" t="n">
        <v>2132700</v>
      </c>
      <c r="F8" s="9" t="s">
        <v>36</v>
      </c>
      <c r="G8" s="9" t="s">
        <v>246</v>
      </c>
      <c r="H8" s="9" t="s">
        <v>29</v>
      </c>
      <c r="I8" s="10" t="s">
        <v>247</v>
      </c>
      <c r="J8" s="9" t="n">
        <v>368</v>
      </c>
      <c r="K8" s="9" t="n">
        <f aca="false">H8-J8</f>
        <v>-368</v>
      </c>
      <c r="L8" s="9" t="n">
        <v>600</v>
      </c>
      <c r="M8" s="9" t="n">
        <f aca="false">K8+L8</f>
        <v>232</v>
      </c>
      <c r="N8" s="9" t="n">
        <v>0</v>
      </c>
      <c r="O8" s="9" t="n">
        <f aca="false">M8-N8</f>
        <v>232</v>
      </c>
      <c r="P8" s="9" t="n">
        <v>600</v>
      </c>
      <c r="Q8" s="9" t="n">
        <f aca="false">O8+P8</f>
        <v>832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 t="n">
        <f aca="false">SUM(R8:AI8)</f>
        <v>0</v>
      </c>
      <c r="AK8" s="9" t="n">
        <f aca="false">Q8-AJ8</f>
        <v>832</v>
      </c>
      <c r="AL8" s="9" t="s">
        <v>29</v>
      </c>
      <c r="AM8" s="9" t="s">
        <v>29</v>
      </c>
      <c r="AN8" s="9" t="s">
        <v>29</v>
      </c>
      <c r="AO8" s="9" t="s">
        <v>29</v>
      </c>
      <c r="AP8" s="9" t="s">
        <v>29</v>
      </c>
      <c r="AQ8" s="9" t="s">
        <v>29</v>
      </c>
      <c r="AR8" s="9" t="s">
        <v>29</v>
      </c>
      <c r="AS8" s="9" t="s">
        <v>29</v>
      </c>
      <c r="AT8" s="9" t="s">
        <v>29</v>
      </c>
      <c r="AU8" s="9" t="s">
        <v>29</v>
      </c>
      <c r="AV8" s="9" t="s">
        <v>29</v>
      </c>
      <c r="AW8" s="9" t="s">
        <v>29</v>
      </c>
      <c r="AX8" s="9" t="s">
        <v>29</v>
      </c>
      <c r="AY8" s="9" t="s">
        <v>29</v>
      </c>
      <c r="AZ8" s="9" t="s">
        <v>29</v>
      </c>
      <c r="BA8" s="9" t="s">
        <v>29</v>
      </c>
      <c r="BB8" s="9" t="s">
        <v>29</v>
      </c>
      <c r="BC8" s="9" t="s">
        <v>29</v>
      </c>
      <c r="BD8" s="9" t="n">
        <v>600</v>
      </c>
      <c r="BE8" s="9" t="s">
        <v>29</v>
      </c>
      <c r="BF8" s="9" t="s">
        <v>29</v>
      </c>
      <c r="BG8" s="9" t="s">
        <v>29</v>
      </c>
      <c r="BH8" s="9" t="n">
        <v>600</v>
      </c>
      <c r="BI8" s="11" t="n">
        <f aca="false">ROUNDUP(AK8/C8,0)</f>
        <v>3</v>
      </c>
      <c r="BJ8" s="13" t="n">
        <v>9</v>
      </c>
      <c r="BK8" s="13" t="n">
        <v>0</v>
      </c>
      <c r="BL8" s="13" t="s">
        <v>95</v>
      </c>
      <c r="BM8" s="21" t="s">
        <v>138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600</v>
      </c>
      <c r="D9" s="9" t="n">
        <v>203524</v>
      </c>
      <c r="E9" s="9" t="n">
        <v>2071363</v>
      </c>
      <c r="F9" s="9" t="s">
        <v>36</v>
      </c>
      <c r="G9" s="9" t="s">
        <v>38</v>
      </c>
      <c r="H9" s="9" t="n">
        <v>500</v>
      </c>
      <c r="I9" s="10" t="s">
        <v>39</v>
      </c>
      <c r="J9" s="9" t="n">
        <v>0</v>
      </c>
      <c r="K9" s="9" t="n">
        <f aca="false">H9-J9</f>
        <v>500</v>
      </c>
      <c r="L9" s="9" t="n">
        <v>1000</v>
      </c>
      <c r="M9" s="9" t="n">
        <f aca="false">K9+L9</f>
        <v>1500</v>
      </c>
      <c r="N9" s="9" t="n">
        <v>1005</v>
      </c>
      <c r="O9" s="9" t="n">
        <f aca="false">M9-N9</f>
        <v>495</v>
      </c>
      <c r="P9" s="9" t="n">
        <v>1000</v>
      </c>
      <c r="Q9" s="9" t="n">
        <f aca="false">O9+P9</f>
        <v>1495</v>
      </c>
      <c r="R9" s="9" t="n">
        <v>725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 t="n">
        <f aca="false">SUM(R9:AI9)</f>
        <v>725</v>
      </c>
      <c r="AK9" s="9" t="n">
        <f aca="false">Q9-AJ9</f>
        <v>770</v>
      </c>
      <c r="AL9" s="9" t="n">
        <v>500</v>
      </c>
      <c r="AM9" s="9" t="n">
        <v>1000</v>
      </c>
      <c r="AN9" s="9" t="n">
        <v>500</v>
      </c>
      <c r="AO9" s="9" t="n">
        <v>1000</v>
      </c>
      <c r="AP9" s="9" t="s">
        <v>29</v>
      </c>
      <c r="AQ9" s="9" t="n">
        <v>500</v>
      </c>
      <c r="AR9" s="9" t="n">
        <v>1000</v>
      </c>
      <c r="AS9" s="9" t="n">
        <v>500</v>
      </c>
      <c r="AT9" s="9" t="n">
        <v>1000</v>
      </c>
      <c r="AU9" s="9" t="n">
        <v>500</v>
      </c>
      <c r="AV9" s="9" t="s">
        <v>29</v>
      </c>
      <c r="AW9" s="9" t="s">
        <v>29</v>
      </c>
      <c r="AX9" s="9" t="s">
        <v>29</v>
      </c>
      <c r="AY9" s="9" t="s">
        <v>29</v>
      </c>
      <c r="AZ9" s="9" t="s">
        <v>29</v>
      </c>
      <c r="BA9" s="9" t="s">
        <v>29</v>
      </c>
      <c r="BB9" s="9" t="s">
        <v>29</v>
      </c>
      <c r="BC9" s="9" t="s">
        <v>29</v>
      </c>
      <c r="BD9" s="9" t="n">
        <v>500</v>
      </c>
      <c r="BE9" s="9" t="n">
        <v>1500</v>
      </c>
      <c r="BF9" s="9" t="n">
        <v>500</v>
      </c>
      <c r="BG9" s="9" t="n">
        <v>1000</v>
      </c>
      <c r="BH9" s="9" t="n">
        <v>500</v>
      </c>
      <c r="BI9" s="11" t="n">
        <f aca="false">ROUNDUP(AK9/C9,0)</f>
        <v>2</v>
      </c>
      <c r="BJ9" s="13" t="n">
        <v>54</v>
      </c>
      <c r="BK9" s="13" t="n">
        <v>1103</v>
      </c>
      <c r="BL9" s="13" t="s">
        <v>351</v>
      </c>
      <c r="BM9" s="21" t="s">
        <v>352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160</v>
      </c>
      <c r="D10" s="9" t="n">
        <v>190993</v>
      </c>
      <c r="E10" s="9" t="n">
        <v>2033368</v>
      </c>
      <c r="F10" s="9" t="s">
        <v>41</v>
      </c>
      <c r="G10" s="9" t="s">
        <v>139</v>
      </c>
      <c r="H10" s="9" t="n">
        <v>1280</v>
      </c>
      <c r="I10" s="10" t="s">
        <v>140</v>
      </c>
      <c r="J10" s="9" t="n">
        <v>640</v>
      </c>
      <c r="K10" s="9" t="n">
        <f aca="false">H10-J10</f>
        <v>640</v>
      </c>
      <c r="L10" s="9" t="n">
        <v>1120</v>
      </c>
      <c r="M10" s="9" t="n">
        <f aca="false">K10+L10</f>
        <v>1760</v>
      </c>
      <c r="N10" s="9" t="n">
        <v>909</v>
      </c>
      <c r="O10" s="9" t="n">
        <f aca="false">M10-N10</f>
        <v>851</v>
      </c>
      <c r="P10" s="9" t="n">
        <v>800</v>
      </c>
      <c r="Q10" s="9" t="n">
        <f aca="false">O10+P10</f>
        <v>1651</v>
      </c>
      <c r="R10" s="9"/>
      <c r="S10" s="9" t="n">
        <v>160</v>
      </c>
      <c r="T10" s="9"/>
      <c r="U10" s="9"/>
      <c r="V10" s="9" t="n">
        <v>160</v>
      </c>
      <c r="W10" s="9"/>
      <c r="X10" s="9"/>
      <c r="Y10" s="9"/>
      <c r="Z10" s="9"/>
      <c r="AA10" s="9"/>
      <c r="AB10" s="9"/>
      <c r="AC10" s="9"/>
      <c r="AD10" s="9" t="n">
        <v>265</v>
      </c>
      <c r="AE10" s="9" t="n">
        <v>160</v>
      </c>
      <c r="AF10" s="9"/>
      <c r="AG10" s="9" t="n">
        <v>160</v>
      </c>
      <c r="AH10" s="9"/>
      <c r="AI10" s="9"/>
      <c r="AJ10" s="9" t="n">
        <f aca="false">SUM(R10:AI10)</f>
        <v>905</v>
      </c>
      <c r="AK10" s="9" t="n">
        <f aca="false">Q10-AJ10</f>
        <v>746</v>
      </c>
      <c r="AL10" s="9" t="n">
        <v>960</v>
      </c>
      <c r="AM10" s="9" t="n">
        <v>960</v>
      </c>
      <c r="AN10" s="9" t="n">
        <v>960</v>
      </c>
      <c r="AO10" s="9" t="n">
        <v>800</v>
      </c>
      <c r="AP10" s="9" t="s">
        <v>29</v>
      </c>
      <c r="AQ10" s="9" t="n">
        <v>960</v>
      </c>
      <c r="AR10" s="9" t="n">
        <v>800</v>
      </c>
      <c r="AS10" s="9" t="n">
        <v>960</v>
      </c>
      <c r="AT10" s="9" t="n">
        <v>960</v>
      </c>
      <c r="AU10" s="9" t="n">
        <v>800</v>
      </c>
      <c r="AV10" s="9" t="s">
        <v>29</v>
      </c>
      <c r="AW10" s="9" t="s">
        <v>29</v>
      </c>
      <c r="AX10" s="9" t="s">
        <v>29</v>
      </c>
      <c r="AY10" s="9" t="s">
        <v>29</v>
      </c>
      <c r="AZ10" s="9" t="s">
        <v>29</v>
      </c>
      <c r="BA10" s="9" t="s">
        <v>29</v>
      </c>
      <c r="BB10" s="9" t="s">
        <v>29</v>
      </c>
      <c r="BC10" s="9" t="s">
        <v>29</v>
      </c>
      <c r="BD10" s="9" t="n">
        <v>320</v>
      </c>
      <c r="BE10" s="9" t="n">
        <v>1600</v>
      </c>
      <c r="BF10" s="9" t="n">
        <v>960</v>
      </c>
      <c r="BG10" s="9" t="n">
        <v>800</v>
      </c>
      <c r="BH10" s="9" t="n">
        <v>960</v>
      </c>
      <c r="BI10" s="11" t="n">
        <f aca="false">ROUNDUP(AK10/C10,0)</f>
        <v>5</v>
      </c>
      <c r="BJ10" s="13" t="n">
        <v>178</v>
      </c>
      <c r="BK10" s="13" t="n">
        <v>211</v>
      </c>
      <c r="BL10" s="13" t="s">
        <v>353</v>
      </c>
      <c r="BM10" s="21" t="s">
        <v>114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2000</v>
      </c>
      <c r="D11" s="9" t="n">
        <v>203525</v>
      </c>
      <c r="E11" s="9" t="n">
        <v>2032038</v>
      </c>
      <c r="F11" s="9" t="s">
        <v>41</v>
      </c>
      <c r="G11" s="9" t="s">
        <v>123</v>
      </c>
      <c r="H11" s="9" t="s">
        <v>29</v>
      </c>
      <c r="I11" s="10" t="s">
        <v>124</v>
      </c>
      <c r="J11" s="9" t="n">
        <v>0</v>
      </c>
      <c r="K11" s="9" t="n">
        <f aca="false">H11-J11</f>
        <v>0</v>
      </c>
      <c r="L11" s="9" t="n">
        <v>2000</v>
      </c>
      <c r="M11" s="9" t="n">
        <f aca="false">K11+L11</f>
        <v>2000</v>
      </c>
      <c r="N11" s="9" t="n">
        <v>0</v>
      </c>
      <c r="O11" s="9" t="n">
        <f aca="false">M11-N11</f>
        <v>2000</v>
      </c>
      <c r="P11" s="9" t="s">
        <v>29</v>
      </c>
      <c r="Q11" s="9" t="n">
        <f aca="false">O11+P11</f>
        <v>2000</v>
      </c>
      <c r="R11" s="9"/>
      <c r="S11" s="9"/>
      <c r="T11" s="9" t="n">
        <v>1310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 t="n">
        <f aca="false">SUM(R11:AI11)</f>
        <v>1310</v>
      </c>
      <c r="AK11" s="9" t="n">
        <f aca="false">Q11-AJ11</f>
        <v>690</v>
      </c>
      <c r="AL11" s="9" t="n">
        <v>2000</v>
      </c>
      <c r="AM11" s="9" t="s">
        <v>29</v>
      </c>
      <c r="AN11" s="9" t="n">
        <v>2000</v>
      </c>
      <c r="AO11" s="9" t="s">
        <v>29</v>
      </c>
      <c r="AP11" s="9" t="s">
        <v>29</v>
      </c>
      <c r="AQ11" s="9" t="n">
        <v>2000</v>
      </c>
      <c r="AR11" s="9" t="s">
        <v>29</v>
      </c>
      <c r="AS11" s="9" t="n">
        <v>2000</v>
      </c>
      <c r="AT11" s="9" t="s">
        <v>29</v>
      </c>
      <c r="AU11" s="9" t="s">
        <v>29</v>
      </c>
      <c r="AV11" s="9" t="s">
        <v>29</v>
      </c>
      <c r="AW11" s="9" t="s">
        <v>29</v>
      </c>
      <c r="AX11" s="9" t="s">
        <v>29</v>
      </c>
      <c r="AY11" s="9" t="s">
        <v>29</v>
      </c>
      <c r="AZ11" s="9" t="s">
        <v>29</v>
      </c>
      <c r="BA11" s="9" t="s">
        <v>29</v>
      </c>
      <c r="BB11" s="9" t="s">
        <v>29</v>
      </c>
      <c r="BC11" s="9" t="s">
        <v>29</v>
      </c>
      <c r="BD11" s="9" t="n">
        <v>2000</v>
      </c>
      <c r="BE11" s="9" t="s">
        <v>29</v>
      </c>
      <c r="BF11" s="9" t="n">
        <v>2000</v>
      </c>
      <c r="BG11" s="9" t="s">
        <v>29</v>
      </c>
      <c r="BH11" s="9" t="n">
        <v>2000</v>
      </c>
      <c r="BI11" s="11" t="n">
        <f aca="false">ROUNDUP(AK11/C11,0)</f>
        <v>1</v>
      </c>
      <c r="BJ11" s="13" t="n">
        <v>25</v>
      </c>
      <c r="BK11" s="13" t="n">
        <v>410</v>
      </c>
      <c r="BL11" s="13" t="s">
        <v>95</v>
      </c>
      <c r="BM11" s="21" t="s">
        <v>125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150</v>
      </c>
      <c r="D12" s="9" t="n">
        <v>203524</v>
      </c>
      <c r="E12" s="9" t="n">
        <v>2115229</v>
      </c>
      <c r="F12" s="9" t="s">
        <v>354</v>
      </c>
      <c r="G12" s="9" t="s">
        <v>265</v>
      </c>
      <c r="H12" s="9" t="s">
        <v>29</v>
      </c>
      <c r="I12" s="10" t="s">
        <v>266</v>
      </c>
      <c r="J12" s="9" t="n">
        <v>150</v>
      </c>
      <c r="K12" s="9" t="n">
        <f aca="false">H12-J12</f>
        <v>-150</v>
      </c>
      <c r="L12" s="9" t="n">
        <v>1000</v>
      </c>
      <c r="M12" s="9" t="n">
        <f aca="false">K12+L12</f>
        <v>850</v>
      </c>
      <c r="N12" s="9" t="n">
        <v>0</v>
      </c>
      <c r="O12" s="9" t="n">
        <f aca="false">M12-N12</f>
        <v>850</v>
      </c>
      <c r="P12" s="9" t="s">
        <v>29</v>
      </c>
      <c r="Q12" s="9" t="n">
        <f aca="false">O12+P12</f>
        <v>850</v>
      </c>
      <c r="R12" s="9"/>
      <c r="S12" s="9"/>
      <c r="T12" s="9"/>
      <c r="U12" s="9" t="n">
        <v>214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 t="n">
        <f aca="false">SUM(R12:AI12)</f>
        <v>214</v>
      </c>
      <c r="AK12" s="9" t="n">
        <f aca="false">Q12-AJ12</f>
        <v>636</v>
      </c>
      <c r="AL12" s="9" t="s">
        <v>29</v>
      </c>
      <c r="AM12" s="9" t="s">
        <v>29</v>
      </c>
      <c r="AN12" s="9" t="s">
        <v>29</v>
      </c>
      <c r="AO12" s="9" t="s">
        <v>29</v>
      </c>
      <c r="AP12" s="9" t="s">
        <v>29</v>
      </c>
      <c r="AQ12" s="9" t="s">
        <v>29</v>
      </c>
      <c r="AR12" s="9" t="s">
        <v>29</v>
      </c>
      <c r="AS12" s="9" t="s">
        <v>29</v>
      </c>
      <c r="AT12" s="9" t="s">
        <v>29</v>
      </c>
      <c r="AU12" s="9" t="s">
        <v>29</v>
      </c>
      <c r="AV12" s="9" t="s">
        <v>29</v>
      </c>
      <c r="AW12" s="9" t="s">
        <v>29</v>
      </c>
      <c r="AX12" s="9" t="s">
        <v>29</v>
      </c>
      <c r="AY12" s="9" t="s">
        <v>29</v>
      </c>
      <c r="AZ12" s="9" t="s">
        <v>29</v>
      </c>
      <c r="BA12" s="9" t="s">
        <v>29</v>
      </c>
      <c r="BB12" s="9" t="s">
        <v>29</v>
      </c>
      <c r="BC12" s="9" t="s">
        <v>29</v>
      </c>
      <c r="BD12" s="9" t="n">
        <v>1000</v>
      </c>
      <c r="BE12" s="9" t="s">
        <v>29</v>
      </c>
      <c r="BF12" s="9" t="s">
        <v>29</v>
      </c>
      <c r="BG12" s="9" t="s">
        <v>29</v>
      </c>
      <c r="BH12" s="9" t="s">
        <v>29</v>
      </c>
      <c r="BI12" s="11" t="n">
        <f aca="false">ROUNDUP(AK12/C12,0)</f>
        <v>5</v>
      </c>
      <c r="BJ12" s="13" t="n">
        <v>64</v>
      </c>
      <c r="BK12" s="13" t="n">
        <v>0</v>
      </c>
      <c r="BL12" s="13" t="s">
        <v>339</v>
      </c>
      <c r="BM12" s="21" t="s">
        <v>339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1000</v>
      </c>
      <c r="D13" s="9" t="n">
        <v>203524</v>
      </c>
      <c r="E13" s="9" t="n">
        <v>2118333</v>
      </c>
      <c r="F13" s="9"/>
      <c r="G13" s="9" t="s">
        <v>224</v>
      </c>
      <c r="H13" s="9" t="s">
        <v>29</v>
      </c>
      <c r="I13" s="10" t="s">
        <v>225</v>
      </c>
      <c r="J13" s="9" t="n">
        <v>0</v>
      </c>
      <c r="K13" s="9" t="n">
        <f aca="false">H13-J13</f>
        <v>0</v>
      </c>
      <c r="L13" s="9" t="n">
        <v>800</v>
      </c>
      <c r="M13" s="9" t="n">
        <f aca="false">K13+L13</f>
        <v>800</v>
      </c>
      <c r="N13" s="9" t="n">
        <v>0</v>
      </c>
      <c r="O13" s="9" t="n">
        <f aca="false">M13-N13</f>
        <v>800</v>
      </c>
      <c r="P13" s="9" t="s">
        <v>29</v>
      </c>
      <c r="Q13" s="9" t="n">
        <f aca="false">O13+P13</f>
        <v>800</v>
      </c>
      <c r="R13" s="9"/>
      <c r="S13" s="9"/>
      <c r="T13" s="9"/>
      <c r="U13" s="9"/>
      <c r="V13" s="9"/>
      <c r="W13" s="9"/>
      <c r="X13" s="9"/>
      <c r="Y13" s="9"/>
      <c r="Z13" s="9"/>
      <c r="AA13" s="9" t="n">
        <v>200</v>
      </c>
      <c r="AB13" s="9"/>
      <c r="AC13" s="9"/>
      <c r="AD13" s="9"/>
      <c r="AE13" s="9"/>
      <c r="AF13" s="9"/>
      <c r="AG13" s="9"/>
      <c r="AH13" s="9"/>
      <c r="AI13" s="9"/>
      <c r="AJ13" s="9" t="n">
        <f aca="false">SUM(R13:AI13)</f>
        <v>200</v>
      </c>
      <c r="AK13" s="9" t="n">
        <f aca="false">Q13-AJ13</f>
        <v>600</v>
      </c>
      <c r="AL13" s="9" t="n">
        <v>0</v>
      </c>
      <c r="AM13" s="9" t="s">
        <v>29</v>
      </c>
      <c r="AN13" s="9" t="s">
        <v>29</v>
      </c>
      <c r="AO13" s="9" t="s">
        <v>29</v>
      </c>
      <c r="AP13" s="9" t="s">
        <v>29</v>
      </c>
      <c r="AQ13" s="9" t="s">
        <v>29</v>
      </c>
      <c r="AR13" s="9" t="s">
        <v>29</v>
      </c>
      <c r="AS13" s="9" t="s">
        <v>29</v>
      </c>
      <c r="AT13" s="9" t="s">
        <v>29</v>
      </c>
      <c r="AU13" s="9" t="s">
        <v>29</v>
      </c>
      <c r="AV13" s="9" t="s">
        <v>29</v>
      </c>
      <c r="AW13" s="9" t="s">
        <v>29</v>
      </c>
      <c r="AX13" s="9" t="s">
        <v>29</v>
      </c>
      <c r="AY13" s="9" t="s">
        <v>29</v>
      </c>
      <c r="AZ13" s="9" t="s">
        <v>29</v>
      </c>
      <c r="BA13" s="9" t="s">
        <v>29</v>
      </c>
      <c r="BB13" s="9" t="s">
        <v>29</v>
      </c>
      <c r="BC13" s="9" t="s">
        <v>29</v>
      </c>
      <c r="BD13" s="9" t="s">
        <v>29</v>
      </c>
      <c r="BE13" s="9" t="s">
        <v>29</v>
      </c>
      <c r="BF13" s="9" t="s">
        <v>29</v>
      </c>
      <c r="BG13" s="9" t="n">
        <v>800</v>
      </c>
      <c r="BH13" s="9" t="s">
        <v>29</v>
      </c>
      <c r="BI13" s="11" t="n">
        <f aca="false">ROUNDUP(AK13/C13,0)</f>
        <v>1</v>
      </c>
      <c r="BJ13" s="13" t="n">
        <v>515</v>
      </c>
      <c r="BK13" s="13" t="n">
        <v>1010</v>
      </c>
      <c r="BL13" s="13" t="s">
        <v>336</v>
      </c>
      <c r="BM13" s="21" t="s">
        <v>336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2850</v>
      </c>
      <c r="D14" s="9" t="n">
        <v>203524</v>
      </c>
      <c r="E14" s="9" t="n">
        <v>2055826</v>
      </c>
      <c r="F14" s="9" t="s">
        <v>41</v>
      </c>
      <c r="G14" s="9" t="s">
        <v>71</v>
      </c>
      <c r="H14" s="9" t="n">
        <v>900</v>
      </c>
      <c r="I14" s="10" t="s">
        <v>72</v>
      </c>
      <c r="J14" s="9" t="n">
        <v>330</v>
      </c>
      <c r="K14" s="9" t="n">
        <f aca="false">H14-J14</f>
        <v>570</v>
      </c>
      <c r="L14" s="9" t="n">
        <v>1200</v>
      </c>
      <c r="M14" s="9" t="n">
        <f aca="false">K14+L14</f>
        <v>1770</v>
      </c>
      <c r="N14" s="9" t="n">
        <v>1855</v>
      </c>
      <c r="O14" s="9" t="n">
        <f aca="false">M14-N14</f>
        <v>-85</v>
      </c>
      <c r="P14" s="9" t="n">
        <v>900</v>
      </c>
      <c r="Q14" s="9" t="n">
        <f aca="false">O14+P14</f>
        <v>815</v>
      </c>
      <c r="R14" s="9"/>
      <c r="S14" s="9"/>
      <c r="T14" s="9"/>
      <c r="U14" s="9"/>
      <c r="V14" s="9"/>
      <c r="W14" s="9" t="n">
        <v>219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 t="n">
        <f aca="false">SUM(R14:AI14)</f>
        <v>219</v>
      </c>
      <c r="AK14" s="9" t="n">
        <f aca="false">Q14-AJ14</f>
        <v>596</v>
      </c>
      <c r="AL14" s="9" t="n">
        <v>600</v>
      </c>
      <c r="AM14" s="9" t="n">
        <v>900</v>
      </c>
      <c r="AN14" s="9" t="n">
        <v>600</v>
      </c>
      <c r="AO14" s="9" t="n">
        <v>900</v>
      </c>
      <c r="AP14" s="9" t="s">
        <v>29</v>
      </c>
      <c r="AQ14" s="9" t="n">
        <v>600</v>
      </c>
      <c r="AR14" s="9" t="n">
        <v>900</v>
      </c>
      <c r="AS14" s="9" t="n">
        <v>600</v>
      </c>
      <c r="AT14" s="9" t="n">
        <v>900</v>
      </c>
      <c r="AU14" s="9" t="n">
        <v>600</v>
      </c>
      <c r="AV14" s="9" t="s">
        <v>29</v>
      </c>
      <c r="AW14" s="9" t="s">
        <v>29</v>
      </c>
      <c r="AX14" s="9" t="s">
        <v>29</v>
      </c>
      <c r="AY14" s="9" t="s">
        <v>29</v>
      </c>
      <c r="AZ14" s="9" t="s">
        <v>29</v>
      </c>
      <c r="BA14" s="9" t="s">
        <v>29</v>
      </c>
      <c r="BB14" s="9" t="s">
        <v>29</v>
      </c>
      <c r="BC14" s="9" t="s">
        <v>29</v>
      </c>
      <c r="BD14" s="9" t="n">
        <v>300</v>
      </c>
      <c r="BE14" s="9" t="n">
        <v>1200</v>
      </c>
      <c r="BF14" s="9" t="n">
        <v>900</v>
      </c>
      <c r="BG14" s="9" t="n">
        <v>600</v>
      </c>
      <c r="BH14" s="9" t="n">
        <v>900</v>
      </c>
      <c r="BI14" s="11" t="n">
        <f aca="false">ROUNDUP(AK14/C14,0)</f>
        <v>1</v>
      </c>
      <c r="BJ14" s="13" t="n">
        <v>45</v>
      </c>
      <c r="BK14" s="13" t="n">
        <v>500</v>
      </c>
      <c r="BL14" s="13" t="s">
        <v>95</v>
      </c>
      <c r="BM14" s="21" t="s">
        <v>155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500</v>
      </c>
      <c r="D15" s="9" t="n">
        <v>203524</v>
      </c>
      <c r="E15" s="9" t="n">
        <v>2055824</v>
      </c>
      <c r="F15" s="9" t="s">
        <v>36</v>
      </c>
      <c r="G15" s="9" t="s">
        <v>156</v>
      </c>
      <c r="H15" s="9" t="n">
        <v>800</v>
      </c>
      <c r="I15" s="10" t="s">
        <v>157</v>
      </c>
      <c r="J15" s="9" t="n">
        <v>1185</v>
      </c>
      <c r="K15" s="9" t="n">
        <f aca="false">H15-J15</f>
        <v>-385</v>
      </c>
      <c r="L15" s="9" t="n">
        <v>800</v>
      </c>
      <c r="M15" s="9" t="n">
        <f aca="false">K15+L15</f>
        <v>415</v>
      </c>
      <c r="N15" s="9" t="n">
        <v>415</v>
      </c>
      <c r="O15" s="9" t="n">
        <f aca="false">M15-N15</f>
        <v>0</v>
      </c>
      <c r="P15" s="9" t="n">
        <v>800</v>
      </c>
      <c r="Q15" s="9" t="n">
        <f aca="false">O15+P15</f>
        <v>800</v>
      </c>
      <c r="R15" s="9"/>
      <c r="S15" s="9"/>
      <c r="T15" s="9"/>
      <c r="U15" s="9"/>
      <c r="V15" s="9"/>
      <c r="W15" s="9" t="n">
        <v>217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 t="n">
        <f aca="false">SUM(R15:AI15)</f>
        <v>217</v>
      </c>
      <c r="AK15" s="9" t="n">
        <f aca="false">Q15-AJ15</f>
        <v>583</v>
      </c>
      <c r="AL15" s="9" t="n">
        <v>800</v>
      </c>
      <c r="AM15" s="9" t="n">
        <v>800</v>
      </c>
      <c r="AN15" s="9" t="n">
        <v>800</v>
      </c>
      <c r="AO15" s="9" t="n">
        <v>800</v>
      </c>
      <c r="AP15" s="9" t="s">
        <v>29</v>
      </c>
      <c r="AQ15" s="9" t="n">
        <v>800</v>
      </c>
      <c r="AR15" s="9" t="n">
        <v>800</v>
      </c>
      <c r="AS15" s="9" t="n">
        <v>400</v>
      </c>
      <c r="AT15" s="9" t="n">
        <v>800</v>
      </c>
      <c r="AU15" s="9" t="n">
        <v>800</v>
      </c>
      <c r="AV15" s="9" t="s">
        <v>29</v>
      </c>
      <c r="AW15" s="9" t="s">
        <v>29</v>
      </c>
      <c r="AX15" s="9" t="s">
        <v>29</v>
      </c>
      <c r="AY15" s="9" t="s">
        <v>29</v>
      </c>
      <c r="AZ15" s="9" t="s">
        <v>29</v>
      </c>
      <c r="BA15" s="9" t="s">
        <v>29</v>
      </c>
      <c r="BB15" s="9" t="s">
        <v>29</v>
      </c>
      <c r="BC15" s="9" t="s">
        <v>29</v>
      </c>
      <c r="BD15" s="9" t="n">
        <v>400</v>
      </c>
      <c r="BE15" s="9" t="n">
        <v>1200</v>
      </c>
      <c r="BF15" s="9" t="n">
        <v>800</v>
      </c>
      <c r="BG15" s="9" t="n">
        <v>800</v>
      </c>
      <c r="BH15" s="9" t="n">
        <v>800</v>
      </c>
      <c r="BI15" s="11" t="n">
        <f aca="false">ROUNDUP(AK15/C15,0)</f>
        <v>2</v>
      </c>
      <c r="BJ15" s="13" t="n">
        <v>56</v>
      </c>
      <c r="BK15" s="13" t="n">
        <v>4</v>
      </c>
      <c r="BL15" s="13" t="s">
        <v>95</v>
      </c>
      <c r="BM15" s="21" t="s">
        <v>138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100</v>
      </c>
      <c r="D16" s="9" t="n">
        <v>190991</v>
      </c>
      <c r="E16" s="9" t="n">
        <v>2130677</v>
      </c>
      <c r="F16" s="9" t="s">
        <v>41</v>
      </c>
      <c r="G16" s="9" t="s">
        <v>33</v>
      </c>
      <c r="H16" s="9" t="s">
        <v>29</v>
      </c>
      <c r="I16" s="10" t="s">
        <v>34</v>
      </c>
      <c r="J16" s="9" t="n">
        <v>256</v>
      </c>
      <c r="K16" s="9" t="n">
        <f aca="false">H16-J16</f>
        <v>-256</v>
      </c>
      <c r="L16" s="9" t="n">
        <v>1200</v>
      </c>
      <c r="M16" s="9" t="n">
        <f aca="false">K16+L16</f>
        <v>944</v>
      </c>
      <c r="N16" s="9" t="n">
        <v>500</v>
      </c>
      <c r="O16" s="9" t="n">
        <f aca="false">M16-N16</f>
        <v>444</v>
      </c>
      <c r="P16" s="9" t="n">
        <v>500</v>
      </c>
      <c r="Q16" s="9" t="n">
        <f aca="false">O16+P16</f>
        <v>944</v>
      </c>
      <c r="R16" s="9"/>
      <c r="S16" s="9"/>
      <c r="T16" s="9"/>
      <c r="U16" s="9"/>
      <c r="V16" s="9"/>
      <c r="W16" s="9" t="n">
        <v>100</v>
      </c>
      <c r="X16" s="9" t="n">
        <v>100</v>
      </c>
      <c r="Y16" s="9"/>
      <c r="Z16" s="9"/>
      <c r="AA16" s="9"/>
      <c r="AB16" s="9"/>
      <c r="AC16" s="9" t="n">
        <v>100</v>
      </c>
      <c r="AD16" s="9" t="n">
        <v>100</v>
      </c>
      <c r="AE16" s="9"/>
      <c r="AF16" s="9"/>
      <c r="AG16" s="9"/>
      <c r="AH16" s="9"/>
      <c r="AI16" s="9"/>
      <c r="AJ16" s="9" t="n">
        <f aca="false">SUM(R16:AI16)</f>
        <v>400</v>
      </c>
      <c r="AK16" s="9" t="n">
        <f aca="false">Q16-AJ16</f>
        <v>544</v>
      </c>
      <c r="AL16" s="9" t="n">
        <v>500</v>
      </c>
      <c r="AM16" s="9" t="n">
        <v>500</v>
      </c>
      <c r="AN16" s="9" t="n">
        <v>500</v>
      </c>
      <c r="AO16" s="9" t="n">
        <v>500</v>
      </c>
      <c r="AP16" s="9" t="s">
        <v>29</v>
      </c>
      <c r="AQ16" s="9" t="n">
        <v>500</v>
      </c>
      <c r="AR16" s="9" t="n">
        <v>500</v>
      </c>
      <c r="AS16" s="9" t="n">
        <v>500</v>
      </c>
      <c r="AT16" s="9" t="n">
        <v>500</v>
      </c>
      <c r="AU16" s="9" t="n">
        <v>500</v>
      </c>
      <c r="AV16" s="9" t="s">
        <v>29</v>
      </c>
      <c r="AW16" s="9" t="s">
        <v>29</v>
      </c>
      <c r="AX16" s="9" t="s">
        <v>29</v>
      </c>
      <c r="AY16" s="9" t="s">
        <v>29</v>
      </c>
      <c r="AZ16" s="9" t="s">
        <v>29</v>
      </c>
      <c r="BA16" s="9" t="s">
        <v>29</v>
      </c>
      <c r="BB16" s="9" t="s">
        <v>29</v>
      </c>
      <c r="BC16" s="9" t="s">
        <v>29</v>
      </c>
      <c r="BD16" s="9" t="n">
        <v>100</v>
      </c>
      <c r="BE16" s="9" t="n">
        <v>900</v>
      </c>
      <c r="BF16" s="9" t="n">
        <v>500</v>
      </c>
      <c r="BG16" s="9" t="n">
        <v>500</v>
      </c>
      <c r="BH16" s="9" t="n">
        <v>500</v>
      </c>
      <c r="BI16" s="11" t="n">
        <f aca="false">ROUNDUP(AK16/C16,0)</f>
        <v>6</v>
      </c>
      <c r="BJ16" s="13" t="n">
        <v>322</v>
      </c>
      <c r="BK16" s="13" t="n">
        <v>813</v>
      </c>
      <c r="BL16" s="13" t="s">
        <v>355</v>
      </c>
      <c r="BM16" s="21" t="s">
        <v>356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900</v>
      </c>
      <c r="D17" s="9" t="n">
        <v>190991</v>
      </c>
      <c r="E17" s="9" t="n">
        <v>2093741</v>
      </c>
      <c r="F17" s="9" t="s">
        <v>46</v>
      </c>
      <c r="G17" s="9" t="s">
        <v>158</v>
      </c>
      <c r="H17" s="9" t="n">
        <v>800</v>
      </c>
      <c r="I17" s="10" t="s">
        <v>159</v>
      </c>
      <c r="J17" s="9" t="n">
        <v>211</v>
      </c>
      <c r="K17" s="9" t="n">
        <f aca="false">H17-J17</f>
        <v>589</v>
      </c>
      <c r="L17" s="9" t="n">
        <v>800</v>
      </c>
      <c r="M17" s="9" t="n">
        <f aca="false">K17+L17</f>
        <v>1389</v>
      </c>
      <c r="N17" s="9" t="n">
        <v>557</v>
      </c>
      <c r="O17" s="9" t="n">
        <f aca="false">M17-N17</f>
        <v>832</v>
      </c>
      <c r="P17" s="9" t="n">
        <v>800</v>
      </c>
      <c r="Q17" s="9" t="n">
        <f aca="false">O17+P17</f>
        <v>1632</v>
      </c>
      <c r="R17" s="9"/>
      <c r="S17" s="9"/>
      <c r="T17" s="9"/>
      <c r="U17" s="9"/>
      <c r="V17" s="9" t="n">
        <v>1100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n">
        <f aca="false">SUM(R17:AI17)</f>
        <v>1100</v>
      </c>
      <c r="AK17" s="9" t="n">
        <f aca="false">Q17-AJ17</f>
        <v>532</v>
      </c>
      <c r="AL17" s="9" t="n">
        <v>800</v>
      </c>
      <c r="AM17" s="9" t="n">
        <v>800</v>
      </c>
      <c r="AN17" s="9" t="n">
        <v>800</v>
      </c>
      <c r="AO17" s="9" t="n">
        <v>800</v>
      </c>
      <c r="AP17" s="9" t="s">
        <v>29</v>
      </c>
      <c r="AQ17" s="9" t="n">
        <v>800</v>
      </c>
      <c r="AR17" s="9" t="n">
        <v>800</v>
      </c>
      <c r="AS17" s="9" t="n">
        <v>800</v>
      </c>
      <c r="AT17" s="9" t="n">
        <v>800</v>
      </c>
      <c r="AU17" s="9" t="n">
        <v>800</v>
      </c>
      <c r="AV17" s="9" t="s">
        <v>29</v>
      </c>
      <c r="AW17" s="9" t="s">
        <v>29</v>
      </c>
      <c r="AX17" s="9" t="s">
        <v>29</v>
      </c>
      <c r="AY17" s="9" t="s">
        <v>29</v>
      </c>
      <c r="AZ17" s="9" t="s">
        <v>29</v>
      </c>
      <c r="BA17" s="9" t="s">
        <v>29</v>
      </c>
      <c r="BB17" s="9" t="s">
        <v>29</v>
      </c>
      <c r="BC17" s="9" t="s">
        <v>29</v>
      </c>
      <c r="BD17" s="9" t="s">
        <v>29</v>
      </c>
      <c r="BE17" s="9" t="n">
        <v>800</v>
      </c>
      <c r="BF17" s="9" t="n">
        <v>800</v>
      </c>
      <c r="BG17" s="9" t="n">
        <v>800</v>
      </c>
      <c r="BH17" s="9" t="n">
        <v>800</v>
      </c>
      <c r="BI17" s="11" t="n">
        <f aca="false">ROUNDUP(AK17/C17,0)</f>
        <v>1</v>
      </c>
      <c r="BJ17" s="13" t="n">
        <v>32</v>
      </c>
      <c r="BK17" s="13" t="n">
        <v>97</v>
      </c>
      <c r="BL17" s="13" t="s">
        <v>95</v>
      </c>
      <c r="BM17" s="21" t="s">
        <v>155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1000</v>
      </c>
      <c r="D18" s="9" t="n">
        <v>0</v>
      </c>
      <c r="E18" s="9" t="n">
        <v>2074375</v>
      </c>
      <c r="F18" s="9"/>
      <c r="G18" s="9" t="s">
        <v>86</v>
      </c>
      <c r="H18" s="9" t="n">
        <v>1500</v>
      </c>
      <c r="I18" s="10" t="s">
        <v>87</v>
      </c>
      <c r="J18" s="9" t="n">
        <v>0</v>
      </c>
      <c r="K18" s="9" t="n">
        <f aca="false">H18-J18</f>
        <v>1500</v>
      </c>
      <c r="L18" s="9" t="n">
        <v>1000</v>
      </c>
      <c r="M18" s="9" t="n">
        <f aca="false">K18+L18</f>
        <v>2500</v>
      </c>
      <c r="N18" s="9" t="n">
        <f aca="false">479+1760</f>
        <v>2239</v>
      </c>
      <c r="O18" s="9" t="n">
        <f aca="false">M18-N18</f>
        <v>261</v>
      </c>
      <c r="P18" s="9" t="n">
        <v>1000</v>
      </c>
      <c r="Q18" s="9" t="n">
        <f aca="false">O18+P18</f>
        <v>1261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 t="n">
        <v>745</v>
      </c>
      <c r="AI18" s="9"/>
      <c r="AJ18" s="9" t="n">
        <f aca="false">SUM(R18:AI18)</f>
        <v>745</v>
      </c>
      <c r="AK18" s="9" t="n">
        <f aca="false">Q18-AJ18</f>
        <v>516</v>
      </c>
      <c r="AL18" s="9" t="n">
        <v>1000</v>
      </c>
      <c r="AM18" s="9" t="n">
        <v>500</v>
      </c>
      <c r="AN18" s="9" t="n">
        <v>1000</v>
      </c>
      <c r="AO18" s="9" t="n">
        <v>1000</v>
      </c>
      <c r="AP18" s="9" t="s">
        <v>29</v>
      </c>
      <c r="AQ18" s="9" t="n">
        <v>1000</v>
      </c>
      <c r="AR18" s="9" t="n">
        <v>1000</v>
      </c>
      <c r="AS18" s="9" t="n">
        <v>500</v>
      </c>
      <c r="AT18" s="9" t="n">
        <v>1000</v>
      </c>
      <c r="AU18" s="9" t="n">
        <v>1000</v>
      </c>
      <c r="AV18" s="9" t="s">
        <v>29</v>
      </c>
      <c r="AW18" s="9" t="s">
        <v>29</v>
      </c>
      <c r="AX18" s="9" t="s">
        <v>29</v>
      </c>
      <c r="AY18" s="9" t="s">
        <v>29</v>
      </c>
      <c r="AZ18" s="9" t="s">
        <v>29</v>
      </c>
      <c r="BA18" s="9" t="s">
        <v>29</v>
      </c>
      <c r="BB18" s="9" t="s">
        <v>29</v>
      </c>
      <c r="BC18" s="9" t="s">
        <v>29</v>
      </c>
      <c r="BD18" s="9" t="n">
        <v>500</v>
      </c>
      <c r="BE18" s="9" t="n">
        <v>1500</v>
      </c>
      <c r="BF18" s="9" t="n">
        <v>1000</v>
      </c>
      <c r="BG18" s="9" t="n">
        <v>500</v>
      </c>
      <c r="BH18" s="9" t="n">
        <v>1000</v>
      </c>
      <c r="BI18" s="11" t="n">
        <f aca="false">ROUNDUP(AK18/C18,0)</f>
        <v>1</v>
      </c>
      <c r="BJ18" s="13" t="n">
        <v>21</v>
      </c>
      <c r="BK18" s="13" t="n">
        <v>40</v>
      </c>
      <c r="BL18" s="13" t="s">
        <v>49</v>
      </c>
      <c r="BM18" s="21" t="s">
        <v>138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1000</v>
      </c>
      <c r="D19" s="9" t="n">
        <v>191575</v>
      </c>
      <c r="E19" s="9" t="n">
        <v>2073479</v>
      </c>
      <c r="F19" s="9" t="s">
        <v>41</v>
      </c>
      <c r="G19" s="9" t="s">
        <v>51</v>
      </c>
      <c r="H19" s="9" t="n">
        <v>1500</v>
      </c>
      <c r="I19" s="10" t="s">
        <v>52</v>
      </c>
      <c r="J19" s="9" t="n">
        <v>0</v>
      </c>
      <c r="K19" s="9" t="n">
        <f aca="false">H19-J19</f>
        <v>1500</v>
      </c>
      <c r="L19" s="9" t="n">
        <v>900</v>
      </c>
      <c r="M19" s="9" t="n">
        <f aca="false">K19+L19</f>
        <v>2400</v>
      </c>
      <c r="N19" s="9" t="n">
        <v>1685</v>
      </c>
      <c r="O19" s="9" t="n">
        <f aca="false">M19-N19</f>
        <v>715</v>
      </c>
      <c r="P19" s="9" t="n">
        <v>900</v>
      </c>
      <c r="Q19" s="9" t="n">
        <f aca="false">O19+P19</f>
        <v>1615</v>
      </c>
      <c r="R19" s="9" t="n">
        <v>410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 t="n">
        <v>360</v>
      </c>
      <c r="AG19" s="9"/>
      <c r="AH19" s="9" t="n">
        <v>340</v>
      </c>
      <c r="AI19" s="9"/>
      <c r="AJ19" s="9" t="n">
        <f aca="false">SUM(R19:AI19)</f>
        <v>1110</v>
      </c>
      <c r="AK19" s="9" t="n">
        <f aca="false">Q19-AJ19</f>
        <v>505</v>
      </c>
      <c r="AL19" s="9" t="n">
        <v>1200</v>
      </c>
      <c r="AM19" s="9" t="n">
        <v>900</v>
      </c>
      <c r="AN19" s="9" t="n">
        <v>900</v>
      </c>
      <c r="AO19" s="9" t="n">
        <v>900</v>
      </c>
      <c r="AP19" s="9" t="s">
        <v>29</v>
      </c>
      <c r="AQ19" s="9" t="n">
        <v>900</v>
      </c>
      <c r="AR19" s="9" t="n">
        <v>900</v>
      </c>
      <c r="AS19" s="9" t="n">
        <v>900</v>
      </c>
      <c r="AT19" s="9" t="n">
        <v>900</v>
      </c>
      <c r="AU19" s="9" t="n">
        <v>900</v>
      </c>
      <c r="AV19" s="9" t="s">
        <v>29</v>
      </c>
      <c r="AW19" s="9" t="s">
        <v>29</v>
      </c>
      <c r="AX19" s="9" t="s">
        <v>29</v>
      </c>
      <c r="AY19" s="9" t="s">
        <v>29</v>
      </c>
      <c r="AZ19" s="9" t="s">
        <v>29</v>
      </c>
      <c r="BA19" s="9" t="s">
        <v>29</v>
      </c>
      <c r="BB19" s="9" t="s">
        <v>29</v>
      </c>
      <c r="BC19" s="9" t="s">
        <v>29</v>
      </c>
      <c r="BD19" s="9" t="n">
        <v>300</v>
      </c>
      <c r="BE19" s="9" t="n">
        <v>1500</v>
      </c>
      <c r="BF19" s="9" t="n">
        <v>900</v>
      </c>
      <c r="BG19" s="9" t="n">
        <v>900</v>
      </c>
      <c r="BH19" s="9" t="n">
        <v>900</v>
      </c>
      <c r="BI19" s="11" t="n">
        <f aca="false">ROUNDUP(AK19/C19,0)</f>
        <v>1</v>
      </c>
      <c r="BJ19" s="13" t="n">
        <v>954</v>
      </c>
      <c r="BK19" s="13" t="n">
        <v>2925</v>
      </c>
      <c r="BL19" s="13" t="s">
        <v>49</v>
      </c>
      <c r="BM19" s="21" t="s">
        <v>49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300</v>
      </c>
      <c r="D20" s="9" t="n">
        <v>203524</v>
      </c>
      <c r="E20" s="9" t="n">
        <v>2122174</v>
      </c>
      <c r="F20" s="9"/>
      <c r="G20" s="9" t="s">
        <v>196</v>
      </c>
      <c r="H20" s="9" t="s">
        <v>29</v>
      </c>
      <c r="I20" s="10" t="s">
        <v>197</v>
      </c>
      <c r="J20" s="9" t="n">
        <v>0</v>
      </c>
      <c r="K20" s="9" t="n">
        <f aca="false">H20-J20</f>
        <v>0</v>
      </c>
      <c r="L20" s="9" t="s">
        <v>29</v>
      </c>
      <c r="M20" s="9" t="n">
        <f aca="false">K20+L20</f>
        <v>0</v>
      </c>
      <c r="N20" s="9" t="n">
        <v>0</v>
      </c>
      <c r="O20" s="9" t="n">
        <f aca="false">M20-N20</f>
        <v>0</v>
      </c>
      <c r="P20" s="9" t="n">
        <v>500</v>
      </c>
      <c r="Q20" s="9" t="n">
        <f aca="false">O20+P20</f>
        <v>500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n">
        <f aca="false">SUM(R20:AI20)</f>
        <v>0</v>
      </c>
      <c r="AK20" s="9" t="n">
        <f aca="false">Q20-AJ20</f>
        <v>500</v>
      </c>
      <c r="AL20" s="9" t="n">
        <v>0</v>
      </c>
      <c r="AM20" s="9" t="s">
        <v>29</v>
      </c>
      <c r="AN20" s="9" t="s">
        <v>29</v>
      </c>
      <c r="AO20" s="9" t="s">
        <v>29</v>
      </c>
      <c r="AP20" s="9" t="s">
        <v>29</v>
      </c>
      <c r="AQ20" s="9" t="s">
        <v>29</v>
      </c>
      <c r="AR20" s="9" t="s">
        <v>29</v>
      </c>
      <c r="AS20" s="9" t="s">
        <v>29</v>
      </c>
      <c r="AT20" s="9" t="s">
        <v>29</v>
      </c>
      <c r="AU20" s="9" t="s">
        <v>29</v>
      </c>
      <c r="AV20" s="9" t="s">
        <v>29</v>
      </c>
      <c r="AW20" s="9" t="s">
        <v>29</v>
      </c>
      <c r="AX20" s="9" t="s">
        <v>29</v>
      </c>
      <c r="AY20" s="9" t="s">
        <v>29</v>
      </c>
      <c r="AZ20" s="9" t="s">
        <v>29</v>
      </c>
      <c r="BA20" s="9" t="s">
        <v>29</v>
      </c>
      <c r="BB20" s="9" t="s">
        <v>29</v>
      </c>
      <c r="BC20" s="9" t="s">
        <v>29</v>
      </c>
      <c r="BD20" s="9" t="s">
        <v>29</v>
      </c>
      <c r="BE20" s="9" t="n">
        <v>500</v>
      </c>
      <c r="BF20" s="9" t="s">
        <v>29</v>
      </c>
      <c r="BG20" s="9" t="s">
        <v>29</v>
      </c>
      <c r="BH20" s="9" t="n">
        <v>500</v>
      </c>
      <c r="BI20" s="11" t="n">
        <f aca="false">ROUNDUP(AK20/C20,0)</f>
        <v>2</v>
      </c>
      <c r="BJ20" s="13" t="n">
        <v>135</v>
      </c>
      <c r="BK20" s="13" t="n">
        <v>0</v>
      </c>
      <c r="BL20" s="13" t="s">
        <v>95</v>
      </c>
      <c r="BM20" s="21" t="s">
        <v>155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6000</v>
      </c>
      <c r="D21" s="9" t="n">
        <v>203524</v>
      </c>
      <c r="E21" s="9" t="n">
        <v>2116638</v>
      </c>
      <c r="F21" s="9"/>
      <c r="G21" s="9" t="s">
        <v>200</v>
      </c>
      <c r="H21" s="9" t="s">
        <v>29</v>
      </c>
      <c r="I21" s="10" t="s">
        <v>201</v>
      </c>
      <c r="J21" s="9" t="n">
        <v>0</v>
      </c>
      <c r="K21" s="9" t="n">
        <f aca="false">H21-J21</f>
        <v>0</v>
      </c>
      <c r="L21" s="9" t="s">
        <v>29</v>
      </c>
      <c r="M21" s="9" t="n">
        <f aca="false">K21+L21</f>
        <v>0</v>
      </c>
      <c r="N21" s="9" t="n">
        <v>0</v>
      </c>
      <c r="O21" s="9" t="n">
        <f aca="false">M21-N21</f>
        <v>0</v>
      </c>
      <c r="P21" s="9" t="n">
        <v>500</v>
      </c>
      <c r="Q21" s="9" t="n">
        <f aca="false">O21+P21</f>
        <v>500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 t="n">
        <f aca="false">SUM(R21:AI21)</f>
        <v>0</v>
      </c>
      <c r="AK21" s="9" t="n">
        <f aca="false">Q21-AJ21</f>
        <v>500</v>
      </c>
      <c r="AL21" s="9" t="s">
        <v>29</v>
      </c>
      <c r="AM21" s="9" t="n">
        <v>0</v>
      </c>
      <c r="AN21" s="9" t="s">
        <v>29</v>
      </c>
      <c r="AO21" s="9" t="s">
        <v>29</v>
      </c>
      <c r="AP21" s="9" t="s">
        <v>29</v>
      </c>
      <c r="AQ21" s="9" t="s">
        <v>29</v>
      </c>
      <c r="AR21" s="9" t="s">
        <v>29</v>
      </c>
      <c r="AS21" s="9" t="s">
        <v>29</v>
      </c>
      <c r="AT21" s="9" t="s">
        <v>29</v>
      </c>
      <c r="AU21" s="9" t="s">
        <v>29</v>
      </c>
      <c r="AV21" s="9" t="s">
        <v>29</v>
      </c>
      <c r="AW21" s="9" t="s">
        <v>29</v>
      </c>
      <c r="AX21" s="9" t="s">
        <v>29</v>
      </c>
      <c r="AY21" s="9" t="s">
        <v>29</v>
      </c>
      <c r="AZ21" s="9" t="s">
        <v>29</v>
      </c>
      <c r="BA21" s="9" t="s">
        <v>29</v>
      </c>
      <c r="BB21" s="9" t="s">
        <v>29</v>
      </c>
      <c r="BC21" s="9" t="s">
        <v>29</v>
      </c>
      <c r="BD21" s="9" t="s">
        <v>29</v>
      </c>
      <c r="BE21" s="9" t="s">
        <v>29</v>
      </c>
      <c r="BF21" s="9" t="s">
        <v>29</v>
      </c>
      <c r="BG21" s="9" t="n">
        <v>500</v>
      </c>
      <c r="BH21" s="9" t="s">
        <v>29</v>
      </c>
      <c r="BI21" s="11" t="n">
        <f aca="false">ROUNDUP(AK21/C21,0)</f>
        <v>1</v>
      </c>
      <c r="BJ21" s="13" t="n">
        <v>9</v>
      </c>
      <c r="BK21" s="13" t="n">
        <v>0</v>
      </c>
      <c r="BL21" s="13" t="s">
        <v>95</v>
      </c>
      <c r="BM21" s="21" t="s">
        <v>155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120</v>
      </c>
      <c r="D22" s="9" t="n">
        <v>156985</v>
      </c>
      <c r="E22" s="9" t="n">
        <v>2122173</v>
      </c>
      <c r="F22" s="9" t="s">
        <v>25</v>
      </c>
      <c r="G22" s="9" t="s">
        <v>194</v>
      </c>
      <c r="H22" s="9" t="s">
        <v>29</v>
      </c>
      <c r="I22" s="10" t="s">
        <v>195</v>
      </c>
      <c r="J22" s="9" t="n">
        <v>0</v>
      </c>
      <c r="K22" s="9" t="n">
        <f aca="false">H22-J22</f>
        <v>0</v>
      </c>
      <c r="L22" s="9" t="n">
        <v>240</v>
      </c>
      <c r="M22" s="9" t="n">
        <f aca="false">K22+L22</f>
        <v>240</v>
      </c>
      <c r="N22" s="9" t="n">
        <v>0</v>
      </c>
      <c r="O22" s="9" t="n">
        <f aca="false">M22-N22</f>
        <v>240</v>
      </c>
      <c r="P22" s="9" t="n">
        <v>240</v>
      </c>
      <c r="Q22" s="9" t="n">
        <f aca="false">O22+P22</f>
        <v>480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 t="n">
        <f aca="false">SUM(R22:AI22)</f>
        <v>0</v>
      </c>
      <c r="AK22" s="9" t="n">
        <f aca="false">Q22-AJ22</f>
        <v>480</v>
      </c>
      <c r="AL22" s="9" t="n">
        <v>240</v>
      </c>
      <c r="AM22" s="9" t="n">
        <v>0</v>
      </c>
      <c r="AN22" s="9" t="s">
        <v>29</v>
      </c>
      <c r="AO22" s="9" t="s">
        <v>29</v>
      </c>
      <c r="AP22" s="9" t="s">
        <v>29</v>
      </c>
      <c r="AQ22" s="9" t="s">
        <v>29</v>
      </c>
      <c r="AR22" s="9" t="s">
        <v>29</v>
      </c>
      <c r="AS22" s="9" t="s">
        <v>29</v>
      </c>
      <c r="AT22" s="9" t="s">
        <v>29</v>
      </c>
      <c r="AU22" s="9" t="s">
        <v>29</v>
      </c>
      <c r="AV22" s="9" t="s">
        <v>29</v>
      </c>
      <c r="AW22" s="9" t="s">
        <v>29</v>
      </c>
      <c r="AX22" s="9" t="s">
        <v>29</v>
      </c>
      <c r="AY22" s="9" t="s">
        <v>29</v>
      </c>
      <c r="AZ22" s="9" t="s">
        <v>29</v>
      </c>
      <c r="BA22" s="9" t="s">
        <v>29</v>
      </c>
      <c r="BB22" s="9" t="s">
        <v>29</v>
      </c>
      <c r="BC22" s="9" t="s">
        <v>29</v>
      </c>
      <c r="BD22" s="9" t="n">
        <v>120</v>
      </c>
      <c r="BE22" s="9" t="n">
        <v>240</v>
      </c>
      <c r="BF22" s="9" t="s">
        <v>29</v>
      </c>
      <c r="BG22" s="9" t="n">
        <v>240</v>
      </c>
      <c r="BH22" s="9" t="n">
        <v>120</v>
      </c>
      <c r="BI22" s="11" t="n">
        <f aca="false">ROUNDUP(AK22/C22,0)</f>
        <v>4</v>
      </c>
      <c r="BJ22" s="13" t="n">
        <v>459</v>
      </c>
      <c r="BK22" s="13" t="n">
        <v>1584</v>
      </c>
      <c r="BL22" s="13" t="s">
        <v>95</v>
      </c>
      <c r="BM22" s="21" t="s">
        <v>357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400</v>
      </c>
      <c r="D23" s="9" t="n">
        <v>0</v>
      </c>
      <c r="E23" s="9" t="n">
        <v>2116636</v>
      </c>
      <c r="F23" s="9" t="s">
        <v>329</v>
      </c>
      <c r="G23" s="9" t="s">
        <v>216</v>
      </c>
      <c r="H23" s="9" t="s">
        <v>29</v>
      </c>
      <c r="I23" s="10" t="s">
        <v>217</v>
      </c>
      <c r="J23" s="9" t="n">
        <v>0</v>
      </c>
      <c r="K23" s="9" t="n">
        <f aca="false">H23-J23</f>
        <v>0</v>
      </c>
      <c r="L23" s="9" t="n">
        <v>600</v>
      </c>
      <c r="M23" s="9" t="n">
        <f aca="false">K23+L23</f>
        <v>600</v>
      </c>
      <c r="N23" s="9" t="n">
        <v>0</v>
      </c>
      <c r="O23" s="9" t="n">
        <f aca="false">M23-N23</f>
        <v>600</v>
      </c>
      <c r="P23" s="9" t="n">
        <v>300</v>
      </c>
      <c r="Q23" s="9" t="n">
        <f aca="false">O23+P23</f>
        <v>900</v>
      </c>
      <c r="R23" s="9"/>
      <c r="S23" s="9"/>
      <c r="T23" s="9"/>
      <c r="U23" s="9"/>
      <c r="V23" s="9"/>
      <c r="W23" s="9" t="n">
        <v>300</v>
      </c>
      <c r="X23" s="9"/>
      <c r="Y23" s="9" t="n">
        <v>139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 t="n">
        <f aca="false">SUM(R23:AI23)</f>
        <v>439</v>
      </c>
      <c r="AK23" s="9" t="n">
        <f aca="false">Q23-AJ23</f>
        <v>461</v>
      </c>
      <c r="AL23" s="9" t="n">
        <v>0</v>
      </c>
      <c r="AM23" s="9" t="n">
        <v>0</v>
      </c>
      <c r="AN23" s="9" t="s">
        <v>29</v>
      </c>
      <c r="AO23" s="9" t="s">
        <v>29</v>
      </c>
      <c r="AP23" s="9" t="s">
        <v>29</v>
      </c>
      <c r="AQ23" s="9" t="s">
        <v>29</v>
      </c>
      <c r="AR23" s="9" t="s">
        <v>29</v>
      </c>
      <c r="AS23" s="9" t="s">
        <v>29</v>
      </c>
      <c r="AT23" s="9" t="s">
        <v>29</v>
      </c>
      <c r="AU23" s="9" t="s">
        <v>29</v>
      </c>
      <c r="AV23" s="9" t="s">
        <v>29</v>
      </c>
      <c r="AW23" s="9" t="s">
        <v>29</v>
      </c>
      <c r="AX23" s="9" t="s">
        <v>29</v>
      </c>
      <c r="AY23" s="9" t="s">
        <v>29</v>
      </c>
      <c r="AZ23" s="9" t="s">
        <v>29</v>
      </c>
      <c r="BA23" s="9" t="s">
        <v>29</v>
      </c>
      <c r="BB23" s="9" t="s">
        <v>29</v>
      </c>
      <c r="BC23" s="9" t="s">
        <v>29</v>
      </c>
      <c r="BD23" s="9" t="s">
        <v>29</v>
      </c>
      <c r="BE23" s="9" t="n">
        <v>300</v>
      </c>
      <c r="BF23" s="9" t="s">
        <v>29</v>
      </c>
      <c r="BG23" s="9" t="n">
        <v>300</v>
      </c>
      <c r="BH23" s="9" t="s">
        <v>29</v>
      </c>
      <c r="BI23" s="11" t="n">
        <f aca="false">ROUNDUP(AK23/C23,0)</f>
        <v>2</v>
      </c>
      <c r="BJ23" s="13" t="n">
        <v>40</v>
      </c>
      <c r="BK23" s="13" t="n">
        <v>0</v>
      </c>
      <c r="BL23" s="13" t="s">
        <v>49</v>
      </c>
      <c r="BM23" s="21" t="s">
        <v>114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200</v>
      </c>
      <c r="D24" s="9" t="n">
        <v>203524</v>
      </c>
      <c r="E24" s="9" t="n">
        <v>2055828</v>
      </c>
      <c r="F24" s="9" t="s">
        <v>354</v>
      </c>
      <c r="G24" s="9" t="s">
        <v>27</v>
      </c>
      <c r="H24" s="9" t="n">
        <v>300</v>
      </c>
      <c r="I24" s="10" t="s">
        <v>28</v>
      </c>
      <c r="J24" s="9" t="n">
        <v>0</v>
      </c>
      <c r="K24" s="9" t="n">
        <f aca="false">H24-J24</f>
        <v>300</v>
      </c>
      <c r="L24" s="9" t="n">
        <v>900</v>
      </c>
      <c r="M24" s="9" t="n">
        <f aca="false">K24+L24</f>
        <v>1200</v>
      </c>
      <c r="N24" s="9" t="n">
        <v>0</v>
      </c>
      <c r="O24" s="9" t="n">
        <f aca="false">M24-N24</f>
        <v>1200</v>
      </c>
      <c r="P24" s="9" t="n">
        <v>900</v>
      </c>
      <c r="Q24" s="9" t="n">
        <f aca="false">O24+P24</f>
        <v>2100</v>
      </c>
      <c r="R24" s="9"/>
      <c r="S24" s="9"/>
      <c r="T24" s="9"/>
      <c r="U24" s="9"/>
      <c r="V24" s="9"/>
      <c r="W24" s="9"/>
      <c r="X24" s="9" t="n">
        <v>200</v>
      </c>
      <c r="Y24" s="9"/>
      <c r="Z24" s="9" t="n">
        <v>260</v>
      </c>
      <c r="AA24" s="9"/>
      <c r="AB24" s="9" t="n">
        <v>267</v>
      </c>
      <c r="AC24" s="9" t="n">
        <f aca="false">300+280</f>
        <v>580</v>
      </c>
      <c r="AD24" s="9" t="n">
        <v>250</v>
      </c>
      <c r="AE24" s="9"/>
      <c r="AF24" s="9"/>
      <c r="AG24" s="9" t="n">
        <v>84</v>
      </c>
      <c r="AH24" s="9"/>
      <c r="AI24" s="9"/>
      <c r="AJ24" s="9" t="n">
        <f aca="false">SUM(R24:AI24)</f>
        <v>1641</v>
      </c>
      <c r="AK24" s="9" t="n">
        <f aca="false">Q24-AJ24</f>
        <v>459</v>
      </c>
      <c r="AL24" s="9" t="n">
        <v>600</v>
      </c>
      <c r="AM24" s="9" t="n">
        <v>900</v>
      </c>
      <c r="AN24" s="9" t="n">
        <v>600</v>
      </c>
      <c r="AO24" s="9" t="n">
        <v>900</v>
      </c>
      <c r="AP24" s="9" t="s">
        <v>29</v>
      </c>
      <c r="AQ24" s="9" t="n">
        <v>600</v>
      </c>
      <c r="AR24" s="9" t="n">
        <v>900</v>
      </c>
      <c r="AS24" s="9" t="n">
        <v>600</v>
      </c>
      <c r="AT24" s="9" t="n">
        <v>900</v>
      </c>
      <c r="AU24" s="9" t="n">
        <v>600</v>
      </c>
      <c r="AV24" s="9" t="s">
        <v>29</v>
      </c>
      <c r="AW24" s="9" t="s">
        <v>29</v>
      </c>
      <c r="AX24" s="9" t="s">
        <v>29</v>
      </c>
      <c r="AY24" s="9" t="s">
        <v>29</v>
      </c>
      <c r="AZ24" s="9" t="s">
        <v>29</v>
      </c>
      <c r="BA24" s="9" t="s">
        <v>29</v>
      </c>
      <c r="BB24" s="9" t="s">
        <v>29</v>
      </c>
      <c r="BC24" s="9" t="s">
        <v>29</v>
      </c>
      <c r="BD24" s="9" t="n">
        <v>300</v>
      </c>
      <c r="BE24" s="9" t="n">
        <v>1200</v>
      </c>
      <c r="BF24" s="9" t="n">
        <v>900</v>
      </c>
      <c r="BG24" s="9" t="n">
        <v>600</v>
      </c>
      <c r="BH24" s="9" t="n">
        <v>900</v>
      </c>
      <c r="BI24" s="11" t="n">
        <f aca="false">ROUNDUP(AK24/C24,0)</f>
        <v>3</v>
      </c>
      <c r="BJ24" s="13" t="n">
        <v>0</v>
      </c>
      <c r="BK24" s="13" t="n">
        <v>177</v>
      </c>
      <c r="BL24" s="13" t="s">
        <v>95</v>
      </c>
      <c r="BM24" s="21" t="s">
        <v>358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200</v>
      </c>
      <c r="D25" s="9" t="n">
        <v>203524</v>
      </c>
      <c r="E25" s="9" t="n">
        <v>2071359</v>
      </c>
      <c r="F25" s="9" t="s">
        <v>36</v>
      </c>
      <c r="G25" s="9" t="s">
        <v>136</v>
      </c>
      <c r="H25" s="9" t="s">
        <v>29</v>
      </c>
      <c r="I25" s="10" t="s">
        <v>137</v>
      </c>
      <c r="J25" s="9" t="n">
        <v>0</v>
      </c>
      <c r="K25" s="9" t="n">
        <f aca="false">H25-J25</f>
        <v>0</v>
      </c>
      <c r="L25" s="9" t="n">
        <v>640</v>
      </c>
      <c r="M25" s="9" t="n">
        <f aca="false">K25+L25</f>
        <v>640</v>
      </c>
      <c r="N25" s="9" t="n">
        <v>474</v>
      </c>
      <c r="O25" s="9" t="n">
        <f aca="false">M25-N25</f>
        <v>166</v>
      </c>
      <c r="P25" s="9" t="n">
        <v>960</v>
      </c>
      <c r="Q25" s="9" t="n">
        <f aca="false">O25+P25</f>
        <v>1126</v>
      </c>
      <c r="R25" s="9" t="n">
        <v>110</v>
      </c>
      <c r="S25" s="9"/>
      <c r="T25" s="9"/>
      <c r="U25" s="9"/>
      <c r="V25" s="9"/>
      <c r="W25" s="9"/>
      <c r="X25" s="9" t="n">
        <v>100</v>
      </c>
      <c r="Y25" s="9"/>
      <c r="Z25" s="9" t="n">
        <v>290</v>
      </c>
      <c r="AA25" s="9" t="n">
        <v>173</v>
      </c>
      <c r="AB25" s="9"/>
      <c r="AC25" s="9"/>
      <c r="AD25" s="9"/>
      <c r="AE25" s="9"/>
      <c r="AF25" s="9"/>
      <c r="AG25" s="9"/>
      <c r="AH25" s="9"/>
      <c r="AI25" s="9"/>
      <c r="AJ25" s="9" t="n">
        <f aca="false">SUM(R25:AI25)</f>
        <v>673</v>
      </c>
      <c r="AK25" s="9" t="n">
        <f aca="false">Q25-AJ25</f>
        <v>453</v>
      </c>
      <c r="AL25" s="9" t="n">
        <v>640</v>
      </c>
      <c r="AM25" s="9" t="n">
        <v>640</v>
      </c>
      <c r="AN25" s="9" t="n">
        <v>960</v>
      </c>
      <c r="AO25" s="9" t="n">
        <v>640</v>
      </c>
      <c r="AP25" s="9" t="s">
        <v>29</v>
      </c>
      <c r="AQ25" s="9" t="n">
        <v>640</v>
      </c>
      <c r="AR25" s="9" t="n">
        <v>960</v>
      </c>
      <c r="AS25" s="9" t="n">
        <v>640</v>
      </c>
      <c r="AT25" s="9" t="n">
        <v>640</v>
      </c>
      <c r="AU25" s="9" t="n">
        <v>960</v>
      </c>
      <c r="AV25" s="9" t="s">
        <v>29</v>
      </c>
      <c r="AW25" s="9" t="s">
        <v>29</v>
      </c>
      <c r="AX25" s="9" t="s">
        <v>29</v>
      </c>
      <c r="AY25" s="9" t="s">
        <v>29</v>
      </c>
      <c r="AZ25" s="9" t="s">
        <v>29</v>
      </c>
      <c r="BA25" s="9" t="s">
        <v>29</v>
      </c>
      <c r="BB25" s="9" t="s">
        <v>29</v>
      </c>
      <c r="BC25" s="9" t="s">
        <v>29</v>
      </c>
      <c r="BD25" s="9" t="n">
        <v>320</v>
      </c>
      <c r="BE25" s="9" t="n">
        <v>1280</v>
      </c>
      <c r="BF25" s="9" t="n">
        <v>640</v>
      </c>
      <c r="BG25" s="9" t="n">
        <v>640</v>
      </c>
      <c r="BH25" s="9" t="n">
        <v>960</v>
      </c>
      <c r="BI25" s="11" t="n">
        <f aca="false">ROUNDUP(AK25/C25,0)</f>
        <v>3</v>
      </c>
      <c r="BJ25" s="13" t="n">
        <v>397</v>
      </c>
      <c r="BK25" s="13" t="n">
        <v>600</v>
      </c>
      <c r="BL25" s="13" t="s">
        <v>95</v>
      </c>
      <c r="BM25" s="21" t="s">
        <v>357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300</v>
      </c>
      <c r="D26" s="9" t="n">
        <v>191575</v>
      </c>
      <c r="E26" s="9" t="n">
        <v>2192211</v>
      </c>
      <c r="F26" s="9"/>
      <c r="G26" s="9" t="s">
        <v>102</v>
      </c>
      <c r="H26" s="9" t="n">
        <v>1000</v>
      </c>
      <c r="I26" s="10" t="s">
        <v>103</v>
      </c>
      <c r="J26" s="9" t="n">
        <v>2554</v>
      </c>
      <c r="K26" s="9" t="n">
        <f aca="false">H26-J26</f>
        <v>-1554</v>
      </c>
      <c r="L26" s="9" t="n">
        <v>1500</v>
      </c>
      <c r="M26" s="9" t="n">
        <f aca="false">K26+L26</f>
        <v>-54</v>
      </c>
      <c r="N26" s="9" t="n">
        <v>0</v>
      </c>
      <c r="O26" s="9" t="n">
        <f aca="false">M26-N26</f>
        <v>-54</v>
      </c>
      <c r="P26" s="9" t="n">
        <v>500</v>
      </c>
      <c r="Q26" s="9" t="n">
        <f aca="false">O26+P26</f>
        <v>446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 t="n">
        <f aca="false">SUM(R26:AI26)</f>
        <v>0</v>
      </c>
      <c r="AK26" s="9" t="n">
        <f aca="false">Q26-AJ26</f>
        <v>446</v>
      </c>
      <c r="AL26" s="9" t="n">
        <v>1000</v>
      </c>
      <c r="AM26" s="9" t="n">
        <v>1000</v>
      </c>
      <c r="AN26" s="9" t="n">
        <v>1000</v>
      </c>
      <c r="AO26" s="9" t="n">
        <v>1000</v>
      </c>
      <c r="AP26" s="9" t="s">
        <v>29</v>
      </c>
      <c r="AQ26" s="9" t="n">
        <v>500</v>
      </c>
      <c r="AR26" s="9" t="n">
        <v>1000</v>
      </c>
      <c r="AS26" s="9" t="n">
        <v>1000</v>
      </c>
      <c r="AT26" s="9" t="n">
        <v>1000</v>
      </c>
      <c r="AU26" s="9" t="n">
        <v>1000</v>
      </c>
      <c r="AV26" s="9" t="s">
        <v>29</v>
      </c>
      <c r="AW26" s="9" t="s">
        <v>29</v>
      </c>
      <c r="AX26" s="9" t="s">
        <v>29</v>
      </c>
      <c r="AY26" s="9" t="s">
        <v>29</v>
      </c>
      <c r="AZ26" s="9" t="s">
        <v>29</v>
      </c>
      <c r="BA26" s="9" t="s">
        <v>29</v>
      </c>
      <c r="BB26" s="9" t="s">
        <v>29</v>
      </c>
      <c r="BC26" s="9" t="s">
        <v>29</v>
      </c>
      <c r="BD26" s="9" t="s">
        <v>29</v>
      </c>
      <c r="BE26" s="9" t="n">
        <v>1500</v>
      </c>
      <c r="BF26" s="9" t="n">
        <v>1000</v>
      </c>
      <c r="BG26" s="9" t="n">
        <v>1000</v>
      </c>
      <c r="BH26" s="9" t="n">
        <v>1000</v>
      </c>
      <c r="BI26" s="11" t="n">
        <f aca="false">ROUNDUP(AK26/C26,0)</f>
        <v>2</v>
      </c>
      <c r="BJ26" s="13" t="n">
        <v>142</v>
      </c>
      <c r="BK26" s="13" t="n">
        <v>812</v>
      </c>
      <c r="BL26" s="13" t="s">
        <v>95</v>
      </c>
      <c r="BM26" s="21" t="s">
        <v>155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100</v>
      </c>
      <c r="D27" s="9" t="n">
        <v>190991</v>
      </c>
      <c r="E27" s="9" t="n">
        <v>2130678</v>
      </c>
      <c r="F27" s="9" t="s">
        <v>36</v>
      </c>
      <c r="G27" s="9" t="s">
        <v>112</v>
      </c>
      <c r="H27" s="9" t="s">
        <v>29</v>
      </c>
      <c r="I27" s="10" t="s">
        <v>113</v>
      </c>
      <c r="J27" s="9" t="n">
        <v>200</v>
      </c>
      <c r="K27" s="9" t="n">
        <f aca="false">H27-J27</f>
        <v>-200</v>
      </c>
      <c r="L27" s="9" t="n">
        <v>1200</v>
      </c>
      <c r="M27" s="9" t="n">
        <f aca="false">K27+L27</f>
        <v>1000</v>
      </c>
      <c r="N27" s="9" t="n">
        <v>901</v>
      </c>
      <c r="O27" s="9" t="n">
        <f aca="false">M27-N27</f>
        <v>99</v>
      </c>
      <c r="P27" s="9" t="n">
        <v>500</v>
      </c>
      <c r="Q27" s="9" t="n">
        <f aca="false">O27+P27</f>
        <v>599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 t="n">
        <v>100</v>
      </c>
      <c r="AF27" s="9"/>
      <c r="AG27" s="9" t="n">
        <v>100</v>
      </c>
      <c r="AH27" s="9"/>
      <c r="AI27" s="9"/>
      <c r="AJ27" s="9" t="n">
        <f aca="false">SUM(R27:AI27)</f>
        <v>200</v>
      </c>
      <c r="AK27" s="9" t="n">
        <f aca="false">Q27-AJ27</f>
        <v>399</v>
      </c>
      <c r="AL27" s="9" t="n">
        <v>500</v>
      </c>
      <c r="AM27" s="9" t="n">
        <v>500</v>
      </c>
      <c r="AN27" s="9" t="n">
        <v>500</v>
      </c>
      <c r="AO27" s="9" t="n">
        <v>500</v>
      </c>
      <c r="AP27" s="9" t="s">
        <v>29</v>
      </c>
      <c r="AQ27" s="9" t="n">
        <v>500</v>
      </c>
      <c r="AR27" s="9" t="n">
        <v>500</v>
      </c>
      <c r="AS27" s="9" t="n">
        <v>500</v>
      </c>
      <c r="AT27" s="9" t="n">
        <v>500</v>
      </c>
      <c r="AU27" s="9" t="n">
        <v>500</v>
      </c>
      <c r="AV27" s="9" t="s">
        <v>29</v>
      </c>
      <c r="AW27" s="9" t="s">
        <v>29</v>
      </c>
      <c r="AX27" s="9" t="s">
        <v>29</v>
      </c>
      <c r="AY27" s="9" t="s">
        <v>29</v>
      </c>
      <c r="AZ27" s="9" t="s">
        <v>29</v>
      </c>
      <c r="BA27" s="9" t="s">
        <v>29</v>
      </c>
      <c r="BB27" s="9" t="s">
        <v>29</v>
      </c>
      <c r="BC27" s="9" t="s">
        <v>29</v>
      </c>
      <c r="BD27" s="9" t="n">
        <v>100</v>
      </c>
      <c r="BE27" s="9" t="n">
        <v>900</v>
      </c>
      <c r="BF27" s="9" t="n">
        <v>500</v>
      </c>
      <c r="BG27" s="9" t="n">
        <v>500</v>
      </c>
      <c r="BH27" s="9" t="n">
        <v>500</v>
      </c>
      <c r="BI27" s="11" t="n">
        <f aca="false">ROUNDUP(AK27/C27,0)</f>
        <v>4</v>
      </c>
      <c r="BJ27" s="13" t="n">
        <v>7</v>
      </c>
      <c r="BK27" s="13" t="n">
        <v>340</v>
      </c>
      <c r="BL27" s="13" t="s">
        <v>95</v>
      </c>
      <c r="BM27" s="21" t="s">
        <v>155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300</v>
      </c>
      <c r="D28" s="9" t="n">
        <v>194849</v>
      </c>
      <c r="E28" s="9" t="n">
        <v>2118348</v>
      </c>
      <c r="F28" s="9"/>
      <c r="G28" s="9" t="s">
        <v>236</v>
      </c>
      <c r="H28" s="9" t="s">
        <v>29</v>
      </c>
      <c r="I28" s="10" t="s">
        <v>237</v>
      </c>
      <c r="J28" s="9" t="n">
        <v>0</v>
      </c>
      <c r="K28" s="9" t="n">
        <f aca="false">H28-J28</f>
        <v>0</v>
      </c>
      <c r="L28" s="9" t="s">
        <v>29</v>
      </c>
      <c r="M28" s="9" t="n">
        <f aca="false">K28+L28</f>
        <v>0</v>
      </c>
      <c r="N28" s="9" t="n">
        <v>0</v>
      </c>
      <c r="O28" s="9" t="n">
        <f aca="false">M28-N28</f>
        <v>0</v>
      </c>
      <c r="P28" s="9" t="n">
        <v>600</v>
      </c>
      <c r="Q28" s="9" t="n">
        <f aca="false">O28+P28</f>
        <v>600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 t="n">
        <v>202</v>
      </c>
      <c r="AF28" s="9"/>
      <c r="AG28" s="9"/>
      <c r="AH28" s="9"/>
      <c r="AI28" s="9"/>
      <c r="AJ28" s="9" t="n">
        <f aca="false">SUM(R28:AI28)</f>
        <v>202</v>
      </c>
      <c r="AK28" s="9" t="n">
        <f aca="false">Q28-AJ28</f>
        <v>398</v>
      </c>
      <c r="AL28" s="9" t="s">
        <v>29</v>
      </c>
      <c r="AM28" s="9" t="s">
        <v>29</v>
      </c>
      <c r="AN28" s="9" t="s">
        <v>29</v>
      </c>
      <c r="AO28" s="9" t="s">
        <v>29</v>
      </c>
      <c r="AP28" s="9" t="s">
        <v>29</v>
      </c>
      <c r="AQ28" s="9" t="s">
        <v>29</v>
      </c>
      <c r="AR28" s="9" t="s">
        <v>29</v>
      </c>
      <c r="AS28" s="9" t="s">
        <v>29</v>
      </c>
      <c r="AT28" s="9" t="s">
        <v>29</v>
      </c>
      <c r="AU28" s="9" t="s">
        <v>29</v>
      </c>
      <c r="AV28" s="9" t="s">
        <v>29</v>
      </c>
      <c r="AW28" s="9" t="s">
        <v>29</v>
      </c>
      <c r="AX28" s="9" t="s">
        <v>29</v>
      </c>
      <c r="AY28" s="9" t="s">
        <v>29</v>
      </c>
      <c r="AZ28" s="9" t="s">
        <v>29</v>
      </c>
      <c r="BA28" s="9" t="s">
        <v>29</v>
      </c>
      <c r="BB28" s="9" t="s">
        <v>29</v>
      </c>
      <c r="BC28" s="9" t="s">
        <v>29</v>
      </c>
      <c r="BD28" s="9" t="n">
        <v>600</v>
      </c>
      <c r="BE28" s="9" t="s">
        <v>29</v>
      </c>
      <c r="BF28" s="9" t="s">
        <v>29</v>
      </c>
      <c r="BG28" s="9" t="s">
        <v>29</v>
      </c>
      <c r="BH28" s="9" t="n">
        <v>600</v>
      </c>
      <c r="BI28" s="11" t="n">
        <f aca="false">ROUNDUP(AK28/C28,0)</f>
        <v>2</v>
      </c>
      <c r="BJ28" s="13" t="n">
        <v>364</v>
      </c>
      <c r="BK28" s="13" t="n">
        <v>0</v>
      </c>
      <c r="BL28" s="13" t="s">
        <v>49</v>
      </c>
      <c r="BM28" s="21" t="s">
        <v>359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100</v>
      </c>
      <c r="D29" s="9" t="n">
        <v>203524</v>
      </c>
      <c r="E29" s="9" t="n">
        <v>2122175</v>
      </c>
      <c r="F29" s="9"/>
      <c r="G29" s="9" t="s">
        <v>198</v>
      </c>
      <c r="H29" s="9" t="s">
        <v>29</v>
      </c>
      <c r="I29" s="10" t="s">
        <v>199</v>
      </c>
      <c r="J29" s="9" t="n">
        <v>0</v>
      </c>
      <c r="K29" s="9" t="n">
        <f aca="false">H29-J29</f>
        <v>0</v>
      </c>
      <c r="L29" s="9" t="s">
        <v>29</v>
      </c>
      <c r="M29" s="9" t="n">
        <f aca="false">K29+L29</f>
        <v>0</v>
      </c>
      <c r="N29" s="9" t="n">
        <v>0</v>
      </c>
      <c r="O29" s="9" t="n">
        <f aca="false">M29-N29</f>
        <v>0</v>
      </c>
      <c r="P29" s="9" t="n">
        <v>500</v>
      </c>
      <c r="Q29" s="9" t="n">
        <f aca="false">O29+P29</f>
        <v>500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 t="n">
        <v>171</v>
      </c>
      <c r="AC29" s="9"/>
      <c r="AD29" s="9"/>
      <c r="AE29" s="9"/>
      <c r="AF29" s="9"/>
      <c r="AG29" s="9"/>
      <c r="AH29" s="9"/>
      <c r="AI29" s="9"/>
      <c r="AJ29" s="9" t="n">
        <f aca="false">SUM(R29:AI29)</f>
        <v>171</v>
      </c>
      <c r="AK29" s="9" t="n">
        <f aca="false">Q29-AJ29</f>
        <v>329</v>
      </c>
      <c r="AL29" s="9" t="n">
        <v>0</v>
      </c>
      <c r="AM29" s="9" t="s">
        <v>29</v>
      </c>
      <c r="AN29" s="9" t="s">
        <v>29</v>
      </c>
      <c r="AO29" s="9" t="s">
        <v>29</v>
      </c>
      <c r="AP29" s="9" t="s">
        <v>29</v>
      </c>
      <c r="AQ29" s="9" t="s">
        <v>29</v>
      </c>
      <c r="AR29" s="9" t="s">
        <v>29</v>
      </c>
      <c r="AS29" s="9" t="s">
        <v>29</v>
      </c>
      <c r="AT29" s="9" t="s">
        <v>29</v>
      </c>
      <c r="AU29" s="9" t="s">
        <v>29</v>
      </c>
      <c r="AV29" s="9" t="s">
        <v>29</v>
      </c>
      <c r="AW29" s="9" t="s">
        <v>29</v>
      </c>
      <c r="AX29" s="9" t="s">
        <v>29</v>
      </c>
      <c r="AY29" s="9" t="s">
        <v>29</v>
      </c>
      <c r="AZ29" s="9" t="s">
        <v>29</v>
      </c>
      <c r="BA29" s="9" t="s">
        <v>29</v>
      </c>
      <c r="BB29" s="9" t="s">
        <v>29</v>
      </c>
      <c r="BC29" s="9" t="s">
        <v>29</v>
      </c>
      <c r="BD29" s="9" t="s">
        <v>29</v>
      </c>
      <c r="BE29" s="9" t="n">
        <v>500</v>
      </c>
      <c r="BF29" s="9" t="s">
        <v>29</v>
      </c>
      <c r="BG29" s="9" t="s">
        <v>29</v>
      </c>
      <c r="BH29" s="9" t="n">
        <v>500</v>
      </c>
      <c r="BI29" s="11" t="n">
        <f aca="false">ROUNDUP(AK29/C29,0)</f>
        <v>4</v>
      </c>
      <c r="BJ29" s="13" t="n">
        <v>0</v>
      </c>
      <c r="BK29" s="13" t="n">
        <v>1527</v>
      </c>
      <c r="BL29" s="13" t="s">
        <v>95</v>
      </c>
      <c r="BM29" s="21" t="s">
        <v>155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350</v>
      </c>
      <c r="D30" s="9" t="n">
        <v>191575</v>
      </c>
      <c r="E30" s="9" t="n">
        <v>2192212</v>
      </c>
      <c r="F30" s="9"/>
      <c r="G30" s="9" t="s">
        <v>77</v>
      </c>
      <c r="H30" s="9" t="n">
        <v>1000</v>
      </c>
      <c r="I30" s="10" t="s">
        <v>78</v>
      </c>
      <c r="J30" s="9" t="n">
        <v>1477</v>
      </c>
      <c r="K30" s="9" t="n">
        <f aca="false">H30-J30</f>
        <v>-477</v>
      </c>
      <c r="L30" s="9" t="n">
        <v>1500</v>
      </c>
      <c r="M30" s="9" t="n">
        <f aca="false">K30+L30</f>
        <v>1023</v>
      </c>
      <c r="N30" s="9" t="n">
        <v>1254</v>
      </c>
      <c r="O30" s="9" t="n">
        <f aca="false">M30-N30</f>
        <v>-231</v>
      </c>
      <c r="P30" s="9" t="n">
        <v>500</v>
      </c>
      <c r="Q30" s="9" t="n">
        <f aca="false">O30+P30</f>
        <v>269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 t="n">
        <f aca="false">SUM(R30:AI30)</f>
        <v>0</v>
      </c>
      <c r="AK30" s="9" t="n">
        <f aca="false">Q30-AJ30</f>
        <v>269</v>
      </c>
      <c r="AL30" s="9" t="n">
        <v>1000</v>
      </c>
      <c r="AM30" s="9" t="n">
        <v>1000</v>
      </c>
      <c r="AN30" s="9" t="n">
        <v>1000</v>
      </c>
      <c r="AO30" s="9" t="n">
        <v>1000</v>
      </c>
      <c r="AP30" s="9" t="s">
        <v>29</v>
      </c>
      <c r="AQ30" s="9" t="n">
        <v>500</v>
      </c>
      <c r="AR30" s="9" t="n">
        <v>1000</v>
      </c>
      <c r="AS30" s="9" t="n">
        <v>1000</v>
      </c>
      <c r="AT30" s="9" t="n">
        <v>1000</v>
      </c>
      <c r="AU30" s="9" t="n">
        <v>1000</v>
      </c>
      <c r="AV30" s="9" t="s">
        <v>29</v>
      </c>
      <c r="AW30" s="9" t="s">
        <v>29</v>
      </c>
      <c r="AX30" s="9" t="s">
        <v>29</v>
      </c>
      <c r="AY30" s="9" t="s">
        <v>29</v>
      </c>
      <c r="AZ30" s="9" t="s">
        <v>29</v>
      </c>
      <c r="BA30" s="9" t="s">
        <v>29</v>
      </c>
      <c r="BB30" s="9" t="s">
        <v>29</v>
      </c>
      <c r="BC30" s="9" t="s">
        <v>29</v>
      </c>
      <c r="BD30" s="9" t="s">
        <v>29</v>
      </c>
      <c r="BE30" s="9" t="n">
        <v>1500</v>
      </c>
      <c r="BF30" s="9" t="n">
        <v>1000</v>
      </c>
      <c r="BG30" s="9" t="n">
        <v>1000</v>
      </c>
      <c r="BH30" s="9" t="n">
        <v>1000</v>
      </c>
      <c r="BI30" s="11" t="n">
        <f aca="false">ROUNDUP(AK30/C30,0)</f>
        <v>1</v>
      </c>
      <c r="BJ30" s="13" t="n">
        <v>4</v>
      </c>
      <c r="BK30" s="13" t="n">
        <v>0</v>
      </c>
      <c r="BL30" s="13" t="s">
        <v>95</v>
      </c>
      <c r="BM30" s="21" t="s">
        <v>155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90</v>
      </c>
      <c r="D31" s="9" t="n">
        <v>203525</v>
      </c>
      <c r="E31" s="9" t="n">
        <v>2004136</v>
      </c>
      <c r="F31" s="9" t="s">
        <v>36</v>
      </c>
      <c r="G31" s="9" t="s">
        <v>105</v>
      </c>
      <c r="H31" s="9" t="s">
        <v>29</v>
      </c>
      <c r="I31" s="10" t="s">
        <v>106</v>
      </c>
      <c r="J31" s="9" t="n">
        <v>167</v>
      </c>
      <c r="K31" s="9" t="n">
        <f aca="false">H31-J31</f>
        <v>-167</v>
      </c>
      <c r="L31" s="9" t="n">
        <v>300</v>
      </c>
      <c r="M31" s="9" t="n">
        <f aca="false">K31+L31</f>
        <v>133</v>
      </c>
      <c r="N31" s="9" t="n">
        <v>150</v>
      </c>
      <c r="O31" s="9" t="n">
        <f aca="false">M31-N31</f>
        <v>-17</v>
      </c>
      <c r="P31" s="9" t="n">
        <v>500</v>
      </c>
      <c r="Q31" s="9" t="n">
        <f aca="false">O31+P31</f>
        <v>483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 t="n">
        <v>80</v>
      </c>
      <c r="AF31" s="9" t="n">
        <v>80</v>
      </c>
      <c r="AG31" s="9" t="n">
        <v>59</v>
      </c>
      <c r="AH31" s="9"/>
      <c r="AI31" s="9"/>
      <c r="AJ31" s="9" t="n">
        <f aca="false">SUM(R31:AI31)</f>
        <v>219</v>
      </c>
      <c r="AK31" s="9" t="n">
        <f aca="false">Q31-AJ31</f>
        <v>264</v>
      </c>
      <c r="AL31" s="9" t="n">
        <v>500</v>
      </c>
      <c r="AM31" s="9" t="n">
        <v>500</v>
      </c>
      <c r="AN31" s="9" t="n">
        <v>500</v>
      </c>
      <c r="AO31" s="9" t="n">
        <v>500</v>
      </c>
      <c r="AP31" s="9" t="s">
        <v>29</v>
      </c>
      <c r="AQ31" s="9" t="n">
        <v>500</v>
      </c>
      <c r="AR31" s="9" t="n">
        <v>500</v>
      </c>
      <c r="AS31" s="9" t="n">
        <v>500</v>
      </c>
      <c r="AT31" s="9" t="n">
        <v>500</v>
      </c>
      <c r="AU31" s="9" t="n">
        <v>500</v>
      </c>
      <c r="AV31" s="9" t="s">
        <v>29</v>
      </c>
      <c r="AW31" s="9" t="s">
        <v>29</v>
      </c>
      <c r="AX31" s="9" t="s">
        <v>29</v>
      </c>
      <c r="AY31" s="9" t="s">
        <v>29</v>
      </c>
      <c r="AZ31" s="9" t="s">
        <v>29</v>
      </c>
      <c r="BA31" s="9" t="s">
        <v>29</v>
      </c>
      <c r="BB31" s="9" t="s">
        <v>29</v>
      </c>
      <c r="BC31" s="9" t="s">
        <v>29</v>
      </c>
      <c r="BD31" s="9" t="n">
        <v>100</v>
      </c>
      <c r="BE31" s="9" t="n">
        <v>900</v>
      </c>
      <c r="BF31" s="9" t="n">
        <v>500</v>
      </c>
      <c r="BG31" s="9" t="n">
        <v>500</v>
      </c>
      <c r="BH31" s="9" t="n">
        <v>500</v>
      </c>
      <c r="BI31" s="11" t="n">
        <f aca="false">ROUNDUP(AK31/C31,0)</f>
        <v>3</v>
      </c>
      <c r="BJ31" s="13" t="n">
        <v>96</v>
      </c>
      <c r="BK31" s="13" t="n">
        <v>1907</v>
      </c>
      <c r="BL31" s="13" t="s">
        <v>360</v>
      </c>
      <c r="BM31" s="21" t="s">
        <v>361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250</v>
      </c>
      <c r="D32" s="9" t="n">
        <v>203524</v>
      </c>
      <c r="E32" s="9" t="n">
        <v>2094896</v>
      </c>
      <c r="F32" s="9"/>
      <c r="G32" s="9" t="s">
        <v>109</v>
      </c>
      <c r="H32" s="9" t="s">
        <v>29</v>
      </c>
      <c r="I32" s="10" t="s">
        <v>110</v>
      </c>
      <c r="J32" s="9" t="n">
        <v>282</v>
      </c>
      <c r="K32" s="9" t="n">
        <f aca="false">H32-J32</f>
        <v>-282</v>
      </c>
      <c r="L32" s="9" t="n">
        <v>900</v>
      </c>
      <c r="M32" s="9" t="n">
        <f aca="false">K32+L32</f>
        <v>618</v>
      </c>
      <c r="N32" s="9" t="n">
        <v>810</v>
      </c>
      <c r="O32" s="9" t="n">
        <f aca="false">M32-N32</f>
        <v>-192</v>
      </c>
      <c r="P32" s="9" t="n">
        <v>720</v>
      </c>
      <c r="Q32" s="9" t="n">
        <f aca="false">O32+P32</f>
        <v>528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n">
        <v>280</v>
      </c>
      <c r="AH32" s="9"/>
      <c r="AI32" s="9"/>
      <c r="AJ32" s="9" t="n">
        <f aca="false">SUM(R32:AI32)</f>
        <v>280</v>
      </c>
      <c r="AK32" s="9" t="n">
        <f aca="false">Q32-AJ32</f>
        <v>248</v>
      </c>
      <c r="AL32" s="9" t="n">
        <v>720</v>
      </c>
      <c r="AM32" s="9" t="n">
        <v>900</v>
      </c>
      <c r="AN32" s="9" t="n">
        <v>720</v>
      </c>
      <c r="AO32" s="9" t="n">
        <v>720</v>
      </c>
      <c r="AP32" s="9" t="s">
        <v>29</v>
      </c>
      <c r="AQ32" s="9" t="n">
        <v>720</v>
      </c>
      <c r="AR32" s="9" t="n">
        <v>720</v>
      </c>
      <c r="AS32" s="9" t="n">
        <v>720</v>
      </c>
      <c r="AT32" s="9" t="n">
        <v>900</v>
      </c>
      <c r="AU32" s="9" t="n">
        <v>720</v>
      </c>
      <c r="AV32" s="9" t="s">
        <v>29</v>
      </c>
      <c r="AW32" s="9" t="s">
        <v>29</v>
      </c>
      <c r="AX32" s="9" t="s">
        <v>29</v>
      </c>
      <c r="AY32" s="9" t="s">
        <v>29</v>
      </c>
      <c r="AZ32" s="9" t="s">
        <v>29</v>
      </c>
      <c r="BA32" s="9" t="s">
        <v>29</v>
      </c>
      <c r="BB32" s="9" t="s">
        <v>29</v>
      </c>
      <c r="BC32" s="9" t="s">
        <v>29</v>
      </c>
      <c r="BD32" s="9" t="n">
        <v>360</v>
      </c>
      <c r="BE32" s="9" t="n">
        <v>1260</v>
      </c>
      <c r="BF32" s="9" t="n">
        <v>720</v>
      </c>
      <c r="BG32" s="9" t="n">
        <v>720</v>
      </c>
      <c r="BH32" s="9" t="n">
        <v>720</v>
      </c>
      <c r="BI32" s="11" t="n">
        <f aca="false">ROUNDUP(AK32/C32,0)</f>
        <v>1</v>
      </c>
      <c r="BJ32" s="13" t="n">
        <v>20</v>
      </c>
      <c r="BK32" s="13" t="n">
        <v>648</v>
      </c>
      <c r="BL32" s="13" t="s">
        <v>49</v>
      </c>
      <c r="BM32" s="21" t="s">
        <v>362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400</v>
      </c>
      <c r="D33" s="9" t="n">
        <v>203525</v>
      </c>
      <c r="E33" s="9" t="n">
        <v>2032039</v>
      </c>
      <c r="F33" s="9" t="s">
        <v>41</v>
      </c>
      <c r="G33" s="9" t="s">
        <v>57</v>
      </c>
      <c r="H33" s="9" t="n">
        <v>1600</v>
      </c>
      <c r="I33" s="10" t="s">
        <v>58</v>
      </c>
      <c r="J33" s="9" t="n">
        <v>801</v>
      </c>
      <c r="K33" s="9" t="n">
        <f aca="false">H33-J33</f>
        <v>799</v>
      </c>
      <c r="L33" s="9" t="n">
        <v>1200</v>
      </c>
      <c r="M33" s="9" t="n">
        <f aca="false">K33+L33</f>
        <v>1999</v>
      </c>
      <c r="N33" s="9" t="n">
        <v>1071</v>
      </c>
      <c r="O33" s="9" t="n">
        <f aca="false">M33-N33</f>
        <v>928</v>
      </c>
      <c r="P33" s="9" t="n">
        <v>800</v>
      </c>
      <c r="Q33" s="9" t="n">
        <f aca="false">O33+P33</f>
        <v>1728</v>
      </c>
      <c r="R33" s="9"/>
      <c r="S33" s="9"/>
      <c r="T33" s="9"/>
      <c r="U33" s="9" t="n">
        <v>265</v>
      </c>
      <c r="V33" s="9"/>
      <c r="W33" s="9"/>
      <c r="X33" s="9" t="n">
        <v>400</v>
      </c>
      <c r="Y33" s="9"/>
      <c r="Z33" s="9" t="n">
        <v>400</v>
      </c>
      <c r="AA33" s="9"/>
      <c r="AB33" s="9"/>
      <c r="AC33" s="9" t="n">
        <v>460</v>
      </c>
      <c r="AD33" s="9"/>
      <c r="AE33" s="9"/>
      <c r="AF33" s="9"/>
      <c r="AG33" s="9"/>
      <c r="AH33" s="9"/>
      <c r="AI33" s="9"/>
      <c r="AJ33" s="9" t="n">
        <f aca="false">SUM(R33:AI33)</f>
        <v>1525</v>
      </c>
      <c r="AK33" s="9" t="n">
        <f aca="false">Q33-AJ33</f>
        <v>203</v>
      </c>
      <c r="AL33" s="9" t="n">
        <v>1200</v>
      </c>
      <c r="AM33" s="9" t="n">
        <v>800</v>
      </c>
      <c r="AN33" s="9" t="n">
        <v>800</v>
      </c>
      <c r="AO33" s="9" t="n">
        <v>800</v>
      </c>
      <c r="AP33" s="9" t="s">
        <v>29</v>
      </c>
      <c r="AQ33" s="9" t="n">
        <v>1200</v>
      </c>
      <c r="AR33" s="9" t="n">
        <v>800</v>
      </c>
      <c r="AS33" s="9" t="n">
        <v>800</v>
      </c>
      <c r="AT33" s="9" t="n">
        <v>800</v>
      </c>
      <c r="AU33" s="9" t="n">
        <v>1200</v>
      </c>
      <c r="AV33" s="9" t="s">
        <v>29</v>
      </c>
      <c r="AW33" s="9" t="s">
        <v>29</v>
      </c>
      <c r="AX33" s="9" t="s">
        <v>29</v>
      </c>
      <c r="AY33" s="9" t="s">
        <v>29</v>
      </c>
      <c r="AZ33" s="9" t="s">
        <v>29</v>
      </c>
      <c r="BA33" s="9" t="s">
        <v>29</v>
      </c>
      <c r="BB33" s="9" t="s">
        <v>29</v>
      </c>
      <c r="BC33" s="9" t="s">
        <v>29</v>
      </c>
      <c r="BD33" s="9" t="s">
        <v>29</v>
      </c>
      <c r="BE33" s="9" t="n">
        <v>1600</v>
      </c>
      <c r="BF33" s="9" t="n">
        <v>1200</v>
      </c>
      <c r="BG33" s="9" t="n">
        <v>800</v>
      </c>
      <c r="BH33" s="9" t="n">
        <v>800</v>
      </c>
      <c r="BI33" s="11" t="n">
        <f aca="false">ROUNDUP(AK33/C33,0)</f>
        <v>1</v>
      </c>
      <c r="BJ33" s="13" t="n">
        <v>285</v>
      </c>
      <c r="BK33" s="13" t="n">
        <v>540</v>
      </c>
      <c r="BL33" s="13" t="s">
        <v>95</v>
      </c>
      <c r="BM33" s="21" t="s">
        <v>363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1000</v>
      </c>
      <c r="D34" s="9" t="n">
        <v>203524</v>
      </c>
      <c r="E34" s="9" t="n">
        <v>2079687</v>
      </c>
      <c r="F34" s="9" t="s">
        <v>41</v>
      </c>
      <c r="G34" s="9" t="s">
        <v>160</v>
      </c>
      <c r="H34" s="9" t="s">
        <v>29</v>
      </c>
      <c r="I34" s="10" t="s">
        <v>161</v>
      </c>
      <c r="J34" s="9" t="n">
        <v>0</v>
      </c>
      <c r="K34" s="9" t="n">
        <f aca="false">H34-J34</f>
        <v>0</v>
      </c>
      <c r="L34" s="9" t="n">
        <v>200</v>
      </c>
      <c r="M34" s="9" t="n">
        <f aca="false">K34+L34</f>
        <v>200</v>
      </c>
      <c r="N34" s="9" t="n">
        <v>0</v>
      </c>
      <c r="O34" s="9" t="n">
        <f aca="false">M34-N34</f>
        <v>200</v>
      </c>
      <c r="P34" s="9" t="s">
        <v>29</v>
      </c>
      <c r="Q34" s="9" t="n">
        <f aca="false">O34+P34</f>
        <v>200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 t="n">
        <f aca="false">SUM(R34:AI34)</f>
        <v>0</v>
      </c>
      <c r="AK34" s="9" t="n">
        <f aca="false">Q34-AJ34</f>
        <v>200</v>
      </c>
      <c r="AL34" s="9" t="n">
        <v>200</v>
      </c>
      <c r="AM34" s="9" t="n">
        <v>200</v>
      </c>
      <c r="AN34" s="9" t="s">
        <v>29</v>
      </c>
      <c r="AO34" s="9" t="n">
        <v>200</v>
      </c>
      <c r="AP34" s="9" t="s">
        <v>29</v>
      </c>
      <c r="AQ34" s="9" t="n">
        <v>200</v>
      </c>
      <c r="AR34" s="9" t="s">
        <v>29</v>
      </c>
      <c r="AS34" s="9" t="n">
        <v>200</v>
      </c>
      <c r="AT34" s="9" t="n">
        <v>200</v>
      </c>
      <c r="AU34" s="9" t="s">
        <v>29</v>
      </c>
      <c r="AV34" s="9" t="s">
        <v>29</v>
      </c>
      <c r="AW34" s="9" t="s">
        <v>29</v>
      </c>
      <c r="AX34" s="9" t="s">
        <v>29</v>
      </c>
      <c r="AY34" s="9" t="s">
        <v>29</v>
      </c>
      <c r="AZ34" s="9" t="s">
        <v>29</v>
      </c>
      <c r="BA34" s="9" t="s">
        <v>29</v>
      </c>
      <c r="BB34" s="9" t="s">
        <v>29</v>
      </c>
      <c r="BC34" s="9" t="s">
        <v>29</v>
      </c>
      <c r="BD34" s="9" t="n">
        <v>200</v>
      </c>
      <c r="BE34" s="9" t="n">
        <v>200</v>
      </c>
      <c r="BF34" s="9" t="s">
        <v>29</v>
      </c>
      <c r="BG34" s="9" t="n">
        <v>200</v>
      </c>
      <c r="BH34" s="9" t="n">
        <v>200</v>
      </c>
      <c r="BI34" s="11" t="n">
        <f aca="false">ROUNDUP(AK34/C34,0)</f>
        <v>1</v>
      </c>
      <c r="BJ34" s="13" t="n">
        <v>9</v>
      </c>
      <c r="BK34" s="13" t="n">
        <v>0</v>
      </c>
      <c r="BL34" s="13" t="s">
        <v>95</v>
      </c>
      <c r="BM34" s="21" t="s">
        <v>155</v>
      </c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150</v>
      </c>
      <c r="D35" s="9" t="n">
        <v>203524</v>
      </c>
      <c r="E35" s="9" t="n">
        <v>2131447</v>
      </c>
      <c r="F35" s="9"/>
      <c r="G35" s="9" t="s">
        <v>222</v>
      </c>
      <c r="H35" s="9" t="s">
        <v>29</v>
      </c>
      <c r="I35" s="10" t="s">
        <v>223</v>
      </c>
      <c r="J35" s="9" t="n">
        <v>150</v>
      </c>
      <c r="K35" s="9" t="n">
        <f aca="false">H35-J35</f>
        <v>-150</v>
      </c>
      <c r="L35" s="9" t="n">
        <v>170</v>
      </c>
      <c r="M35" s="9" t="n">
        <f aca="false">K35+L35</f>
        <v>20</v>
      </c>
      <c r="N35" s="9" t="n">
        <v>0</v>
      </c>
      <c r="O35" s="9" t="n">
        <f aca="false">M35-N35</f>
        <v>20</v>
      </c>
      <c r="P35" s="9" t="n">
        <v>170</v>
      </c>
      <c r="Q35" s="9" t="n">
        <f aca="false">O35+P35</f>
        <v>190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 t="n">
        <f aca="false">SUM(R35:AI35)</f>
        <v>0</v>
      </c>
      <c r="AK35" s="9" t="n">
        <f aca="false">Q35-AJ35</f>
        <v>190</v>
      </c>
      <c r="AL35" s="9" t="n">
        <v>170</v>
      </c>
      <c r="AM35" s="9" t="n">
        <v>0</v>
      </c>
      <c r="AN35" s="9" t="s">
        <v>29</v>
      </c>
      <c r="AO35" s="9" t="s">
        <v>29</v>
      </c>
      <c r="AP35" s="9" t="s">
        <v>29</v>
      </c>
      <c r="AQ35" s="9" t="s">
        <v>29</v>
      </c>
      <c r="AR35" s="9" t="s">
        <v>29</v>
      </c>
      <c r="AS35" s="9" t="s">
        <v>29</v>
      </c>
      <c r="AT35" s="9" t="s">
        <v>29</v>
      </c>
      <c r="AU35" s="9" t="s">
        <v>29</v>
      </c>
      <c r="AV35" s="9" t="s">
        <v>29</v>
      </c>
      <c r="AW35" s="9" t="s">
        <v>29</v>
      </c>
      <c r="AX35" s="9" t="s">
        <v>29</v>
      </c>
      <c r="AY35" s="9" t="s">
        <v>29</v>
      </c>
      <c r="AZ35" s="9" t="s">
        <v>29</v>
      </c>
      <c r="BA35" s="9" t="s">
        <v>29</v>
      </c>
      <c r="BB35" s="9" t="s">
        <v>29</v>
      </c>
      <c r="BC35" s="9" t="s">
        <v>29</v>
      </c>
      <c r="BD35" s="9" t="n">
        <v>340</v>
      </c>
      <c r="BE35" s="9" t="n">
        <v>170</v>
      </c>
      <c r="BF35" s="9" t="s">
        <v>29</v>
      </c>
      <c r="BG35" s="9" t="n">
        <v>170</v>
      </c>
      <c r="BH35" s="9" t="n">
        <v>170</v>
      </c>
      <c r="BI35" s="11" t="n">
        <f aca="false">ROUNDUP(AK35/C35,0)</f>
        <v>2</v>
      </c>
      <c r="BJ35" s="13" t="n">
        <v>721</v>
      </c>
      <c r="BK35" s="13" t="n">
        <v>874</v>
      </c>
      <c r="BL35" s="13" t="s">
        <v>95</v>
      </c>
      <c r="BM35" s="21" t="s">
        <v>49</v>
      </c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100</v>
      </c>
      <c r="D36" s="9" t="n">
        <v>203525</v>
      </c>
      <c r="E36" s="9" t="n">
        <v>2032046</v>
      </c>
      <c r="F36" s="9"/>
      <c r="G36" s="9" t="s">
        <v>126</v>
      </c>
      <c r="H36" s="9" t="n">
        <v>520</v>
      </c>
      <c r="I36" s="10" t="s">
        <v>127</v>
      </c>
      <c r="J36" s="9" t="n">
        <v>900</v>
      </c>
      <c r="K36" s="9" t="n">
        <f aca="false">H36-J36</f>
        <v>-380</v>
      </c>
      <c r="L36" s="9" t="n">
        <v>1170</v>
      </c>
      <c r="M36" s="9" t="n">
        <f aca="false">K36+L36</f>
        <v>790</v>
      </c>
      <c r="N36" s="9" t="n">
        <v>800</v>
      </c>
      <c r="O36" s="9" t="n">
        <f aca="false">M36-N36</f>
        <v>-10</v>
      </c>
      <c r="P36" s="9" t="n">
        <v>780</v>
      </c>
      <c r="Q36" s="9" t="n">
        <f aca="false">O36+P36</f>
        <v>770</v>
      </c>
      <c r="R36" s="9"/>
      <c r="S36" s="9"/>
      <c r="T36" s="9"/>
      <c r="U36" s="9"/>
      <c r="V36" s="9"/>
      <c r="W36" s="9"/>
      <c r="X36" s="9"/>
      <c r="Y36" s="9"/>
      <c r="Z36" s="9"/>
      <c r="AA36" s="9" t="n">
        <f aca="false">100+100</f>
        <v>200</v>
      </c>
      <c r="AB36" s="9"/>
      <c r="AC36" s="9"/>
      <c r="AD36" s="9" t="n">
        <f aca="false">100*4</f>
        <v>400</v>
      </c>
      <c r="AE36" s="9"/>
      <c r="AF36" s="9"/>
      <c r="AG36" s="9"/>
      <c r="AH36" s="9"/>
      <c r="AI36" s="9"/>
      <c r="AJ36" s="9" t="n">
        <f aca="false">SUM(R36:AI36)</f>
        <v>600</v>
      </c>
      <c r="AK36" s="9" t="n">
        <f aca="false">Q36-AJ36</f>
        <v>170</v>
      </c>
      <c r="AL36" s="9" t="n">
        <v>1040</v>
      </c>
      <c r="AM36" s="9" t="n">
        <v>910</v>
      </c>
      <c r="AN36" s="9" t="n">
        <v>910</v>
      </c>
      <c r="AO36" s="9" t="n">
        <v>910</v>
      </c>
      <c r="AP36" s="9" t="s">
        <v>29</v>
      </c>
      <c r="AQ36" s="9" t="n">
        <v>910</v>
      </c>
      <c r="AR36" s="9" t="n">
        <v>910</v>
      </c>
      <c r="AS36" s="9" t="n">
        <v>910</v>
      </c>
      <c r="AT36" s="9" t="n">
        <v>910</v>
      </c>
      <c r="AU36" s="9" t="n">
        <v>780</v>
      </c>
      <c r="AV36" s="9" t="s">
        <v>29</v>
      </c>
      <c r="AW36" s="9" t="s">
        <v>29</v>
      </c>
      <c r="AX36" s="9" t="s">
        <v>29</v>
      </c>
      <c r="AY36" s="9" t="s">
        <v>29</v>
      </c>
      <c r="AZ36" s="9" t="s">
        <v>29</v>
      </c>
      <c r="BA36" s="9" t="s">
        <v>29</v>
      </c>
      <c r="BB36" s="9" t="s">
        <v>29</v>
      </c>
      <c r="BC36" s="9" t="s">
        <v>29</v>
      </c>
      <c r="BD36" s="9" t="n">
        <v>390</v>
      </c>
      <c r="BE36" s="9" t="n">
        <v>1560</v>
      </c>
      <c r="BF36" s="9" t="n">
        <v>910</v>
      </c>
      <c r="BG36" s="9" t="n">
        <v>910</v>
      </c>
      <c r="BH36" s="9" t="n">
        <v>780</v>
      </c>
      <c r="BI36" s="11" t="n">
        <f aca="false">ROUNDUP(AK36/C36,0)</f>
        <v>2</v>
      </c>
      <c r="BJ36" s="13" t="n">
        <v>388</v>
      </c>
      <c r="BK36" s="13" t="n">
        <v>1790</v>
      </c>
      <c r="BL36" s="13" t="s">
        <v>65</v>
      </c>
      <c r="BM36" s="21" t="s">
        <v>65</v>
      </c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1800</v>
      </c>
      <c r="D37" s="9" t="n">
        <v>190991</v>
      </c>
      <c r="E37" s="9" t="n">
        <v>2184947</v>
      </c>
      <c r="F37" s="9" t="s">
        <v>25</v>
      </c>
      <c r="G37" s="9" t="s">
        <v>168</v>
      </c>
      <c r="H37" s="9" t="s">
        <v>29</v>
      </c>
      <c r="I37" s="10" t="s">
        <v>169</v>
      </c>
      <c r="J37" s="9" t="n">
        <v>0</v>
      </c>
      <c r="K37" s="9" t="n">
        <f aca="false">H37-J37</f>
        <v>0</v>
      </c>
      <c r="L37" s="9" t="s">
        <v>29</v>
      </c>
      <c r="M37" s="9" t="n">
        <f aca="false">K37+L37</f>
        <v>0</v>
      </c>
      <c r="N37" s="9" t="n">
        <v>0</v>
      </c>
      <c r="O37" s="9" t="n">
        <f aca="false">M37-N37</f>
        <v>0</v>
      </c>
      <c r="P37" s="9" t="n">
        <v>120</v>
      </c>
      <c r="Q37" s="9" t="n">
        <f aca="false">O37+P37</f>
        <v>120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 t="n">
        <f aca="false">SUM(R37:AI37)</f>
        <v>0</v>
      </c>
      <c r="AK37" s="9" t="n">
        <f aca="false">Q37-AJ37</f>
        <v>120</v>
      </c>
      <c r="AL37" s="9" t="n">
        <v>120</v>
      </c>
      <c r="AM37" s="9" t="n">
        <v>120</v>
      </c>
      <c r="AN37" s="9" t="n">
        <v>120</v>
      </c>
      <c r="AO37" s="9" t="n">
        <v>120</v>
      </c>
      <c r="AP37" s="9" t="s">
        <v>29</v>
      </c>
      <c r="AQ37" s="9" t="n">
        <v>120</v>
      </c>
      <c r="AR37" s="9" t="n">
        <v>120</v>
      </c>
      <c r="AS37" s="9" t="n">
        <v>120</v>
      </c>
      <c r="AT37" s="9" t="n">
        <v>240</v>
      </c>
      <c r="AU37" s="9" t="n">
        <v>120</v>
      </c>
      <c r="AV37" s="9" t="s">
        <v>29</v>
      </c>
      <c r="AW37" s="9" t="s">
        <v>29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s">
        <v>29</v>
      </c>
      <c r="BD37" s="9" t="s">
        <v>29</v>
      </c>
      <c r="BE37" s="9" t="n">
        <v>240</v>
      </c>
      <c r="BF37" s="9" t="n">
        <v>120</v>
      </c>
      <c r="BG37" s="9" t="n">
        <v>120</v>
      </c>
      <c r="BH37" s="9" t="n">
        <v>120</v>
      </c>
      <c r="BI37" s="11" t="n">
        <f aca="false">ROUNDUP(AK37/C37,0)</f>
        <v>1</v>
      </c>
      <c r="BJ37" s="13" t="n">
        <v>19</v>
      </c>
      <c r="BK37" s="13" t="n">
        <v>468</v>
      </c>
      <c r="BL37" s="13" t="s">
        <v>117</v>
      </c>
      <c r="BM37" s="21" t="s">
        <v>117</v>
      </c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100</v>
      </c>
      <c r="D38" s="9" t="n">
        <v>184977</v>
      </c>
      <c r="E38" s="9" t="n">
        <v>2004126</v>
      </c>
      <c r="F38" s="9"/>
      <c r="G38" s="9" t="s">
        <v>242</v>
      </c>
      <c r="H38" s="9" t="n">
        <v>120</v>
      </c>
      <c r="I38" s="10" t="s">
        <v>243</v>
      </c>
      <c r="J38" s="9" t="n">
        <v>0</v>
      </c>
      <c r="K38" s="9" t="n">
        <f aca="false">H38-J38</f>
        <v>120</v>
      </c>
      <c r="L38" s="9" t="s">
        <v>29</v>
      </c>
      <c r="M38" s="9" t="n">
        <f aca="false">K38+L38</f>
        <v>120</v>
      </c>
      <c r="N38" s="9" t="n">
        <v>23</v>
      </c>
      <c r="O38" s="9" t="n">
        <f aca="false">M38-N38</f>
        <v>97</v>
      </c>
      <c r="P38" s="9" t="n">
        <v>120</v>
      </c>
      <c r="Q38" s="9" t="n">
        <f aca="false">O38+P38</f>
        <v>217</v>
      </c>
      <c r="R38" s="9"/>
      <c r="S38" s="9"/>
      <c r="T38" s="9"/>
      <c r="U38" s="9"/>
      <c r="V38" s="9"/>
      <c r="W38" s="9"/>
      <c r="X38" s="9"/>
      <c r="Y38" s="9" t="n">
        <v>120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 t="n">
        <f aca="false">SUM(R38:AI38)</f>
        <v>120</v>
      </c>
      <c r="AK38" s="9" t="n">
        <f aca="false">Q38-AJ38</f>
        <v>97</v>
      </c>
      <c r="AL38" s="9" t="s">
        <v>29</v>
      </c>
      <c r="AM38" s="9" t="s">
        <v>29</v>
      </c>
      <c r="AN38" s="9" t="s">
        <v>29</v>
      </c>
      <c r="AO38" s="9" t="s">
        <v>29</v>
      </c>
      <c r="AP38" s="9" t="s">
        <v>29</v>
      </c>
      <c r="AQ38" s="9" t="s">
        <v>29</v>
      </c>
      <c r="AR38" s="9" t="s">
        <v>29</v>
      </c>
      <c r="AS38" s="9" t="n">
        <v>120</v>
      </c>
      <c r="AT38" s="9" t="s">
        <v>29</v>
      </c>
      <c r="AU38" s="9" t="s">
        <v>29</v>
      </c>
      <c r="AV38" s="9" t="s">
        <v>29</v>
      </c>
      <c r="AW38" s="9" t="s">
        <v>29</v>
      </c>
      <c r="AX38" s="9" t="s">
        <v>29</v>
      </c>
      <c r="AY38" s="9" t="s">
        <v>29</v>
      </c>
      <c r="AZ38" s="9" t="s">
        <v>29</v>
      </c>
      <c r="BA38" s="9" t="s">
        <v>29</v>
      </c>
      <c r="BB38" s="9" t="s">
        <v>29</v>
      </c>
      <c r="BC38" s="9" t="s">
        <v>29</v>
      </c>
      <c r="BD38" s="9" t="s">
        <v>29</v>
      </c>
      <c r="BE38" s="9" t="s">
        <v>29</v>
      </c>
      <c r="BF38" s="9" t="n">
        <v>120</v>
      </c>
      <c r="BG38" s="9" t="s">
        <v>29</v>
      </c>
      <c r="BH38" s="9" t="s">
        <v>29</v>
      </c>
      <c r="BI38" s="11" t="n">
        <f aca="false">ROUNDUP(AK38/C38,0)</f>
        <v>1</v>
      </c>
      <c r="BJ38" s="13" t="n">
        <v>47</v>
      </c>
      <c r="BK38" s="13" t="n">
        <v>0</v>
      </c>
      <c r="BL38" s="13" t="s">
        <v>95</v>
      </c>
      <c r="BM38" s="21" t="s">
        <v>155</v>
      </c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39</v>
      </c>
      <c r="D39" s="9" t="n">
        <v>203524</v>
      </c>
      <c r="E39" s="9" t="n">
        <v>2079691</v>
      </c>
      <c r="F39" s="9" t="s">
        <v>354</v>
      </c>
      <c r="G39" s="9" t="s">
        <v>115</v>
      </c>
      <c r="H39" s="9" t="s">
        <v>29</v>
      </c>
      <c r="I39" s="10" t="s">
        <v>116</v>
      </c>
      <c r="J39" s="9" t="n">
        <v>0</v>
      </c>
      <c r="K39" s="9" t="n">
        <f aca="false">H39-J39</f>
        <v>0</v>
      </c>
      <c r="L39" s="9" t="n">
        <v>108</v>
      </c>
      <c r="M39" s="9" t="n">
        <f aca="false">K39+L39</f>
        <v>108</v>
      </c>
      <c r="N39" s="9" t="n">
        <v>72</v>
      </c>
      <c r="O39" s="9" t="n">
        <f aca="false">M39-N39</f>
        <v>36</v>
      </c>
      <c r="P39" s="9" t="n">
        <v>144</v>
      </c>
      <c r="Q39" s="9" t="n">
        <f aca="false">O39+P39</f>
        <v>180</v>
      </c>
      <c r="R39" s="9"/>
      <c r="S39" s="9"/>
      <c r="T39" s="9"/>
      <c r="U39" s="9"/>
      <c r="V39" s="9"/>
      <c r="W39" s="9"/>
      <c r="X39" s="9" t="n">
        <v>36</v>
      </c>
      <c r="Y39" s="9"/>
      <c r="Z39" s="9"/>
      <c r="AA39" s="9"/>
      <c r="AB39" s="9" t="n">
        <v>32</v>
      </c>
      <c r="AC39" s="9"/>
      <c r="AD39" s="9"/>
      <c r="AE39" s="9"/>
      <c r="AF39" s="9"/>
      <c r="AG39" s="9" t="n">
        <v>36</v>
      </c>
      <c r="AH39" s="9"/>
      <c r="AI39" s="9"/>
      <c r="AJ39" s="9" t="n">
        <f aca="false">SUM(R39:AI39)</f>
        <v>104</v>
      </c>
      <c r="AK39" s="9" t="n">
        <f aca="false">Q39-AJ39</f>
        <v>76</v>
      </c>
      <c r="AL39" s="9" t="n">
        <v>144</v>
      </c>
      <c r="AM39" s="9" t="n">
        <v>108</v>
      </c>
      <c r="AN39" s="9" t="n">
        <v>144</v>
      </c>
      <c r="AO39" s="9" t="n">
        <v>144</v>
      </c>
      <c r="AP39" s="9" t="s">
        <v>29</v>
      </c>
      <c r="AQ39" s="9" t="n">
        <v>108</v>
      </c>
      <c r="AR39" s="9" t="n">
        <v>144</v>
      </c>
      <c r="AS39" s="9" t="n">
        <v>108</v>
      </c>
      <c r="AT39" s="9" t="n">
        <v>144</v>
      </c>
      <c r="AU39" s="9" t="n">
        <v>144</v>
      </c>
      <c r="AV39" s="9" t="s">
        <v>29</v>
      </c>
      <c r="AW39" s="9" t="s">
        <v>29</v>
      </c>
      <c r="AX39" s="9" t="s">
        <v>29</v>
      </c>
      <c r="AY39" s="9" t="s">
        <v>29</v>
      </c>
      <c r="AZ39" s="9" t="s">
        <v>29</v>
      </c>
      <c r="BA39" s="9" t="s">
        <v>29</v>
      </c>
      <c r="BB39" s="9" t="s">
        <v>29</v>
      </c>
      <c r="BC39" s="9" t="s">
        <v>29</v>
      </c>
      <c r="BD39" s="9" t="n">
        <v>72</v>
      </c>
      <c r="BE39" s="9" t="n">
        <v>180</v>
      </c>
      <c r="BF39" s="9" t="n">
        <v>144</v>
      </c>
      <c r="BG39" s="9" t="n">
        <v>108</v>
      </c>
      <c r="BH39" s="9" t="n">
        <v>144</v>
      </c>
      <c r="BI39" s="11" t="n">
        <f aca="false">ROUNDUP(AK39/C39,0)</f>
        <v>2</v>
      </c>
      <c r="BJ39" s="13" t="n">
        <v>665</v>
      </c>
      <c r="BK39" s="13" t="n">
        <v>959</v>
      </c>
      <c r="BL39" s="13" t="s">
        <v>117</v>
      </c>
      <c r="BM39" s="21" t="s">
        <v>117</v>
      </c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100</v>
      </c>
      <c r="D40" s="9" t="n">
        <v>190654</v>
      </c>
      <c r="E40" s="9" t="n">
        <v>2249644</v>
      </c>
      <c r="F40" s="9"/>
      <c r="G40" s="9" t="s">
        <v>131</v>
      </c>
      <c r="H40" s="9" t="s">
        <v>29</v>
      </c>
      <c r="I40" s="10" t="s">
        <v>132</v>
      </c>
      <c r="J40" s="9" t="n">
        <v>0</v>
      </c>
      <c r="K40" s="9" t="n">
        <f aca="false">H40-J40</f>
        <v>0</v>
      </c>
      <c r="L40" s="9" t="n">
        <v>900</v>
      </c>
      <c r="M40" s="9" t="n">
        <f aca="false">K40+L40</f>
        <v>900</v>
      </c>
      <c r="N40" s="9" t="n">
        <v>545</v>
      </c>
      <c r="O40" s="9" t="n">
        <f aca="false">M40-N40</f>
        <v>355</v>
      </c>
      <c r="P40" s="9" t="n">
        <v>500</v>
      </c>
      <c r="Q40" s="9" t="n">
        <f aca="false">O40+P40</f>
        <v>855</v>
      </c>
      <c r="R40" s="9"/>
      <c r="S40" s="9"/>
      <c r="T40" s="9"/>
      <c r="U40" s="9" t="n">
        <v>58</v>
      </c>
      <c r="V40" s="9"/>
      <c r="W40" s="9"/>
      <c r="X40" s="9" t="n">
        <v>110</v>
      </c>
      <c r="Y40" s="9"/>
      <c r="Z40" s="9"/>
      <c r="AA40" s="9"/>
      <c r="AB40" s="9" t="n">
        <v>100</v>
      </c>
      <c r="AC40" s="9"/>
      <c r="AD40" s="9" t="n">
        <v>180</v>
      </c>
      <c r="AE40" s="9" t="n">
        <v>100</v>
      </c>
      <c r="AF40" s="9" t="n">
        <v>120</v>
      </c>
      <c r="AG40" s="9" t="n">
        <v>120</v>
      </c>
      <c r="AH40" s="9"/>
      <c r="AI40" s="9"/>
      <c r="AJ40" s="9" t="n">
        <f aca="false">SUM(R40:AI40)</f>
        <v>788</v>
      </c>
      <c r="AK40" s="9" t="n">
        <f aca="false">Q40-AJ40</f>
        <v>67</v>
      </c>
      <c r="AL40" s="9" t="n">
        <v>500</v>
      </c>
      <c r="AM40" s="9" t="n">
        <v>500</v>
      </c>
      <c r="AN40" s="9" t="n">
        <v>500</v>
      </c>
      <c r="AO40" s="9" t="n">
        <v>500</v>
      </c>
      <c r="AP40" s="9" t="s">
        <v>29</v>
      </c>
      <c r="AQ40" s="9" t="n">
        <v>500</v>
      </c>
      <c r="AR40" s="9" t="n">
        <v>500</v>
      </c>
      <c r="AS40" s="9" t="n">
        <v>500</v>
      </c>
      <c r="AT40" s="9" t="n">
        <v>500</v>
      </c>
      <c r="AU40" s="9" t="n">
        <v>500</v>
      </c>
      <c r="AV40" s="9" t="s">
        <v>29</v>
      </c>
      <c r="AW40" s="9" t="s">
        <v>29</v>
      </c>
      <c r="AX40" s="9" t="s">
        <v>29</v>
      </c>
      <c r="AY40" s="9" t="s">
        <v>29</v>
      </c>
      <c r="AZ40" s="9" t="s">
        <v>29</v>
      </c>
      <c r="BA40" s="9" t="s">
        <v>29</v>
      </c>
      <c r="BB40" s="9" t="s">
        <v>29</v>
      </c>
      <c r="BC40" s="9" t="s">
        <v>29</v>
      </c>
      <c r="BD40" s="9" t="n">
        <v>200</v>
      </c>
      <c r="BE40" s="9" t="n">
        <v>800</v>
      </c>
      <c r="BF40" s="9" t="n">
        <v>500</v>
      </c>
      <c r="BG40" s="9" t="n">
        <v>500</v>
      </c>
      <c r="BH40" s="9" t="n">
        <v>500</v>
      </c>
      <c r="BI40" s="11" t="n">
        <f aca="false">ROUNDUP(AK40/C40,0)</f>
        <v>1</v>
      </c>
      <c r="BJ40" s="13" t="n">
        <v>0</v>
      </c>
      <c r="BK40" s="13" t="n">
        <v>0</v>
      </c>
      <c r="BL40" s="13" t="s">
        <v>49</v>
      </c>
      <c r="BM40" s="21" t="s">
        <v>364</v>
      </c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1000</v>
      </c>
      <c r="D41" s="9" t="n">
        <v>203524</v>
      </c>
      <c r="E41" s="9" t="n">
        <v>2118338</v>
      </c>
      <c r="F41" s="9" t="s">
        <v>36</v>
      </c>
      <c r="G41" s="9" t="s">
        <v>230</v>
      </c>
      <c r="H41" s="9" t="s">
        <v>29</v>
      </c>
      <c r="I41" s="10" t="s">
        <v>231</v>
      </c>
      <c r="J41" s="9" t="n">
        <v>0</v>
      </c>
      <c r="K41" s="9" t="n">
        <f aca="false">H41-J41</f>
        <v>0</v>
      </c>
      <c r="L41" s="9" t="n">
        <v>800</v>
      </c>
      <c r="M41" s="9" t="n">
        <f aca="false">K41+L41</f>
        <v>800</v>
      </c>
      <c r="N41" s="9" t="n">
        <v>0</v>
      </c>
      <c r="O41" s="9" t="n">
        <f aca="false">M41-N41</f>
        <v>800</v>
      </c>
      <c r="P41" s="9" t="s">
        <v>29</v>
      </c>
      <c r="Q41" s="9" t="n">
        <f aca="false">O41+P41</f>
        <v>800</v>
      </c>
      <c r="R41" s="9"/>
      <c r="S41" s="9"/>
      <c r="T41" s="9"/>
      <c r="U41" s="9"/>
      <c r="V41" s="9"/>
      <c r="W41" s="9"/>
      <c r="X41" s="9"/>
      <c r="Y41" s="9"/>
      <c r="Z41" s="9"/>
      <c r="AA41" s="9" t="n">
        <v>200</v>
      </c>
      <c r="AB41" s="9" t="n">
        <v>550</v>
      </c>
      <c r="AC41" s="9"/>
      <c r="AD41" s="9"/>
      <c r="AE41" s="9"/>
      <c r="AF41" s="9"/>
      <c r="AG41" s="9"/>
      <c r="AH41" s="9"/>
      <c r="AI41" s="9"/>
      <c r="AJ41" s="9" t="n">
        <f aca="false">SUM(R41:AI41)</f>
        <v>750</v>
      </c>
      <c r="AK41" s="9" t="n">
        <f aca="false">Q41-AJ41</f>
        <v>50</v>
      </c>
      <c r="AL41" s="9" t="s">
        <v>29</v>
      </c>
      <c r="AM41" s="9" t="s">
        <v>29</v>
      </c>
      <c r="AN41" s="9" t="s">
        <v>29</v>
      </c>
      <c r="AO41" s="9" t="s">
        <v>29</v>
      </c>
      <c r="AP41" s="9" t="s">
        <v>29</v>
      </c>
      <c r="AQ41" s="9" t="s">
        <v>29</v>
      </c>
      <c r="AR41" s="9" t="s">
        <v>29</v>
      </c>
      <c r="AS41" s="9" t="s">
        <v>29</v>
      </c>
      <c r="AT41" s="9" t="s">
        <v>29</v>
      </c>
      <c r="AU41" s="9" t="s">
        <v>29</v>
      </c>
      <c r="AV41" s="9" t="s">
        <v>29</v>
      </c>
      <c r="AW41" s="9" t="s">
        <v>29</v>
      </c>
      <c r="AX41" s="9" t="s">
        <v>29</v>
      </c>
      <c r="AY41" s="9" t="s">
        <v>29</v>
      </c>
      <c r="AZ41" s="9" t="s">
        <v>29</v>
      </c>
      <c r="BA41" s="9" t="s">
        <v>29</v>
      </c>
      <c r="BB41" s="9" t="s">
        <v>29</v>
      </c>
      <c r="BC41" s="9" t="s">
        <v>29</v>
      </c>
      <c r="BD41" s="9" t="n">
        <v>800</v>
      </c>
      <c r="BE41" s="9" t="s">
        <v>29</v>
      </c>
      <c r="BF41" s="9" t="s">
        <v>29</v>
      </c>
      <c r="BG41" s="9" t="s">
        <v>29</v>
      </c>
      <c r="BH41" s="9" t="s">
        <v>29</v>
      </c>
      <c r="BI41" s="11" t="n">
        <f aca="false">ROUNDUP(AK41/C41,0)</f>
        <v>1</v>
      </c>
      <c r="BJ41" s="13" t="n">
        <v>515</v>
      </c>
      <c r="BK41" s="13" t="n">
        <v>1010</v>
      </c>
      <c r="BL41" s="13" t="s">
        <v>336</v>
      </c>
      <c r="BM41" s="21" t="s">
        <v>336</v>
      </c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200</v>
      </c>
      <c r="D42" s="9" t="n">
        <v>203524</v>
      </c>
      <c r="E42" s="9" t="n">
        <v>2118343</v>
      </c>
      <c r="F42" s="9"/>
      <c r="G42" s="9" t="s">
        <v>218</v>
      </c>
      <c r="H42" s="9" t="s">
        <v>29</v>
      </c>
      <c r="I42" s="10" t="s">
        <v>219</v>
      </c>
      <c r="J42" s="9" t="n">
        <v>573</v>
      </c>
      <c r="K42" s="9" t="n">
        <f aca="false">H42-J42</f>
        <v>-573</v>
      </c>
      <c r="L42" s="9" t="n">
        <v>300</v>
      </c>
      <c r="M42" s="9" t="n">
        <f aca="false">K42+L42</f>
        <v>-273</v>
      </c>
      <c r="N42" s="9" t="n">
        <v>0</v>
      </c>
      <c r="O42" s="9" t="n">
        <f aca="false">M42-N42</f>
        <v>-273</v>
      </c>
      <c r="P42" s="9" t="n">
        <v>300</v>
      </c>
      <c r="Q42" s="9" t="n">
        <f aca="false">O42+P42</f>
        <v>27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n">
        <f aca="false">SUM(R42:AI42)</f>
        <v>0</v>
      </c>
      <c r="AK42" s="9" t="n">
        <f aca="false">Q42-AJ42</f>
        <v>27</v>
      </c>
      <c r="AL42" s="9" t="s">
        <v>29</v>
      </c>
      <c r="AM42" s="9" t="n">
        <v>0</v>
      </c>
      <c r="AN42" s="9" t="s">
        <v>29</v>
      </c>
      <c r="AO42" s="9" t="s">
        <v>29</v>
      </c>
      <c r="AP42" s="9" t="s">
        <v>29</v>
      </c>
      <c r="AQ42" s="9" t="s">
        <v>29</v>
      </c>
      <c r="AR42" s="9" t="s">
        <v>29</v>
      </c>
      <c r="AS42" s="9" t="s">
        <v>29</v>
      </c>
      <c r="AT42" s="9" t="s">
        <v>29</v>
      </c>
      <c r="AU42" s="9" t="s">
        <v>29</v>
      </c>
      <c r="AV42" s="9" t="s">
        <v>29</v>
      </c>
      <c r="AW42" s="9" t="s">
        <v>29</v>
      </c>
      <c r="AX42" s="9" t="s">
        <v>29</v>
      </c>
      <c r="AY42" s="9" t="s">
        <v>29</v>
      </c>
      <c r="AZ42" s="9" t="s">
        <v>29</v>
      </c>
      <c r="BA42" s="9" t="s">
        <v>29</v>
      </c>
      <c r="BB42" s="9" t="s">
        <v>29</v>
      </c>
      <c r="BC42" s="9" t="s">
        <v>29</v>
      </c>
      <c r="BD42" s="9" t="n">
        <v>300</v>
      </c>
      <c r="BE42" s="9" t="s">
        <v>29</v>
      </c>
      <c r="BF42" s="9" t="s">
        <v>29</v>
      </c>
      <c r="BG42" s="9" t="n">
        <v>300</v>
      </c>
      <c r="BH42" s="9" t="n">
        <v>300</v>
      </c>
      <c r="BI42" s="11" t="n">
        <f aca="false">ROUNDUP(AK42/C42,0)</f>
        <v>1</v>
      </c>
      <c r="BJ42" s="13" t="n">
        <v>1012</v>
      </c>
      <c r="BK42" s="13" t="n">
        <v>0</v>
      </c>
      <c r="BL42" s="13" t="s">
        <v>49</v>
      </c>
      <c r="BM42" s="21" t="s">
        <v>49</v>
      </c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39</v>
      </c>
      <c r="D43" s="9" t="n">
        <v>203524</v>
      </c>
      <c r="E43" s="9" t="n">
        <v>2079695</v>
      </c>
      <c r="F43" s="9" t="s">
        <v>41</v>
      </c>
      <c r="G43" s="9" t="s">
        <v>93</v>
      </c>
      <c r="H43" s="9" t="s">
        <v>29</v>
      </c>
      <c r="I43" s="10" t="s">
        <v>94</v>
      </c>
      <c r="J43" s="9" t="n">
        <v>41</v>
      </c>
      <c r="K43" s="9" t="n">
        <f aca="false">H43-J43</f>
        <v>-41</v>
      </c>
      <c r="L43" s="9" t="n">
        <v>126</v>
      </c>
      <c r="M43" s="9" t="n">
        <f aca="false">K43+L43</f>
        <v>85</v>
      </c>
      <c r="N43" s="9" t="n">
        <v>82</v>
      </c>
      <c r="O43" s="9" t="n">
        <f aca="false">M43-N43</f>
        <v>3</v>
      </c>
      <c r="P43" s="9" t="n">
        <v>126</v>
      </c>
      <c r="Q43" s="9" t="n">
        <f aca="false">O43+P43</f>
        <v>129</v>
      </c>
      <c r="R43" s="9"/>
      <c r="S43" s="9"/>
      <c r="T43" s="9" t="n">
        <v>42</v>
      </c>
      <c r="U43" s="9" t="n">
        <v>34</v>
      </c>
      <c r="V43" s="9"/>
      <c r="W43" s="9"/>
      <c r="X43" s="9"/>
      <c r="Y43" s="9"/>
      <c r="Z43" s="9"/>
      <c r="AA43" s="9"/>
      <c r="AB43" s="9"/>
      <c r="AC43" s="9"/>
      <c r="AD43" s="9"/>
      <c r="AE43" s="9" t="n">
        <v>42</v>
      </c>
      <c r="AF43" s="9"/>
      <c r="AG43" s="9"/>
      <c r="AH43" s="9"/>
      <c r="AI43" s="9"/>
      <c r="AJ43" s="9" t="n">
        <f aca="false">SUM(R43:AI43)</f>
        <v>118</v>
      </c>
      <c r="AK43" s="9" t="n">
        <f aca="false">Q43-AJ43</f>
        <v>11</v>
      </c>
      <c r="AL43" s="9" t="n">
        <v>126</v>
      </c>
      <c r="AM43" s="9" t="n">
        <v>126</v>
      </c>
      <c r="AN43" s="9" t="n">
        <v>126</v>
      </c>
      <c r="AO43" s="9" t="n">
        <v>126</v>
      </c>
      <c r="AP43" s="9" t="s">
        <v>29</v>
      </c>
      <c r="AQ43" s="9" t="n">
        <v>126</v>
      </c>
      <c r="AR43" s="9" t="n">
        <v>126</v>
      </c>
      <c r="AS43" s="9" t="n">
        <v>126</v>
      </c>
      <c r="AT43" s="9" t="n">
        <v>126</v>
      </c>
      <c r="AU43" s="9" t="n">
        <v>168</v>
      </c>
      <c r="AV43" s="9" t="s">
        <v>29</v>
      </c>
      <c r="AW43" s="9" t="s">
        <v>29</v>
      </c>
      <c r="AX43" s="9" t="s">
        <v>29</v>
      </c>
      <c r="AY43" s="9" t="s">
        <v>29</v>
      </c>
      <c r="AZ43" s="9" t="s">
        <v>29</v>
      </c>
      <c r="BA43" s="9" t="s">
        <v>29</v>
      </c>
      <c r="BB43" s="9" t="s">
        <v>29</v>
      </c>
      <c r="BC43" s="9" t="s">
        <v>29</v>
      </c>
      <c r="BD43" s="9" t="n">
        <v>84</v>
      </c>
      <c r="BE43" s="9" t="n">
        <v>168</v>
      </c>
      <c r="BF43" s="9" t="n">
        <v>126</v>
      </c>
      <c r="BG43" s="9" t="n">
        <v>126</v>
      </c>
      <c r="BH43" s="9" t="n">
        <v>126</v>
      </c>
      <c r="BI43" s="11" t="n">
        <f aca="false">ROUNDUP(AK43/C43,0)</f>
        <v>1</v>
      </c>
      <c r="BJ43" s="13" t="n">
        <v>0</v>
      </c>
      <c r="BK43" s="13" t="n">
        <v>188</v>
      </c>
      <c r="BL43" s="13" t="s">
        <v>117</v>
      </c>
      <c r="BM43" s="21" t="s">
        <v>117</v>
      </c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300</v>
      </c>
      <c r="D44" s="9" t="n">
        <v>194849</v>
      </c>
      <c r="E44" s="9" t="n">
        <v>2118347</v>
      </c>
      <c r="F44" s="9"/>
      <c r="G44" s="9" t="s">
        <v>234</v>
      </c>
      <c r="H44" s="9" t="s">
        <v>29</v>
      </c>
      <c r="I44" s="10" t="s">
        <v>235</v>
      </c>
      <c r="J44" s="9" t="n">
        <v>0</v>
      </c>
      <c r="K44" s="9" t="n">
        <f aca="false">H44-J44</f>
        <v>0</v>
      </c>
      <c r="L44" s="9" t="s">
        <v>29</v>
      </c>
      <c r="M44" s="9" t="n">
        <f aca="false">K44+L44</f>
        <v>0</v>
      </c>
      <c r="N44" s="9" t="n">
        <v>0</v>
      </c>
      <c r="O44" s="9" t="n">
        <f aca="false">M44-N44</f>
        <v>0</v>
      </c>
      <c r="P44" s="9" t="s">
        <v>29</v>
      </c>
      <c r="Q44" s="9" t="n">
        <f aca="false">O44+P44</f>
        <v>0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 t="n">
        <f aca="false">SUM(R44:AI44)</f>
        <v>0</v>
      </c>
      <c r="AK44" s="9" t="n">
        <f aca="false">Q44-AJ44</f>
        <v>0</v>
      </c>
      <c r="AL44" s="9" t="s">
        <v>29</v>
      </c>
      <c r="AM44" s="9" t="n">
        <v>0</v>
      </c>
      <c r="AN44" s="9" t="s">
        <v>29</v>
      </c>
      <c r="AO44" s="9" t="s">
        <v>29</v>
      </c>
      <c r="AP44" s="9" t="s">
        <v>29</v>
      </c>
      <c r="AQ44" s="9" t="s">
        <v>29</v>
      </c>
      <c r="AR44" s="9" t="s">
        <v>29</v>
      </c>
      <c r="AS44" s="9" t="s">
        <v>29</v>
      </c>
      <c r="AT44" s="9" t="s">
        <v>29</v>
      </c>
      <c r="AU44" s="9" t="s">
        <v>29</v>
      </c>
      <c r="AV44" s="9" t="s">
        <v>29</v>
      </c>
      <c r="AW44" s="9" t="s">
        <v>29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s">
        <v>29</v>
      </c>
      <c r="BF44" s="9" t="s">
        <v>29</v>
      </c>
      <c r="BG44" s="9" t="n">
        <v>600</v>
      </c>
      <c r="BH44" s="9" t="s">
        <v>29</v>
      </c>
      <c r="BI44" s="11" t="n">
        <f aca="false">ROUNDUP(AK44/C44,0)</f>
        <v>0</v>
      </c>
      <c r="BJ44" s="13" t="n">
        <v>10</v>
      </c>
      <c r="BK44" s="13" t="n">
        <v>480</v>
      </c>
      <c r="BL44" s="13"/>
      <c r="BM44" s="21" t="n">
        <v>0</v>
      </c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400</v>
      </c>
      <c r="D45" s="9" t="n">
        <v>203524</v>
      </c>
      <c r="E45" s="9" t="n">
        <v>2055823</v>
      </c>
      <c r="F45" s="9"/>
      <c r="G45" s="9" t="s">
        <v>142</v>
      </c>
      <c r="H45" s="9" t="n">
        <v>800</v>
      </c>
      <c r="I45" s="10" t="s">
        <v>143</v>
      </c>
      <c r="J45" s="9" t="n">
        <v>0</v>
      </c>
      <c r="K45" s="9" t="n">
        <f aca="false">H45-J45</f>
        <v>800</v>
      </c>
      <c r="L45" s="9" t="n">
        <v>800</v>
      </c>
      <c r="M45" s="9" t="n">
        <f aca="false">K45+L45</f>
        <v>1600</v>
      </c>
      <c r="N45" s="9" t="n">
        <v>1952</v>
      </c>
      <c r="O45" s="9" t="n">
        <v>-360</v>
      </c>
      <c r="P45" s="9" t="n">
        <v>800</v>
      </c>
      <c r="Q45" s="9" t="n">
        <f aca="false">O45+P45</f>
        <v>440</v>
      </c>
      <c r="R45" s="9"/>
      <c r="S45" s="9"/>
      <c r="T45" s="9"/>
      <c r="U45" s="9"/>
      <c r="V45" s="9"/>
      <c r="W45" s="9" t="n">
        <v>440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 t="n">
        <f aca="false">SUM(R45:AI45)</f>
        <v>440</v>
      </c>
      <c r="AK45" s="9" t="n">
        <f aca="false">Q45-AJ45</f>
        <v>0</v>
      </c>
      <c r="AL45" s="9" t="n">
        <v>810</v>
      </c>
      <c r="AM45" s="9" t="n">
        <v>800</v>
      </c>
      <c r="AN45" s="9" t="n">
        <v>800</v>
      </c>
      <c r="AO45" s="9" t="n">
        <v>800</v>
      </c>
      <c r="AP45" s="9" t="s">
        <v>29</v>
      </c>
      <c r="AQ45" s="9" t="n">
        <v>800</v>
      </c>
      <c r="AR45" s="9" t="n">
        <v>800</v>
      </c>
      <c r="AS45" s="9" t="n">
        <v>400</v>
      </c>
      <c r="AT45" s="9" t="n">
        <v>800</v>
      </c>
      <c r="AU45" s="9" t="n">
        <v>800</v>
      </c>
      <c r="AV45" s="9" t="s">
        <v>29</v>
      </c>
      <c r="AW45" s="9" t="s">
        <v>29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n">
        <v>400</v>
      </c>
      <c r="BE45" s="9" t="n">
        <v>1200</v>
      </c>
      <c r="BF45" s="9" t="n">
        <v>800</v>
      </c>
      <c r="BG45" s="9" t="n">
        <v>800</v>
      </c>
      <c r="BH45" s="9" t="n">
        <v>800</v>
      </c>
      <c r="BI45" s="11" t="n">
        <f aca="false">SUM(BI6:BI44)</f>
        <v>93</v>
      </c>
      <c r="BJ45" s="13" t="n">
        <v>49</v>
      </c>
      <c r="BK45" s="13" t="n">
        <v>395</v>
      </c>
      <c r="BL45" s="13"/>
      <c r="BM45" s="21" t="s">
        <v>21</v>
      </c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400</v>
      </c>
      <c r="D46" s="9" t="n">
        <v>203524</v>
      </c>
      <c r="E46" s="9" t="n">
        <v>2079665</v>
      </c>
      <c r="F46" s="9"/>
      <c r="G46" s="9" t="s">
        <v>148</v>
      </c>
      <c r="H46" s="9" t="s">
        <v>29</v>
      </c>
      <c r="I46" s="10" t="s">
        <v>149</v>
      </c>
      <c r="J46" s="9" t="n">
        <v>0</v>
      </c>
      <c r="K46" s="9" t="n">
        <f aca="false">H46-J46</f>
        <v>0</v>
      </c>
      <c r="L46" s="9" t="s">
        <v>29</v>
      </c>
      <c r="M46" s="9" t="n">
        <f aca="false">K46+L46</f>
        <v>0</v>
      </c>
      <c r="N46" s="9" t="n">
        <v>0</v>
      </c>
      <c r="O46" s="9" t="n">
        <f aca="false">M46-N46</f>
        <v>0</v>
      </c>
      <c r="P46" s="9" t="s">
        <v>29</v>
      </c>
      <c r="Q46" s="9" t="n">
        <f aca="false">O46+P46</f>
        <v>0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 t="n">
        <f aca="false">SUM(R46:AI46)</f>
        <v>0</v>
      </c>
      <c r="AK46" s="9" t="n">
        <f aca="false">Q46-AJ46</f>
        <v>0</v>
      </c>
      <c r="AL46" s="9" t="n">
        <v>200</v>
      </c>
      <c r="AM46" s="9" t="n">
        <v>200</v>
      </c>
      <c r="AN46" s="9" t="s">
        <v>29</v>
      </c>
      <c r="AO46" s="9" t="n">
        <v>200</v>
      </c>
      <c r="AP46" s="9" t="s">
        <v>29</v>
      </c>
      <c r="AQ46" s="9" t="s">
        <v>29</v>
      </c>
      <c r="AR46" s="9" t="n">
        <v>200</v>
      </c>
      <c r="AS46" s="9" t="n">
        <v>200</v>
      </c>
      <c r="AT46" s="9" t="s">
        <v>29</v>
      </c>
      <c r="AU46" s="9" t="n">
        <v>200</v>
      </c>
      <c r="AV46" s="9" t="s">
        <v>29</v>
      </c>
      <c r="AW46" s="9" t="s">
        <v>29</v>
      </c>
      <c r="AX46" s="9" t="s">
        <v>29</v>
      </c>
      <c r="AY46" s="9" t="s">
        <v>29</v>
      </c>
      <c r="AZ46" s="9" t="s">
        <v>29</v>
      </c>
      <c r="BA46" s="9" t="s">
        <v>29</v>
      </c>
      <c r="BB46" s="9" t="s">
        <v>29</v>
      </c>
      <c r="BC46" s="9" t="s">
        <v>29</v>
      </c>
      <c r="BD46" s="9" t="s">
        <v>29</v>
      </c>
      <c r="BE46" s="9" t="n">
        <v>200</v>
      </c>
      <c r="BF46" s="9" t="n">
        <v>200</v>
      </c>
      <c r="BG46" s="9" t="n">
        <v>200</v>
      </c>
      <c r="BH46" s="9" t="s">
        <v>29</v>
      </c>
      <c r="BI46" s="11" t="n">
        <f aca="false">ROUNDUP(AK46/C46,0)</f>
        <v>0</v>
      </c>
      <c r="BJ46" s="13" t="n">
        <v>209</v>
      </c>
      <c r="BK46" s="13" t="n">
        <v>319</v>
      </c>
      <c r="BL46" s="13"/>
      <c r="BM46" s="21" t="n">
        <v>0</v>
      </c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1500</v>
      </c>
      <c r="D47" s="9" t="n">
        <v>203524</v>
      </c>
      <c r="E47" s="9" t="n">
        <v>2118359</v>
      </c>
      <c r="F47" s="9"/>
      <c r="G47" s="9" t="s">
        <v>214</v>
      </c>
      <c r="H47" s="9" t="s">
        <v>29</v>
      </c>
      <c r="I47" s="10" t="s">
        <v>215</v>
      </c>
      <c r="J47" s="9" t="n">
        <v>0</v>
      </c>
      <c r="K47" s="9" t="n">
        <f aca="false">H47-J47</f>
        <v>0</v>
      </c>
      <c r="L47" s="9" t="s">
        <v>29</v>
      </c>
      <c r="M47" s="9" t="n">
        <f aca="false">K47+L47</f>
        <v>0</v>
      </c>
      <c r="N47" s="9" t="n">
        <v>0</v>
      </c>
      <c r="O47" s="9" t="n">
        <f aca="false">M47-N47</f>
        <v>0</v>
      </c>
      <c r="P47" s="9" t="s">
        <v>29</v>
      </c>
      <c r="Q47" s="9" t="n">
        <f aca="false">O47+P47</f>
        <v>0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 t="n">
        <f aca="false">SUM(R47:AI47)</f>
        <v>0</v>
      </c>
      <c r="AK47" s="9" t="n">
        <f aca="false">Q47-AJ47</f>
        <v>0</v>
      </c>
      <c r="AL47" s="9" t="s">
        <v>29</v>
      </c>
      <c r="AM47" s="9" t="n">
        <v>0</v>
      </c>
      <c r="AN47" s="9" t="s">
        <v>29</v>
      </c>
      <c r="AO47" s="9" t="s">
        <v>29</v>
      </c>
      <c r="AP47" s="9" t="s">
        <v>29</v>
      </c>
      <c r="AQ47" s="9" t="s">
        <v>29</v>
      </c>
      <c r="AR47" s="9" t="s">
        <v>29</v>
      </c>
      <c r="AS47" s="9" t="s">
        <v>29</v>
      </c>
      <c r="AT47" s="9" t="s">
        <v>29</v>
      </c>
      <c r="AU47" s="9" t="s">
        <v>29</v>
      </c>
      <c r="AV47" s="9" t="s">
        <v>29</v>
      </c>
      <c r="AW47" s="9" t="s">
        <v>29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s">
        <v>29</v>
      </c>
      <c r="BC47" s="9" t="s">
        <v>29</v>
      </c>
      <c r="BD47" s="9" t="s">
        <v>29</v>
      </c>
      <c r="BE47" s="9" t="n">
        <v>500</v>
      </c>
      <c r="BF47" s="9" t="s">
        <v>29</v>
      </c>
      <c r="BG47" s="9" t="s">
        <v>29</v>
      </c>
      <c r="BH47" s="9" t="s">
        <v>29</v>
      </c>
      <c r="BI47" s="11" t="n">
        <f aca="false">ROUNDUP(AK47/C47,0)</f>
        <v>0</v>
      </c>
      <c r="BJ47" s="13" t="n">
        <v>534</v>
      </c>
      <c r="BK47" s="13" t="n">
        <v>131</v>
      </c>
      <c r="BL47" s="13"/>
      <c r="BM47" s="21" t="n">
        <v>0</v>
      </c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2500</v>
      </c>
      <c r="D48" s="9" t="n">
        <v>203524</v>
      </c>
      <c r="E48" s="9" t="n">
        <v>2115220</v>
      </c>
      <c r="F48" s="9" t="s">
        <v>46</v>
      </c>
      <c r="G48" s="9" t="s">
        <v>220</v>
      </c>
      <c r="H48" s="9" t="s">
        <v>29</v>
      </c>
      <c r="I48" s="10" t="s">
        <v>221</v>
      </c>
      <c r="J48" s="9" t="n">
        <v>0</v>
      </c>
      <c r="K48" s="9" t="n">
        <f aca="false">H48-J48</f>
        <v>0</v>
      </c>
      <c r="L48" s="9" t="n">
        <v>600</v>
      </c>
      <c r="M48" s="9" t="n">
        <f aca="false">K48+L48</f>
        <v>600</v>
      </c>
      <c r="N48" s="9" t="n">
        <v>0</v>
      </c>
      <c r="O48" s="9" t="n">
        <f aca="false">M48-N48</f>
        <v>600</v>
      </c>
      <c r="P48" s="9" t="s">
        <v>29</v>
      </c>
      <c r="Q48" s="9" t="n">
        <f aca="false">O48+P48</f>
        <v>600</v>
      </c>
      <c r="R48" s="9"/>
      <c r="S48" s="9" t="n">
        <v>600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 t="n">
        <f aca="false">SUM(R48:AI48)</f>
        <v>600</v>
      </c>
      <c r="AK48" s="9" t="n">
        <f aca="false">Q48-AJ48</f>
        <v>0</v>
      </c>
      <c r="AL48" s="9" t="s">
        <v>29</v>
      </c>
      <c r="AM48" s="9" t="s">
        <v>29</v>
      </c>
      <c r="AN48" s="9" t="s">
        <v>29</v>
      </c>
      <c r="AO48" s="9" t="s">
        <v>29</v>
      </c>
      <c r="AP48" s="9" t="s">
        <v>29</v>
      </c>
      <c r="AQ48" s="9" t="s">
        <v>29</v>
      </c>
      <c r="AR48" s="9" t="s">
        <v>29</v>
      </c>
      <c r="AS48" s="9" t="s">
        <v>29</v>
      </c>
      <c r="AT48" s="9" t="s">
        <v>29</v>
      </c>
      <c r="AU48" s="9" t="s">
        <v>29</v>
      </c>
      <c r="AV48" s="9" t="s">
        <v>29</v>
      </c>
      <c r="AW48" s="9" t="s">
        <v>29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s">
        <v>29</v>
      </c>
      <c r="BC48" s="9" t="s">
        <v>29</v>
      </c>
      <c r="BD48" s="9" t="s">
        <v>29</v>
      </c>
      <c r="BE48" s="9" t="s">
        <v>29</v>
      </c>
      <c r="BF48" s="9" t="s">
        <v>29</v>
      </c>
      <c r="BG48" s="9" t="s">
        <v>29</v>
      </c>
      <c r="BH48" s="9" t="n">
        <v>1500</v>
      </c>
      <c r="BI48" s="11"/>
      <c r="BJ48" s="13" t="n">
        <v>1</v>
      </c>
      <c r="BK48" s="13" t="n">
        <v>100</v>
      </c>
      <c r="BL48" s="13"/>
      <c r="BM48" s="21" t="s">
        <v>125</v>
      </c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500</v>
      </c>
      <c r="D49" s="9" t="n">
        <v>0</v>
      </c>
      <c r="E49" s="9" t="n">
        <v>2260412</v>
      </c>
      <c r="F49" s="9"/>
      <c r="G49" s="9" t="s">
        <v>178</v>
      </c>
      <c r="H49" s="9" t="s">
        <v>29</v>
      </c>
      <c r="I49" s="10" t="s">
        <v>179</v>
      </c>
      <c r="J49" s="9" t="n">
        <v>0</v>
      </c>
      <c r="K49" s="9" t="n">
        <f aca="false">H49-J49</f>
        <v>0</v>
      </c>
      <c r="L49" s="9" t="s">
        <v>29</v>
      </c>
      <c r="M49" s="9" t="n">
        <f aca="false">K49+L49</f>
        <v>0</v>
      </c>
      <c r="N49" s="9" t="n">
        <v>0</v>
      </c>
      <c r="O49" s="9" t="n">
        <f aca="false">M49-N49</f>
        <v>0</v>
      </c>
      <c r="P49" s="9" t="s">
        <v>29</v>
      </c>
      <c r="Q49" s="9" t="n">
        <f aca="false">O49+P49</f>
        <v>0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 t="n">
        <f aca="false">SUM(R49:AI49)</f>
        <v>0</v>
      </c>
      <c r="AK49" s="9" t="n">
        <f aca="false">Q49-AJ49</f>
        <v>0</v>
      </c>
      <c r="AL49" s="9" t="s">
        <v>29</v>
      </c>
      <c r="AM49" s="9" t="s">
        <v>29</v>
      </c>
      <c r="AN49" s="9" t="s">
        <v>29</v>
      </c>
      <c r="AO49" s="9" t="s">
        <v>29</v>
      </c>
      <c r="AP49" s="9" t="s">
        <v>29</v>
      </c>
      <c r="AQ49" s="9" t="s">
        <v>29</v>
      </c>
      <c r="AR49" s="9" t="s">
        <v>29</v>
      </c>
      <c r="AS49" s="9" t="s">
        <v>29</v>
      </c>
      <c r="AT49" s="9" t="s">
        <v>29</v>
      </c>
      <c r="AU49" s="9" t="s">
        <v>29</v>
      </c>
      <c r="AV49" s="9" t="s">
        <v>29</v>
      </c>
      <c r="AW49" s="9" t="s">
        <v>29</v>
      </c>
      <c r="AX49" s="9" t="s">
        <v>29</v>
      </c>
      <c r="AY49" s="9" t="s">
        <v>29</v>
      </c>
      <c r="AZ49" s="9" t="s">
        <v>29</v>
      </c>
      <c r="BA49" s="9" t="s">
        <v>29</v>
      </c>
      <c r="BB49" s="9" t="s">
        <v>29</v>
      </c>
      <c r="BC49" s="9" t="s">
        <v>29</v>
      </c>
      <c r="BD49" s="9" t="s">
        <v>29</v>
      </c>
      <c r="BE49" s="9" t="s">
        <v>29</v>
      </c>
      <c r="BF49" s="9" t="s">
        <v>29</v>
      </c>
      <c r="BG49" s="9" t="s">
        <v>29</v>
      </c>
      <c r="BH49" s="9" t="s">
        <v>29</v>
      </c>
      <c r="BI49" s="11" t="n">
        <f aca="false">ROUNDUP(AK49/C49,0)</f>
        <v>0</v>
      </c>
      <c r="BJ49" s="13" t="n">
        <v>64</v>
      </c>
      <c r="BK49" s="13" t="n">
        <v>81</v>
      </c>
      <c r="BL49" s="13"/>
      <c r="BM49" s="21" t="n">
        <v>0</v>
      </c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600</v>
      </c>
      <c r="D50" s="9" t="n">
        <v>203525</v>
      </c>
      <c r="E50" s="9" t="n">
        <v>2021443</v>
      </c>
      <c r="F50" s="9"/>
      <c r="G50" s="9" t="s">
        <v>174</v>
      </c>
      <c r="H50" s="9" t="s">
        <v>29</v>
      </c>
      <c r="I50" s="10" t="s">
        <v>175</v>
      </c>
      <c r="J50" s="9" t="n">
        <v>0</v>
      </c>
      <c r="K50" s="9" t="n">
        <f aca="false">H50-J50</f>
        <v>0</v>
      </c>
      <c r="L50" s="9" t="s">
        <v>29</v>
      </c>
      <c r="M50" s="9" t="n">
        <f aca="false">K50+L50</f>
        <v>0</v>
      </c>
      <c r="N50" s="9" t="n">
        <v>0</v>
      </c>
      <c r="O50" s="9" t="n">
        <f aca="false">M50-N50</f>
        <v>0</v>
      </c>
      <c r="P50" s="9" t="s">
        <v>29</v>
      </c>
      <c r="Q50" s="9" t="n">
        <f aca="false">O50+P50</f>
        <v>0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 t="n">
        <f aca="false">SUM(R50:AI50)</f>
        <v>0</v>
      </c>
      <c r="AK50" s="9" t="n">
        <f aca="false">Q50-AJ50</f>
        <v>0</v>
      </c>
      <c r="AL50" s="9" t="n">
        <v>600</v>
      </c>
      <c r="AM50" s="9" t="n">
        <v>600</v>
      </c>
      <c r="AN50" s="9" t="n">
        <v>600</v>
      </c>
      <c r="AO50" s="9" t="s">
        <v>29</v>
      </c>
      <c r="AP50" s="9" t="s">
        <v>29</v>
      </c>
      <c r="AQ50" s="9" t="n">
        <v>600</v>
      </c>
      <c r="AR50" s="9" t="n">
        <v>600</v>
      </c>
      <c r="AS50" s="9" t="n">
        <v>600</v>
      </c>
      <c r="AT50" s="9" t="n">
        <v>600</v>
      </c>
      <c r="AU50" s="9" t="n">
        <v>600</v>
      </c>
      <c r="AV50" s="9" t="s">
        <v>29</v>
      </c>
      <c r="AW50" s="9" t="s">
        <v>29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n">
        <v>600</v>
      </c>
      <c r="BF50" s="9" t="n">
        <v>600</v>
      </c>
      <c r="BG50" s="9" t="n">
        <v>600</v>
      </c>
      <c r="BH50" s="9" t="n">
        <v>600</v>
      </c>
      <c r="BI50" s="11" t="n">
        <f aca="false">ROUNDUP(AK50/C50,0)</f>
        <v>0</v>
      </c>
      <c r="BJ50" s="13" t="n">
        <v>620</v>
      </c>
      <c r="BK50" s="13" t="n">
        <v>77</v>
      </c>
      <c r="BL50" s="13"/>
      <c r="BM50" s="21" t="n">
        <v>0</v>
      </c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500</v>
      </c>
      <c r="D51" s="9" t="n">
        <v>0</v>
      </c>
      <c r="E51" s="9" t="n">
        <v>2260411</v>
      </c>
      <c r="F51" s="9"/>
      <c r="G51" s="9" t="s">
        <v>176</v>
      </c>
      <c r="H51" s="9" t="s">
        <v>29</v>
      </c>
      <c r="I51" s="10" t="s">
        <v>177</v>
      </c>
      <c r="J51" s="9" t="n">
        <v>0</v>
      </c>
      <c r="K51" s="9" t="n">
        <f aca="false">H51-J51</f>
        <v>0</v>
      </c>
      <c r="L51" s="9" t="s">
        <v>29</v>
      </c>
      <c r="M51" s="9" t="n">
        <f aca="false">K51+L51</f>
        <v>0</v>
      </c>
      <c r="N51" s="9" t="n">
        <v>0</v>
      </c>
      <c r="O51" s="9" t="n">
        <f aca="false">M51-N51</f>
        <v>0</v>
      </c>
      <c r="P51" s="9" t="s">
        <v>29</v>
      </c>
      <c r="Q51" s="9" t="n">
        <f aca="false">O51+P51</f>
        <v>0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 t="n">
        <f aca="false">SUM(R51:AI51)</f>
        <v>0</v>
      </c>
      <c r="AK51" s="9" t="n">
        <f aca="false">Q51-AJ51</f>
        <v>0</v>
      </c>
      <c r="AL51" s="9" t="s">
        <v>29</v>
      </c>
      <c r="AM51" s="9" t="s">
        <v>29</v>
      </c>
      <c r="AN51" s="9" t="s">
        <v>29</v>
      </c>
      <c r="AO51" s="9" t="s">
        <v>29</v>
      </c>
      <c r="AP51" s="9" t="s">
        <v>29</v>
      </c>
      <c r="AQ51" s="9" t="s">
        <v>29</v>
      </c>
      <c r="AR51" s="9" t="s">
        <v>29</v>
      </c>
      <c r="AS51" s="9" t="s">
        <v>29</v>
      </c>
      <c r="AT51" s="9" t="s">
        <v>29</v>
      </c>
      <c r="AU51" s="9" t="s">
        <v>29</v>
      </c>
      <c r="AV51" s="9" t="s">
        <v>29</v>
      </c>
      <c r="AW51" s="9" t="s">
        <v>29</v>
      </c>
      <c r="AX51" s="9" t="s">
        <v>29</v>
      </c>
      <c r="AY51" s="9" t="s">
        <v>29</v>
      </c>
      <c r="AZ51" s="9" t="s">
        <v>29</v>
      </c>
      <c r="BA51" s="9" t="s">
        <v>29</v>
      </c>
      <c r="BB51" s="9" t="s">
        <v>29</v>
      </c>
      <c r="BC51" s="9" t="s">
        <v>29</v>
      </c>
      <c r="BD51" s="9" t="s">
        <v>29</v>
      </c>
      <c r="BE51" s="9" t="s">
        <v>29</v>
      </c>
      <c r="BF51" s="9" t="s">
        <v>29</v>
      </c>
      <c r="BG51" s="9" t="s">
        <v>29</v>
      </c>
      <c r="BH51" s="9" t="s">
        <v>29</v>
      </c>
      <c r="BI51" s="11" t="n">
        <f aca="false">ROUNDUP(AK51/C51,0)</f>
        <v>0</v>
      </c>
      <c r="BJ51" s="13" t="n">
        <v>146</v>
      </c>
      <c r="BK51" s="13" t="n">
        <v>21</v>
      </c>
      <c r="BL51" s="13"/>
      <c r="BM51" s="21" t="n">
        <v>0</v>
      </c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2850</v>
      </c>
      <c r="D52" s="9" t="n">
        <v>0</v>
      </c>
      <c r="E52" s="9" t="n">
        <v>2134667</v>
      </c>
      <c r="F52" s="9" t="s">
        <v>354</v>
      </c>
      <c r="G52" s="9" t="s">
        <v>204</v>
      </c>
      <c r="H52" s="9" t="s">
        <v>29</v>
      </c>
      <c r="I52" s="10" t="s">
        <v>205</v>
      </c>
      <c r="J52" s="9" t="n">
        <v>0</v>
      </c>
      <c r="K52" s="9" t="n">
        <f aca="false">H52-J52</f>
        <v>0</v>
      </c>
      <c r="L52" s="9" t="n">
        <v>600</v>
      </c>
      <c r="M52" s="9" t="n">
        <f aca="false">K52+L52</f>
        <v>600</v>
      </c>
      <c r="N52" s="9" t="n">
        <v>0</v>
      </c>
      <c r="O52" s="9" t="n">
        <f aca="false">M52-N52</f>
        <v>600</v>
      </c>
      <c r="P52" s="9" t="s">
        <v>29</v>
      </c>
      <c r="Q52" s="9" t="n">
        <f aca="false">O52+P52</f>
        <v>600</v>
      </c>
      <c r="R52" s="9"/>
      <c r="S52" s="9"/>
      <c r="T52" s="9"/>
      <c r="U52" s="9"/>
      <c r="V52" s="9"/>
      <c r="W52" s="9"/>
      <c r="X52" s="9"/>
      <c r="Y52" s="9"/>
      <c r="Z52" s="9"/>
      <c r="AA52" s="9" t="n">
        <v>100</v>
      </c>
      <c r="AB52" s="9"/>
      <c r="AC52" s="9" t="n">
        <v>500</v>
      </c>
      <c r="AD52" s="9"/>
      <c r="AE52" s="9"/>
      <c r="AF52" s="9"/>
      <c r="AG52" s="9"/>
      <c r="AH52" s="9"/>
      <c r="AI52" s="9"/>
      <c r="AJ52" s="9" t="n">
        <f aca="false">SUM(R52:AI52)</f>
        <v>600</v>
      </c>
      <c r="AK52" s="9" t="n">
        <f aca="false">Q52-AJ52</f>
        <v>0</v>
      </c>
      <c r="AL52" s="9" t="n">
        <v>0</v>
      </c>
      <c r="AM52" s="9" t="s">
        <v>29</v>
      </c>
      <c r="AN52" s="9" t="s">
        <v>29</v>
      </c>
      <c r="AO52" s="9" t="s">
        <v>29</v>
      </c>
      <c r="AP52" s="9" t="s">
        <v>29</v>
      </c>
      <c r="AQ52" s="9" t="s">
        <v>29</v>
      </c>
      <c r="AR52" s="9" t="s">
        <v>29</v>
      </c>
      <c r="AS52" s="9" t="s">
        <v>29</v>
      </c>
      <c r="AT52" s="9" t="s">
        <v>29</v>
      </c>
      <c r="AU52" s="9" t="s">
        <v>29</v>
      </c>
      <c r="AV52" s="9" t="s">
        <v>29</v>
      </c>
      <c r="AW52" s="9" t="s">
        <v>29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n">
        <v>500</v>
      </c>
      <c r="BF52" s="9" t="s">
        <v>29</v>
      </c>
      <c r="BG52" s="9" t="s">
        <v>29</v>
      </c>
      <c r="BH52" s="9" t="n">
        <v>500</v>
      </c>
      <c r="BI52" s="11" t="n">
        <f aca="false">ROUNDUP(AK52/C52,0)</f>
        <v>0</v>
      </c>
      <c r="BJ52" s="13" t="n">
        <v>3</v>
      </c>
      <c r="BK52" s="13" t="n">
        <v>18</v>
      </c>
      <c r="BL52" s="13"/>
      <c r="BM52" s="21" t="s">
        <v>346</v>
      </c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2850</v>
      </c>
      <c r="D53" s="9" t="n">
        <v>203524</v>
      </c>
      <c r="E53" s="9" t="n">
        <v>2134669</v>
      </c>
      <c r="F53" s="9"/>
      <c r="G53" s="9" t="s">
        <v>206</v>
      </c>
      <c r="H53" s="9" t="s">
        <v>29</v>
      </c>
      <c r="I53" s="10" t="s">
        <v>207</v>
      </c>
      <c r="J53" s="9" t="n">
        <v>0</v>
      </c>
      <c r="K53" s="9" t="n">
        <f aca="false">H53-J53</f>
        <v>0</v>
      </c>
      <c r="L53" s="9" t="s">
        <v>29</v>
      </c>
      <c r="M53" s="9" t="n">
        <f aca="false">K53+L53</f>
        <v>0</v>
      </c>
      <c r="N53" s="9" t="n">
        <v>0</v>
      </c>
      <c r="O53" s="9" t="n">
        <f aca="false">M53-N53</f>
        <v>0</v>
      </c>
      <c r="P53" s="9" t="s">
        <v>29</v>
      </c>
      <c r="Q53" s="9" t="n">
        <f aca="false">O53+P53</f>
        <v>0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 t="n">
        <f aca="false">SUM(R53:AI53)</f>
        <v>0</v>
      </c>
      <c r="AK53" s="9" t="n">
        <f aca="false">Q53-AJ53</f>
        <v>0</v>
      </c>
      <c r="AL53" s="9" t="s">
        <v>29</v>
      </c>
      <c r="AM53" s="9" t="s">
        <v>29</v>
      </c>
      <c r="AN53" s="9" t="s">
        <v>29</v>
      </c>
      <c r="AO53" s="9" t="s">
        <v>29</v>
      </c>
      <c r="AP53" s="9" t="s">
        <v>29</v>
      </c>
      <c r="AQ53" s="9" t="s">
        <v>29</v>
      </c>
      <c r="AR53" s="9" t="s">
        <v>29</v>
      </c>
      <c r="AS53" s="9" t="s">
        <v>29</v>
      </c>
      <c r="AT53" s="9" t="s">
        <v>29</v>
      </c>
      <c r="AU53" s="9" t="s">
        <v>29</v>
      </c>
      <c r="AV53" s="9" t="s">
        <v>29</v>
      </c>
      <c r="AW53" s="9" t="s">
        <v>29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s">
        <v>29</v>
      </c>
      <c r="BC53" s="9" t="s">
        <v>29</v>
      </c>
      <c r="BD53" s="9" t="n">
        <v>1500</v>
      </c>
      <c r="BE53" s="9" t="s">
        <v>29</v>
      </c>
      <c r="BF53" s="9" t="s">
        <v>29</v>
      </c>
      <c r="BG53" s="9" t="s">
        <v>29</v>
      </c>
      <c r="BH53" s="9" t="s">
        <v>29</v>
      </c>
      <c r="BI53" s="11"/>
      <c r="BJ53" s="13" t="n">
        <v>16</v>
      </c>
      <c r="BK53" s="13" t="n">
        <v>3</v>
      </c>
      <c r="BL53" s="13"/>
      <c r="BM53" s="21" t="n">
        <v>0</v>
      </c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3000</v>
      </c>
      <c r="D54" s="9" t="n">
        <v>203524</v>
      </c>
      <c r="E54" s="9" t="n">
        <v>2118355</v>
      </c>
      <c r="F54" s="9"/>
      <c r="G54" s="9" t="s">
        <v>208</v>
      </c>
      <c r="H54" s="9" t="s">
        <v>29</v>
      </c>
      <c r="I54" s="10" t="s">
        <v>209</v>
      </c>
      <c r="J54" s="9" t="n">
        <v>0</v>
      </c>
      <c r="K54" s="9" t="n">
        <f aca="false">H54-J54</f>
        <v>0</v>
      </c>
      <c r="L54" s="9" t="s">
        <v>29</v>
      </c>
      <c r="M54" s="9" t="n">
        <f aca="false">K54+L54</f>
        <v>0</v>
      </c>
      <c r="N54" s="9" t="n">
        <v>0</v>
      </c>
      <c r="O54" s="9" t="n">
        <f aca="false">M54-N54</f>
        <v>0</v>
      </c>
      <c r="P54" s="9" t="n">
        <v>0</v>
      </c>
      <c r="Q54" s="9" t="n">
        <f aca="false">O54+P54</f>
        <v>0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 t="n">
        <f aca="false">SUM(R54:AI54)</f>
        <v>0</v>
      </c>
      <c r="AK54" s="9" t="n">
        <f aca="false">Q54-AJ54</f>
        <v>0</v>
      </c>
      <c r="AL54" s="9" t="n">
        <v>0</v>
      </c>
      <c r="AM54" s="9" t="s">
        <v>29</v>
      </c>
      <c r="AN54" s="9" t="s">
        <v>29</v>
      </c>
      <c r="AO54" s="9" t="s">
        <v>29</v>
      </c>
      <c r="AP54" s="9" t="s">
        <v>29</v>
      </c>
      <c r="AQ54" s="9" t="s">
        <v>29</v>
      </c>
      <c r="AR54" s="9" t="s">
        <v>29</v>
      </c>
      <c r="AS54" s="9" t="s">
        <v>29</v>
      </c>
      <c r="AT54" s="9" t="s">
        <v>29</v>
      </c>
      <c r="AU54" s="9" t="s">
        <v>29</v>
      </c>
      <c r="AV54" s="9" t="s">
        <v>29</v>
      </c>
      <c r="AW54" s="9" t="s">
        <v>29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s">
        <v>29</v>
      </c>
      <c r="BC54" s="9" t="s">
        <v>29</v>
      </c>
      <c r="BD54" s="9" t="s">
        <v>29</v>
      </c>
      <c r="BE54" s="9" t="s">
        <v>29</v>
      </c>
      <c r="BF54" s="9" t="s">
        <v>29</v>
      </c>
      <c r="BG54" s="9" t="s">
        <v>29</v>
      </c>
      <c r="BH54" s="9" t="s">
        <v>29</v>
      </c>
      <c r="BI54" s="11" t="n">
        <f aca="false">ROUNDUP(AK54/C54,0)</f>
        <v>0</v>
      </c>
      <c r="BJ54" s="13" t="n">
        <v>6</v>
      </c>
      <c r="BK54" s="13" t="n">
        <v>0</v>
      </c>
      <c r="BL54" s="13"/>
      <c r="BM54" s="21" t="s">
        <v>155</v>
      </c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500</v>
      </c>
      <c r="D55" s="9" t="n">
        <v>0</v>
      </c>
      <c r="E55" s="9" t="n">
        <v>2068515</v>
      </c>
      <c r="F55" s="9"/>
      <c r="G55" s="9" t="s">
        <v>186</v>
      </c>
      <c r="H55" s="9" t="s">
        <v>29</v>
      </c>
      <c r="I55" s="10" t="s">
        <v>187</v>
      </c>
      <c r="J55" s="9" t="n">
        <v>0</v>
      </c>
      <c r="K55" s="9" t="n">
        <f aca="false">H55-J55</f>
        <v>0</v>
      </c>
      <c r="L55" s="9" t="s">
        <v>29</v>
      </c>
      <c r="M55" s="9" t="n">
        <f aca="false">K55+L55</f>
        <v>0</v>
      </c>
      <c r="N55" s="9" t="n">
        <v>0</v>
      </c>
      <c r="O55" s="9" t="n">
        <f aca="false">M55-N55</f>
        <v>0</v>
      </c>
      <c r="P55" s="9" t="s">
        <v>29</v>
      </c>
      <c r="Q55" s="9" t="n">
        <f aca="false">O55+P55</f>
        <v>0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 t="n">
        <f aca="false">SUM(R55:AI55)</f>
        <v>0</v>
      </c>
      <c r="AK55" s="9" t="n">
        <f aca="false">Q55-AJ55</f>
        <v>0</v>
      </c>
      <c r="AL55" s="9" t="s">
        <v>29</v>
      </c>
      <c r="AM55" s="9" t="s">
        <v>29</v>
      </c>
      <c r="AN55" s="9" t="s">
        <v>29</v>
      </c>
      <c r="AO55" s="9" t="s">
        <v>29</v>
      </c>
      <c r="AP55" s="9" t="s">
        <v>29</v>
      </c>
      <c r="AQ55" s="9" t="s">
        <v>29</v>
      </c>
      <c r="AR55" s="9" t="s">
        <v>29</v>
      </c>
      <c r="AS55" s="9" t="s">
        <v>29</v>
      </c>
      <c r="AT55" s="9" t="s">
        <v>29</v>
      </c>
      <c r="AU55" s="9" t="s">
        <v>29</v>
      </c>
      <c r="AV55" s="9" t="s">
        <v>29</v>
      </c>
      <c r="AW55" s="9" t="s">
        <v>29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s">
        <v>29</v>
      </c>
      <c r="BC55" s="9" t="s">
        <v>29</v>
      </c>
      <c r="BD55" s="9" t="s">
        <v>29</v>
      </c>
      <c r="BE55" s="9" t="s">
        <v>29</v>
      </c>
      <c r="BF55" s="9" t="s">
        <v>29</v>
      </c>
      <c r="BG55" s="9" t="s">
        <v>29</v>
      </c>
      <c r="BH55" s="9" t="s">
        <v>29</v>
      </c>
      <c r="BI55" s="11"/>
      <c r="BJ55" s="13" t="n">
        <v>0</v>
      </c>
      <c r="BK55" s="13" t="n">
        <v>0</v>
      </c>
      <c r="BL55" s="13"/>
      <c r="BM55" s="21" t="n">
        <v>0</v>
      </c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500</v>
      </c>
      <c r="D56" s="9" t="n">
        <v>0</v>
      </c>
      <c r="E56" s="9" t="n">
        <v>2068514</v>
      </c>
      <c r="F56" s="9"/>
      <c r="G56" s="9" t="s">
        <v>184</v>
      </c>
      <c r="H56" s="9" t="s">
        <v>29</v>
      </c>
      <c r="I56" s="10" t="s">
        <v>185</v>
      </c>
      <c r="J56" s="9" t="n">
        <v>0</v>
      </c>
      <c r="K56" s="9" t="n">
        <f aca="false">H56-J56</f>
        <v>0</v>
      </c>
      <c r="L56" s="9" t="s">
        <v>29</v>
      </c>
      <c r="M56" s="9" t="n">
        <f aca="false">K56+L56</f>
        <v>0</v>
      </c>
      <c r="N56" s="9" t="n">
        <v>0</v>
      </c>
      <c r="O56" s="9" t="n">
        <f aca="false">M56-N56</f>
        <v>0</v>
      </c>
      <c r="P56" s="9" t="s">
        <v>29</v>
      </c>
      <c r="Q56" s="9" t="n">
        <f aca="false">O56+P56</f>
        <v>0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 t="n">
        <f aca="false">SUM(R56:AI56)</f>
        <v>0</v>
      </c>
      <c r="AK56" s="9" t="n">
        <f aca="false">Q56-AJ56</f>
        <v>0</v>
      </c>
      <c r="AL56" s="9" t="s">
        <v>29</v>
      </c>
      <c r="AM56" s="9" t="s">
        <v>29</v>
      </c>
      <c r="AN56" s="9" t="s">
        <v>29</v>
      </c>
      <c r="AO56" s="9" t="s">
        <v>29</v>
      </c>
      <c r="AP56" s="9" t="s">
        <v>29</v>
      </c>
      <c r="AQ56" s="9" t="s">
        <v>29</v>
      </c>
      <c r="AR56" s="9" t="s">
        <v>29</v>
      </c>
      <c r="AS56" s="9" t="s">
        <v>29</v>
      </c>
      <c r="AT56" s="9" t="s">
        <v>29</v>
      </c>
      <c r="AU56" s="9" t="s">
        <v>29</v>
      </c>
      <c r="AV56" s="9" t="s">
        <v>29</v>
      </c>
      <c r="AW56" s="9" t="s">
        <v>29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9" t="s">
        <v>29</v>
      </c>
      <c r="BG56" s="9" t="s">
        <v>29</v>
      </c>
      <c r="BH56" s="9" t="s">
        <v>29</v>
      </c>
      <c r="BI56" s="11"/>
      <c r="BJ56" s="13" t="n">
        <v>1</v>
      </c>
      <c r="BK56" s="13" t="n">
        <v>0</v>
      </c>
      <c r="BL56" s="13"/>
      <c r="BM56" s="21" t="n">
        <v>0</v>
      </c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500</v>
      </c>
      <c r="D57" s="9" t="n">
        <v>0</v>
      </c>
      <c r="E57" s="9" t="n">
        <v>2079689</v>
      </c>
      <c r="F57" s="9"/>
      <c r="G57" s="9" t="s">
        <v>182</v>
      </c>
      <c r="H57" s="9" t="s">
        <v>29</v>
      </c>
      <c r="I57" s="10" t="s">
        <v>183</v>
      </c>
      <c r="J57" s="9" t="n">
        <v>0</v>
      </c>
      <c r="K57" s="9" t="n">
        <f aca="false">H57-J57</f>
        <v>0</v>
      </c>
      <c r="L57" s="9" t="s">
        <v>29</v>
      </c>
      <c r="M57" s="9" t="n">
        <f aca="false">K57+L57</f>
        <v>0</v>
      </c>
      <c r="N57" s="9" t="n">
        <v>0</v>
      </c>
      <c r="O57" s="9" t="n">
        <f aca="false">M57-N57</f>
        <v>0</v>
      </c>
      <c r="P57" s="9" t="s">
        <v>29</v>
      </c>
      <c r="Q57" s="9" t="n">
        <f aca="false">O57+P57</f>
        <v>0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 t="n">
        <f aca="false">SUM(R57:AI57)</f>
        <v>0</v>
      </c>
      <c r="AK57" s="9" t="n">
        <f aca="false">Q57-AJ57</f>
        <v>0</v>
      </c>
      <c r="AL57" s="9" t="s">
        <v>29</v>
      </c>
      <c r="AM57" s="9" t="s">
        <v>29</v>
      </c>
      <c r="AN57" s="9" t="s">
        <v>29</v>
      </c>
      <c r="AO57" s="9" t="s">
        <v>29</v>
      </c>
      <c r="AP57" s="9" t="s">
        <v>29</v>
      </c>
      <c r="AQ57" s="9" t="s">
        <v>29</v>
      </c>
      <c r="AR57" s="9" t="n">
        <v>100</v>
      </c>
      <c r="AS57" s="9" t="n">
        <v>100</v>
      </c>
      <c r="AT57" s="9" t="n">
        <v>100</v>
      </c>
      <c r="AU57" s="9" t="s">
        <v>29</v>
      </c>
      <c r="AV57" s="9" t="s">
        <v>29</v>
      </c>
      <c r="AW57" s="9" t="s">
        <v>29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n">
        <v>100</v>
      </c>
      <c r="BE57" s="9" t="n">
        <v>100</v>
      </c>
      <c r="BF57" s="9" t="n">
        <v>100</v>
      </c>
      <c r="BG57" s="9" t="s">
        <v>29</v>
      </c>
      <c r="BH57" s="9" t="n">
        <v>100</v>
      </c>
      <c r="BI57" s="11"/>
      <c r="BJ57" s="13" t="n">
        <v>10</v>
      </c>
      <c r="BK57" s="13" t="n">
        <v>0</v>
      </c>
      <c r="BL57" s="13"/>
      <c r="BM57" s="21" t="n">
        <v>0</v>
      </c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400</v>
      </c>
      <c r="D58" s="9" t="n">
        <v>203524</v>
      </c>
      <c r="E58" s="9" t="n">
        <v>2079661</v>
      </c>
      <c r="F58" s="9"/>
      <c r="G58" s="9" t="s">
        <v>166</v>
      </c>
      <c r="H58" s="9" t="s">
        <v>29</v>
      </c>
      <c r="I58" s="10" t="s">
        <v>167</v>
      </c>
      <c r="J58" s="9" t="n">
        <v>0</v>
      </c>
      <c r="K58" s="9" t="n">
        <f aca="false">H58-J58</f>
        <v>0</v>
      </c>
      <c r="L58" s="9" t="s">
        <v>29</v>
      </c>
      <c r="M58" s="9" t="n">
        <f aca="false">K58+L58</f>
        <v>0</v>
      </c>
      <c r="N58" s="9" t="n">
        <v>0</v>
      </c>
      <c r="O58" s="9" t="n">
        <f aca="false">M58-N58</f>
        <v>0</v>
      </c>
      <c r="P58" s="9" t="s">
        <v>29</v>
      </c>
      <c r="Q58" s="9" t="n">
        <f aca="false">O58+P58</f>
        <v>0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 t="n">
        <f aca="false">SUM(R58:AI58)</f>
        <v>0</v>
      </c>
      <c r="AK58" s="9" t="n">
        <f aca="false">Q58-AJ58</f>
        <v>0</v>
      </c>
      <c r="AL58" s="9" t="s">
        <v>29</v>
      </c>
      <c r="AM58" s="9" t="s">
        <v>29</v>
      </c>
      <c r="AN58" s="9" t="s">
        <v>29</v>
      </c>
      <c r="AO58" s="9" t="s">
        <v>29</v>
      </c>
      <c r="AP58" s="9" t="s">
        <v>29</v>
      </c>
      <c r="AQ58" s="9" t="n">
        <v>200</v>
      </c>
      <c r="AR58" s="9" t="n">
        <v>200</v>
      </c>
      <c r="AS58" s="9" t="s">
        <v>29</v>
      </c>
      <c r="AT58" s="9" t="n">
        <v>200</v>
      </c>
      <c r="AU58" s="9" t="n">
        <v>200</v>
      </c>
      <c r="AV58" s="9" t="s">
        <v>29</v>
      </c>
      <c r="AW58" s="9" t="s">
        <v>29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s">
        <v>29</v>
      </c>
      <c r="BE58" s="9" t="n">
        <v>200</v>
      </c>
      <c r="BF58" s="9" t="n">
        <v>200</v>
      </c>
      <c r="BG58" s="9" t="s">
        <v>29</v>
      </c>
      <c r="BH58" s="9" t="n">
        <v>200</v>
      </c>
      <c r="BI58" s="11"/>
      <c r="BJ58" s="13" t="n">
        <v>282</v>
      </c>
      <c r="BK58" s="13" t="n">
        <v>0</v>
      </c>
      <c r="BL58" s="13"/>
      <c r="BM58" s="21" t="n">
        <v>0</v>
      </c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200</v>
      </c>
      <c r="D59" s="9" t="n">
        <v>203524</v>
      </c>
      <c r="E59" s="9" t="n">
        <v>2071369</v>
      </c>
      <c r="F59" s="9"/>
      <c r="G59" s="9" t="s">
        <v>192</v>
      </c>
      <c r="H59" s="9" t="s">
        <v>29</v>
      </c>
      <c r="I59" s="10" t="s">
        <v>193</v>
      </c>
      <c r="J59" s="9" t="n">
        <v>0</v>
      </c>
      <c r="K59" s="9" t="n">
        <f aca="false">H59-J59</f>
        <v>0</v>
      </c>
      <c r="L59" s="9" t="s">
        <v>29</v>
      </c>
      <c r="M59" s="9" t="n">
        <f aca="false">K59+L59</f>
        <v>0</v>
      </c>
      <c r="N59" s="9" t="n">
        <v>0</v>
      </c>
      <c r="O59" s="9" t="n">
        <f aca="false">M59-N59</f>
        <v>0</v>
      </c>
      <c r="P59" s="9" t="s">
        <v>29</v>
      </c>
      <c r="Q59" s="9" t="n">
        <f aca="false">O59+P59</f>
        <v>0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 t="n">
        <f aca="false">SUM(R59:AI59)</f>
        <v>0</v>
      </c>
      <c r="AK59" s="9" t="n">
        <f aca="false">Q59-AJ59</f>
        <v>0</v>
      </c>
      <c r="AL59" s="9" t="s">
        <v>29</v>
      </c>
      <c r="AM59" s="9" t="s">
        <v>29</v>
      </c>
      <c r="AN59" s="9" t="s">
        <v>29</v>
      </c>
      <c r="AO59" s="9" t="s">
        <v>29</v>
      </c>
      <c r="AP59" s="9" t="s">
        <v>29</v>
      </c>
      <c r="AQ59" s="9" t="s">
        <v>29</v>
      </c>
      <c r="AR59" s="9" t="s">
        <v>29</v>
      </c>
      <c r="AS59" s="9" t="s">
        <v>29</v>
      </c>
      <c r="AT59" s="9" t="s">
        <v>29</v>
      </c>
      <c r="AU59" s="9" t="s">
        <v>29</v>
      </c>
      <c r="AV59" s="9" t="s">
        <v>29</v>
      </c>
      <c r="AW59" s="9" t="s">
        <v>29</v>
      </c>
      <c r="AX59" s="9" t="s">
        <v>29</v>
      </c>
      <c r="AY59" s="9" t="s">
        <v>29</v>
      </c>
      <c r="AZ59" s="9" t="s">
        <v>29</v>
      </c>
      <c r="BA59" s="9" t="s">
        <v>29</v>
      </c>
      <c r="BB59" s="9" t="s">
        <v>29</v>
      </c>
      <c r="BC59" s="9" t="s">
        <v>29</v>
      </c>
      <c r="BD59" s="9" t="s">
        <v>29</v>
      </c>
      <c r="BE59" s="9" t="s">
        <v>29</v>
      </c>
      <c r="BF59" s="9" t="s">
        <v>29</v>
      </c>
      <c r="BG59" s="9" t="s">
        <v>29</v>
      </c>
      <c r="BH59" s="9" t="s">
        <v>29</v>
      </c>
      <c r="BI59" s="11"/>
      <c r="BJ59" s="13" t="n">
        <v>70</v>
      </c>
      <c r="BK59" s="13" t="n">
        <v>0</v>
      </c>
      <c r="BL59" s="13"/>
      <c r="BM59" s="21" t="n">
        <v>0</v>
      </c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200</v>
      </c>
      <c r="D60" s="9" t="n">
        <v>0</v>
      </c>
      <c r="E60" s="9" t="n">
        <v>2071368</v>
      </c>
      <c r="F60" s="9"/>
      <c r="G60" s="9" t="s">
        <v>190</v>
      </c>
      <c r="H60" s="9" t="s">
        <v>29</v>
      </c>
      <c r="I60" s="10" t="s">
        <v>191</v>
      </c>
      <c r="J60" s="9" t="n">
        <v>0</v>
      </c>
      <c r="K60" s="9" t="n">
        <f aca="false">H60-J60</f>
        <v>0</v>
      </c>
      <c r="L60" s="9" t="s">
        <v>29</v>
      </c>
      <c r="M60" s="9" t="n">
        <f aca="false">K60+L60</f>
        <v>0</v>
      </c>
      <c r="N60" s="9" t="n">
        <v>0</v>
      </c>
      <c r="O60" s="9" t="n">
        <f aca="false">M60-N60</f>
        <v>0</v>
      </c>
      <c r="P60" s="9" t="s">
        <v>29</v>
      </c>
      <c r="Q60" s="9" t="n">
        <f aca="false">O60+P60</f>
        <v>0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 t="n">
        <f aca="false">SUM(R60:AI60)</f>
        <v>0</v>
      </c>
      <c r="AK60" s="9" t="n">
        <f aca="false">Q60-AJ60</f>
        <v>0</v>
      </c>
      <c r="AL60" s="9" t="s">
        <v>29</v>
      </c>
      <c r="AM60" s="9" t="s">
        <v>29</v>
      </c>
      <c r="AN60" s="9" t="s">
        <v>29</v>
      </c>
      <c r="AO60" s="9" t="s">
        <v>29</v>
      </c>
      <c r="AP60" s="9" t="s">
        <v>29</v>
      </c>
      <c r="AQ60" s="9" t="s">
        <v>29</v>
      </c>
      <c r="AR60" s="9" t="s">
        <v>29</v>
      </c>
      <c r="AS60" s="9" t="s">
        <v>29</v>
      </c>
      <c r="AT60" s="9" t="s">
        <v>29</v>
      </c>
      <c r="AU60" s="9" t="s">
        <v>29</v>
      </c>
      <c r="AV60" s="9" t="s">
        <v>29</v>
      </c>
      <c r="AW60" s="9" t="s">
        <v>29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s">
        <v>29</v>
      </c>
      <c r="BC60" s="9" t="s">
        <v>29</v>
      </c>
      <c r="BD60" s="9" t="s">
        <v>29</v>
      </c>
      <c r="BE60" s="9" t="s">
        <v>29</v>
      </c>
      <c r="BF60" s="9" t="s">
        <v>29</v>
      </c>
      <c r="BG60" s="9" t="s">
        <v>29</v>
      </c>
      <c r="BH60" s="9" t="s">
        <v>29</v>
      </c>
      <c r="BI60" s="11" t="n">
        <f aca="false">ROUNDUP(AK60/C60,0)</f>
        <v>0</v>
      </c>
      <c r="BJ60" s="13" t="n">
        <v>105</v>
      </c>
      <c r="BK60" s="13" t="n">
        <v>0</v>
      </c>
      <c r="BL60" s="13"/>
      <c r="BM60" s="21" t="n">
        <v>0</v>
      </c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400</v>
      </c>
      <c r="D61" s="9" t="n">
        <v>203524</v>
      </c>
      <c r="E61" s="9" t="n">
        <v>2079688</v>
      </c>
      <c r="F61" s="9"/>
      <c r="G61" s="9" t="s">
        <v>270</v>
      </c>
      <c r="H61" s="9" t="s">
        <v>29</v>
      </c>
      <c r="I61" s="10" t="s">
        <v>271</v>
      </c>
      <c r="J61" s="9" t="n">
        <v>0</v>
      </c>
      <c r="K61" s="9" t="n">
        <f aca="false">H61-J61</f>
        <v>0</v>
      </c>
      <c r="L61" s="9" t="s">
        <v>29</v>
      </c>
      <c r="M61" s="9" t="n">
        <f aca="false">K61+L61</f>
        <v>0</v>
      </c>
      <c r="N61" s="9" t="n">
        <v>0</v>
      </c>
      <c r="O61" s="9" t="n">
        <f aca="false">M61-N61</f>
        <v>0</v>
      </c>
      <c r="P61" s="9" t="s">
        <v>29</v>
      </c>
      <c r="Q61" s="9" t="n">
        <f aca="false">O61+P61</f>
        <v>0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 t="n">
        <f aca="false">SUM(R61:AI61)</f>
        <v>0</v>
      </c>
      <c r="AK61" s="9" t="n">
        <f aca="false">Q61-AJ61</f>
        <v>0</v>
      </c>
      <c r="AL61" s="9" t="s">
        <v>29</v>
      </c>
      <c r="AM61" s="9" t="s">
        <v>29</v>
      </c>
      <c r="AN61" s="9" t="s">
        <v>29</v>
      </c>
      <c r="AO61" s="9" t="s">
        <v>29</v>
      </c>
      <c r="AP61" s="9" t="s">
        <v>29</v>
      </c>
      <c r="AQ61" s="9" t="n">
        <v>200</v>
      </c>
      <c r="AR61" s="9" t="n">
        <v>200</v>
      </c>
      <c r="AS61" s="9" t="s">
        <v>29</v>
      </c>
      <c r="AT61" s="9" t="n">
        <v>200</v>
      </c>
      <c r="AU61" s="9" t="n">
        <v>200</v>
      </c>
      <c r="AV61" s="9" t="s">
        <v>29</v>
      </c>
      <c r="AW61" s="9" t="s">
        <v>29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s">
        <v>29</v>
      </c>
      <c r="BC61" s="9" t="s">
        <v>29</v>
      </c>
      <c r="BD61" s="9" t="s">
        <v>29</v>
      </c>
      <c r="BE61" s="9" t="n">
        <v>200</v>
      </c>
      <c r="BF61" s="9" t="n">
        <v>200</v>
      </c>
      <c r="BG61" s="9" t="s">
        <v>29</v>
      </c>
      <c r="BH61" s="9" t="n">
        <v>200</v>
      </c>
      <c r="BI61" s="11" t="n">
        <f aca="false">ROUNDUP(AK61/C61,0)</f>
        <v>0</v>
      </c>
      <c r="BJ61" s="13" t="n">
        <v>9</v>
      </c>
      <c r="BK61" s="13" t="n">
        <v>0</v>
      </c>
      <c r="BL61" s="13"/>
      <c r="BM61" s="21" t="n">
        <v>0</v>
      </c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4000</v>
      </c>
      <c r="D62" s="9" t="n">
        <v>203524</v>
      </c>
      <c r="E62" s="9" t="n">
        <v>2118357</v>
      </c>
      <c r="F62" s="9"/>
      <c r="G62" s="9" t="s">
        <v>210</v>
      </c>
      <c r="H62" s="9" t="s">
        <v>29</v>
      </c>
      <c r="I62" s="10" t="s">
        <v>211</v>
      </c>
      <c r="J62" s="9" t="n">
        <v>0</v>
      </c>
      <c r="K62" s="9" t="n">
        <f aca="false">H62-J62</f>
        <v>0</v>
      </c>
      <c r="L62" s="9" t="s">
        <v>29</v>
      </c>
      <c r="M62" s="9" t="n">
        <f aca="false">K62+L62</f>
        <v>0</v>
      </c>
      <c r="N62" s="9" t="n">
        <v>0</v>
      </c>
      <c r="O62" s="9" t="n">
        <f aca="false">M62-N62</f>
        <v>0</v>
      </c>
      <c r="P62" s="9" t="s">
        <v>29</v>
      </c>
      <c r="Q62" s="9" t="n">
        <f aca="false">O62+P62</f>
        <v>0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 t="n">
        <f aca="false">SUM(R62:AI62)</f>
        <v>0</v>
      </c>
      <c r="AK62" s="9" t="n">
        <f aca="false">Q62-AJ62</f>
        <v>0</v>
      </c>
      <c r="AL62" s="9" t="s">
        <v>29</v>
      </c>
      <c r="AM62" s="9" t="n">
        <v>0</v>
      </c>
      <c r="AN62" s="9" t="s">
        <v>29</v>
      </c>
      <c r="AO62" s="9" t="s">
        <v>29</v>
      </c>
      <c r="AP62" s="9" t="s">
        <v>29</v>
      </c>
      <c r="AQ62" s="9" t="s">
        <v>29</v>
      </c>
      <c r="AR62" s="9" t="s">
        <v>29</v>
      </c>
      <c r="AS62" s="9" t="s">
        <v>29</v>
      </c>
      <c r="AT62" s="9" t="s">
        <v>29</v>
      </c>
      <c r="AU62" s="9" t="s">
        <v>29</v>
      </c>
      <c r="AV62" s="9" t="s">
        <v>29</v>
      </c>
      <c r="AW62" s="9" t="s">
        <v>29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s">
        <v>29</v>
      </c>
      <c r="BC62" s="9" t="s">
        <v>29</v>
      </c>
      <c r="BD62" s="9" t="s">
        <v>29</v>
      </c>
      <c r="BE62" s="9" t="n">
        <v>500</v>
      </c>
      <c r="BF62" s="9" t="s">
        <v>29</v>
      </c>
      <c r="BG62" s="9" t="s">
        <v>29</v>
      </c>
      <c r="BH62" s="9" t="s">
        <v>29</v>
      </c>
      <c r="BI62" s="11" t="n">
        <f aca="false">ROUNDUP(AK62/C62,0)</f>
        <v>0</v>
      </c>
      <c r="BJ62" s="13" t="n">
        <v>1</v>
      </c>
      <c r="BK62" s="13" t="n">
        <v>0</v>
      </c>
      <c r="BL62" s="13"/>
      <c r="BM62" s="21" t="n">
        <v>0</v>
      </c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4000</v>
      </c>
      <c r="D63" s="9" t="n">
        <v>203524</v>
      </c>
      <c r="E63" s="9" t="n">
        <v>2118358</v>
      </c>
      <c r="F63" s="9"/>
      <c r="G63" s="9" t="s">
        <v>212</v>
      </c>
      <c r="H63" s="9" t="s">
        <v>29</v>
      </c>
      <c r="I63" s="10" t="s">
        <v>213</v>
      </c>
      <c r="J63" s="9" t="n">
        <v>0</v>
      </c>
      <c r="K63" s="9" t="n">
        <f aca="false">H63-J63</f>
        <v>0</v>
      </c>
      <c r="L63" s="9" t="s">
        <v>29</v>
      </c>
      <c r="M63" s="9" t="n">
        <f aca="false">K63+L63</f>
        <v>0</v>
      </c>
      <c r="N63" s="9" t="n">
        <v>0</v>
      </c>
      <c r="O63" s="9" t="n">
        <f aca="false">M63-N63</f>
        <v>0</v>
      </c>
      <c r="P63" s="9" t="s">
        <v>29</v>
      </c>
      <c r="Q63" s="9" t="n">
        <f aca="false">O63+P63</f>
        <v>0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 t="n">
        <f aca="false">SUM(R63:AI63)</f>
        <v>0</v>
      </c>
      <c r="AK63" s="9" t="n">
        <f aca="false">Q63-AJ63</f>
        <v>0</v>
      </c>
      <c r="AL63" s="9" t="s">
        <v>29</v>
      </c>
      <c r="AM63" s="9" t="n">
        <v>0</v>
      </c>
      <c r="AN63" s="9" t="s">
        <v>29</v>
      </c>
      <c r="AO63" s="9" t="s">
        <v>29</v>
      </c>
      <c r="AP63" s="9" t="s">
        <v>29</v>
      </c>
      <c r="AQ63" s="9" t="s">
        <v>29</v>
      </c>
      <c r="AR63" s="9" t="s">
        <v>29</v>
      </c>
      <c r="AS63" s="9" t="s">
        <v>29</v>
      </c>
      <c r="AT63" s="9" t="s">
        <v>29</v>
      </c>
      <c r="AU63" s="9" t="s">
        <v>29</v>
      </c>
      <c r="AV63" s="9" t="s">
        <v>29</v>
      </c>
      <c r="AW63" s="9" t="s">
        <v>29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s">
        <v>29</v>
      </c>
      <c r="BC63" s="9" t="s">
        <v>29</v>
      </c>
      <c r="BD63" s="9" t="s">
        <v>29</v>
      </c>
      <c r="BE63" s="9" t="s">
        <v>29</v>
      </c>
      <c r="BF63" s="9" t="s">
        <v>29</v>
      </c>
      <c r="BG63" s="9" t="s">
        <v>29</v>
      </c>
      <c r="BH63" s="9" t="s">
        <v>29</v>
      </c>
      <c r="BI63" s="11" t="n">
        <f aca="false">ROUNDUP(AK63/C63,0)</f>
        <v>0</v>
      </c>
      <c r="BJ63" s="13" t="n">
        <v>1</v>
      </c>
      <c r="BK63" s="13" t="n">
        <v>0</v>
      </c>
      <c r="BL63" s="13"/>
      <c r="BM63" s="21" t="n">
        <v>0</v>
      </c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500</v>
      </c>
      <c r="D64" s="9" t="n">
        <v>191564</v>
      </c>
      <c r="E64" s="9" t="n">
        <v>2079686</v>
      </c>
      <c r="F64" s="9"/>
      <c r="G64" s="9" t="s">
        <v>180</v>
      </c>
      <c r="H64" s="9" t="s">
        <v>29</v>
      </c>
      <c r="I64" s="10" t="s">
        <v>181</v>
      </c>
      <c r="J64" s="9" t="n">
        <v>0</v>
      </c>
      <c r="K64" s="9" t="n">
        <f aca="false">H64-J64</f>
        <v>0</v>
      </c>
      <c r="L64" s="9" t="s">
        <v>29</v>
      </c>
      <c r="M64" s="9" t="n">
        <f aca="false">K64+L64</f>
        <v>0</v>
      </c>
      <c r="N64" s="9" t="n">
        <v>0</v>
      </c>
      <c r="O64" s="9" t="n">
        <f aca="false">M64-N64</f>
        <v>0</v>
      </c>
      <c r="P64" s="9" t="s">
        <v>29</v>
      </c>
      <c r="Q64" s="9" t="n">
        <f aca="false">O64+P64</f>
        <v>0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 t="n">
        <f aca="false">SUM(R64:AI64)</f>
        <v>0</v>
      </c>
      <c r="AK64" s="9" t="n">
        <f aca="false">Q64-AJ64</f>
        <v>0</v>
      </c>
      <c r="AL64" s="9" t="s">
        <v>29</v>
      </c>
      <c r="AM64" s="9" t="s">
        <v>29</v>
      </c>
      <c r="AN64" s="9" t="s">
        <v>29</v>
      </c>
      <c r="AO64" s="9" t="s">
        <v>29</v>
      </c>
      <c r="AP64" s="9" t="s">
        <v>29</v>
      </c>
      <c r="AQ64" s="9" t="s">
        <v>29</v>
      </c>
      <c r="AR64" s="9" t="s">
        <v>29</v>
      </c>
      <c r="AS64" s="9" t="s">
        <v>29</v>
      </c>
      <c r="AT64" s="9" t="s">
        <v>29</v>
      </c>
      <c r="AU64" s="9" t="s">
        <v>29</v>
      </c>
      <c r="AV64" s="9" t="s">
        <v>29</v>
      </c>
      <c r="AW64" s="9" t="s">
        <v>29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9" t="s">
        <v>29</v>
      </c>
      <c r="BG64" s="9" t="s">
        <v>29</v>
      </c>
      <c r="BH64" s="9" t="s">
        <v>29</v>
      </c>
      <c r="BI64" s="11" t="n">
        <f aca="false">ROUNDUP(AK64/C64,0)</f>
        <v>0</v>
      </c>
      <c r="BJ64" s="13" t="n">
        <v>94</v>
      </c>
      <c r="BK64" s="13" t="n">
        <v>0</v>
      </c>
      <c r="BL64" s="13"/>
      <c r="BM64" s="21" t="n">
        <v>0</v>
      </c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100</v>
      </c>
      <c r="D65" s="9" t="n">
        <v>0</v>
      </c>
      <c r="E65" s="9" t="n">
        <v>2071356</v>
      </c>
      <c r="F65" s="9"/>
      <c r="G65" s="9" t="s">
        <v>188</v>
      </c>
      <c r="H65" s="9" t="s">
        <v>29</v>
      </c>
      <c r="I65" s="10" t="s">
        <v>189</v>
      </c>
      <c r="J65" s="9" t="n">
        <v>0</v>
      </c>
      <c r="K65" s="9" t="n">
        <f aca="false">H65-J65</f>
        <v>0</v>
      </c>
      <c r="L65" s="9" t="s">
        <v>29</v>
      </c>
      <c r="M65" s="9" t="n">
        <f aca="false">K65+L65</f>
        <v>0</v>
      </c>
      <c r="N65" s="9" t="n">
        <v>0</v>
      </c>
      <c r="O65" s="9" t="n">
        <f aca="false">M65-N65</f>
        <v>0</v>
      </c>
      <c r="P65" s="9" t="s">
        <v>29</v>
      </c>
      <c r="Q65" s="9" t="n">
        <f aca="false">O65+P65</f>
        <v>0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 t="n">
        <f aca="false">SUM(R65:AI65)</f>
        <v>0</v>
      </c>
      <c r="AK65" s="9" t="n">
        <f aca="false">Q65-AJ65</f>
        <v>0</v>
      </c>
      <c r="AL65" s="9" t="s">
        <v>29</v>
      </c>
      <c r="AM65" s="9" t="s">
        <v>29</v>
      </c>
      <c r="AN65" s="9" t="s">
        <v>29</v>
      </c>
      <c r="AO65" s="9" t="s">
        <v>29</v>
      </c>
      <c r="AP65" s="9" t="s">
        <v>29</v>
      </c>
      <c r="AQ65" s="9" t="s">
        <v>29</v>
      </c>
      <c r="AR65" s="9" t="s">
        <v>29</v>
      </c>
      <c r="AS65" s="9" t="s">
        <v>29</v>
      </c>
      <c r="AT65" s="9" t="s">
        <v>29</v>
      </c>
      <c r="AU65" s="9" t="s">
        <v>29</v>
      </c>
      <c r="AV65" s="9" t="s">
        <v>29</v>
      </c>
      <c r="AW65" s="9" t="s">
        <v>29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s">
        <v>29</v>
      </c>
      <c r="BF65" s="9" t="s">
        <v>29</v>
      </c>
      <c r="BG65" s="9" t="s">
        <v>29</v>
      </c>
      <c r="BH65" s="9" t="s">
        <v>29</v>
      </c>
      <c r="BI65" s="11" t="n">
        <f aca="false">ROUNDUP(AK65/C65,0)</f>
        <v>0</v>
      </c>
      <c r="BJ65" s="13" t="n">
        <v>0</v>
      </c>
      <c r="BK65" s="13" t="n">
        <v>0</v>
      </c>
      <c r="BL65" s="13"/>
      <c r="BM65" s="21" t="n">
        <v>0</v>
      </c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3000</v>
      </c>
      <c r="D66" s="9" t="n">
        <v>203524</v>
      </c>
      <c r="E66" s="9" t="n">
        <v>2135571</v>
      </c>
      <c r="F66" s="9"/>
      <c r="G66" s="9" t="s">
        <v>226</v>
      </c>
      <c r="H66" s="9" t="s">
        <v>29</v>
      </c>
      <c r="I66" s="10" t="s">
        <v>227</v>
      </c>
      <c r="J66" s="9" t="n">
        <v>500</v>
      </c>
      <c r="K66" s="9" t="n">
        <f aca="false">H66-J66</f>
        <v>-500</v>
      </c>
      <c r="L66" s="9" t="n">
        <v>500</v>
      </c>
      <c r="M66" s="9" t="n">
        <f aca="false">K66+L66</f>
        <v>0</v>
      </c>
      <c r="N66" s="9" t="n">
        <v>0</v>
      </c>
      <c r="O66" s="9" t="n">
        <f aca="false">M66-N66</f>
        <v>0</v>
      </c>
      <c r="P66" s="9" t="s">
        <v>29</v>
      </c>
      <c r="Q66" s="9" t="n">
        <f aca="false">O66+P66</f>
        <v>0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 t="n">
        <f aca="false">SUM(R66:AI66)</f>
        <v>0</v>
      </c>
      <c r="AK66" s="9" t="n">
        <f aca="false">Q66-AJ66</f>
        <v>0</v>
      </c>
      <c r="AL66" s="9" t="s">
        <v>29</v>
      </c>
      <c r="AM66" s="9" t="n">
        <v>0</v>
      </c>
      <c r="AN66" s="9" t="s">
        <v>29</v>
      </c>
      <c r="AO66" s="9" t="s">
        <v>29</v>
      </c>
      <c r="AP66" s="9" t="s">
        <v>29</v>
      </c>
      <c r="AQ66" s="9" t="s">
        <v>29</v>
      </c>
      <c r="AR66" s="9" t="s">
        <v>29</v>
      </c>
      <c r="AS66" s="9" t="s">
        <v>29</v>
      </c>
      <c r="AT66" s="9" t="s">
        <v>29</v>
      </c>
      <c r="AU66" s="9" t="s">
        <v>29</v>
      </c>
      <c r="AV66" s="9" t="s">
        <v>29</v>
      </c>
      <c r="AW66" s="9" t="s">
        <v>29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n">
        <v>500</v>
      </c>
      <c r="BF66" s="9" t="s">
        <v>29</v>
      </c>
      <c r="BG66" s="9" t="s">
        <v>29</v>
      </c>
      <c r="BH66" s="9" t="s">
        <v>29</v>
      </c>
      <c r="BI66" s="11" t="n">
        <f aca="false">ROUNDUP(AK66/C66,0)</f>
        <v>0</v>
      </c>
      <c r="BJ66" s="13" t="n">
        <v>5</v>
      </c>
      <c r="BK66" s="13" t="n">
        <v>0</v>
      </c>
      <c r="BL66" s="13"/>
      <c r="BM66" s="21" t="n">
        <v>0</v>
      </c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300</v>
      </c>
      <c r="D67" s="9" t="n">
        <v>0</v>
      </c>
      <c r="E67" s="9" t="n">
        <v>2272650</v>
      </c>
      <c r="F67" s="9"/>
      <c r="G67" s="9" t="s">
        <v>202</v>
      </c>
      <c r="H67" s="9" t="s">
        <v>29</v>
      </c>
      <c r="I67" s="10" t="s">
        <v>203</v>
      </c>
      <c r="J67" s="9" t="n">
        <v>140</v>
      </c>
      <c r="K67" s="9" t="n">
        <f aca="false">H67-J67</f>
        <v>-140</v>
      </c>
      <c r="L67" s="9" t="n">
        <v>300</v>
      </c>
      <c r="M67" s="9" t="n">
        <f aca="false">K67+L67</f>
        <v>160</v>
      </c>
      <c r="N67" s="9" t="n">
        <v>0</v>
      </c>
      <c r="O67" s="9" t="n">
        <v>0</v>
      </c>
      <c r="P67" s="9" t="n">
        <v>0</v>
      </c>
      <c r="Q67" s="9" t="n">
        <f aca="false">O67+P67</f>
        <v>0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 t="n">
        <f aca="false">SUM(R67:AI67)</f>
        <v>0</v>
      </c>
      <c r="AK67" s="9" t="n">
        <f aca="false">Q67-AJ67</f>
        <v>0</v>
      </c>
      <c r="AL67" s="9" t="n">
        <v>0</v>
      </c>
      <c r="AM67" s="9" t="n">
        <v>0</v>
      </c>
      <c r="AN67" s="9" t="s">
        <v>29</v>
      </c>
      <c r="AO67" s="9" t="s">
        <v>29</v>
      </c>
      <c r="AP67" s="9" t="s">
        <v>29</v>
      </c>
      <c r="AQ67" s="9" t="s">
        <v>29</v>
      </c>
      <c r="AR67" s="9" t="s">
        <v>29</v>
      </c>
      <c r="AS67" s="9" t="s">
        <v>29</v>
      </c>
      <c r="AT67" s="9" t="s">
        <v>29</v>
      </c>
      <c r="AU67" s="9" t="s">
        <v>29</v>
      </c>
      <c r="AV67" s="9" t="s">
        <v>29</v>
      </c>
      <c r="AW67" s="9" t="s">
        <v>29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n">
        <v>300</v>
      </c>
      <c r="BE67" s="9" t="s">
        <v>29</v>
      </c>
      <c r="BF67" s="9" t="s">
        <v>29</v>
      </c>
      <c r="BG67" s="9" t="n">
        <v>300</v>
      </c>
      <c r="BH67" s="9" t="n">
        <v>300</v>
      </c>
      <c r="BI67" s="11" t="n">
        <f aca="false">ROUNDUP(AK67/C67,0)</f>
        <v>0</v>
      </c>
      <c r="BJ67" s="13" t="n">
        <v>0</v>
      </c>
      <c r="BK67" s="13"/>
      <c r="BL67" s="13"/>
      <c r="BM67" s="21" t="s">
        <v>155</v>
      </c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450</v>
      </c>
      <c r="D68" s="9" t="n">
        <v>203525</v>
      </c>
      <c r="E68" s="9" t="n">
        <v>2032044</v>
      </c>
      <c r="F68" s="9" t="s">
        <v>329</v>
      </c>
      <c r="G68" s="9" t="s">
        <v>60</v>
      </c>
      <c r="H68" s="9" t="n">
        <v>1600</v>
      </c>
      <c r="I68" s="10" t="s">
        <v>61</v>
      </c>
      <c r="J68" s="9" t="n">
        <v>1007</v>
      </c>
      <c r="K68" s="9" t="n">
        <f aca="false">H68-J68</f>
        <v>593</v>
      </c>
      <c r="L68" s="9" t="n">
        <v>1200</v>
      </c>
      <c r="M68" s="9" t="n">
        <f aca="false">K68+L68</f>
        <v>1793</v>
      </c>
      <c r="N68" s="9" t="n">
        <v>1153</v>
      </c>
      <c r="O68" s="9" t="n">
        <f aca="false">M68-N68</f>
        <v>640</v>
      </c>
      <c r="P68" s="9" t="n">
        <v>800</v>
      </c>
      <c r="Q68" s="9" t="n">
        <f aca="false">O68+P68</f>
        <v>1440</v>
      </c>
      <c r="R68" s="9"/>
      <c r="S68" s="9"/>
      <c r="T68" s="9"/>
      <c r="U68" s="9" t="n">
        <v>204</v>
      </c>
      <c r="V68" s="9"/>
      <c r="W68" s="9"/>
      <c r="X68" s="9" t="n">
        <v>400</v>
      </c>
      <c r="Y68" s="9"/>
      <c r="Z68" s="9" t="n">
        <v>400</v>
      </c>
      <c r="AA68" s="9"/>
      <c r="AB68" s="9"/>
      <c r="AC68" s="9"/>
      <c r="AD68" s="9"/>
      <c r="AE68" s="9" t="n">
        <v>450</v>
      </c>
      <c r="AF68" s="9"/>
      <c r="AG68" s="9"/>
      <c r="AH68" s="9"/>
      <c r="AI68" s="9"/>
      <c r="AJ68" s="9" t="n">
        <f aca="false">SUM(R68:AI68)</f>
        <v>1454</v>
      </c>
      <c r="AK68" s="9" t="n">
        <f aca="false">Q68-AJ68</f>
        <v>-14</v>
      </c>
      <c r="AL68" s="9" t="n">
        <v>1200</v>
      </c>
      <c r="AM68" s="9" t="n">
        <v>800</v>
      </c>
      <c r="AN68" s="9" t="n">
        <v>800</v>
      </c>
      <c r="AO68" s="9" t="n">
        <v>800</v>
      </c>
      <c r="AP68" s="9" t="s">
        <v>29</v>
      </c>
      <c r="AQ68" s="9" t="n">
        <v>1200</v>
      </c>
      <c r="AR68" s="9" t="n">
        <v>800</v>
      </c>
      <c r="AS68" s="9" t="n">
        <v>800</v>
      </c>
      <c r="AT68" s="9" t="n">
        <v>800</v>
      </c>
      <c r="AU68" s="9" t="n">
        <v>1200</v>
      </c>
      <c r="AV68" s="9" t="s">
        <v>29</v>
      </c>
      <c r="AW68" s="9" t="s">
        <v>29</v>
      </c>
      <c r="AX68" s="9" t="s">
        <v>29</v>
      </c>
      <c r="AY68" s="9" t="s">
        <v>29</v>
      </c>
      <c r="AZ68" s="9" t="s">
        <v>29</v>
      </c>
      <c r="BA68" s="9" t="s">
        <v>29</v>
      </c>
      <c r="BB68" s="9" t="s">
        <v>29</v>
      </c>
      <c r="BC68" s="9" t="s">
        <v>29</v>
      </c>
      <c r="BD68" s="9" t="s">
        <v>29</v>
      </c>
      <c r="BE68" s="9" t="n">
        <v>1600</v>
      </c>
      <c r="BF68" s="9" t="n">
        <v>1200</v>
      </c>
      <c r="BG68" s="9" t="n">
        <v>800</v>
      </c>
      <c r="BH68" s="9" t="n">
        <v>800</v>
      </c>
      <c r="BI68" s="11" t="n">
        <f aca="false">ROUNDUP(AK68/C68,0)</f>
        <v>-1</v>
      </c>
      <c r="BJ68" s="13" t="n">
        <v>439</v>
      </c>
      <c r="BK68" s="13" t="n">
        <v>2</v>
      </c>
      <c r="BL68" s="13"/>
      <c r="BM68" s="21" t="s">
        <v>365</v>
      </c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300</v>
      </c>
      <c r="D69" s="9" t="n">
        <v>203524</v>
      </c>
      <c r="E69" s="9" t="n">
        <v>2079696</v>
      </c>
      <c r="F69" s="9"/>
      <c r="G69" s="9" t="s">
        <v>162</v>
      </c>
      <c r="H69" s="9" t="s">
        <v>29</v>
      </c>
      <c r="I69" s="10" t="s">
        <v>163</v>
      </c>
      <c r="J69" s="9" t="n">
        <v>145</v>
      </c>
      <c r="K69" s="9" t="n">
        <f aca="false">H69-J69</f>
        <v>-145</v>
      </c>
      <c r="L69" s="9" t="s">
        <v>29</v>
      </c>
      <c r="M69" s="9" t="n">
        <f aca="false">K69+L69</f>
        <v>-145</v>
      </c>
      <c r="N69" s="9" t="n">
        <v>0</v>
      </c>
      <c r="O69" s="9" t="n">
        <f aca="false">M69-N69</f>
        <v>-145</v>
      </c>
      <c r="P69" s="9" t="n">
        <v>200</v>
      </c>
      <c r="Q69" s="9" t="n">
        <f aca="false">O69+P69</f>
        <v>55</v>
      </c>
      <c r="R69" s="9"/>
      <c r="S69" s="9"/>
      <c r="T69" s="9"/>
      <c r="U69" s="9" t="n">
        <v>98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 t="n">
        <f aca="false">SUM(R69:AI69)</f>
        <v>98</v>
      </c>
      <c r="AK69" s="9" t="n">
        <f aca="false">Q69-AJ69</f>
        <v>-43</v>
      </c>
      <c r="AL69" s="9" t="s">
        <v>29</v>
      </c>
      <c r="AM69" s="9" t="n">
        <v>200</v>
      </c>
      <c r="AN69" s="9" t="n">
        <v>200</v>
      </c>
      <c r="AO69" s="9" t="s">
        <v>29</v>
      </c>
      <c r="AP69" s="9" t="s">
        <v>29</v>
      </c>
      <c r="AQ69" s="9" t="n">
        <v>200</v>
      </c>
      <c r="AR69" s="9" t="n">
        <v>200</v>
      </c>
      <c r="AS69" s="9" t="s">
        <v>29</v>
      </c>
      <c r="AT69" s="9" t="n">
        <v>200</v>
      </c>
      <c r="AU69" s="9" t="n">
        <v>200</v>
      </c>
      <c r="AV69" s="9" t="s">
        <v>29</v>
      </c>
      <c r="AW69" s="9" t="s">
        <v>29</v>
      </c>
      <c r="AX69" s="9" t="s">
        <v>29</v>
      </c>
      <c r="AY69" s="9" t="s">
        <v>29</v>
      </c>
      <c r="AZ69" s="9" t="s">
        <v>29</v>
      </c>
      <c r="BA69" s="9" t="s">
        <v>29</v>
      </c>
      <c r="BB69" s="9" t="s">
        <v>29</v>
      </c>
      <c r="BC69" s="9" t="s">
        <v>29</v>
      </c>
      <c r="BD69" s="9" t="s">
        <v>29</v>
      </c>
      <c r="BE69" s="9" t="n">
        <v>200</v>
      </c>
      <c r="BF69" s="9" t="n">
        <v>200</v>
      </c>
      <c r="BG69" s="9" t="s">
        <v>29</v>
      </c>
      <c r="BH69" s="9" t="n">
        <v>200</v>
      </c>
      <c r="BI69" s="11" t="n">
        <f aca="false">ROUNDUP(AK69/C69,0)</f>
        <v>-1</v>
      </c>
      <c r="BJ69" s="13" t="n">
        <v>672</v>
      </c>
      <c r="BK69" s="13" t="n">
        <v>1289</v>
      </c>
      <c r="BL69" s="13"/>
      <c r="BM69" s="21" t="s">
        <v>21</v>
      </c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200</v>
      </c>
      <c r="D70" s="9" t="n">
        <v>203525</v>
      </c>
      <c r="E70" s="9" t="n">
        <v>2004137</v>
      </c>
      <c r="F70" s="9"/>
      <c r="G70" s="9" t="s">
        <v>82</v>
      </c>
      <c r="H70" s="9" t="s">
        <v>29</v>
      </c>
      <c r="I70" s="10" t="s">
        <v>83</v>
      </c>
      <c r="J70" s="9" t="n">
        <v>0</v>
      </c>
      <c r="K70" s="9" t="n">
        <f aca="false">H70-J70</f>
        <v>0</v>
      </c>
      <c r="L70" s="9" t="s">
        <v>29</v>
      </c>
      <c r="M70" s="9" t="n">
        <f aca="false">K70+L70</f>
        <v>0</v>
      </c>
      <c r="N70" s="9" t="n">
        <v>0</v>
      </c>
      <c r="O70" s="9" t="n">
        <f aca="false">M70-N70</f>
        <v>0</v>
      </c>
      <c r="P70" s="9" t="n">
        <v>200</v>
      </c>
      <c r="Q70" s="9" t="n">
        <f aca="false">O70+P70</f>
        <v>200</v>
      </c>
      <c r="R70" s="9"/>
      <c r="S70" s="9"/>
      <c r="T70" s="9"/>
      <c r="U70" s="9"/>
      <c r="V70" s="9" t="n">
        <v>75</v>
      </c>
      <c r="W70" s="9"/>
      <c r="X70" s="9"/>
      <c r="Y70" s="9" t="n">
        <f aca="false">80+90</f>
        <v>170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 t="n">
        <f aca="false">SUM(R70:AI70)</f>
        <v>245</v>
      </c>
      <c r="AK70" s="9" t="n">
        <f aca="false">Q70-AJ70</f>
        <v>-45</v>
      </c>
      <c r="AL70" s="9" t="n">
        <v>500</v>
      </c>
      <c r="AM70" s="9" t="n">
        <v>500</v>
      </c>
      <c r="AN70" s="9" t="n">
        <v>500</v>
      </c>
      <c r="AO70" s="9" t="n">
        <v>500</v>
      </c>
      <c r="AP70" s="9" t="s">
        <v>29</v>
      </c>
      <c r="AQ70" s="9" t="n">
        <v>500</v>
      </c>
      <c r="AR70" s="9" t="n">
        <v>500</v>
      </c>
      <c r="AS70" s="9" t="n">
        <v>500</v>
      </c>
      <c r="AT70" s="9" t="n">
        <v>500</v>
      </c>
      <c r="AU70" s="9" t="n">
        <v>500</v>
      </c>
      <c r="AV70" s="9" t="s">
        <v>29</v>
      </c>
      <c r="AW70" s="9" t="s">
        <v>29</v>
      </c>
      <c r="AX70" s="9" t="s">
        <v>29</v>
      </c>
      <c r="AY70" s="9" t="s">
        <v>29</v>
      </c>
      <c r="AZ70" s="9" t="s">
        <v>29</v>
      </c>
      <c r="BA70" s="9" t="s">
        <v>29</v>
      </c>
      <c r="BB70" s="9" t="s">
        <v>29</v>
      </c>
      <c r="BC70" s="9" t="s">
        <v>29</v>
      </c>
      <c r="BD70" s="9" t="n">
        <v>100</v>
      </c>
      <c r="BE70" s="9" t="n">
        <v>900</v>
      </c>
      <c r="BF70" s="9" t="n">
        <v>500</v>
      </c>
      <c r="BG70" s="9" t="n">
        <v>500</v>
      </c>
      <c r="BH70" s="9" t="n">
        <v>500</v>
      </c>
      <c r="BI70" s="11" t="n">
        <f aca="false">ROUNDUP(AK70/C70,0)</f>
        <v>-1</v>
      </c>
      <c r="BJ70" s="13" t="n">
        <v>437</v>
      </c>
      <c r="BK70" s="13" t="n">
        <v>1721</v>
      </c>
      <c r="BL70" s="13"/>
      <c r="BM70" s="21" t="s">
        <v>21</v>
      </c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130</v>
      </c>
      <c r="D71" s="9" t="n">
        <v>190991</v>
      </c>
      <c r="E71" s="9" t="n">
        <v>2093739</v>
      </c>
      <c r="F71" s="9" t="s">
        <v>36</v>
      </c>
      <c r="G71" s="9" t="s">
        <v>164</v>
      </c>
      <c r="H71" s="9" t="s">
        <v>29</v>
      </c>
      <c r="I71" s="10" t="s">
        <v>165</v>
      </c>
      <c r="J71" s="9" t="n">
        <v>0</v>
      </c>
      <c r="K71" s="9" t="n">
        <f aca="false">H71-J71</f>
        <v>0</v>
      </c>
      <c r="L71" s="9" t="n">
        <v>450</v>
      </c>
      <c r="M71" s="9" t="n">
        <f aca="false">K71+L71</f>
        <v>450</v>
      </c>
      <c r="N71" s="9" t="n">
        <v>488</v>
      </c>
      <c r="O71" s="9" t="n">
        <f aca="false">M71-N71</f>
        <v>-38</v>
      </c>
      <c r="P71" s="9" t="n">
        <v>900</v>
      </c>
      <c r="Q71" s="9" t="n">
        <f aca="false">O71+P71</f>
        <v>862</v>
      </c>
      <c r="R71" s="9"/>
      <c r="S71" s="9" t="n">
        <v>460</v>
      </c>
      <c r="T71" s="9"/>
      <c r="U71" s="9"/>
      <c r="V71" s="9"/>
      <c r="W71" s="9"/>
      <c r="X71" s="9"/>
      <c r="Y71" s="9"/>
      <c r="Z71" s="9"/>
      <c r="AA71" s="9"/>
      <c r="AB71" s="9" t="n">
        <v>450</v>
      </c>
      <c r="AC71" s="9"/>
      <c r="AD71" s="9"/>
      <c r="AE71" s="9"/>
      <c r="AF71" s="9"/>
      <c r="AG71" s="9"/>
      <c r="AH71" s="9"/>
      <c r="AI71" s="9"/>
      <c r="AJ71" s="9" t="n">
        <f aca="false">SUM(R71:AI71)</f>
        <v>910</v>
      </c>
      <c r="AK71" s="9" t="n">
        <f aca="false">Q71-AJ71</f>
        <v>-48</v>
      </c>
      <c r="AL71" s="9" t="n">
        <v>900</v>
      </c>
      <c r="AM71" s="9" t="n">
        <v>900</v>
      </c>
      <c r="AN71" s="9" t="n">
        <v>450</v>
      </c>
      <c r="AO71" s="9" t="n">
        <v>900</v>
      </c>
      <c r="AP71" s="9" t="s">
        <v>29</v>
      </c>
      <c r="AQ71" s="9" t="n">
        <v>900</v>
      </c>
      <c r="AR71" s="9" t="n">
        <v>450</v>
      </c>
      <c r="AS71" s="9" t="n">
        <v>900</v>
      </c>
      <c r="AT71" s="9" t="n">
        <v>900</v>
      </c>
      <c r="AU71" s="9" t="n">
        <v>450</v>
      </c>
      <c r="AV71" s="9" t="s">
        <v>29</v>
      </c>
      <c r="AW71" s="9" t="s">
        <v>29</v>
      </c>
      <c r="AX71" s="9" t="s">
        <v>29</v>
      </c>
      <c r="AY71" s="9" t="s">
        <v>29</v>
      </c>
      <c r="AZ71" s="9" t="s">
        <v>29</v>
      </c>
      <c r="BA71" s="9" t="s">
        <v>29</v>
      </c>
      <c r="BB71" s="9" t="s">
        <v>29</v>
      </c>
      <c r="BC71" s="9" t="s">
        <v>29</v>
      </c>
      <c r="BD71" s="9" t="n">
        <v>450</v>
      </c>
      <c r="BE71" s="9" t="n">
        <v>1350</v>
      </c>
      <c r="BF71" s="9" t="n">
        <v>450</v>
      </c>
      <c r="BG71" s="9" t="n">
        <v>900</v>
      </c>
      <c r="BH71" s="9" t="n">
        <v>900</v>
      </c>
      <c r="BI71" s="11" t="n">
        <f aca="false">ROUNDUP(AK71/C71,0)</f>
        <v>-1</v>
      </c>
      <c r="BJ71" s="13" t="n">
        <v>699</v>
      </c>
      <c r="BK71" s="13" t="n">
        <v>3321</v>
      </c>
      <c r="BL71" s="13"/>
      <c r="BM71" s="21" t="s">
        <v>49</v>
      </c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450</v>
      </c>
      <c r="D72" s="9" t="n">
        <v>191575</v>
      </c>
      <c r="E72" s="9" t="n">
        <v>2066305</v>
      </c>
      <c r="F72" s="9" t="s">
        <v>41</v>
      </c>
      <c r="G72" s="9" t="s">
        <v>47</v>
      </c>
      <c r="H72" s="9" t="n">
        <v>1350</v>
      </c>
      <c r="I72" s="10" t="s">
        <v>48</v>
      </c>
      <c r="J72" s="9" t="n">
        <v>773</v>
      </c>
      <c r="K72" s="9" t="n">
        <f aca="false">H72-J72</f>
        <v>577</v>
      </c>
      <c r="L72" s="9" t="n">
        <v>900</v>
      </c>
      <c r="M72" s="9" t="n">
        <f aca="false">K72+L72</f>
        <v>1477</v>
      </c>
      <c r="N72" s="9" t="n">
        <v>784</v>
      </c>
      <c r="O72" s="9" t="n">
        <f aca="false">M72-N72</f>
        <v>693</v>
      </c>
      <c r="P72" s="9" t="n">
        <v>900</v>
      </c>
      <c r="Q72" s="9" t="n">
        <f aca="false">O72+P72</f>
        <v>1593</v>
      </c>
      <c r="R72" s="9"/>
      <c r="S72" s="9"/>
      <c r="T72" s="9"/>
      <c r="U72" s="9"/>
      <c r="V72" s="9"/>
      <c r="W72" s="9" t="n">
        <v>335</v>
      </c>
      <c r="X72" s="9"/>
      <c r="Y72" s="9"/>
      <c r="Z72" s="9"/>
      <c r="AA72" s="9"/>
      <c r="AB72" s="9"/>
      <c r="AC72" s="9" t="n">
        <f aca="false">425+450</f>
        <v>875</v>
      </c>
      <c r="AD72" s="9" t="n">
        <v>440</v>
      </c>
      <c r="AE72" s="9"/>
      <c r="AF72" s="9"/>
      <c r="AG72" s="9"/>
      <c r="AH72" s="9"/>
      <c r="AI72" s="9"/>
      <c r="AJ72" s="9" t="n">
        <f aca="false">SUM(R72:AI72)</f>
        <v>1650</v>
      </c>
      <c r="AK72" s="9" t="n">
        <f aca="false">Q72-AJ72</f>
        <v>-57</v>
      </c>
      <c r="AL72" s="9" t="n">
        <v>900</v>
      </c>
      <c r="AM72" s="9" t="n">
        <v>900</v>
      </c>
      <c r="AN72" s="9" t="n">
        <v>900</v>
      </c>
      <c r="AO72" s="9" t="n">
        <v>900</v>
      </c>
      <c r="AP72" s="9" t="s">
        <v>29</v>
      </c>
      <c r="AQ72" s="9" t="n">
        <v>900</v>
      </c>
      <c r="AR72" s="9" t="n">
        <v>900</v>
      </c>
      <c r="AS72" s="9" t="n">
        <v>900</v>
      </c>
      <c r="AT72" s="9" t="n">
        <v>900</v>
      </c>
      <c r="AU72" s="9" t="n">
        <v>900</v>
      </c>
      <c r="AV72" s="9" t="s">
        <v>29</v>
      </c>
      <c r="AW72" s="9" t="s">
        <v>29</v>
      </c>
      <c r="AX72" s="9" t="s">
        <v>29</v>
      </c>
      <c r="AY72" s="9" t="s">
        <v>29</v>
      </c>
      <c r="AZ72" s="9" t="s">
        <v>29</v>
      </c>
      <c r="BA72" s="9" t="s">
        <v>29</v>
      </c>
      <c r="BB72" s="9" t="s">
        <v>29</v>
      </c>
      <c r="BC72" s="9" t="s">
        <v>29</v>
      </c>
      <c r="BD72" s="9" t="n">
        <v>450</v>
      </c>
      <c r="BE72" s="9" t="n">
        <v>1350</v>
      </c>
      <c r="BF72" s="9" t="n">
        <v>900</v>
      </c>
      <c r="BG72" s="9" t="n">
        <v>900</v>
      </c>
      <c r="BH72" s="9" t="n">
        <v>900</v>
      </c>
      <c r="BI72" s="11" t="n">
        <f aca="false">ROUNDUP(AK72/C72,0)</f>
        <v>-1</v>
      </c>
      <c r="BJ72" s="13" t="n">
        <v>611</v>
      </c>
      <c r="BK72" s="13" t="n">
        <v>803</v>
      </c>
      <c r="BL72" s="13"/>
      <c r="BM72" s="21" t="s">
        <v>315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350</v>
      </c>
      <c r="D73" s="9" t="n">
        <v>203525</v>
      </c>
      <c r="E73" s="9" t="n">
        <v>2032041</v>
      </c>
      <c r="F73" s="9" t="s">
        <v>36</v>
      </c>
      <c r="G73" s="9" t="s">
        <v>63</v>
      </c>
      <c r="H73" s="9" t="n">
        <v>1100</v>
      </c>
      <c r="I73" s="10" t="s">
        <v>64</v>
      </c>
      <c r="J73" s="9" t="n">
        <v>960</v>
      </c>
      <c r="K73" s="9" t="n">
        <f aca="false">H73-J73</f>
        <v>140</v>
      </c>
      <c r="L73" s="9" t="n">
        <v>1200</v>
      </c>
      <c r="M73" s="9" t="n">
        <f aca="false">K73+L73</f>
        <v>1340</v>
      </c>
      <c r="N73" s="9" t="n">
        <v>1200</v>
      </c>
      <c r="O73" s="9" t="n">
        <f aca="false">M73-N73</f>
        <v>140</v>
      </c>
      <c r="P73" s="9" t="n">
        <v>800</v>
      </c>
      <c r="Q73" s="9" t="n">
        <f aca="false">O73+P73</f>
        <v>940</v>
      </c>
      <c r="R73" s="9" t="n">
        <f aca="false">100*5</f>
        <v>500</v>
      </c>
      <c r="S73" s="9"/>
      <c r="T73" s="9"/>
      <c r="U73" s="9"/>
      <c r="V73" s="9"/>
      <c r="W73" s="9"/>
      <c r="X73" s="9"/>
      <c r="Y73" s="9" t="n">
        <f aca="false">100*4</f>
        <v>400</v>
      </c>
      <c r="Z73" s="9" t="n">
        <v>100</v>
      </c>
      <c r="AA73" s="9"/>
      <c r="AB73" s="9"/>
      <c r="AC73" s="9"/>
      <c r="AD73" s="9"/>
      <c r="AE73" s="9"/>
      <c r="AF73" s="9"/>
      <c r="AG73" s="9"/>
      <c r="AH73" s="9"/>
      <c r="AI73" s="9"/>
      <c r="AJ73" s="9" t="n">
        <f aca="false">SUM(R73:AI73)</f>
        <v>1000</v>
      </c>
      <c r="AK73" s="9" t="n">
        <f aca="false">Q73-AJ73</f>
        <v>-60</v>
      </c>
      <c r="AL73" s="9" t="n">
        <v>1000</v>
      </c>
      <c r="AM73" s="9" t="n">
        <v>900</v>
      </c>
      <c r="AN73" s="9" t="n">
        <v>900</v>
      </c>
      <c r="AO73" s="9" t="n">
        <v>900</v>
      </c>
      <c r="AP73" s="9" t="s">
        <v>29</v>
      </c>
      <c r="AQ73" s="9" t="n">
        <v>900</v>
      </c>
      <c r="AR73" s="9" t="n">
        <v>900</v>
      </c>
      <c r="AS73" s="9" t="n">
        <v>900</v>
      </c>
      <c r="AT73" s="9" t="n">
        <v>900</v>
      </c>
      <c r="AU73" s="9" t="n">
        <v>900</v>
      </c>
      <c r="AV73" s="9" t="s">
        <v>29</v>
      </c>
      <c r="AW73" s="9" t="s">
        <v>29</v>
      </c>
      <c r="AX73" s="9" t="s">
        <v>29</v>
      </c>
      <c r="AY73" s="9" t="s">
        <v>29</v>
      </c>
      <c r="AZ73" s="9" t="s">
        <v>29</v>
      </c>
      <c r="BA73" s="9" t="s">
        <v>29</v>
      </c>
      <c r="BB73" s="9" t="s">
        <v>29</v>
      </c>
      <c r="BC73" s="9" t="s">
        <v>29</v>
      </c>
      <c r="BD73" s="9" t="n">
        <v>300</v>
      </c>
      <c r="BE73" s="9" t="n">
        <v>1600</v>
      </c>
      <c r="BF73" s="9" t="n">
        <v>900</v>
      </c>
      <c r="BG73" s="9" t="n">
        <v>900</v>
      </c>
      <c r="BH73" s="9" t="n">
        <v>900</v>
      </c>
      <c r="BI73" s="11" t="n">
        <f aca="false">ROUNDUP(AK73/C73,0)</f>
        <v>-1</v>
      </c>
      <c r="BJ73" s="13" t="n">
        <v>683</v>
      </c>
      <c r="BK73" s="13" t="n">
        <v>784</v>
      </c>
      <c r="BL73" s="13"/>
      <c r="BM73" s="21" t="s">
        <v>155</v>
      </c>
    </row>
    <row r="74" customFormat="false" ht="15" hidden="false" customHeight="false" outlineLevel="0" collapsed="false">
      <c r="A74" s="9" t="n">
        <v>73</v>
      </c>
      <c r="B74" s="9" t="s">
        <v>24</v>
      </c>
      <c r="C74" s="9" t="n">
        <v>1000</v>
      </c>
      <c r="D74" s="9" t="n">
        <v>203524</v>
      </c>
      <c r="E74" s="9" t="n">
        <v>2079692</v>
      </c>
      <c r="F74" s="9" t="s">
        <v>41</v>
      </c>
      <c r="G74" s="9" t="s">
        <v>118</v>
      </c>
      <c r="H74" s="9" t="s">
        <v>29</v>
      </c>
      <c r="I74" s="10" t="s">
        <v>119</v>
      </c>
      <c r="J74" s="9" t="n">
        <v>67</v>
      </c>
      <c r="K74" s="9" t="n">
        <f aca="false">H74-J74</f>
        <v>-67</v>
      </c>
      <c r="L74" s="9" t="n">
        <v>210</v>
      </c>
      <c r="M74" s="9" t="n">
        <f aca="false">K74+L74</f>
        <v>143</v>
      </c>
      <c r="N74" s="9" t="n">
        <v>188</v>
      </c>
      <c r="O74" s="9" t="n">
        <f aca="false">M74-N74</f>
        <v>-45</v>
      </c>
      <c r="P74" s="9" t="n">
        <v>126</v>
      </c>
      <c r="Q74" s="9" t="n">
        <f aca="false">O74+P74</f>
        <v>81</v>
      </c>
      <c r="R74" s="9"/>
      <c r="S74" s="9"/>
      <c r="T74" s="9"/>
      <c r="U74" s="9"/>
      <c r="V74" s="9"/>
      <c r="W74" s="9"/>
      <c r="X74" s="9" t="n">
        <v>100</v>
      </c>
      <c r="Y74" s="9"/>
      <c r="Z74" s="9"/>
      <c r="AA74" s="9"/>
      <c r="AB74" s="9"/>
      <c r="AC74" s="9"/>
      <c r="AD74" s="9"/>
      <c r="AE74" s="9"/>
      <c r="AF74" s="9"/>
      <c r="AG74" s="9"/>
      <c r="AH74" s="9" t="n">
        <v>41</v>
      </c>
      <c r="AI74" s="9"/>
      <c r="AJ74" s="9" t="n">
        <f aca="false">SUM(R74:AI74)</f>
        <v>141</v>
      </c>
      <c r="AK74" s="9" t="n">
        <f aca="false">Q74-AJ74</f>
        <v>-60</v>
      </c>
      <c r="AL74" s="9" t="n">
        <v>126</v>
      </c>
      <c r="AM74" s="9" t="n">
        <v>126</v>
      </c>
      <c r="AN74" s="9" t="n">
        <v>126</v>
      </c>
      <c r="AO74" s="9" t="n">
        <v>168</v>
      </c>
      <c r="AP74" s="9" t="s">
        <v>29</v>
      </c>
      <c r="AQ74" s="9" t="n">
        <v>126</v>
      </c>
      <c r="AR74" s="9" t="n">
        <v>126</v>
      </c>
      <c r="AS74" s="9" t="n">
        <v>126</v>
      </c>
      <c r="AT74" s="9" t="n">
        <v>126</v>
      </c>
      <c r="AU74" s="9" t="n">
        <v>126</v>
      </c>
      <c r="AV74" s="9" t="s">
        <v>29</v>
      </c>
      <c r="AW74" s="9" t="s">
        <v>29</v>
      </c>
      <c r="AX74" s="9" t="s">
        <v>29</v>
      </c>
      <c r="AY74" s="9" t="s">
        <v>29</v>
      </c>
      <c r="AZ74" s="9" t="s">
        <v>29</v>
      </c>
      <c r="BA74" s="9" t="s">
        <v>29</v>
      </c>
      <c r="BB74" s="9" t="s">
        <v>29</v>
      </c>
      <c r="BC74" s="9" t="s">
        <v>29</v>
      </c>
      <c r="BD74" s="9" t="n">
        <v>84</v>
      </c>
      <c r="BE74" s="9" t="n">
        <v>168</v>
      </c>
      <c r="BF74" s="9" t="n">
        <v>168</v>
      </c>
      <c r="BG74" s="9" t="n">
        <v>126</v>
      </c>
      <c r="BH74" s="9" t="n">
        <v>126</v>
      </c>
      <c r="BI74" s="11" t="n">
        <f aca="false">ROUNDUP(AK74/C74,0)</f>
        <v>-1</v>
      </c>
      <c r="BJ74" s="13" t="n">
        <v>0</v>
      </c>
      <c r="BK74" s="13" t="n">
        <v>0</v>
      </c>
      <c r="BL74" s="13"/>
      <c r="BM74" s="21" t="s">
        <v>117</v>
      </c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42</v>
      </c>
      <c r="D75" s="9" t="n">
        <v>203524</v>
      </c>
      <c r="E75" s="9" t="n">
        <v>2079698</v>
      </c>
      <c r="F75" s="9" t="s">
        <v>46</v>
      </c>
      <c r="G75" s="9" t="s">
        <v>120</v>
      </c>
      <c r="H75" s="9" t="s">
        <v>29</v>
      </c>
      <c r="I75" s="10" t="s">
        <v>121</v>
      </c>
      <c r="J75" s="9" t="n">
        <v>72</v>
      </c>
      <c r="K75" s="9" t="n">
        <f aca="false">H75-J75</f>
        <v>-72</v>
      </c>
      <c r="L75" s="9" t="n">
        <v>144</v>
      </c>
      <c r="M75" s="9" t="n">
        <f aca="false">K75+L75</f>
        <v>72</v>
      </c>
      <c r="N75" s="9" t="n">
        <v>111</v>
      </c>
      <c r="O75" s="9" t="n">
        <f aca="false">M75-N75</f>
        <v>-39</v>
      </c>
      <c r="P75" s="9" t="n">
        <v>144</v>
      </c>
      <c r="Q75" s="9" t="n">
        <f aca="false">O75+P75</f>
        <v>105</v>
      </c>
      <c r="R75" s="9"/>
      <c r="S75" s="9" t="n">
        <v>20</v>
      </c>
      <c r="T75" s="9"/>
      <c r="U75" s="9"/>
      <c r="V75" s="9"/>
      <c r="W75" s="9" t="n">
        <v>36</v>
      </c>
      <c r="X75" s="9"/>
      <c r="Y75" s="9"/>
      <c r="Z75" s="9"/>
      <c r="AA75" s="9" t="n">
        <v>38</v>
      </c>
      <c r="AB75" s="9"/>
      <c r="AC75" s="9" t="n">
        <v>36</v>
      </c>
      <c r="AD75" s="9"/>
      <c r="AE75" s="9"/>
      <c r="AF75" s="9"/>
      <c r="AG75" s="9" t="n">
        <v>38</v>
      </c>
      <c r="AH75" s="9"/>
      <c r="AI75" s="9"/>
      <c r="AJ75" s="9" t="n">
        <f aca="false">SUM(R75:AI75)</f>
        <v>168</v>
      </c>
      <c r="AK75" s="9" t="n">
        <f aca="false">Q75-AJ75</f>
        <v>-63</v>
      </c>
      <c r="AL75" s="9" t="n">
        <v>108</v>
      </c>
      <c r="AM75" s="9" t="n">
        <v>144</v>
      </c>
      <c r="AN75" s="9" t="n">
        <v>144</v>
      </c>
      <c r="AO75" s="9" t="n">
        <v>108</v>
      </c>
      <c r="AP75" s="9" t="s">
        <v>29</v>
      </c>
      <c r="AQ75" s="9" t="n">
        <v>144</v>
      </c>
      <c r="AR75" s="9" t="n">
        <v>108</v>
      </c>
      <c r="AS75" s="9" t="n">
        <v>144</v>
      </c>
      <c r="AT75" s="9" t="n">
        <v>144</v>
      </c>
      <c r="AU75" s="9" t="n">
        <v>108</v>
      </c>
      <c r="AV75" s="9" t="n">
        <v>36</v>
      </c>
      <c r="AW75" s="9" t="s">
        <v>29</v>
      </c>
      <c r="AX75" s="9" t="s">
        <v>29</v>
      </c>
      <c r="AY75" s="9" t="s">
        <v>29</v>
      </c>
      <c r="AZ75" s="9" t="s">
        <v>29</v>
      </c>
      <c r="BA75" s="9" t="s">
        <v>29</v>
      </c>
      <c r="BB75" s="9" t="s">
        <v>29</v>
      </c>
      <c r="BC75" s="9" t="s">
        <v>29</v>
      </c>
      <c r="BD75" s="9" t="n">
        <v>72</v>
      </c>
      <c r="BE75" s="9" t="n">
        <v>180</v>
      </c>
      <c r="BF75" s="9" t="n">
        <v>108</v>
      </c>
      <c r="BG75" s="9" t="n">
        <v>144</v>
      </c>
      <c r="BH75" s="9" t="n">
        <v>144</v>
      </c>
      <c r="BI75" s="11" t="n">
        <f aca="false">ROUNDUP(AK75/C75,0)</f>
        <v>-2</v>
      </c>
      <c r="BJ75" s="13" t="n">
        <v>80</v>
      </c>
      <c r="BK75" s="13" t="n">
        <v>2</v>
      </c>
      <c r="BL75" s="13"/>
      <c r="BM75" s="21" t="s">
        <v>117</v>
      </c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200</v>
      </c>
      <c r="D76" s="9" t="n">
        <v>203524</v>
      </c>
      <c r="E76" s="9" t="n">
        <v>2079693</v>
      </c>
      <c r="F76" s="9"/>
      <c r="G76" s="9" t="s">
        <v>84</v>
      </c>
      <c r="H76" s="9" t="s">
        <v>29</v>
      </c>
      <c r="I76" s="10" t="s">
        <v>85</v>
      </c>
      <c r="J76" s="9" t="n">
        <v>138</v>
      </c>
      <c r="K76" s="9" t="n">
        <f aca="false">H76-J76</f>
        <v>-138</v>
      </c>
      <c r="L76" s="9" t="n">
        <v>200</v>
      </c>
      <c r="M76" s="9" t="n">
        <f aca="false">K76+L76</f>
        <v>62</v>
      </c>
      <c r="N76" s="9" t="n">
        <v>150</v>
      </c>
      <c r="O76" s="9" t="n">
        <f aca="false">M76-N76</f>
        <v>-88</v>
      </c>
      <c r="P76" s="9" t="s">
        <v>29</v>
      </c>
      <c r="Q76" s="9" t="n">
        <f aca="false">O76+P76</f>
        <v>-88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 t="n">
        <f aca="false">SUM(R76:AI76)</f>
        <v>0</v>
      </c>
      <c r="AK76" s="9" t="n">
        <f aca="false">Q76-AJ76</f>
        <v>-88</v>
      </c>
      <c r="AL76" s="9" t="n">
        <v>200</v>
      </c>
      <c r="AM76" s="9" t="s">
        <v>29</v>
      </c>
      <c r="AN76" s="9" t="n">
        <v>200</v>
      </c>
      <c r="AO76" s="9" t="n">
        <v>200</v>
      </c>
      <c r="AP76" s="9" t="s">
        <v>29</v>
      </c>
      <c r="AQ76" s="9" t="s">
        <v>29</v>
      </c>
      <c r="AR76" s="9" t="n">
        <v>200</v>
      </c>
      <c r="AS76" s="9" t="n">
        <v>200</v>
      </c>
      <c r="AT76" s="9" t="s">
        <v>29</v>
      </c>
      <c r="AU76" s="9" t="n">
        <v>200</v>
      </c>
      <c r="AV76" s="9" t="s">
        <v>29</v>
      </c>
      <c r="AW76" s="9" t="s">
        <v>29</v>
      </c>
      <c r="AX76" s="9" t="s">
        <v>29</v>
      </c>
      <c r="AY76" s="9" t="s">
        <v>29</v>
      </c>
      <c r="AZ76" s="9" t="s">
        <v>29</v>
      </c>
      <c r="BA76" s="9" t="s">
        <v>29</v>
      </c>
      <c r="BB76" s="9" t="s">
        <v>29</v>
      </c>
      <c r="BC76" s="9" t="s">
        <v>29</v>
      </c>
      <c r="BD76" s="9" t="s">
        <v>29</v>
      </c>
      <c r="BE76" s="9" t="n">
        <v>200</v>
      </c>
      <c r="BF76" s="9" t="n">
        <v>200</v>
      </c>
      <c r="BG76" s="9" t="n">
        <v>200</v>
      </c>
      <c r="BH76" s="9" t="s">
        <v>29</v>
      </c>
      <c r="BI76" s="11" t="n">
        <f aca="false">ROUNDUP(AK76/C76,0)</f>
        <v>-1</v>
      </c>
      <c r="BJ76" s="13" t="n">
        <v>162</v>
      </c>
      <c r="BK76" s="13" t="n">
        <v>1921</v>
      </c>
      <c r="BL76" s="13"/>
      <c r="BM76" s="21" t="n">
        <v>0</v>
      </c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400</v>
      </c>
      <c r="D77" s="9" t="n">
        <v>191575</v>
      </c>
      <c r="E77" s="9" t="n">
        <v>2073480</v>
      </c>
      <c r="F77" s="9"/>
      <c r="G77" s="9" t="s">
        <v>146</v>
      </c>
      <c r="H77" s="9" t="s">
        <v>29</v>
      </c>
      <c r="I77" s="10" t="s">
        <v>147</v>
      </c>
      <c r="J77" s="9" t="n">
        <v>579</v>
      </c>
      <c r="K77" s="9" t="n">
        <f aca="false">H77-J77</f>
        <v>-579</v>
      </c>
      <c r="L77" s="9" t="n">
        <v>1200</v>
      </c>
      <c r="M77" s="9" t="n">
        <f aca="false">K77+L77</f>
        <v>621</v>
      </c>
      <c r="N77" s="9" t="n">
        <v>1053</v>
      </c>
      <c r="O77" s="9" t="n">
        <f aca="false">M77-N77</f>
        <v>-432</v>
      </c>
      <c r="P77" s="9" t="n">
        <v>900</v>
      </c>
      <c r="Q77" s="9" t="n">
        <f aca="false">O77+P77</f>
        <v>468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 t="n">
        <v>560</v>
      </c>
      <c r="AH77" s="9"/>
      <c r="AI77" s="9"/>
      <c r="AJ77" s="9" t="n">
        <f aca="false">SUM(R77:AI77)</f>
        <v>560</v>
      </c>
      <c r="AK77" s="9" t="n">
        <f aca="false">Q77-AJ77</f>
        <v>-92</v>
      </c>
      <c r="AL77" s="9" t="n">
        <v>900</v>
      </c>
      <c r="AM77" s="9" t="n">
        <v>900</v>
      </c>
      <c r="AN77" s="9" t="n">
        <v>900</v>
      </c>
      <c r="AO77" s="9" t="n">
        <v>900</v>
      </c>
      <c r="AP77" s="9" t="s">
        <v>29</v>
      </c>
      <c r="AQ77" s="9" t="n">
        <v>900</v>
      </c>
      <c r="AR77" s="9" t="n">
        <v>900</v>
      </c>
      <c r="AS77" s="9" t="n">
        <v>900</v>
      </c>
      <c r="AT77" s="9" t="n">
        <v>900</v>
      </c>
      <c r="AU77" s="9" t="n">
        <v>900</v>
      </c>
      <c r="AV77" s="9" t="s">
        <v>29</v>
      </c>
      <c r="AW77" s="9" t="s">
        <v>29</v>
      </c>
      <c r="AX77" s="9" t="s">
        <v>29</v>
      </c>
      <c r="AY77" s="9" t="s">
        <v>29</v>
      </c>
      <c r="AZ77" s="9" t="s">
        <v>29</v>
      </c>
      <c r="BA77" s="9" t="s">
        <v>29</v>
      </c>
      <c r="BB77" s="9" t="s">
        <v>29</v>
      </c>
      <c r="BC77" s="9" t="s">
        <v>29</v>
      </c>
      <c r="BD77" s="9" t="n">
        <v>300</v>
      </c>
      <c r="BE77" s="9" t="n">
        <v>1500</v>
      </c>
      <c r="BF77" s="9" t="n">
        <v>900</v>
      </c>
      <c r="BG77" s="9" t="n">
        <v>900</v>
      </c>
      <c r="BH77" s="9" t="n">
        <v>900</v>
      </c>
      <c r="BI77" s="11" t="n">
        <f aca="false">ROUNDUP(AK77/C77,0)</f>
        <v>-1</v>
      </c>
      <c r="BJ77" s="13" t="n">
        <v>624</v>
      </c>
      <c r="BK77" s="13" t="n">
        <v>0</v>
      </c>
      <c r="BL77" s="13"/>
      <c r="BM77" s="21" t="s">
        <v>49</v>
      </c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300</v>
      </c>
      <c r="D78" s="9" t="n">
        <v>203524</v>
      </c>
      <c r="E78" s="22" t="n">
        <v>2134668</v>
      </c>
      <c r="F78" s="9"/>
      <c r="G78" s="9" t="s">
        <v>366</v>
      </c>
      <c r="H78" s="9" t="s">
        <v>29</v>
      </c>
      <c r="I78" s="10" t="s">
        <v>245</v>
      </c>
      <c r="J78" s="9" t="n">
        <v>620</v>
      </c>
      <c r="K78" s="9" t="n">
        <f aca="false">H78-J78</f>
        <v>-620</v>
      </c>
      <c r="L78" s="9" t="n">
        <v>600</v>
      </c>
      <c r="M78" s="9" t="n">
        <f aca="false">K78+L78</f>
        <v>-20</v>
      </c>
      <c r="N78" s="9" t="n">
        <v>0</v>
      </c>
      <c r="O78" s="9" t="n">
        <v>0</v>
      </c>
      <c r="P78" s="9" t="n">
        <v>150</v>
      </c>
      <c r="Q78" s="9" t="n">
        <f aca="false">O78+P78</f>
        <v>150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 t="n">
        <v>244</v>
      </c>
      <c r="AF78" s="9"/>
      <c r="AG78" s="9"/>
      <c r="AH78" s="9"/>
      <c r="AI78" s="9"/>
      <c r="AJ78" s="9" t="n">
        <f aca="false">SUM(R78:AI78)</f>
        <v>244</v>
      </c>
      <c r="AK78" s="9" t="n">
        <f aca="false">Q78-AJ78</f>
        <v>-94</v>
      </c>
      <c r="AL78" s="9" t="n">
        <v>300</v>
      </c>
      <c r="AM78" s="9" t="n">
        <v>0</v>
      </c>
      <c r="AN78" s="9" t="s">
        <v>29</v>
      </c>
      <c r="AO78" s="9" t="s">
        <v>29</v>
      </c>
      <c r="AP78" s="9" t="s">
        <v>29</v>
      </c>
      <c r="AQ78" s="9" t="s">
        <v>29</v>
      </c>
      <c r="AR78" s="9" t="s">
        <v>29</v>
      </c>
      <c r="AS78" s="9" t="s">
        <v>29</v>
      </c>
      <c r="AT78" s="9" t="s">
        <v>29</v>
      </c>
      <c r="AU78" s="9" t="s">
        <v>29</v>
      </c>
      <c r="AV78" s="9" t="s">
        <v>29</v>
      </c>
      <c r="AW78" s="9" t="s">
        <v>29</v>
      </c>
      <c r="AX78" s="9" t="s">
        <v>29</v>
      </c>
      <c r="AY78" s="9" t="s">
        <v>29</v>
      </c>
      <c r="AZ78" s="9" t="s">
        <v>29</v>
      </c>
      <c r="BA78" s="9" t="s">
        <v>29</v>
      </c>
      <c r="BB78" s="9" t="s">
        <v>29</v>
      </c>
      <c r="BC78" s="9" t="s">
        <v>29</v>
      </c>
      <c r="BD78" s="9" t="s">
        <v>29</v>
      </c>
      <c r="BE78" s="9" t="n">
        <v>300</v>
      </c>
      <c r="BF78" s="9" t="s">
        <v>29</v>
      </c>
      <c r="BG78" s="9" t="n">
        <v>300</v>
      </c>
      <c r="BH78" s="9" t="s">
        <v>29</v>
      </c>
      <c r="BI78" s="11" t="n">
        <f aca="false">ROUNDUP(AK78/C78,0)</f>
        <v>-1</v>
      </c>
      <c r="BJ78" s="13" t="n">
        <v>0</v>
      </c>
      <c r="BK78" s="13"/>
      <c r="BL78" s="13"/>
      <c r="BM78" s="21" t="n">
        <v>0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250</v>
      </c>
      <c r="D79" s="9" t="n">
        <v>170725</v>
      </c>
      <c r="E79" s="9" t="n">
        <v>2223253</v>
      </c>
      <c r="F79" s="9" t="s">
        <v>36</v>
      </c>
      <c r="G79" s="9" t="s">
        <v>256</v>
      </c>
      <c r="H79" s="9" t="s">
        <v>29</v>
      </c>
      <c r="I79" s="10" t="s">
        <v>257</v>
      </c>
      <c r="J79" s="9" t="n">
        <v>208</v>
      </c>
      <c r="K79" s="9" t="n">
        <f aca="false">H79-J79</f>
        <v>-208</v>
      </c>
      <c r="L79" s="9" t="n">
        <v>200</v>
      </c>
      <c r="M79" s="9" t="n">
        <f aca="false">K79+L79</f>
        <v>-8</v>
      </c>
      <c r="N79" s="9" t="n">
        <v>0</v>
      </c>
      <c r="O79" s="9" t="n">
        <f aca="false">M79-N79</f>
        <v>-8</v>
      </c>
      <c r="P79" s="9" t="n">
        <v>200</v>
      </c>
      <c r="Q79" s="9" t="n">
        <f aca="false">O79+P79</f>
        <v>192</v>
      </c>
      <c r="R79" s="9"/>
      <c r="S79" s="9"/>
      <c r="T79" s="9"/>
      <c r="U79" s="9"/>
      <c r="V79" s="9"/>
      <c r="W79" s="9"/>
      <c r="X79" s="9" t="n">
        <v>163</v>
      </c>
      <c r="Y79" s="9"/>
      <c r="Z79" s="9"/>
      <c r="AA79" s="9"/>
      <c r="AB79" s="9" t="n">
        <v>124</v>
      </c>
      <c r="AC79" s="9"/>
      <c r="AD79" s="9"/>
      <c r="AE79" s="9"/>
      <c r="AF79" s="9"/>
      <c r="AG79" s="9"/>
      <c r="AH79" s="9"/>
      <c r="AI79" s="9"/>
      <c r="AJ79" s="9" t="n">
        <f aca="false">SUM(R79:AI79)</f>
        <v>287</v>
      </c>
      <c r="AK79" s="9" t="n">
        <f aca="false">Q79-AJ79</f>
        <v>-95</v>
      </c>
      <c r="AL79" s="9" t="n">
        <v>200</v>
      </c>
      <c r="AM79" s="9" t="n">
        <v>0</v>
      </c>
      <c r="AN79" s="9" t="s">
        <v>29</v>
      </c>
      <c r="AO79" s="9" t="s">
        <v>29</v>
      </c>
      <c r="AP79" s="9" t="s">
        <v>29</v>
      </c>
      <c r="AQ79" s="9" t="s">
        <v>29</v>
      </c>
      <c r="AR79" s="9" t="s">
        <v>29</v>
      </c>
      <c r="AS79" s="9" t="s">
        <v>29</v>
      </c>
      <c r="AT79" s="9" t="s">
        <v>29</v>
      </c>
      <c r="AU79" s="9" t="s">
        <v>29</v>
      </c>
      <c r="AV79" s="9" t="s">
        <v>29</v>
      </c>
      <c r="AW79" s="9" t="s">
        <v>29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s">
        <v>29</v>
      </c>
      <c r="BC79" s="9" t="s">
        <v>29</v>
      </c>
      <c r="BD79" s="9" t="n">
        <v>200</v>
      </c>
      <c r="BE79" s="9" t="n">
        <v>200</v>
      </c>
      <c r="BF79" s="9" t="s">
        <v>29</v>
      </c>
      <c r="BG79" s="9" t="n">
        <v>200</v>
      </c>
      <c r="BH79" s="9" t="n">
        <v>200</v>
      </c>
      <c r="BI79" s="11" t="n">
        <f aca="false">ROUNDUP(AK79/C79,0)</f>
        <v>-1</v>
      </c>
      <c r="BJ79" s="13" t="n">
        <v>86</v>
      </c>
      <c r="BK79" s="13" t="n">
        <v>420</v>
      </c>
      <c r="BL79" s="13"/>
      <c r="BM79" s="21" t="s">
        <v>367</v>
      </c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450</v>
      </c>
      <c r="D80" s="9" t="n">
        <v>191575</v>
      </c>
      <c r="E80" s="9" t="n">
        <v>2066304</v>
      </c>
      <c r="F80" s="9"/>
      <c r="G80" s="9" t="s">
        <v>90</v>
      </c>
      <c r="H80" s="9" t="n">
        <v>450</v>
      </c>
      <c r="I80" s="10" t="s">
        <v>91</v>
      </c>
      <c r="J80" s="9" t="n">
        <v>1548</v>
      </c>
      <c r="K80" s="9" t="n">
        <f aca="false">H80-J80</f>
        <v>-1098</v>
      </c>
      <c r="L80" s="9" t="n">
        <v>1350</v>
      </c>
      <c r="M80" s="9" t="n">
        <f aca="false">K80+L80</f>
        <v>252</v>
      </c>
      <c r="N80" s="9" t="n">
        <v>508</v>
      </c>
      <c r="O80" s="9" t="n">
        <f aca="false">M80-N80</f>
        <v>-256</v>
      </c>
      <c r="P80" s="9" t="n">
        <v>900</v>
      </c>
      <c r="Q80" s="9" t="n">
        <f aca="false">O80+P80</f>
        <v>644</v>
      </c>
      <c r="R80" s="9"/>
      <c r="S80" s="9"/>
      <c r="T80" s="9"/>
      <c r="U80" s="9"/>
      <c r="V80" s="9" t="n">
        <v>253</v>
      </c>
      <c r="W80" s="9"/>
      <c r="X80" s="9"/>
      <c r="Y80" s="9" t="n">
        <v>495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 t="n">
        <f aca="false">SUM(R80:AI80)</f>
        <v>748</v>
      </c>
      <c r="AK80" s="9" t="n">
        <f aca="false">Q80-AJ80</f>
        <v>-104</v>
      </c>
      <c r="AL80" s="9" t="n">
        <v>900</v>
      </c>
      <c r="AM80" s="9" t="n">
        <v>900</v>
      </c>
      <c r="AN80" s="9" t="n">
        <v>900</v>
      </c>
      <c r="AO80" s="9" t="n">
        <v>900</v>
      </c>
      <c r="AP80" s="9" t="s">
        <v>29</v>
      </c>
      <c r="AQ80" s="9" t="n">
        <v>900</v>
      </c>
      <c r="AR80" s="9" t="n">
        <v>900</v>
      </c>
      <c r="AS80" s="9" t="n">
        <v>900</v>
      </c>
      <c r="AT80" s="9" t="n">
        <v>900</v>
      </c>
      <c r="AU80" s="9" t="n">
        <v>900</v>
      </c>
      <c r="AV80" s="9" t="s">
        <v>29</v>
      </c>
      <c r="AW80" s="9" t="s">
        <v>29</v>
      </c>
      <c r="AX80" s="9" t="s">
        <v>29</v>
      </c>
      <c r="AY80" s="9" t="s">
        <v>29</v>
      </c>
      <c r="AZ80" s="9" t="s">
        <v>29</v>
      </c>
      <c r="BA80" s="9" t="s">
        <v>29</v>
      </c>
      <c r="BB80" s="9" t="s">
        <v>29</v>
      </c>
      <c r="BC80" s="9" t="s">
        <v>29</v>
      </c>
      <c r="BD80" s="9" t="n">
        <v>450</v>
      </c>
      <c r="BE80" s="9" t="n">
        <v>1350</v>
      </c>
      <c r="BF80" s="9" t="n">
        <v>900</v>
      </c>
      <c r="BG80" s="9" t="n">
        <v>900</v>
      </c>
      <c r="BH80" s="9" t="n">
        <v>900</v>
      </c>
      <c r="BI80" s="11" t="n">
        <f aca="false">ROUNDUP(AK80/C80,0)</f>
        <v>-1</v>
      </c>
      <c r="BJ80" s="13" t="n">
        <v>614</v>
      </c>
      <c r="BK80" s="13" t="n">
        <v>715</v>
      </c>
      <c r="BL80" s="13"/>
      <c r="BM80" s="21" t="s">
        <v>21</v>
      </c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450</v>
      </c>
      <c r="D81" s="9" t="n">
        <v>156988</v>
      </c>
      <c r="E81" s="9" t="n">
        <v>2132174</v>
      </c>
      <c r="F81" s="9" t="s">
        <v>354</v>
      </c>
      <c r="G81" s="9" t="s">
        <v>250</v>
      </c>
      <c r="H81" s="9" t="s">
        <v>29</v>
      </c>
      <c r="I81" s="10" t="s">
        <v>251</v>
      </c>
      <c r="J81" s="9" t="n">
        <v>0</v>
      </c>
      <c r="K81" s="9" t="n">
        <f aca="false">H81-J81</f>
        <v>0</v>
      </c>
      <c r="L81" s="9" t="n">
        <v>500</v>
      </c>
      <c r="M81" s="9" t="n">
        <f aca="false">K81+L81</f>
        <v>500</v>
      </c>
      <c r="N81" s="9" t="n">
        <v>200</v>
      </c>
      <c r="O81" s="9" t="n">
        <f aca="false">M81-N81</f>
        <v>300</v>
      </c>
      <c r="P81" s="9" t="n">
        <v>500</v>
      </c>
      <c r="Q81" s="9" t="n">
        <f aca="false">O81+P81</f>
        <v>800</v>
      </c>
      <c r="R81" s="9" t="n">
        <v>912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 t="n">
        <f aca="false">SUM(R81:AI81)</f>
        <v>912</v>
      </c>
      <c r="AK81" s="9" t="n">
        <f aca="false">Q81-AJ81</f>
        <v>-112</v>
      </c>
      <c r="AL81" s="9" t="s">
        <v>29</v>
      </c>
      <c r="AM81" s="9" t="s">
        <v>29</v>
      </c>
      <c r="AN81" s="9" t="s">
        <v>29</v>
      </c>
      <c r="AO81" s="9" t="s">
        <v>29</v>
      </c>
      <c r="AP81" s="9" t="s">
        <v>29</v>
      </c>
      <c r="AQ81" s="9" t="s">
        <v>29</v>
      </c>
      <c r="AR81" s="9" t="s">
        <v>29</v>
      </c>
      <c r="AS81" s="9" t="s">
        <v>29</v>
      </c>
      <c r="AT81" s="9" t="s">
        <v>29</v>
      </c>
      <c r="AU81" s="9" t="s">
        <v>29</v>
      </c>
      <c r="AV81" s="9" t="s">
        <v>29</v>
      </c>
      <c r="AW81" s="9" t="s">
        <v>29</v>
      </c>
      <c r="AX81" s="9" t="s">
        <v>29</v>
      </c>
      <c r="AY81" s="9" t="s">
        <v>29</v>
      </c>
      <c r="AZ81" s="9" t="s">
        <v>29</v>
      </c>
      <c r="BA81" s="9" t="s">
        <v>29</v>
      </c>
      <c r="BB81" s="9" t="s">
        <v>29</v>
      </c>
      <c r="BC81" s="9" t="s">
        <v>29</v>
      </c>
      <c r="BD81" s="9" t="n">
        <v>500</v>
      </c>
      <c r="BE81" s="9" t="s">
        <v>29</v>
      </c>
      <c r="BF81" s="9" t="s">
        <v>29</v>
      </c>
      <c r="BG81" s="9" t="n">
        <v>500</v>
      </c>
      <c r="BH81" s="9" t="s">
        <v>29</v>
      </c>
      <c r="BI81" s="11" t="n">
        <f aca="false">ROUNDUP(AK81/C81,0)</f>
        <v>-1</v>
      </c>
      <c r="BJ81" s="13" t="n">
        <v>606</v>
      </c>
      <c r="BK81" s="13" t="n">
        <v>0</v>
      </c>
      <c r="BL81" s="13"/>
      <c r="BM81" s="21" t="n">
        <v>0</v>
      </c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100</v>
      </c>
      <c r="D82" s="9" t="n">
        <v>203524</v>
      </c>
      <c r="E82" s="9" t="n">
        <v>2131448</v>
      </c>
      <c r="F82" s="9"/>
      <c r="G82" s="9" t="s">
        <v>228</v>
      </c>
      <c r="H82" s="9" t="s">
        <v>29</v>
      </c>
      <c r="I82" s="10" t="s">
        <v>229</v>
      </c>
      <c r="J82" s="9" t="n">
        <v>147</v>
      </c>
      <c r="K82" s="9" t="n">
        <f aca="false">H82-J82</f>
        <v>-147</v>
      </c>
      <c r="L82" s="9" t="s">
        <v>29</v>
      </c>
      <c r="M82" s="9" t="n">
        <f aca="false">K82+L82</f>
        <v>-147</v>
      </c>
      <c r="N82" s="9" t="n">
        <v>0</v>
      </c>
      <c r="O82" s="9" t="n">
        <f aca="false">M82-N82</f>
        <v>-147</v>
      </c>
      <c r="P82" s="9" t="n">
        <v>170</v>
      </c>
      <c r="Q82" s="9" t="n">
        <f aca="false">O82+P82</f>
        <v>23</v>
      </c>
      <c r="R82" s="9"/>
      <c r="S82" s="9"/>
      <c r="T82" s="9" t="n">
        <v>150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 t="n">
        <f aca="false">SUM(R82:AI82)</f>
        <v>150</v>
      </c>
      <c r="AK82" s="9" t="n">
        <f aca="false">Q82-AJ82</f>
        <v>-127</v>
      </c>
      <c r="AL82" s="9" t="n">
        <v>170</v>
      </c>
      <c r="AM82" s="9" t="s">
        <v>29</v>
      </c>
      <c r="AN82" s="9" t="s">
        <v>29</v>
      </c>
      <c r="AO82" s="9" t="s">
        <v>29</v>
      </c>
      <c r="AP82" s="9" t="s">
        <v>29</v>
      </c>
      <c r="AQ82" s="9" t="s">
        <v>29</v>
      </c>
      <c r="AR82" s="9" t="s">
        <v>29</v>
      </c>
      <c r="AS82" s="9" t="s">
        <v>29</v>
      </c>
      <c r="AT82" s="9" t="s">
        <v>29</v>
      </c>
      <c r="AU82" s="9" t="s">
        <v>29</v>
      </c>
      <c r="AV82" s="9" t="s">
        <v>29</v>
      </c>
      <c r="AW82" s="9" t="s">
        <v>29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s">
        <v>29</v>
      </c>
      <c r="BC82" s="9" t="s">
        <v>29</v>
      </c>
      <c r="BD82" s="9" t="n">
        <v>170</v>
      </c>
      <c r="BE82" s="9" t="n">
        <v>340</v>
      </c>
      <c r="BF82" s="9" t="s">
        <v>29</v>
      </c>
      <c r="BG82" s="9" t="n">
        <v>170</v>
      </c>
      <c r="BH82" s="9" t="n">
        <v>170</v>
      </c>
      <c r="BI82" s="11" t="n">
        <f aca="false">ROUNDUP(AK82/C82,0)</f>
        <v>-2</v>
      </c>
      <c r="BJ82" s="13" t="n">
        <v>5</v>
      </c>
      <c r="BK82" s="13" t="n">
        <v>0</v>
      </c>
      <c r="BL82" s="13"/>
      <c r="BM82" s="21" t="s">
        <v>21</v>
      </c>
    </row>
    <row r="83" customFormat="false" ht="15" hidden="false" customHeight="false" outlineLevel="0" collapsed="false">
      <c r="A83" s="9" t="n">
        <v>83</v>
      </c>
      <c r="B83" s="9" t="s">
        <v>24</v>
      </c>
      <c r="C83" s="9" t="n">
        <v>400</v>
      </c>
      <c r="D83" s="9" t="n">
        <v>156988</v>
      </c>
      <c r="E83" s="9" t="n">
        <v>2132173</v>
      </c>
      <c r="F83" s="9" t="s">
        <v>329</v>
      </c>
      <c r="G83" s="9" t="s">
        <v>253</v>
      </c>
      <c r="H83" s="9" t="n">
        <v>500</v>
      </c>
      <c r="I83" s="10" t="s">
        <v>254</v>
      </c>
      <c r="J83" s="9" t="n">
        <v>0</v>
      </c>
      <c r="K83" s="9" t="n">
        <f aca="false">H83-J83</f>
        <v>500</v>
      </c>
      <c r="L83" s="9" t="n">
        <v>500</v>
      </c>
      <c r="M83" s="9" t="n">
        <f aca="false">K83+L83</f>
        <v>1000</v>
      </c>
      <c r="N83" s="9" t="n">
        <v>226</v>
      </c>
      <c r="O83" s="9" t="n">
        <f aca="false">M83-N83</f>
        <v>774</v>
      </c>
      <c r="P83" s="9" t="s">
        <v>29</v>
      </c>
      <c r="Q83" s="9" t="n">
        <f aca="false">O83+P83</f>
        <v>774</v>
      </c>
      <c r="R83" s="9" t="n">
        <v>912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 t="n">
        <f aca="false">SUM(R83:AI83)</f>
        <v>912</v>
      </c>
      <c r="AK83" s="9" t="n">
        <f aca="false">Q83-AJ83</f>
        <v>-138</v>
      </c>
      <c r="AL83" s="9" t="s">
        <v>29</v>
      </c>
      <c r="AM83" s="9" t="n">
        <v>0</v>
      </c>
      <c r="AN83" s="9" t="s">
        <v>29</v>
      </c>
      <c r="AO83" s="9" t="s">
        <v>29</v>
      </c>
      <c r="AP83" s="9" t="s">
        <v>29</v>
      </c>
      <c r="AQ83" s="9" t="s">
        <v>29</v>
      </c>
      <c r="AR83" s="9" t="s">
        <v>29</v>
      </c>
      <c r="AS83" s="9" t="s">
        <v>29</v>
      </c>
      <c r="AT83" s="9" t="s">
        <v>29</v>
      </c>
      <c r="AU83" s="9" t="s">
        <v>29</v>
      </c>
      <c r="AV83" s="9" t="s">
        <v>29</v>
      </c>
      <c r="AW83" s="9" t="s">
        <v>29</v>
      </c>
      <c r="AX83" s="9" t="s">
        <v>29</v>
      </c>
      <c r="AY83" s="9" t="s">
        <v>29</v>
      </c>
      <c r="AZ83" s="9" t="s">
        <v>29</v>
      </c>
      <c r="BA83" s="9" t="s">
        <v>29</v>
      </c>
      <c r="BB83" s="9" t="s">
        <v>29</v>
      </c>
      <c r="BC83" s="9" t="s">
        <v>29</v>
      </c>
      <c r="BD83" s="9" t="s">
        <v>29</v>
      </c>
      <c r="BE83" s="9" t="n">
        <v>500</v>
      </c>
      <c r="BF83" s="9" t="s">
        <v>29</v>
      </c>
      <c r="BG83" s="9" t="s">
        <v>29</v>
      </c>
      <c r="BH83" s="9" t="s">
        <v>29</v>
      </c>
      <c r="BI83" s="11" t="n">
        <f aca="false">ROUNDUP(AK83/C83,0)</f>
        <v>-1</v>
      </c>
      <c r="BJ83" s="13" t="n">
        <v>673</v>
      </c>
      <c r="BK83" s="13" t="n">
        <v>10</v>
      </c>
      <c r="BL83" s="13"/>
      <c r="BM83" s="21" t="n">
        <v>0</v>
      </c>
    </row>
    <row r="84" customFormat="false" ht="15" hidden="false" customHeight="false" outlineLevel="0" collapsed="false">
      <c r="A84" s="9" t="n">
        <v>84</v>
      </c>
      <c r="B84" s="9" t="s">
        <v>24</v>
      </c>
      <c r="C84" s="9" t="n">
        <v>300</v>
      </c>
      <c r="D84" s="9" t="n">
        <v>203524</v>
      </c>
      <c r="E84" s="9" t="n">
        <v>2118344</v>
      </c>
      <c r="F84" s="9"/>
      <c r="G84" s="9" t="s">
        <v>258</v>
      </c>
      <c r="H84" s="9" t="s">
        <v>29</v>
      </c>
      <c r="I84" s="10" t="s">
        <v>259</v>
      </c>
      <c r="J84" s="9" t="n">
        <v>861</v>
      </c>
      <c r="K84" s="9" t="n">
        <f aca="false">H84-J84</f>
        <v>-861</v>
      </c>
      <c r="L84" s="9" t="n">
        <v>300</v>
      </c>
      <c r="M84" s="9" t="n">
        <f aca="false">K84+L84</f>
        <v>-561</v>
      </c>
      <c r="N84" s="9" t="n">
        <v>0</v>
      </c>
      <c r="O84" s="9" t="n">
        <f aca="false">M84-N84</f>
        <v>-561</v>
      </c>
      <c r="P84" s="9" t="n">
        <v>400</v>
      </c>
      <c r="Q84" s="9" t="n">
        <f aca="false">O84+P84</f>
        <v>-161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 t="n">
        <f aca="false">SUM(R84:AI84)</f>
        <v>0</v>
      </c>
      <c r="AK84" s="9" t="n">
        <f aca="false">Q84-AJ84</f>
        <v>-161</v>
      </c>
      <c r="AL84" s="9" t="n">
        <v>0</v>
      </c>
      <c r="AM84" s="9" t="s">
        <v>29</v>
      </c>
      <c r="AN84" s="9" t="s">
        <v>29</v>
      </c>
      <c r="AO84" s="9" t="s">
        <v>29</v>
      </c>
      <c r="AP84" s="9" t="s">
        <v>29</v>
      </c>
      <c r="AQ84" s="9" t="s">
        <v>29</v>
      </c>
      <c r="AR84" s="9" t="s">
        <v>29</v>
      </c>
      <c r="AS84" s="9" t="s">
        <v>29</v>
      </c>
      <c r="AT84" s="9" t="s">
        <v>29</v>
      </c>
      <c r="AU84" s="9" t="s">
        <v>29</v>
      </c>
      <c r="AV84" s="9" t="s">
        <v>29</v>
      </c>
      <c r="AW84" s="9" t="s">
        <v>29</v>
      </c>
      <c r="AX84" s="9" t="s">
        <v>29</v>
      </c>
      <c r="AY84" s="9" t="s">
        <v>29</v>
      </c>
      <c r="AZ84" s="9" t="s">
        <v>29</v>
      </c>
      <c r="BA84" s="9" t="s">
        <v>29</v>
      </c>
      <c r="BB84" s="9" t="s">
        <v>29</v>
      </c>
      <c r="BC84" s="9" t="s">
        <v>29</v>
      </c>
      <c r="BD84" s="9" t="n">
        <v>300</v>
      </c>
      <c r="BE84" s="9" t="n">
        <v>300</v>
      </c>
      <c r="BF84" s="9" t="s">
        <v>29</v>
      </c>
      <c r="BG84" s="9" t="s">
        <v>29</v>
      </c>
      <c r="BH84" s="9" t="n">
        <v>300</v>
      </c>
      <c r="BI84" s="11" t="n">
        <f aca="false">ROUNDUP(AK84/C84,0)</f>
        <v>-1</v>
      </c>
      <c r="BJ84" s="13" t="n">
        <v>450</v>
      </c>
      <c r="BK84" s="13" t="n">
        <v>0</v>
      </c>
      <c r="BL84" s="13"/>
      <c r="BM84" s="21" t="n">
        <v>0</v>
      </c>
    </row>
    <row r="85" customFormat="false" ht="15" hidden="false" customHeight="false" outlineLevel="0" collapsed="false">
      <c r="A85" s="9" t="n">
        <v>85</v>
      </c>
      <c r="B85" s="9" t="s">
        <v>24</v>
      </c>
      <c r="C85" s="9" t="n">
        <v>300</v>
      </c>
      <c r="D85" s="9" t="n">
        <v>203524</v>
      </c>
      <c r="E85" s="9" t="n">
        <v>2118361</v>
      </c>
      <c r="F85" s="9"/>
      <c r="G85" s="9" t="s">
        <v>260</v>
      </c>
      <c r="H85" s="9" t="s">
        <v>29</v>
      </c>
      <c r="I85" s="10" t="s">
        <v>261</v>
      </c>
      <c r="J85" s="9" t="n">
        <v>205</v>
      </c>
      <c r="K85" s="9" t="n">
        <f aca="false">H85-J85</f>
        <v>-205</v>
      </c>
      <c r="L85" s="9" t="s">
        <v>29</v>
      </c>
      <c r="M85" s="9" t="n">
        <f aca="false">K85+L85</f>
        <v>-205</v>
      </c>
      <c r="N85" s="9" t="n">
        <v>0</v>
      </c>
      <c r="O85" s="9" t="n">
        <f aca="false">M85-N85</f>
        <v>-205</v>
      </c>
      <c r="P85" s="9" t="s">
        <v>29</v>
      </c>
      <c r="Q85" s="9" t="n">
        <f aca="false">O85+P85</f>
        <v>-205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 t="n">
        <f aca="false">SUM(R85:AI85)</f>
        <v>0</v>
      </c>
      <c r="AK85" s="9" t="n">
        <f aca="false">Q85-AJ85</f>
        <v>-205</v>
      </c>
      <c r="AL85" s="9" t="s">
        <v>29</v>
      </c>
      <c r="AM85" s="9" t="n">
        <v>0</v>
      </c>
      <c r="AN85" s="9" t="s">
        <v>29</v>
      </c>
      <c r="AO85" s="9" t="s">
        <v>29</v>
      </c>
      <c r="AP85" s="9" t="s">
        <v>29</v>
      </c>
      <c r="AQ85" s="9" t="s">
        <v>29</v>
      </c>
      <c r="AR85" s="9" t="s">
        <v>29</v>
      </c>
      <c r="AS85" s="9" t="s">
        <v>29</v>
      </c>
      <c r="AT85" s="9" t="s">
        <v>29</v>
      </c>
      <c r="AU85" s="9" t="s">
        <v>29</v>
      </c>
      <c r="AV85" s="9" t="s">
        <v>29</v>
      </c>
      <c r="AW85" s="9" t="s">
        <v>29</v>
      </c>
      <c r="AX85" s="9" t="s">
        <v>29</v>
      </c>
      <c r="AY85" s="9" t="s">
        <v>29</v>
      </c>
      <c r="AZ85" s="9" t="s">
        <v>29</v>
      </c>
      <c r="BA85" s="9" t="s">
        <v>29</v>
      </c>
      <c r="BB85" s="9" t="s">
        <v>29</v>
      </c>
      <c r="BC85" s="9" t="s">
        <v>29</v>
      </c>
      <c r="BD85" s="9" t="s">
        <v>29</v>
      </c>
      <c r="BE85" s="9" t="n">
        <v>280</v>
      </c>
      <c r="BF85" s="9" t="s">
        <v>29</v>
      </c>
      <c r="BG85" s="9" t="n">
        <v>280</v>
      </c>
      <c r="BH85" s="9" t="s">
        <v>29</v>
      </c>
      <c r="BI85" s="11" t="n">
        <f aca="false">ROUNDUP(AK85/C85,0)</f>
        <v>-1</v>
      </c>
      <c r="BJ85" s="13" t="n">
        <v>10</v>
      </c>
      <c r="BK85" s="13" t="n">
        <v>146</v>
      </c>
      <c r="BL85" s="13"/>
      <c r="BM85" s="21" t="n">
        <v>0</v>
      </c>
    </row>
    <row r="86" customFormat="false" ht="15" hidden="false" customHeight="false" outlineLevel="0" collapsed="false">
      <c r="A86" s="9" t="n">
        <v>86</v>
      </c>
      <c r="B86" s="9" t="s">
        <v>24</v>
      </c>
      <c r="C86" s="9" t="n">
        <v>3000</v>
      </c>
      <c r="D86" s="9" t="n">
        <v>203524</v>
      </c>
      <c r="E86" s="9" t="n">
        <v>2135572</v>
      </c>
      <c r="F86" s="9"/>
      <c r="G86" s="9" t="s">
        <v>232</v>
      </c>
      <c r="H86" s="9" t="s">
        <v>29</v>
      </c>
      <c r="I86" s="10" t="s">
        <v>233</v>
      </c>
      <c r="J86" s="9" t="n">
        <v>206</v>
      </c>
      <c r="K86" s="9" t="n">
        <f aca="false">H86-J86</f>
        <v>-206</v>
      </c>
      <c r="L86" s="9" t="n">
        <v>500</v>
      </c>
      <c r="M86" s="9" t="n">
        <f aca="false">K86+L86</f>
        <v>294</v>
      </c>
      <c r="N86" s="9" t="n">
        <v>500</v>
      </c>
      <c r="O86" s="9" t="n">
        <f aca="false">M86-N86</f>
        <v>-206</v>
      </c>
      <c r="P86" s="9" t="s">
        <v>29</v>
      </c>
      <c r="Q86" s="9" t="n">
        <f aca="false">O86+P86</f>
        <v>-206</v>
      </c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 t="n">
        <f aca="false">SUM(R86:AI86)</f>
        <v>0</v>
      </c>
      <c r="AK86" s="9" t="n">
        <f aca="false">Q86-AJ86</f>
        <v>-206</v>
      </c>
      <c r="AL86" s="9" t="n">
        <v>500</v>
      </c>
      <c r="AM86" s="9" t="s">
        <v>29</v>
      </c>
      <c r="AN86" s="9" t="s">
        <v>29</v>
      </c>
      <c r="AO86" s="9" t="s">
        <v>29</v>
      </c>
      <c r="AP86" s="9" t="s">
        <v>29</v>
      </c>
      <c r="AQ86" s="9" t="s">
        <v>29</v>
      </c>
      <c r="AR86" s="9" t="s">
        <v>29</v>
      </c>
      <c r="AS86" s="9" t="s">
        <v>29</v>
      </c>
      <c r="AT86" s="9" t="s">
        <v>29</v>
      </c>
      <c r="AU86" s="9" t="s">
        <v>29</v>
      </c>
      <c r="AV86" s="9" t="s">
        <v>29</v>
      </c>
      <c r="AW86" s="9" t="s">
        <v>29</v>
      </c>
      <c r="AX86" s="9" t="s">
        <v>29</v>
      </c>
      <c r="AY86" s="9" t="s">
        <v>29</v>
      </c>
      <c r="AZ86" s="9" t="s">
        <v>29</v>
      </c>
      <c r="BA86" s="9" t="s">
        <v>29</v>
      </c>
      <c r="BB86" s="9" t="s">
        <v>29</v>
      </c>
      <c r="BC86" s="9" t="s">
        <v>29</v>
      </c>
      <c r="BD86" s="9" t="n">
        <v>500</v>
      </c>
      <c r="BE86" s="9" t="s">
        <v>29</v>
      </c>
      <c r="BF86" s="9" t="s">
        <v>29</v>
      </c>
      <c r="BG86" s="9" t="s">
        <v>29</v>
      </c>
      <c r="BH86" s="9" t="n">
        <v>500</v>
      </c>
      <c r="BI86" s="11" t="n">
        <f aca="false">ROUNDUP(AK86/C86,0)</f>
        <v>-1</v>
      </c>
      <c r="BJ86" s="13" t="n">
        <v>17</v>
      </c>
      <c r="BK86" s="13" t="n">
        <v>29</v>
      </c>
      <c r="BL86" s="13"/>
      <c r="BM86" s="21" t="n">
        <v>0</v>
      </c>
    </row>
    <row r="87" customFormat="false" ht="15" hidden="false" customHeight="false" outlineLevel="0" collapsed="false">
      <c r="A87" s="9" t="n">
        <v>87</v>
      </c>
      <c r="B87" s="19"/>
      <c r="C87" s="19"/>
      <c r="D87" s="19"/>
      <c r="E87" s="23" t="n">
        <v>2002471</v>
      </c>
      <c r="F87" s="19"/>
      <c r="G87" s="9" t="s">
        <v>262</v>
      </c>
      <c r="H87" s="20"/>
      <c r="I87" s="1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 t="n">
        <v>210</v>
      </c>
      <c r="AB87" s="20"/>
      <c r="AC87" s="20"/>
      <c r="AD87" s="20"/>
      <c r="AE87" s="20"/>
      <c r="AF87" s="20"/>
      <c r="AG87" s="20"/>
      <c r="AH87" s="20"/>
      <c r="AI87" s="20"/>
      <c r="AJ87" s="9" t="n">
        <f aca="false">SUM(R87:AI87)</f>
        <v>210</v>
      </c>
      <c r="AK87" s="9" t="n">
        <f aca="false">Q87-AJ87</f>
        <v>-210</v>
      </c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15"/>
      <c r="BJ87" s="15"/>
      <c r="BK87" s="15"/>
      <c r="BL87" s="15"/>
      <c r="BM87" s="19"/>
    </row>
    <row r="88" customFormat="false" ht="15" hidden="false" customHeight="false" outlineLevel="0" collapsed="false">
      <c r="A88" s="9" t="n">
        <v>88</v>
      </c>
      <c r="B88" s="9" t="s">
        <v>24</v>
      </c>
      <c r="C88" s="9" t="n">
        <v>300</v>
      </c>
      <c r="D88" s="9" t="n">
        <v>203524</v>
      </c>
      <c r="E88" s="9" t="n">
        <v>2071352</v>
      </c>
      <c r="F88" s="9" t="s">
        <v>36</v>
      </c>
      <c r="G88" s="9" t="s">
        <v>107</v>
      </c>
      <c r="H88" s="9" t="n">
        <v>320</v>
      </c>
      <c r="I88" s="10" t="s">
        <v>108</v>
      </c>
      <c r="J88" s="9" t="n">
        <v>0</v>
      </c>
      <c r="K88" s="9" t="n">
        <f aca="false">H88-J88</f>
        <v>320</v>
      </c>
      <c r="L88" s="9" t="n">
        <v>960</v>
      </c>
      <c r="M88" s="9" t="n">
        <f aca="false">K88+L88</f>
        <v>1280</v>
      </c>
      <c r="N88" s="9" t="n">
        <v>1307</v>
      </c>
      <c r="O88" s="9" t="n">
        <f aca="false">M88-N88</f>
        <v>-27</v>
      </c>
      <c r="P88" s="9" t="n">
        <v>960</v>
      </c>
      <c r="Q88" s="9" t="n">
        <f aca="false">O88+P88</f>
        <v>933</v>
      </c>
      <c r="R88" s="9"/>
      <c r="S88" s="9" t="n">
        <v>320</v>
      </c>
      <c r="T88" s="9" t="n">
        <v>301</v>
      </c>
      <c r="U88" s="9"/>
      <c r="V88" s="9"/>
      <c r="W88" s="9"/>
      <c r="X88" s="9"/>
      <c r="Y88" s="9" t="n">
        <v>201</v>
      </c>
      <c r="Z88" s="9"/>
      <c r="AA88" s="9" t="n">
        <v>350</v>
      </c>
      <c r="AB88" s="9"/>
      <c r="AC88" s="9"/>
      <c r="AD88" s="9"/>
      <c r="AE88" s="9"/>
      <c r="AF88" s="9"/>
      <c r="AG88" s="9"/>
      <c r="AH88" s="9"/>
      <c r="AI88" s="9"/>
      <c r="AJ88" s="9" t="n">
        <f aca="false">SUM(R88:AI88)</f>
        <v>1172</v>
      </c>
      <c r="AK88" s="9" t="n">
        <f aca="false">Q88-AJ88</f>
        <v>-239</v>
      </c>
      <c r="AL88" s="9" t="n">
        <v>640</v>
      </c>
      <c r="AM88" s="9" t="n">
        <v>640</v>
      </c>
      <c r="AN88" s="9" t="n">
        <v>960</v>
      </c>
      <c r="AO88" s="9" t="n">
        <v>640</v>
      </c>
      <c r="AP88" s="9" t="s">
        <v>29</v>
      </c>
      <c r="AQ88" s="9" t="n">
        <v>640</v>
      </c>
      <c r="AR88" s="9" t="n">
        <v>960</v>
      </c>
      <c r="AS88" s="9" t="n">
        <v>640</v>
      </c>
      <c r="AT88" s="9" t="n">
        <v>640</v>
      </c>
      <c r="AU88" s="9" t="n">
        <v>960</v>
      </c>
      <c r="AV88" s="9" t="s">
        <v>29</v>
      </c>
      <c r="AW88" s="9" t="s">
        <v>29</v>
      </c>
      <c r="AX88" s="9" t="s">
        <v>29</v>
      </c>
      <c r="AY88" s="9" t="s">
        <v>29</v>
      </c>
      <c r="AZ88" s="9" t="s">
        <v>29</v>
      </c>
      <c r="BA88" s="9" t="s">
        <v>29</v>
      </c>
      <c r="BB88" s="9" t="s">
        <v>29</v>
      </c>
      <c r="BC88" s="9" t="s">
        <v>29</v>
      </c>
      <c r="BD88" s="9" t="n">
        <v>320</v>
      </c>
      <c r="BE88" s="9" t="n">
        <v>1280</v>
      </c>
      <c r="BF88" s="9" t="n">
        <v>640</v>
      </c>
      <c r="BG88" s="9" t="n">
        <v>640</v>
      </c>
      <c r="BH88" s="9" t="n">
        <v>960</v>
      </c>
      <c r="BI88" s="11" t="n">
        <f aca="false">ROUNDUP(AK88/C88,0)</f>
        <v>-1</v>
      </c>
      <c r="BJ88" s="13" t="n">
        <v>81</v>
      </c>
      <c r="BK88" s="13" t="n">
        <v>1500</v>
      </c>
      <c r="BL88" s="13"/>
      <c r="BM88" s="21" t="s">
        <v>155</v>
      </c>
    </row>
    <row r="89" customFormat="false" ht="15" hidden="false" customHeight="false" outlineLevel="0" collapsed="false">
      <c r="A89" s="9" t="n">
        <v>89</v>
      </c>
      <c r="B89" s="9" t="s">
        <v>24</v>
      </c>
      <c r="C89" s="9" t="n">
        <v>400</v>
      </c>
      <c r="D89" s="9" t="n">
        <v>200375</v>
      </c>
      <c r="E89" s="9" t="n">
        <v>2260334</v>
      </c>
      <c r="F89" s="9"/>
      <c r="G89" s="9" t="s">
        <v>134</v>
      </c>
      <c r="H89" s="9" t="s">
        <v>29</v>
      </c>
      <c r="I89" s="10" t="s">
        <v>135</v>
      </c>
      <c r="J89" s="9" t="n">
        <v>0</v>
      </c>
      <c r="K89" s="9" t="n">
        <f aca="false">H89-J89</f>
        <v>0</v>
      </c>
      <c r="L89" s="9" t="n">
        <v>1000</v>
      </c>
      <c r="M89" s="9" t="n">
        <f aca="false">K89+L89</f>
        <v>1000</v>
      </c>
      <c r="N89" s="9" t="n">
        <v>853</v>
      </c>
      <c r="O89" s="9" t="n">
        <f aca="false">M89-N89</f>
        <v>147</v>
      </c>
      <c r="P89" s="9" t="n">
        <v>400</v>
      </c>
      <c r="Q89" s="9" t="n">
        <f aca="false">O89+P89</f>
        <v>547</v>
      </c>
      <c r="R89" s="9"/>
      <c r="S89" s="9" t="n">
        <v>150</v>
      </c>
      <c r="T89" s="9"/>
      <c r="U89" s="9" t="n">
        <v>150</v>
      </c>
      <c r="V89" s="9"/>
      <c r="W89" s="9" t="n">
        <v>150</v>
      </c>
      <c r="X89" s="9"/>
      <c r="Y89" s="9"/>
      <c r="Z89" s="9" t="n">
        <v>150</v>
      </c>
      <c r="AA89" s="9"/>
      <c r="AB89" s="9" t="n">
        <v>140</v>
      </c>
      <c r="AC89" s="9"/>
      <c r="AD89" s="9"/>
      <c r="AE89" s="9"/>
      <c r="AF89" s="9"/>
      <c r="AG89" s="9"/>
      <c r="AH89" s="9" t="n">
        <v>150</v>
      </c>
      <c r="AI89" s="9"/>
      <c r="AJ89" s="9" t="n">
        <f aca="false">SUM(R89:AI89)</f>
        <v>890</v>
      </c>
      <c r="AK89" s="9" t="n">
        <f aca="false">Q89-AJ89</f>
        <v>-343</v>
      </c>
      <c r="AL89" s="9" t="n">
        <v>600</v>
      </c>
      <c r="AM89" s="9" t="n">
        <v>400</v>
      </c>
      <c r="AN89" s="9" t="n">
        <v>600</v>
      </c>
      <c r="AO89" s="9" t="n">
        <v>400</v>
      </c>
      <c r="AP89" s="9" t="s">
        <v>29</v>
      </c>
      <c r="AQ89" s="9" t="n">
        <v>600</v>
      </c>
      <c r="AR89" s="9" t="n">
        <v>400</v>
      </c>
      <c r="AS89" s="9" t="n">
        <v>600</v>
      </c>
      <c r="AT89" s="9" t="n">
        <v>400</v>
      </c>
      <c r="AU89" s="9" t="n">
        <v>600</v>
      </c>
      <c r="AV89" s="9" t="s">
        <v>29</v>
      </c>
      <c r="AW89" s="9" t="s">
        <v>29</v>
      </c>
      <c r="AX89" s="9" t="s">
        <v>29</v>
      </c>
      <c r="AY89" s="9" t="s">
        <v>29</v>
      </c>
      <c r="AZ89" s="9" t="s">
        <v>29</v>
      </c>
      <c r="BA89" s="9" t="s">
        <v>29</v>
      </c>
      <c r="BB89" s="9" t="s">
        <v>29</v>
      </c>
      <c r="BC89" s="9" t="s">
        <v>29</v>
      </c>
      <c r="BD89" s="9" t="s">
        <v>29</v>
      </c>
      <c r="BE89" s="9" t="n">
        <v>1000</v>
      </c>
      <c r="BF89" s="9" t="n">
        <v>400</v>
      </c>
      <c r="BG89" s="9" t="n">
        <v>600</v>
      </c>
      <c r="BH89" s="9" t="n">
        <v>400</v>
      </c>
      <c r="BI89" s="11" t="n">
        <f aca="false">ROUNDUP(AK89/C89,0)</f>
        <v>-1</v>
      </c>
      <c r="BJ89" s="13" t="n">
        <v>479</v>
      </c>
      <c r="BK89" s="13" t="n">
        <v>600</v>
      </c>
      <c r="BL89" s="13"/>
      <c r="BM89" s="21" t="s">
        <v>49</v>
      </c>
    </row>
    <row r="90" customFormat="false" ht="15" hidden="false" customHeight="false" outlineLevel="0" collapsed="false">
      <c r="A90" s="9" t="n">
        <v>90</v>
      </c>
      <c r="B90" s="19"/>
      <c r="C90" s="19"/>
      <c r="D90" s="19"/>
      <c r="E90" s="15" t="n">
        <v>2004044</v>
      </c>
      <c r="F90" s="19"/>
      <c r="G90" s="23" t="s">
        <v>267</v>
      </c>
      <c r="H90" s="20"/>
      <c r="I90" s="19"/>
      <c r="J90" s="20"/>
      <c r="K90" s="20"/>
      <c r="L90" s="20"/>
      <c r="M90" s="20"/>
      <c r="N90" s="9" t="n">
        <v>150</v>
      </c>
      <c r="O90" s="9" t="n">
        <f aca="false">M90-N90</f>
        <v>-150</v>
      </c>
      <c r="P90" s="20"/>
      <c r="Q90" s="9" t="n">
        <f aca="false">O90+P90</f>
        <v>-150</v>
      </c>
      <c r="R90" s="15"/>
      <c r="S90" s="15"/>
      <c r="T90" s="15"/>
      <c r="U90" s="15"/>
      <c r="V90" s="15"/>
      <c r="W90" s="15"/>
      <c r="X90" s="15"/>
      <c r="Y90" s="15"/>
      <c r="Z90" s="15"/>
      <c r="AA90" s="15" t="n">
        <v>199</v>
      </c>
      <c r="AB90" s="15"/>
      <c r="AC90" s="15"/>
      <c r="AD90" s="15"/>
      <c r="AE90" s="15"/>
      <c r="AF90" s="15"/>
      <c r="AG90" s="15"/>
      <c r="AH90" s="15"/>
      <c r="AI90" s="20"/>
      <c r="AJ90" s="9" t="n">
        <f aca="false">SUM(R90:AI90)</f>
        <v>199</v>
      </c>
      <c r="AK90" s="9" t="n">
        <f aca="false">Q90-AJ90</f>
        <v>-349</v>
      </c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11" t="e">
        <f aca="false">ROUNDUP(AK90/C90,0)</f>
        <v>#DIV/0!</v>
      </c>
      <c r="BJ90" s="13"/>
      <c r="BK90" s="13"/>
      <c r="BL90" s="15"/>
      <c r="BM90" s="21" t="e">
        <f aca="false">#N/A</f>
        <v>#N/A</v>
      </c>
    </row>
    <row r="91" customFormat="false" ht="15" hidden="false" customHeight="false" outlineLevel="0" collapsed="false">
      <c r="A91" s="9" t="n">
        <v>91</v>
      </c>
      <c r="B91" s="9" t="s">
        <v>24</v>
      </c>
      <c r="C91" s="9" t="n">
        <v>250</v>
      </c>
      <c r="D91" s="9" t="n">
        <v>190991</v>
      </c>
      <c r="E91" s="9" t="n">
        <v>2101413</v>
      </c>
      <c r="F91" s="9"/>
      <c r="G91" s="9" t="s">
        <v>150</v>
      </c>
      <c r="H91" s="9" t="s">
        <v>29</v>
      </c>
      <c r="I91" s="10" t="s">
        <v>151</v>
      </c>
      <c r="J91" s="9" t="n">
        <v>200</v>
      </c>
      <c r="K91" s="9" t="n">
        <f aca="false">H91-J91</f>
        <v>-200</v>
      </c>
      <c r="L91" s="9" t="n">
        <v>1000</v>
      </c>
      <c r="M91" s="9" t="n">
        <f aca="false">K91+L91</f>
        <v>800</v>
      </c>
      <c r="N91" s="9" t="n">
        <v>800</v>
      </c>
      <c r="O91" s="9" t="n">
        <f aca="false">M91-N91</f>
        <v>0</v>
      </c>
      <c r="P91" s="9" t="n">
        <v>800</v>
      </c>
      <c r="Q91" s="9" t="n">
        <f aca="false">O91+P91</f>
        <v>800</v>
      </c>
      <c r="R91" s="9"/>
      <c r="S91" s="9" t="n">
        <f aca="false">200+200</f>
        <v>400</v>
      </c>
      <c r="T91" s="9"/>
      <c r="U91" s="9"/>
      <c r="V91" s="9" t="n">
        <f aca="false">200+200</f>
        <v>400</v>
      </c>
      <c r="W91" s="9"/>
      <c r="X91" s="9"/>
      <c r="Y91" s="9"/>
      <c r="Z91" s="9"/>
      <c r="AA91" s="9"/>
      <c r="AB91" s="9"/>
      <c r="AC91" s="9"/>
      <c r="AD91" s="9"/>
      <c r="AE91" s="9"/>
      <c r="AF91" s="9" t="n">
        <f aca="false">200+200</f>
        <v>400</v>
      </c>
      <c r="AG91" s="9"/>
      <c r="AH91" s="9"/>
      <c r="AI91" s="9"/>
      <c r="AJ91" s="9" t="n">
        <f aca="false">SUM(R91:AI91)</f>
        <v>1200</v>
      </c>
      <c r="AK91" s="9" t="n">
        <f aca="false">Q91-AJ91</f>
        <v>-400</v>
      </c>
      <c r="AL91" s="9" t="n">
        <v>800</v>
      </c>
      <c r="AM91" s="9" t="n">
        <v>800</v>
      </c>
      <c r="AN91" s="9" t="n">
        <v>800</v>
      </c>
      <c r="AO91" s="9" t="n">
        <v>600</v>
      </c>
      <c r="AP91" s="9" t="s">
        <v>29</v>
      </c>
      <c r="AQ91" s="9" t="n">
        <v>800</v>
      </c>
      <c r="AR91" s="9" t="n">
        <v>800</v>
      </c>
      <c r="AS91" s="9" t="n">
        <v>800</v>
      </c>
      <c r="AT91" s="9" t="n">
        <v>600</v>
      </c>
      <c r="AU91" s="9" t="n">
        <v>800</v>
      </c>
      <c r="AV91" s="9" t="s">
        <v>29</v>
      </c>
      <c r="AW91" s="9" t="s">
        <v>29</v>
      </c>
      <c r="AX91" s="9" t="s">
        <v>29</v>
      </c>
      <c r="AY91" s="9" t="s">
        <v>29</v>
      </c>
      <c r="AZ91" s="9" t="s">
        <v>29</v>
      </c>
      <c r="BA91" s="9" t="s">
        <v>29</v>
      </c>
      <c r="BB91" s="9" t="s">
        <v>29</v>
      </c>
      <c r="BC91" s="9" t="s">
        <v>29</v>
      </c>
      <c r="BD91" s="9" t="n">
        <v>400</v>
      </c>
      <c r="BE91" s="9" t="n">
        <v>1200</v>
      </c>
      <c r="BF91" s="9" t="n">
        <v>800</v>
      </c>
      <c r="BG91" s="9" t="n">
        <v>600</v>
      </c>
      <c r="BH91" s="9" t="n">
        <v>800</v>
      </c>
      <c r="BI91" s="11"/>
      <c r="BJ91" s="13" t="n">
        <v>1610</v>
      </c>
      <c r="BK91" s="13" t="n">
        <v>920</v>
      </c>
      <c r="BL91" s="13"/>
      <c r="BM91" s="21" t="n">
        <v>0</v>
      </c>
    </row>
    <row r="92" customFormat="false" ht="15" hidden="false" customHeight="false" outlineLevel="0" collapsed="false">
      <c r="A92" s="9" t="n">
        <v>92</v>
      </c>
      <c r="B92" s="9" t="s">
        <v>24</v>
      </c>
      <c r="C92" s="9" t="n">
        <v>3000</v>
      </c>
      <c r="D92" s="9" t="n">
        <v>203524</v>
      </c>
      <c r="E92" s="9" t="n">
        <v>2115219</v>
      </c>
      <c r="F92" s="9" t="s">
        <v>329</v>
      </c>
      <c r="G92" s="9" t="s">
        <v>248</v>
      </c>
      <c r="H92" s="9" t="s">
        <v>29</v>
      </c>
      <c r="I92" s="10" t="s">
        <v>249</v>
      </c>
      <c r="J92" s="9" t="n">
        <v>0</v>
      </c>
      <c r="K92" s="9" t="n">
        <f aca="false">H92-J92</f>
        <v>0</v>
      </c>
      <c r="L92" s="9" t="n">
        <v>500</v>
      </c>
      <c r="M92" s="9" t="n">
        <f aca="false">K92+L92</f>
        <v>500</v>
      </c>
      <c r="N92" s="9" t="n">
        <v>50</v>
      </c>
      <c r="O92" s="9" t="n">
        <f aca="false">M92-N92</f>
        <v>450</v>
      </c>
      <c r="P92" s="9" t="s">
        <v>29</v>
      </c>
      <c r="Q92" s="9" t="n">
        <f aca="false">O92+P92</f>
        <v>450</v>
      </c>
      <c r="R92" s="9"/>
      <c r="S92" s="9" t="n">
        <v>300</v>
      </c>
      <c r="T92" s="9"/>
      <c r="U92" s="9"/>
      <c r="V92" s="9" t="n">
        <v>550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 t="n">
        <f aca="false">SUM(R92:AI92)</f>
        <v>850</v>
      </c>
      <c r="AK92" s="9" t="n">
        <f aca="false">Q92-AJ92</f>
        <v>-400</v>
      </c>
      <c r="AL92" s="9" t="n">
        <v>300</v>
      </c>
      <c r="AM92" s="9" t="s">
        <v>29</v>
      </c>
      <c r="AN92" s="9" t="s">
        <v>29</v>
      </c>
      <c r="AO92" s="9" t="s">
        <v>29</v>
      </c>
      <c r="AP92" s="9" t="s">
        <v>29</v>
      </c>
      <c r="AQ92" s="9" t="s">
        <v>29</v>
      </c>
      <c r="AR92" s="9" t="s">
        <v>29</v>
      </c>
      <c r="AS92" s="9" t="s">
        <v>29</v>
      </c>
      <c r="AT92" s="9" t="s">
        <v>29</v>
      </c>
      <c r="AU92" s="9" t="s">
        <v>29</v>
      </c>
      <c r="AV92" s="9" t="s">
        <v>29</v>
      </c>
      <c r="AW92" s="9" t="s">
        <v>29</v>
      </c>
      <c r="AX92" s="9" t="s">
        <v>29</v>
      </c>
      <c r="AY92" s="9" t="s">
        <v>29</v>
      </c>
      <c r="AZ92" s="9" t="s">
        <v>29</v>
      </c>
      <c r="BA92" s="9" t="s">
        <v>29</v>
      </c>
      <c r="BB92" s="9" t="s">
        <v>29</v>
      </c>
      <c r="BC92" s="9" t="s">
        <v>29</v>
      </c>
      <c r="BD92" s="9" t="s">
        <v>29</v>
      </c>
      <c r="BE92" s="9" t="n">
        <v>500</v>
      </c>
      <c r="BF92" s="9" t="s">
        <v>29</v>
      </c>
      <c r="BG92" s="9" t="s">
        <v>29</v>
      </c>
      <c r="BH92" s="9" t="n">
        <v>500</v>
      </c>
      <c r="BI92" s="11" t="n">
        <f aca="false">ROUNDUP(AK92/C92,0)</f>
        <v>-1</v>
      </c>
      <c r="BJ92" s="13" t="n">
        <v>51</v>
      </c>
      <c r="BK92" s="13" t="n">
        <v>100</v>
      </c>
      <c r="BL92" s="13"/>
      <c r="BM92" s="21" t="s">
        <v>125</v>
      </c>
    </row>
    <row r="93" customFormat="false" ht="15" hidden="false" customHeight="false" outlineLevel="0" collapsed="false">
      <c r="A93" s="9"/>
      <c r="B93" s="9" t="s">
        <v>24</v>
      </c>
      <c r="C93" s="9" t="n">
        <v>300</v>
      </c>
      <c r="D93" s="9" t="n">
        <v>203525</v>
      </c>
      <c r="E93" s="9" t="n">
        <v>2004127</v>
      </c>
      <c r="F93" s="9"/>
      <c r="G93" s="9" t="s">
        <v>80</v>
      </c>
      <c r="H93" s="9" t="s">
        <v>29</v>
      </c>
      <c r="I93" s="10" t="s">
        <v>81</v>
      </c>
      <c r="J93" s="9" t="n">
        <v>410</v>
      </c>
      <c r="K93" s="9" t="n">
        <f aca="false">H93-J93</f>
        <v>-410</v>
      </c>
      <c r="L93" s="9" t="s">
        <v>29</v>
      </c>
      <c r="M93" s="9" t="n">
        <f aca="false">K93+L93</f>
        <v>-410</v>
      </c>
      <c r="N93" s="9" t="n">
        <v>0</v>
      </c>
      <c r="O93" s="9" t="n">
        <f aca="false">M93-N93</f>
        <v>-410</v>
      </c>
      <c r="P93" s="9" t="n">
        <v>200</v>
      </c>
      <c r="Q93" s="9" t="n">
        <f aca="false">O93+P93</f>
        <v>-210</v>
      </c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 t="n">
        <f aca="false">105+120</f>
        <v>225</v>
      </c>
      <c r="AG93" s="9"/>
      <c r="AH93" s="9"/>
      <c r="AI93" s="9"/>
      <c r="AJ93" s="9" t="n">
        <f aca="false">SUM(R93:AI93)</f>
        <v>225</v>
      </c>
      <c r="AK93" s="9" t="n">
        <f aca="false">Q93-AJ93</f>
        <v>-435</v>
      </c>
      <c r="AL93" s="9" t="n">
        <v>500</v>
      </c>
      <c r="AM93" s="9" t="n">
        <v>500</v>
      </c>
      <c r="AN93" s="9" t="n">
        <v>500</v>
      </c>
      <c r="AO93" s="9" t="n">
        <v>500</v>
      </c>
      <c r="AP93" s="9" t="s">
        <v>29</v>
      </c>
      <c r="AQ93" s="9" t="n">
        <v>500</v>
      </c>
      <c r="AR93" s="9" t="n">
        <v>500</v>
      </c>
      <c r="AS93" s="9" t="n">
        <v>500</v>
      </c>
      <c r="AT93" s="9" t="n">
        <v>500</v>
      </c>
      <c r="AU93" s="9" t="n">
        <v>500</v>
      </c>
      <c r="AV93" s="9" t="s">
        <v>29</v>
      </c>
      <c r="AW93" s="9" t="s">
        <v>29</v>
      </c>
      <c r="AX93" s="9" t="s">
        <v>29</v>
      </c>
      <c r="AY93" s="9" t="s">
        <v>29</v>
      </c>
      <c r="AZ93" s="9" t="s">
        <v>29</v>
      </c>
      <c r="BA93" s="9" t="s">
        <v>29</v>
      </c>
      <c r="BB93" s="9" t="s">
        <v>29</v>
      </c>
      <c r="BC93" s="9" t="s">
        <v>29</v>
      </c>
      <c r="BD93" s="9" t="n">
        <v>100</v>
      </c>
      <c r="BE93" s="9" t="n">
        <v>900</v>
      </c>
      <c r="BF93" s="9" t="n">
        <v>500</v>
      </c>
      <c r="BG93" s="9" t="n">
        <v>500</v>
      </c>
      <c r="BH93" s="9" t="n">
        <v>500</v>
      </c>
      <c r="BI93" s="11" t="n">
        <f aca="false">ROUNDUP(AK93/C93,0)</f>
        <v>-2</v>
      </c>
      <c r="BJ93" s="13" t="n">
        <v>1085</v>
      </c>
      <c r="BK93" s="13" t="n">
        <v>981</v>
      </c>
      <c r="BL93" s="13"/>
      <c r="BM93" s="21" t="n">
        <v>0</v>
      </c>
    </row>
    <row r="94" customFormat="false" ht="15" hidden="false" customHeight="false" outlineLevel="0" collapsed="false">
      <c r="A94" s="9" t="n">
        <v>93</v>
      </c>
      <c r="B94" s="9" t="s">
        <v>24</v>
      </c>
      <c r="C94" s="9" t="n">
        <v>1000</v>
      </c>
      <c r="D94" s="9" t="n">
        <v>0</v>
      </c>
      <c r="E94" s="9" t="n">
        <v>2074373</v>
      </c>
      <c r="F94" s="9" t="s">
        <v>36</v>
      </c>
      <c r="G94" s="9" t="s">
        <v>172</v>
      </c>
      <c r="H94" s="9" t="s">
        <v>29</v>
      </c>
      <c r="I94" s="10" t="s">
        <v>173</v>
      </c>
      <c r="J94" s="9" t="n">
        <v>0</v>
      </c>
      <c r="K94" s="9" t="n">
        <f aca="false">H94-J94</f>
        <v>0</v>
      </c>
      <c r="L94" s="9" t="n">
        <v>1000</v>
      </c>
      <c r="M94" s="9" t="n">
        <f aca="false">K94+L94</f>
        <v>1000</v>
      </c>
      <c r="N94" s="9" t="n">
        <v>0</v>
      </c>
      <c r="O94" s="9" t="n">
        <f aca="false">M94-N94</f>
        <v>1000</v>
      </c>
      <c r="P94" s="9" t="n">
        <v>500</v>
      </c>
      <c r="Q94" s="9" t="n">
        <f aca="false">O94+P94</f>
        <v>1500</v>
      </c>
      <c r="R94" s="9"/>
      <c r="S94" s="9"/>
      <c r="T94" s="9"/>
      <c r="U94" s="9"/>
      <c r="V94" s="9"/>
      <c r="W94" s="9"/>
      <c r="X94" s="9"/>
      <c r="Y94" s="9"/>
      <c r="Z94" s="9" t="n">
        <v>1259</v>
      </c>
      <c r="AA94" s="9"/>
      <c r="AB94" s="9"/>
      <c r="AC94" s="9"/>
      <c r="AD94" s="9"/>
      <c r="AE94" s="9"/>
      <c r="AF94" s="9"/>
      <c r="AG94" s="9" t="n">
        <v>681</v>
      </c>
      <c r="AH94" s="9"/>
      <c r="AI94" s="9"/>
      <c r="AJ94" s="9" t="n">
        <f aca="false">SUM(R94:AI94)</f>
        <v>1940</v>
      </c>
      <c r="AK94" s="9" t="n">
        <f aca="false">Q94-AJ94</f>
        <v>-440</v>
      </c>
      <c r="AL94" s="9" t="n">
        <v>1000</v>
      </c>
      <c r="AM94" s="9" t="n">
        <v>1000</v>
      </c>
      <c r="AN94" s="9" t="n">
        <v>1000</v>
      </c>
      <c r="AO94" s="9" t="n">
        <v>1000</v>
      </c>
      <c r="AP94" s="9" t="s">
        <v>29</v>
      </c>
      <c r="AQ94" s="9" t="n">
        <v>500</v>
      </c>
      <c r="AR94" s="9" t="n">
        <v>1000</v>
      </c>
      <c r="AS94" s="9" t="n">
        <v>1000</v>
      </c>
      <c r="AT94" s="9" t="n">
        <v>1000</v>
      </c>
      <c r="AU94" s="9" t="n">
        <v>1000</v>
      </c>
      <c r="AV94" s="9" t="s">
        <v>29</v>
      </c>
      <c r="AW94" s="9" t="s">
        <v>29</v>
      </c>
      <c r="AX94" s="9" t="s">
        <v>29</v>
      </c>
      <c r="AY94" s="9" t="s">
        <v>29</v>
      </c>
      <c r="AZ94" s="9" t="s">
        <v>29</v>
      </c>
      <c r="BA94" s="9" t="s">
        <v>29</v>
      </c>
      <c r="BB94" s="9" t="s">
        <v>29</v>
      </c>
      <c r="BC94" s="9" t="s">
        <v>29</v>
      </c>
      <c r="BD94" s="9" t="s">
        <v>29</v>
      </c>
      <c r="BE94" s="9" t="n">
        <v>1500</v>
      </c>
      <c r="BF94" s="9" t="n">
        <v>1000</v>
      </c>
      <c r="BG94" s="9" t="n">
        <v>1000</v>
      </c>
      <c r="BH94" s="9" t="n">
        <v>1000</v>
      </c>
      <c r="BI94" s="11" t="n">
        <f aca="false">ROUNDUP(AK94/C94,0)</f>
        <v>-1</v>
      </c>
      <c r="BJ94" s="13" t="n">
        <v>30</v>
      </c>
      <c r="BK94" s="13" t="n">
        <v>1686</v>
      </c>
      <c r="BL94" s="13"/>
      <c r="BM94" s="21" t="s">
        <v>125</v>
      </c>
    </row>
    <row r="95" customFormat="false" ht="15" hidden="false" customHeight="false" outlineLevel="0" collapsed="false">
      <c r="A95" s="9" t="n">
        <v>94</v>
      </c>
      <c r="B95" s="9" t="s">
        <v>240</v>
      </c>
      <c r="C95" s="9"/>
      <c r="D95" s="9"/>
      <c r="E95" s="9" t="n">
        <v>2002471</v>
      </c>
      <c r="F95" s="9"/>
      <c r="G95" s="9" t="s">
        <v>272</v>
      </c>
      <c r="H95" s="9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 t="n">
        <f aca="false">100+100+63</f>
        <v>263</v>
      </c>
      <c r="U95" s="9"/>
      <c r="V95" s="9" t="n">
        <f aca="false">100+100</f>
        <v>200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 t="n">
        <f aca="false">SUM(R95:AI95)</f>
        <v>463</v>
      </c>
      <c r="AK95" s="9" t="n">
        <f aca="false">Q95-AJ95</f>
        <v>-463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11"/>
      <c r="BJ95" s="13"/>
      <c r="BK95" s="13"/>
      <c r="BL95" s="13"/>
      <c r="BM95" s="21" t="e">
        <f aca="false">#N/A</f>
        <v>#N/A</v>
      </c>
    </row>
    <row r="96" customFormat="false" ht="15" hidden="false" customHeight="false" outlineLevel="0" collapsed="false">
      <c r="A96" s="9" t="n">
        <v>95</v>
      </c>
      <c r="B96" s="9" t="s">
        <v>24</v>
      </c>
      <c r="C96" s="9" t="n">
        <v>500</v>
      </c>
      <c r="D96" s="9" t="n">
        <v>190991</v>
      </c>
      <c r="E96" s="9" t="n">
        <v>2093740</v>
      </c>
      <c r="F96" s="9"/>
      <c r="G96" s="9" t="s">
        <v>238</v>
      </c>
      <c r="H96" s="9" t="s">
        <v>29</v>
      </c>
      <c r="I96" s="10" t="s">
        <v>239</v>
      </c>
      <c r="J96" s="9" t="n">
        <v>703</v>
      </c>
      <c r="K96" s="9" t="n">
        <f aca="false">H96-J96</f>
        <v>-703</v>
      </c>
      <c r="L96" s="9" t="n">
        <v>900</v>
      </c>
      <c r="M96" s="9" t="n">
        <f aca="false">K96+L96</f>
        <v>197</v>
      </c>
      <c r="N96" s="9" t="n">
        <v>486</v>
      </c>
      <c r="O96" s="9" t="n">
        <f aca="false">M96-N96</f>
        <v>-289</v>
      </c>
      <c r="P96" s="9" t="n">
        <v>900</v>
      </c>
      <c r="Q96" s="9" t="n">
        <f aca="false">O96+P96</f>
        <v>611</v>
      </c>
      <c r="R96" s="9"/>
      <c r="S96" s="9"/>
      <c r="T96" s="9"/>
      <c r="U96" s="9"/>
      <c r="V96" s="9"/>
      <c r="W96" s="9"/>
      <c r="X96" s="9"/>
      <c r="Y96" s="9" t="n">
        <f aca="false">450+399</f>
        <v>849</v>
      </c>
      <c r="Z96" s="9"/>
      <c r="AA96" s="9"/>
      <c r="AB96" s="9"/>
      <c r="AC96" s="9"/>
      <c r="AD96" s="9"/>
      <c r="AE96" s="9"/>
      <c r="AF96" s="9"/>
      <c r="AG96" s="9"/>
      <c r="AH96" s="9" t="n">
        <v>250</v>
      </c>
      <c r="AI96" s="9"/>
      <c r="AJ96" s="9" t="n">
        <f aca="false">SUM(R96:AI96)</f>
        <v>1099</v>
      </c>
      <c r="AK96" s="9" t="n">
        <f aca="false">Q96-AJ96</f>
        <v>-488</v>
      </c>
      <c r="AL96" s="9" t="n">
        <v>900</v>
      </c>
      <c r="AM96" s="9" t="n">
        <v>450</v>
      </c>
      <c r="AN96" s="9" t="n">
        <v>900</v>
      </c>
      <c r="AO96" s="9" t="n">
        <v>900</v>
      </c>
      <c r="AP96" s="9" t="s">
        <v>29</v>
      </c>
      <c r="AQ96" s="9" t="n">
        <v>450</v>
      </c>
      <c r="AR96" s="9" t="n">
        <v>900</v>
      </c>
      <c r="AS96" s="9" t="n">
        <v>900</v>
      </c>
      <c r="AT96" s="9" t="n">
        <v>450</v>
      </c>
      <c r="AU96" s="9" t="n">
        <v>900</v>
      </c>
      <c r="AV96" s="9" t="s">
        <v>29</v>
      </c>
      <c r="AW96" s="9" t="s">
        <v>29</v>
      </c>
      <c r="AX96" s="9" t="s">
        <v>29</v>
      </c>
      <c r="AY96" s="9" t="s">
        <v>29</v>
      </c>
      <c r="AZ96" s="9" t="s">
        <v>29</v>
      </c>
      <c r="BA96" s="9" t="s">
        <v>29</v>
      </c>
      <c r="BB96" s="9" t="s">
        <v>29</v>
      </c>
      <c r="BC96" s="9" t="s">
        <v>29</v>
      </c>
      <c r="BD96" s="9" t="n">
        <v>450</v>
      </c>
      <c r="BE96" s="9" t="n">
        <v>1350</v>
      </c>
      <c r="BF96" s="9" t="n">
        <v>450</v>
      </c>
      <c r="BG96" s="9" t="n">
        <v>900</v>
      </c>
      <c r="BH96" s="9" t="n">
        <v>900</v>
      </c>
      <c r="BI96" s="11" t="n">
        <f aca="false">ROUNDUP(AK96/C96,0)</f>
        <v>-1</v>
      </c>
      <c r="BJ96" s="13" t="n">
        <v>505</v>
      </c>
      <c r="BK96" s="13" t="n">
        <v>39</v>
      </c>
      <c r="BL96" s="13"/>
      <c r="BM96" s="21" t="s">
        <v>21</v>
      </c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500</v>
      </c>
      <c r="D97" s="9" t="n">
        <v>190991</v>
      </c>
      <c r="E97" s="9" t="n">
        <v>2101412</v>
      </c>
      <c r="F97" s="9" t="s">
        <v>36</v>
      </c>
      <c r="G97" s="9" t="s">
        <v>67</v>
      </c>
      <c r="H97" s="9" t="s">
        <v>29</v>
      </c>
      <c r="I97" s="10" t="s">
        <v>68</v>
      </c>
      <c r="J97" s="9" t="n">
        <v>255</v>
      </c>
      <c r="K97" s="9" t="n">
        <f aca="false">H97-J97</f>
        <v>-255</v>
      </c>
      <c r="L97" s="9" t="n">
        <v>1200</v>
      </c>
      <c r="M97" s="9" t="n">
        <f aca="false">K97+L97</f>
        <v>945</v>
      </c>
      <c r="N97" s="9" t="n">
        <v>1000</v>
      </c>
      <c r="O97" s="9" t="n">
        <f aca="false">M97-N97</f>
        <v>-55</v>
      </c>
      <c r="P97" s="9" t="n">
        <v>800</v>
      </c>
      <c r="Q97" s="9" t="n">
        <f aca="false">O97+P97</f>
        <v>745</v>
      </c>
      <c r="R97" s="9"/>
      <c r="S97" s="9" t="n">
        <v>200</v>
      </c>
      <c r="T97" s="9"/>
      <c r="U97" s="9" t="n">
        <v>300</v>
      </c>
      <c r="V97" s="9"/>
      <c r="W97" s="9"/>
      <c r="X97" s="9"/>
      <c r="Y97" s="9"/>
      <c r="Z97" s="9" t="n">
        <f aca="false">200+200</f>
        <v>400</v>
      </c>
      <c r="AA97" s="9"/>
      <c r="AB97" s="9"/>
      <c r="AC97" s="9"/>
      <c r="AD97" s="9"/>
      <c r="AE97" s="9"/>
      <c r="AF97" s="9"/>
      <c r="AG97" s="9"/>
      <c r="AH97" s="9" t="n">
        <f aca="false">200+200</f>
        <v>400</v>
      </c>
      <c r="AI97" s="9"/>
      <c r="AJ97" s="9" t="n">
        <f aca="false">SUM(R97:AI97)</f>
        <v>1300</v>
      </c>
      <c r="AK97" s="9" t="n">
        <f aca="false">Q97-AJ97</f>
        <v>-555</v>
      </c>
      <c r="AL97" s="9" t="n">
        <v>600</v>
      </c>
      <c r="AM97" s="9" t="n">
        <v>800</v>
      </c>
      <c r="AN97" s="9" t="n">
        <v>800</v>
      </c>
      <c r="AO97" s="9" t="n">
        <v>800</v>
      </c>
      <c r="AP97" s="9" t="s">
        <v>29</v>
      </c>
      <c r="AQ97" s="9" t="n">
        <v>600</v>
      </c>
      <c r="AR97" s="9" t="n">
        <v>800</v>
      </c>
      <c r="AS97" s="9" t="n">
        <v>800</v>
      </c>
      <c r="AT97" s="9" t="n">
        <v>800</v>
      </c>
      <c r="AU97" s="9" t="n">
        <v>600</v>
      </c>
      <c r="AV97" s="9" t="s">
        <v>29</v>
      </c>
      <c r="AW97" s="9" t="s">
        <v>29</v>
      </c>
      <c r="AX97" s="9" t="s">
        <v>29</v>
      </c>
      <c r="AY97" s="9" t="s">
        <v>29</v>
      </c>
      <c r="AZ97" s="9" t="s">
        <v>29</v>
      </c>
      <c r="BA97" s="9" t="s">
        <v>29</v>
      </c>
      <c r="BB97" s="9" t="s">
        <v>29</v>
      </c>
      <c r="BC97" s="9" t="s">
        <v>29</v>
      </c>
      <c r="BD97" s="9" t="n">
        <v>400</v>
      </c>
      <c r="BE97" s="9" t="n">
        <v>1200</v>
      </c>
      <c r="BF97" s="9" t="n">
        <v>800</v>
      </c>
      <c r="BG97" s="9" t="n">
        <v>800</v>
      </c>
      <c r="BH97" s="9" t="n">
        <v>800</v>
      </c>
      <c r="BI97" s="11" t="n">
        <f aca="false">ROUNDUP(AK97/C97,0)</f>
        <v>-2</v>
      </c>
      <c r="BJ97" s="13" t="n">
        <v>742</v>
      </c>
      <c r="BK97" s="13" t="n">
        <v>1520</v>
      </c>
      <c r="BL97" s="13"/>
      <c r="BM97" s="21" t="s">
        <v>21</v>
      </c>
    </row>
    <row r="98" customFormat="false" ht="15" hidden="false" customHeight="false" outlineLevel="0" collapsed="false">
      <c r="A98" s="9" t="n">
        <v>97</v>
      </c>
      <c r="B98" s="9" t="s">
        <v>24</v>
      </c>
      <c r="C98" s="9" t="n">
        <v>1000</v>
      </c>
      <c r="D98" s="9" t="n">
        <v>191575</v>
      </c>
      <c r="E98" s="9" t="n">
        <v>2074376</v>
      </c>
      <c r="F98" s="9"/>
      <c r="G98" s="9" t="s">
        <v>144</v>
      </c>
      <c r="H98" s="9" t="n">
        <v>500</v>
      </c>
      <c r="I98" s="10" t="s">
        <v>145</v>
      </c>
      <c r="J98" s="9" t="n">
        <v>1649</v>
      </c>
      <c r="K98" s="9" t="n">
        <f aca="false">H98-J98</f>
        <v>-1149</v>
      </c>
      <c r="L98" s="9" t="n">
        <v>1000</v>
      </c>
      <c r="M98" s="9" t="n">
        <f aca="false">K98+L98</f>
        <v>-149</v>
      </c>
      <c r="N98" s="9" t="n">
        <v>0</v>
      </c>
      <c r="O98" s="9" t="n">
        <f aca="false">M98-N98</f>
        <v>-149</v>
      </c>
      <c r="P98" s="9" t="n">
        <v>1000</v>
      </c>
      <c r="Q98" s="9" t="n">
        <f aca="false">O98+P98</f>
        <v>851</v>
      </c>
      <c r="R98" s="9" t="n">
        <v>403</v>
      </c>
      <c r="S98" s="9"/>
      <c r="T98" s="9"/>
      <c r="U98" s="9"/>
      <c r="V98" s="9" t="n">
        <v>540</v>
      </c>
      <c r="W98" s="9"/>
      <c r="X98" s="9"/>
      <c r="Y98" s="9"/>
      <c r="Z98" s="9"/>
      <c r="AA98" s="9"/>
      <c r="AB98" s="9"/>
      <c r="AC98" s="9"/>
      <c r="AD98" s="9"/>
      <c r="AE98" s="9"/>
      <c r="AF98" s="9" t="n">
        <v>600</v>
      </c>
      <c r="AG98" s="9"/>
      <c r="AH98" s="9"/>
      <c r="AI98" s="9"/>
      <c r="AJ98" s="9" t="n">
        <f aca="false">SUM(R98:AI98)</f>
        <v>1543</v>
      </c>
      <c r="AK98" s="9" t="n">
        <f aca="false">Q98-AJ98</f>
        <v>-692</v>
      </c>
      <c r="AL98" s="9" t="n">
        <v>1000</v>
      </c>
      <c r="AM98" s="9" t="n">
        <v>1000</v>
      </c>
      <c r="AN98" s="9" t="n">
        <v>500</v>
      </c>
      <c r="AO98" s="9" t="n">
        <v>1000</v>
      </c>
      <c r="AP98" s="9" t="s">
        <v>29</v>
      </c>
      <c r="AQ98" s="9" t="n">
        <v>1000</v>
      </c>
      <c r="AR98" s="9" t="n">
        <v>1000</v>
      </c>
      <c r="AS98" s="9" t="n">
        <v>1000</v>
      </c>
      <c r="AT98" s="9" t="n">
        <v>500</v>
      </c>
      <c r="AU98" s="9" t="n">
        <v>1000</v>
      </c>
      <c r="AV98" s="9" t="s">
        <v>29</v>
      </c>
      <c r="AW98" s="9" t="s">
        <v>29</v>
      </c>
      <c r="AX98" s="9" t="s">
        <v>29</v>
      </c>
      <c r="AY98" s="9" t="s">
        <v>29</v>
      </c>
      <c r="AZ98" s="9" t="s">
        <v>29</v>
      </c>
      <c r="BA98" s="9" t="s">
        <v>29</v>
      </c>
      <c r="BB98" s="9" t="s">
        <v>29</v>
      </c>
      <c r="BC98" s="9" t="s">
        <v>29</v>
      </c>
      <c r="BD98" s="9" t="n">
        <v>500</v>
      </c>
      <c r="BE98" s="9" t="n">
        <v>1500</v>
      </c>
      <c r="BF98" s="9" t="n">
        <v>1000</v>
      </c>
      <c r="BG98" s="9" t="n">
        <v>1000</v>
      </c>
      <c r="BH98" s="9" t="n">
        <v>500</v>
      </c>
      <c r="BI98" s="11" t="n">
        <f aca="false">ROUNDUP(AK98/C98,0)</f>
        <v>-1</v>
      </c>
      <c r="BJ98" s="13" t="n">
        <v>403</v>
      </c>
      <c r="BK98" s="13" t="n">
        <v>0</v>
      </c>
      <c r="BL98" s="13"/>
      <c r="BM98" s="21" t="s">
        <v>21</v>
      </c>
    </row>
    <row r="99" customFormat="false" ht="15" hidden="false" customHeight="false" outlineLevel="0" collapsed="false">
      <c r="A99" s="15" t="n">
        <v>98</v>
      </c>
      <c r="B99" s="9" t="s">
        <v>24</v>
      </c>
      <c r="C99" s="9" t="n">
        <v>100</v>
      </c>
      <c r="D99" s="9" t="n">
        <v>203525</v>
      </c>
      <c r="E99" s="9" t="n">
        <v>2032037</v>
      </c>
      <c r="F99" s="9" t="s">
        <v>36</v>
      </c>
      <c r="G99" s="9" t="s">
        <v>88</v>
      </c>
      <c r="H99" s="9" t="n">
        <v>400</v>
      </c>
      <c r="I99" s="10" t="s">
        <v>89</v>
      </c>
      <c r="J99" s="9" t="n">
        <v>600</v>
      </c>
      <c r="K99" s="9" t="n">
        <f aca="false">H99-J99</f>
        <v>-200</v>
      </c>
      <c r="L99" s="9" t="n">
        <v>1100</v>
      </c>
      <c r="M99" s="9" t="n">
        <f aca="false">K99+L99</f>
        <v>900</v>
      </c>
      <c r="N99" s="9" t="n">
        <v>900</v>
      </c>
      <c r="O99" s="9" t="n">
        <f aca="false">M99-N99</f>
        <v>0</v>
      </c>
      <c r="P99" s="9" t="n">
        <v>900</v>
      </c>
      <c r="Q99" s="9" t="n">
        <f aca="false">O99+P99</f>
        <v>900</v>
      </c>
      <c r="R99" s="9" t="n">
        <f aca="false">100*3</f>
        <v>300</v>
      </c>
      <c r="S99" s="9"/>
      <c r="T99" s="9"/>
      <c r="U99" s="9"/>
      <c r="V99" s="9"/>
      <c r="W99" s="9"/>
      <c r="X99" s="9"/>
      <c r="Y99" s="9" t="n">
        <f aca="false">100*4</f>
        <v>400</v>
      </c>
      <c r="Z99" s="9" t="n">
        <f aca="false">100+100</f>
        <v>200</v>
      </c>
      <c r="AA99" s="9"/>
      <c r="AB99" s="9"/>
      <c r="AC99" s="9"/>
      <c r="AD99" s="9"/>
      <c r="AE99" s="9"/>
      <c r="AF99" s="9" t="n">
        <f aca="false">100*5</f>
        <v>500</v>
      </c>
      <c r="AG99" s="9"/>
      <c r="AH99" s="9" t="n">
        <f aca="false">100+100</f>
        <v>200</v>
      </c>
      <c r="AI99" s="9"/>
      <c r="AJ99" s="9" t="n">
        <f aca="false">SUM(R99:AI99)</f>
        <v>1600</v>
      </c>
      <c r="AK99" s="9" t="n">
        <f aca="false">Q99-AJ99</f>
        <v>-700</v>
      </c>
      <c r="AL99" s="9" t="n">
        <v>1000</v>
      </c>
      <c r="AM99" s="9" t="n">
        <v>900</v>
      </c>
      <c r="AN99" s="9" t="n">
        <v>900</v>
      </c>
      <c r="AO99" s="9" t="n">
        <v>900</v>
      </c>
      <c r="AP99" s="9" t="s">
        <v>29</v>
      </c>
      <c r="AQ99" s="9" t="n">
        <v>900</v>
      </c>
      <c r="AR99" s="9" t="n">
        <v>900</v>
      </c>
      <c r="AS99" s="9" t="n">
        <v>900</v>
      </c>
      <c r="AT99" s="9" t="n">
        <v>900</v>
      </c>
      <c r="AU99" s="9" t="n">
        <v>900</v>
      </c>
      <c r="AV99" s="9" t="s">
        <v>29</v>
      </c>
      <c r="AW99" s="9" t="s">
        <v>29</v>
      </c>
      <c r="AX99" s="9" t="s">
        <v>29</v>
      </c>
      <c r="AY99" s="9" t="s">
        <v>29</v>
      </c>
      <c r="AZ99" s="9" t="s">
        <v>29</v>
      </c>
      <c r="BA99" s="9" t="s">
        <v>29</v>
      </c>
      <c r="BB99" s="9" t="s">
        <v>29</v>
      </c>
      <c r="BC99" s="9" t="s">
        <v>29</v>
      </c>
      <c r="BD99" s="9" t="n">
        <v>300</v>
      </c>
      <c r="BE99" s="9" t="n">
        <v>1500</v>
      </c>
      <c r="BF99" s="9" t="n">
        <v>900</v>
      </c>
      <c r="BG99" s="9" t="n">
        <v>900</v>
      </c>
      <c r="BH99" s="9" t="n">
        <v>900</v>
      </c>
      <c r="BI99" s="11" t="n">
        <f aca="false">ROUNDUP(AK99/C99,0)</f>
        <v>-7</v>
      </c>
      <c r="BJ99" s="13" t="n">
        <v>759</v>
      </c>
      <c r="BK99" s="13" t="n">
        <v>3135</v>
      </c>
      <c r="BL99" s="13"/>
      <c r="BM99" s="21" t="s">
        <v>368</v>
      </c>
    </row>
    <row r="100" customFormat="false" ht="15" hidden="false" customHeight="false" outlineLevel="0" collapsed="false">
      <c r="A100" s="15" t="n">
        <v>99</v>
      </c>
      <c r="B100" s="9" t="s">
        <v>24</v>
      </c>
      <c r="C100" s="9" t="n">
        <v>400</v>
      </c>
      <c r="D100" s="9" t="n">
        <v>203524</v>
      </c>
      <c r="E100" s="9" t="n">
        <v>2071358</v>
      </c>
      <c r="F100" s="9"/>
      <c r="G100" s="9" t="s">
        <v>74</v>
      </c>
      <c r="H100" s="9" t="s">
        <v>29</v>
      </c>
      <c r="I100" s="10" t="s">
        <v>75</v>
      </c>
      <c r="J100" s="9" t="n">
        <v>0</v>
      </c>
      <c r="K100" s="9" t="n">
        <f aca="false">H100-J100</f>
        <v>0</v>
      </c>
      <c r="L100" s="9" t="n">
        <v>1000</v>
      </c>
      <c r="M100" s="9" t="n">
        <f aca="false">K100+L100</f>
        <v>1000</v>
      </c>
      <c r="N100" s="9" t="n">
        <v>1010</v>
      </c>
      <c r="O100" s="9" t="n">
        <f aca="false">M100-N100</f>
        <v>-10</v>
      </c>
      <c r="P100" s="9" t="n">
        <v>500</v>
      </c>
      <c r="Q100" s="9" t="n">
        <f aca="false">O100+P100</f>
        <v>490</v>
      </c>
      <c r="R100" s="9" t="n">
        <v>494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 t="n">
        <v>740</v>
      </c>
      <c r="AI100" s="9"/>
      <c r="AJ100" s="9" t="n">
        <f aca="false">SUM(R100:AI100)</f>
        <v>1234</v>
      </c>
      <c r="AK100" s="9" t="n">
        <f aca="false">Q100-AJ100</f>
        <v>-744</v>
      </c>
      <c r="AL100" s="9" t="n">
        <v>1000</v>
      </c>
      <c r="AM100" s="9" t="n">
        <v>500</v>
      </c>
      <c r="AN100" s="9" t="n">
        <v>1000</v>
      </c>
      <c r="AO100" s="9" t="n">
        <v>500</v>
      </c>
      <c r="AP100" s="9" t="s">
        <v>29</v>
      </c>
      <c r="AQ100" s="9" t="n">
        <v>1000</v>
      </c>
      <c r="AR100" s="9" t="n">
        <v>500</v>
      </c>
      <c r="AS100" s="9" t="n">
        <v>1000</v>
      </c>
      <c r="AT100" s="9" t="n">
        <v>500</v>
      </c>
      <c r="AU100" s="9" t="n">
        <v>1000</v>
      </c>
      <c r="AV100" s="9" t="s">
        <v>29</v>
      </c>
      <c r="AW100" s="9" t="s">
        <v>29</v>
      </c>
      <c r="AX100" s="9" t="s">
        <v>29</v>
      </c>
      <c r="AY100" s="9" t="s">
        <v>29</v>
      </c>
      <c r="AZ100" s="9" t="s">
        <v>29</v>
      </c>
      <c r="BA100" s="9" t="s">
        <v>29</v>
      </c>
      <c r="BB100" s="9" t="s">
        <v>29</v>
      </c>
      <c r="BC100" s="9" t="s">
        <v>29</v>
      </c>
      <c r="BD100" s="9" t="s">
        <v>29</v>
      </c>
      <c r="BE100" s="9" t="n">
        <v>1500</v>
      </c>
      <c r="BF100" s="9" t="n">
        <v>500</v>
      </c>
      <c r="BG100" s="9" t="n">
        <v>1000</v>
      </c>
      <c r="BH100" s="9" t="n">
        <v>500</v>
      </c>
      <c r="BI100" s="13" t="n">
        <f aca="false">ROUNDUP(AK100/C100,0)</f>
        <v>-2</v>
      </c>
      <c r="BJ100" s="13" t="n">
        <v>63</v>
      </c>
      <c r="BK100" s="13" t="n">
        <v>1211</v>
      </c>
      <c r="BL100" s="13"/>
      <c r="BM100" s="21" t="s">
        <v>21</v>
      </c>
    </row>
    <row r="101" customFormat="false" ht="15" hidden="false" customHeight="false" outlineLevel="0" collapsed="false">
      <c r="B101" s="27" t="s">
        <v>24</v>
      </c>
      <c r="C101" s="27" t="n">
        <v>400</v>
      </c>
      <c r="D101" s="27" t="n">
        <v>191575</v>
      </c>
      <c r="E101" s="27" t="n">
        <v>2074374</v>
      </c>
      <c r="F101" s="27"/>
      <c r="G101" s="28" t="s">
        <v>128</v>
      </c>
      <c r="H101" s="27" t="n">
        <v>1000</v>
      </c>
      <c r="I101" s="29" t="s">
        <v>129</v>
      </c>
      <c r="J101" s="27" t="n">
        <v>1262</v>
      </c>
      <c r="K101" s="27" t="n">
        <f aca="false">H101-J101</f>
        <v>-262</v>
      </c>
      <c r="L101" s="27" t="n">
        <v>1000</v>
      </c>
      <c r="M101" s="27" t="n">
        <f aca="false">K101+L101</f>
        <v>738</v>
      </c>
      <c r="N101" s="27" t="n">
        <v>980</v>
      </c>
      <c r="O101" s="27" t="n">
        <f aca="false">M101-N101</f>
        <v>-242</v>
      </c>
      <c r="P101" s="27" t="n">
        <v>500</v>
      </c>
      <c r="Q101" s="27" t="n">
        <f aca="false">O101+P101</f>
        <v>258</v>
      </c>
      <c r="R101" s="27" t="n">
        <v>585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 t="n">
        <v>460</v>
      </c>
      <c r="AI101" s="27"/>
      <c r="AJ101" s="9" t="n">
        <f aca="false">SUM(R101:AI101)</f>
        <v>1045</v>
      </c>
      <c r="AK101" s="9" t="n">
        <f aca="false">Q101-AJ101</f>
        <v>-787</v>
      </c>
      <c r="AL101" s="27" t="n">
        <v>1500</v>
      </c>
      <c r="AM101" s="27" t="n">
        <v>500</v>
      </c>
      <c r="AN101" s="27" t="n">
        <v>1000</v>
      </c>
      <c r="AO101" s="27" t="n">
        <v>1000</v>
      </c>
      <c r="AP101" s="27" t="s">
        <v>29</v>
      </c>
      <c r="AQ101" s="27" t="n">
        <v>1000</v>
      </c>
      <c r="AR101" s="27" t="n">
        <v>1000</v>
      </c>
      <c r="AS101" s="27" t="n">
        <v>500</v>
      </c>
      <c r="AT101" s="27" t="n">
        <v>1000</v>
      </c>
      <c r="AU101" s="27" t="n">
        <v>1000</v>
      </c>
      <c r="AV101" s="27" t="s">
        <v>29</v>
      </c>
      <c r="AW101" s="27" t="s">
        <v>29</v>
      </c>
      <c r="AX101" s="27" t="s">
        <v>29</v>
      </c>
      <c r="AY101" s="27" t="s">
        <v>29</v>
      </c>
      <c r="AZ101" s="27" t="s">
        <v>29</v>
      </c>
      <c r="BA101" s="27" t="s">
        <v>29</v>
      </c>
      <c r="BB101" s="27" t="s">
        <v>29</v>
      </c>
      <c r="BC101" s="27" t="s">
        <v>29</v>
      </c>
      <c r="BD101" s="27" t="s">
        <v>29</v>
      </c>
      <c r="BE101" s="27" t="n">
        <v>2000</v>
      </c>
      <c r="BF101" s="27" t="n">
        <v>500</v>
      </c>
      <c r="BG101" s="27" t="n">
        <v>1000</v>
      </c>
      <c r="BH101" s="27" t="n">
        <v>1000</v>
      </c>
      <c r="BI101" s="30" t="n">
        <f aca="false">ROUNDUP(AK101/C101,0)</f>
        <v>-2</v>
      </c>
      <c r="BJ101" s="30" t="n">
        <v>33</v>
      </c>
      <c r="BK101" s="30" t="n">
        <v>765</v>
      </c>
      <c r="BL101" s="30"/>
      <c r="BM101" s="31" t="s">
        <v>21</v>
      </c>
    </row>
  </sheetData>
  <conditionalFormatting sqref="AJ99:AK99 AJ100 AJ101:AK101 H2:H98 N83:O99 J2:BI98 Q3:Q99 BI3:BI99 AK3:AK100">
    <cfRule type="cellIs" priority="2" operator="between" aboveAverage="0" equalAverage="0" bottom="0" percent="0" rank="0" text="" dxfId="5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G22" activePane="bottomRight" state="frozen"/>
      <selection pane="topLeft" activeCell="A1" activeCellId="0" sqref="A1"/>
      <selection pane="topRight" activeCell="G1" activeCellId="0" sqref="G1"/>
      <selection pane="bottomLeft" activeCell="A22" activeCellId="0" sqref="A22"/>
      <selection pane="bottomRight" activeCell="G33" activeCellId="0" sqref="G33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6.43"/>
    <col collapsed="false" customWidth="true" hidden="true" outlineLevel="0" max="3" min="3" style="0" width="6.43"/>
    <col collapsed="false" customWidth="true" hidden="false" outlineLevel="0" max="6" min="5" style="0" width="12"/>
    <col collapsed="false" customWidth="true" hidden="false" outlineLevel="0" max="7" min="7" style="0" width="18.28"/>
    <col collapsed="false" customWidth="true" hidden="true" outlineLevel="0" max="8" min="8" style="0" width="10.43"/>
    <col collapsed="false" customWidth="true" hidden="true" outlineLevel="0" max="9" min="9" style="0" width="15.71"/>
    <col collapsed="false" customWidth="true" hidden="false" outlineLevel="0" max="10" min="10" style="0" width="7.71"/>
    <col collapsed="false" customWidth="true" hidden="false" outlineLevel="0" max="11" min="11" style="0" width="6.28"/>
    <col collapsed="false" customWidth="true" hidden="false" outlineLevel="0" max="12" min="12" style="0" width="7"/>
    <col collapsed="false" customWidth="true" hidden="false" outlineLevel="0" max="13" min="13" style="0" width="5.57"/>
    <col collapsed="false" customWidth="true" hidden="false" outlineLevel="0" max="16" min="14" style="0" width="6"/>
    <col collapsed="false" customWidth="true" hidden="false" outlineLevel="0" max="17" min="17" style="0" width="8"/>
    <col collapsed="false" customWidth="true" hidden="false" outlineLevel="0" max="30" min="18" style="0" width="5.57"/>
    <col collapsed="false" customWidth="true" hidden="false" outlineLevel="0" max="31" min="31" style="0" width="3.43"/>
    <col collapsed="false" customWidth="true" hidden="false" outlineLevel="0" max="32" min="32" style="0" width="6"/>
    <col collapsed="false" customWidth="true" hidden="false" outlineLevel="0" max="33" min="33" style="0" width="7.43"/>
    <col collapsed="false" customWidth="true" hidden="false" outlineLevel="0" max="34" min="34" style="0" width="7"/>
    <col collapsed="false" customWidth="true" hidden="true" outlineLevel="0" max="39" min="35" style="0" width="10.14"/>
    <col collapsed="false" customWidth="true" hidden="true" outlineLevel="0" max="40" min="40" style="0" width="11.14"/>
    <col collapsed="false" customWidth="true" hidden="true" outlineLevel="0" max="41" min="41" style="0" width="11.57"/>
    <col collapsed="false" customWidth="true" hidden="true" outlineLevel="0" max="57" min="42" style="0" width="9.14"/>
    <col collapsed="false" customWidth="true" hidden="false" outlineLevel="0" max="58" min="58" style="1" width="4"/>
    <col collapsed="false" customWidth="true" hidden="false" outlineLevel="0" max="60" min="59" style="1" width="5.57"/>
    <col collapsed="false" customWidth="true" hidden="false" outlineLevel="0" max="61" min="61" style="1" width="24.15"/>
  </cols>
  <sheetData>
    <row r="1" customFormat="false" ht="27" hidden="false" customHeight="true" outlineLevel="0" collapsed="false">
      <c r="A1" s="3"/>
      <c r="B1" s="4" t="s">
        <v>1</v>
      </c>
      <c r="C1" s="4" t="s">
        <v>2</v>
      </c>
      <c r="D1" s="4" t="s">
        <v>3</v>
      </c>
      <c r="E1" s="5"/>
      <c r="F1" s="5" t="s">
        <v>281</v>
      </c>
      <c r="G1" s="5" t="s">
        <v>7</v>
      </c>
      <c r="H1" s="6" t="n">
        <v>44178</v>
      </c>
      <c r="I1" s="5" t="s">
        <v>8</v>
      </c>
      <c r="J1" s="6" t="s">
        <v>9</v>
      </c>
      <c r="K1" s="6" t="s">
        <v>10</v>
      </c>
      <c r="L1" s="6" t="n">
        <v>44179</v>
      </c>
      <c r="M1" s="6" t="s">
        <v>11</v>
      </c>
      <c r="N1" s="7" t="n">
        <v>8875</v>
      </c>
      <c r="O1" s="7" t="n">
        <v>2777</v>
      </c>
      <c r="P1" s="7" t="n">
        <v>2097</v>
      </c>
      <c r="Q1" s="7" t="s">
        <v>369</v>
      </c>
      <c r="R1" s="7" t="n">
        <v>8875</v>
      </c>
      <c r="S1" s="7" t="n">
        <v>3076</v>
      </c>
      <c r="T1" s="7" t="n">
        <v>2777</v>
      </c>
      <c r="U1" s="7" t="n">
        <v>423</v>
      </c>
      <c r="V1" s="7" t="n">
        <v>2097</v>
      </c>
      <c r="W1" s="7" t="n">
        <v>8875</v>
      </c>
      <c r="X1" s="7" t="n">
        <v>2777</v>
      </c>
      <c r="Y1" s="7" t="n">
        <v>3076</v>
      </c>
      <c r="Z1" s="7" t="n">
        <v>423</v>
      </c>
      <c r="AA1" s="7" t="n">
        <v>8875</v>
      </c>
      <c r="AB1" s="7" t="n">
        <v>2097</v>
      </c>
      <c r="AC1" s="7" t="n">
        <v>2777</v>
      </c>
      <c r="AD1" s="7" t="n">
        <v>3076</v>
      </c>
      <c r="AE1" s="7"/>
      <c r="AF1" s="7" t="s">
        <v>274</v>
      </c>
      <c r="AG1" s="6" t="s">
        <v>275</v>
      </c>
      <c r="AH1" s="6" t="n">
        <v>44180</v>
      </c>
      <c r="AI1" s="6" t="n">
        <v>44181</v>
      </c>
      <c r="AJ1" s="6" t="n">
        <v>44182</v>
      </c>
      <c r="AK1" s="6" t="n">
        <v>44183</v>
      </c>
      <c r="AL1" s="6" t="n">
        <v>44184</v>
      </c>
      <c r="AM1" s="6" t="n">
        <v>44185</v>
      </c>
      <c r="AN1" s="6" t="n">
        <v>44186</v>
      </c>
      <c r="AO1" s="6" t="n">
        <v>44187</v>
      </c>
      <c r="AP1" s="6" t="n">
        <v>44188</v>
      </c>
      <c r="AQ1" s="6" t="n">
        <v>44189</v>
      </c>
      <c r="AR1" s="6" t="n">
        <v>44190</v>
      </c>
      <c r="AS1" s="6" t="n">
        <v>44191</v>
      </c>
      <c r="AT1" s="6" t="n">
        <v>44192</v>
      </c>
      <c r="AU1" s="6" t="n">
        <v>44193</v>
      </c>
      <c r="AV1" s="6" t="n">
        <v>44194</v>
      </c>
      <c r="AW1" s="6" t="n">
        <v>44195</v>
      </c>
      <c r="AX1" s="6" t="n">
        <v>44196</v>
      </c>
      <c r="AY1" s="6" t="n">
        <v>44197</v>
      </c>
      <c r="AZ1" s="6" t="n">
        <v>44198</v>
      </c>
      <c r="BA1" s="6" t="n">
        <v>44199</v>
      </c>
      <c r="BB1" s="6" t="n">
        <v>44200</v>
      </c>
      <c r="BC1" s="6" t="n">
        <v>44201</v>
      </c>
      <c r="BD1" s="6" t="n">
        <v>44202</v>
      </c>
      <c r="BE1" s="6" t="n">
        <v>44203</v>
      </c>
      <c r="BF1" s="6" t="s">
        <v>20</v>
      </c>
      <c r="BG1" s="6" t="s">
        <v>21</v>
      </c>
      <c r="BH1" s="6" t="s">
        <v>22</v>
      </c>
      <c r="BI1" s="26" t="s">
        <v>23</v>
      </c>
    </row>
    <row r="2" customFormat="false" ht="15" hidden="false" customHeight="false" outlineLevel="0" collapsed="false">
      <c r="A2" s="9" t="n">
        <v>1</v>
      </c>
      <c r="B2" s="9" t="s">
        <v>24</v>
      </c>
      <c r="C2" s="9" t="n">
        <v>400</v>
      </c>
      <c r="D2" s="9" t="n">
        <v>203524</v>
      </c>
      <c r="E2" s="9" t="n">
        <v>2068516</v>
      </c>
      <c r="F2" s="9" t="s">
        <v>370</v>
      </c>
      <c r="G2" s="9" t="s">
        <v>96</v>
      </c>
      <c r="H2" s="9" t="n">
        <v>1600</v>
      </c>
      <c r="I2" s="10" t="s">
        <v>97</v>
      </c>
      <c r="J2" s="9" t="n">
        <v>0</v>
      </c>
      <c r="K2" s="9" t="n">
        <f aca="false">H2-J2</f>
        <v>1600</v>
      </c>
      <c r="L2" s="9" t="n">
        <v>3200</v>
      </c>
      <c r="M2" s="9" t="n">
        <f aca="false">K2+L2</f>
        <v>4800</v>
      </c>
      <c r="N2" s="9"/>
      <c r="O2" s="9"/>
      <c r="P2" s="9"/>
      <c r="Q2" s="9"/>
      <c r="R2" s="9"/>
      <c r="S2" s="9"/>
      <c r="T2" s="9" t="n">
        <v>750</v>
      </c>
      <c r="U2" s="9"/>
      <c r="V2" s="9"/>
      <c r="W2" s="9"/>
      <c r="X2" s="9" t="n">
        <v>825</v>
      </c>
      <c r="Y2" s="9"/>
      <c r="Z2" s="9"/>
      <c r="AA2" s="9"/>
      <c r="AB2" s="9"/>
      <c r="AC2" s="9"/>
      <c r="AD2" s="9"/>
      <c r="AE2" s="9"/>
      <c r="AF2" s="9" t="n">
        <f aca="false">SUM(N2:AE2)</f>
        <v>1575</v>
      </c>
      <c r="AG2" s="9" t="n">
        <f aca="false">M2-AF2</f>
        <v>3225</v>
      </c>
      <c r="AH2" s="9" t="n">
        <v>1600</v>
      </c>
      <c r="AI2" s="9" t="s">
        <v>29</v>
      </c>
      <c r="AJ2" s="9" t="n">
        <v>1600</v>
      </c>
      <c r="AK2" s="9" t="n">
        <v>1600</v>
      </c>
      <c r="AL2" s="9" t="n">
        <v>1600</v>
      </c>
      <c r="AM2" s="9" t="s">
        <v>29</v>
      </c>
      <c r="AN2" s="9" t="n">
        <v>1600</v>
      </c>
      <c r="AO2" s="9" t="n">
        <v>1600</v>
      </c>
      <c r="AP2" s="9" t="n">
        <v>1600</v>
      </c>
      <c r="AQ2" s="9" t="n">
        <v>1600</v>
      </c>
      <c r="AR2" s="9" t="n">
        <v>1600</v>
      </c>
      <c r="AS2" s="9" t="s">
        <v>29</v>
      </c>
      <c r="AT2" s="9" t="s">
        <v>29</v>
      </c>
      <c r="AU2" s="9" t="s">
        <v>29</v>
      </c>
      <c r="AV2" s="9" t="s">
        <v>29</v>
      </c>
      <c r="AW2" s="9" t="s">
        <v>29</v>
      </c>
      <c r="AX2" s="9" t="s">
        <v>29</v>
      </c>
      <c r="AY2" s="9" t="s">
        <v>29</v>
      </c>
      <c r="AZ2" s="9" t="s">
        <v>29</v>
      </c>
      <c r="BA2" s="9" t="s">
        <v>29</v>
      </c>
      <c r="BB2" s="9" t="n">
        <v>3200</v>
      </c>
      <c r="BC2" s="9" t="n">
        <v>1600</v>
      </c>
      <c r="BD2" s="9" t="n">
        <v>1600</v>
      </c>
      <c r="BE2" s="9" t="n">
        <v>1600</v>
      </c>
      <c r="BF2" s="11" t="n">
        <f aca="false">ROUNDUP(AG2/C2,0)</f>
        <v>9</v>
      </c>
      <c r="BG2" s="13" t="n">
        <v>5</v>
      </c>
      <c r="BH2" s="13" t="n">
        <v>0</v>
      </c>
      <c r="BI2" s="13" t="s">
        <v>95</v>
      </c>
    </row>
    <row r="3" customFormat="false" ht="15" hidden="false" customHeight="false" outlineLevel="0" collapsed="false">
      <c r="A3" s="9" t="n">
        <v>2</v>
      </c>
      <c r="B3" s="9" t="s">
        <v>24</v>
      </c>
      <c r="C3" s="9" t="n">
        <v>1000</v>
      </c>
      <c r="D3" s="9" t="n">
        <v>0</v>
      </c>
      <c r="E3" s="9" t="n">
        <v>2074375</v>
      </c>
      <c r="F3" s="9" t="s">
        <v>329</v>
      </c>
      <c r="G3" s="9" t="s">
        <v>86</v>
      </c>
      <c r="H3" s="9" t="n">
        <v>1500</v>
      </c>
      <c r="I3" s="10" t="s">
        <v>87</v>
      </c>
      <c r="J3" s="9" t="n">
        <v>0</v>
      </c>
      <c r="K3" s="9" t="n">
        <f aca="false">H3-J3</f>
        <v>1500</v>
      </c>
      <c r="L3" s="9" t="n">
        <v>1000</v>
      </c>
      <c r="M3" s="9" t="n">
        <f aca="false">K3+L3</f>
        <v>2500</v>
      </c>
      <c r="N3" s="9"/>
      <c r="O3" s="9"/>
      <c r="P3" s="9" t="n">
        <v>373</v>
      </c>
      <c r="Q3" s="9"/>
      <c r="R3" s="9"/>
      <c r="S3" s="9" t="n">
        <v>1760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n">
        <v>106</v>
      </c>
      <c r="AE3" s="9"/>
      <c r="AF3" s="9" t="n">
        <f aca="false">SUM(N3:AE3)</f>
        <v>2239</v>
      </c>
      <c r="AG3" s="9" t="n">
        <f aca="false">M3-AF3</f>
        <v>261</v>
      </c>
      <c r="AH3" s="9" t="n">
        <v>1000</v>
      </c>
      <c r="AI3" s="9" t="n">
        <v>1000</v>
      </c>
      <c r="AJ3" s="9" t="n">
        <v>500</v>
      </c>
      <c r="AK3" s="9" t="n">
        <v>1000</v>
      </c>
      <c r="AL3" s="9" t="n">
        <v>1000</v>
      </c>
      <c r="AM3" s="9" t="s">
        <v>29</v>
      </c>
      <c r="AN3" s="9" t="n">
        <v>1000</v>
      </c>
      <c r="AO3" s="9" t="n">
        <v>1000</v>
      </c>
      <c r="AP3" s="9" t="n">
        <v>500</v>
      </c>
      <c r="AQ3" s="9" t="n">
        <v>1000</v>
      </c>
      <c r="AR3" s="9" t="n">
        <v>1000</v>
      </c>
      <c r="AS3" s="9" t="s">
        <v>29</v>
      </c>
      <c r="AT3" s="9" t="s">
        <v>29</v>
      </c>
      <c r="AU3" s="9" t="s">
        <v>29</v>
      </c>
      <c r="AV3" s="9" t="s">
        <v>29</v>
      </c>
      <c r="AW3" s="9" t="s">
        <v>29</v>
      </c>
      <c r="AX3" s="9" t="s">
        <v>29</v>
      </c>
      <c r="AY3" s="9" t="s">
        <v>29</v>
      </c>
      <c r="AZ3" s="9" t="s">
        <v>29</v>
      </c>
      <c r="BA3" s="9" t="n">
        <v>500</v>
      </c>
      <c r="BB3" s="9" t="n">
        <v>1500</v>
      </c>
      <c r="BC3" s="9" t="n">
        <v>1000</v>
      </c>
      <c r="BD3" s="9" t="n">
        <v>500</v>
      </c>
      <c r="BE3" s="9" t="n">
        <v>1000</v>
      </c>
      <c r="BF3" s="11" t="n">
        <f aca="false">ROUNDUP(AG3/C3,0)</f>
        <v>1</v>
      </c>
      <c r="BG3" s="13" t="n">
        <v>21</v>
      </c>
      <c r="BH3" s="13" t="n">
        <v>40</v>
      </c>
      <c r="BI3" s="13" t="s">
        <v>95</v>
      </c>
    </row>
    <row r="4" customFormat="false" ht="15" hidden="false" customHeight="false" outlineLevel="0" collapsed="false">
      <c r="A4" s="9" t="n">
        <v>3</v>
      </c>
      <c r="B4" s="9" t="s">
        <v>24</v>
      </c>
      <c r="C4" s="9" t="n">
        <v>2000</v>
      </c>
      <c r="D4" s="9" t="n">
        <v>203525</v>
      </c>
      <c r="E4" s="9" t="n">
        <v>2032038</v>
      </c>
      <c r="F4" s="9" t="s">
        <v>370</v>
      </c>
      <c r="G4" s="9" t="s">
        <v>123</v>
      </c>
      <c r="H4" s="9" t="s">
        <v>29</v>
      </c>
      <c r="I4" s="10" t="s">
        <v>124</v>
      </c>
      <c r="J4" s="9" t="n">
        <v>0</v>
      </c>
      <c r="K4" s="9" t="n">
        <f aca="false">H4-J4</f>
        <v>0</v>
      </c>
      <c r="L4" s="9" t="n">
        <v>2000</v>
      </c>
      <c r="M4" s="9" t="n">
        <f aca="false">K4+L4</f>
        <v>2000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 t="n">
        <f aca="false">SUM(N4:AE4)</f>
        <v>0</v>
      </c>
      <c r="AG4" s="9" t="n">
        <f aca="false">M4-AF4</f>
        <v>2000</v>
      </c>
      <c r="AH4" s="9" t="s">
        <v>29</v>
      </c>
      <c r="AI4" s="9" t="n">
        <v>2000</v>
      </c>
      <c r="AJ4" s="9" t="s">
        <v>29</v>
      </c>
      <c r="AK4" s="9" t="n">
        <v>2000</v>
      </c>
      <c r="AL4" s="9" t="s">
        <v>29</v>
      </c>
      <c r="AM4" s="9" t="s">
        <v>29</v>
      </c>
      <c r="AN4" s="9" t="n">
        <v>2000</v>
      </c>
      <c r="AO4" s="9" t="s">
        <v>29</v>
      </c>
      <c r="AP4" s="9" t="n">
        <v>2000</v>
      </c>
      <c r="AQ4" s="9" t="s">
        <v>29</v>
      </c>
      <c r="AR4" s="9" t="s">
        <v>29</v>
      </c>
      <c r="AS4" s="9" t="s">
        <v>29</v>
      </c>
      <c r="AT4" s="9" t="s">
        <v>29</v>
      </c>
      <c r="AU4" s="9" t="s">
        <v>29</v>
      </c>
      <c r="AV4" s="9" t="s">
        <v>29</v>
      </c>
      <c r="AW4" s="9" t="s">
        <v>29</v>
      </c>
      <c r="AX4" s="9" t="s">
        <v>29</v>
      </c>
      <c r="AY4" s="9" t="s">
        <v>29</v>
      </c>
      <c r="AZ4" s="9" t="s">
        <v>29</v>
      </c>
      <c r="BA4" s="9" t="n">
        <v>2000</v>
      </c>
      <c r="BB4" s="9" t="s">
        <v>29</v>
      </c>
      <c r="BC4" s="9" t="n">
        <v>2000</v>
      </c>
      <c r="BD4" s="9" t="s">
        <v>29</v>
      </c>
      <c r="BE4" s="9" t="n">
        <v>2000</v>
      </c>
      <c r="BF4" s="11" t="n">
        <f aca="false">ROUNDUP(AG4/C4,0)</f>
        <v>1</v>
      </c>
      <c r="BG4" s="13" t="n">
        <v>25</v>
      </c>
      <c r="BH4" s="13" t="n">
        <v>410</v>
      </c>
      <c r="BI4" s="13" t="s">
        <v>95</v>
      </c>
    </row>
    <row r="5" customFormat="false" ht="15" hidden="false" customHeight="false" outlineLevel="0" collapsed="false">
      <c r="A5" s="9" t="n">
        <v>4</v>
      </c>
      <c r="B5" s="9" t="s">
        <v>24</v>
      </c>
      <c r="C5" s="9" t="n">
        <v>1000</v>
      </c>
      <c r="D5" s="9" t="n">
        <v>203525</v>
      </c>
      <c r="E5" s="9" t="n">
        <v>2032042</v>
      </c>
      <c r="F5" s="9"/>
      <c r="G5" s="9" t="s">
        <v>170</v>
      </c>
      <c r="H5" s="9" t="n">
        <v>2000</v>
      </c>
      <c r="I5" s="10" t="s">
        <v>171</v>
      </c>
      <c r="J5" s="9" t="n">
        <v>0</v>
      </c>
      <c r="K5" s="9" t="n">
        <f aca="false">H5-J5</f>
        <v>2000</v>
      </c>
      <c r="L5" s="9" t="s">
        <v>29</v>
      </c>
      <c r="M5" s="9" t="n">
        <f aca="false">K5+L5</f>
        <v>2000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 t="n">
        <f aca="false">SUM(N5:AE5)</f>
        <v>0</v>
      </c>
      <c r="AG5" s="9" t="n">
        <f aca="false">M5-AF5</f>
        <v>2000</v>
      </c>
      <c r="AH5" s="9" t="n">
        <v>2000</v>
      </c>
      <c r="AI5" s="9" t="s">
        <v>29</v>
      </c>
      <c r="AJ5" s="9" t="n">
        <v>2000</v>
      </c>
      <c r="AK5" s="9" t="s">
        <v>29</v>
      </c>
      <c r="AL5" s="9" t="s">
        <v>29</v>
      </c>
      <c r="AM5" s="9" t="s">
        <v>29</v>
      </c>
      <c r="AN5" s="9" t="n">
        <v>2000</v>
      </c>
      <c r="AO5" s="9" t="s">
        <v>29</v>
      </c>
      <c r="AP5" s="9" t="n">
        <v>2000</v>
      </c>
      <c r="AQ5" s="9" t="s">
        <v>29</v>
      </c>
      <c r="AR5" s="9" t="n">
        <v>2000</v>
      </c>
      <c r="AS5" s="9" t="s">
        <v>29</v>
      </c>
      <c r="AT5" s="9" t="s">
        <v>29</v>
      </c>
      <c r="AU5" s="9" t="s">
        <v>29</v>
      </c>
      <c r="AV5" s="9" t="s">
        <v>29</v>
      </c>
      <c r="AW5" s="9" t="s">
        <v>29</v>
      </c>
      <c r="AX5" s="9" t="s">
        <v>29</v>
      </c>
      <c r="AY5" s="9" t="s">
        <v>29</v>
      </c>
      <c r="AZ5" s="9" t="s">
        <v>29</v>
      </c>
      <c r="BA5" s="9" t="s">
        <v>29</v>
      </c>
      <c r="BB5" s="9" t="n">
        <v>2000</v>
      </c>
      <c r="BC5" s="9" t="s">
        <v>29</v>
      </c>
      <c r="BD5" s="9" t="s">
        <v>29</v>
      </c>
      <c r="BE5" s="9" t="n">
        <v>2000</v>
      </c>
      <c r="BF5" s="11" t="n">
        <f aca="false">ROUNDUP(AG5/C5,0)</f>
        <v>2</v>
      </c>
      <c r="BG5" s="13" t="n">
        <v>194</v>
      </c>
      <c r="BH5" s="13" t="n">
        <v>200</v>
      </c>
      <c r="BI5" s="13" t="s">
        <v>95</v>
      </c>
    </row>
    <row r="6" customFormat="false" ht="15" hidden="false" customHeight="false" outlineLevel="0" collapsed="false">
      <c r="A6" s="9" t="n">
        <v>5</v>
      </c>
      <c r="B6" s="9" t="s">
        <v>24</v>
      </c>
      <c r="C6" s="9" t="n">
        <v>450</v>
      </c>
      <c r="D6" s="9" t="n">
        <v>203524</v>
      </c>
      <c r="E6" s="9" t="n">
        <v>2068517</v>
      </c>
      <c r="F6" s="9" t="s">
        <v>371</v>
      </c>
      <c r="G6" s="9" t="s">
        <v>153</v>
      </c>
      <c r="H6" s="9" t="n">
        <v>1600</v>
      </c>
      <c r="I6" s="10" t="s">
        <v>154</v>
      </c>
      <c r="J6" s="9" t="n">
        <v>0</v>
      </c>
      <c r="K6" s="9" t="n">
        <f aca="false">H6-J6</f>
        <v>1600</v>
      </c>
      <c r="L6" s="9" t="n">
        <v>1600</v>
      </c>
      <c r="M6" s="9" t="n">
        <f aca="false">K6+L6</f>
        <v>3200</v>
      </c>
      <c r="N6" s="9"/>
      <c r="O6" s="9"/>
      <c r="P6" s="9" t="n">
        <v>232</v>
      </c>
      <c r="Q6" s="9"/>
      <c r="R6" s="9"/>
      <c r="S6" s="9"/>
      <c r="T6" s="9"/>
      <c r="U6" s="9" t="n">
        <v>400</v>
      </c>
      <c r="V6" s="9" t="n">
        <v>267</v>
      </c>
      <c r="W6" s="9"/>
      <c r="X6" s="9"/>
      <c r="Y6" s="9" t="n">
        <v>921</v>
      </c>
      <c r="Z6" s="9"/>
      <c r="AA6" s="9"/>
      <c r="AB6" s="9"/>
      <c r="AC6" s="9"/>
      <c r="AD6" s="9"/>
      <c r="AE6" s="9"/>
      <c r="AF6" s="9" t="n">
        <f aca="false">SUM(N6:AE6)</f>
        <v>1820</v>
      </c>
      <c r="AG6" s="9" t="n">
        <f aca="false">M6-AF6</f>
        <v>1380</v>
      </c>
      <c r="AH6" s="9" t="n">
        <v>1600</v>
      </c>
      <c r="AI6" s="9" t="n">
        <v>1600</v>
      </c>
      <c r="AJ6" s="9" t="n">
        <v>1600</v>
      </c>
      <c r="AK6" s="9" t="n">
        <v>1600</v>
      </c>
      <c r="AL6" s="9" t="n">
        <v>1600</v>
      </c>
      <c r="AM6" s="9" t="s">
        <v>29</v>
      </c>
      <c r="AN6" s="9" t="n">
        <v>1600</v>
      </c>
      <c r="AO6" s="9" t="n">
        <v>1600</v>
      </c>
      <c r="AP6" s="9" t="n">
        <v>1600</v>
      </c>
      <c r="AQ6" s="9" t="s">
        <v>29</v>
      </c>
      <c r="AR6" s="9" t="n">
        <v>1600</v>
      </c>
      <c r="AS6" s="9" t="s">
        <v>29</v>
      </c>
      <c r="AT6" s="9" t="s">
        <v>29</v>
      </c>
      <c r="AU6" s="9" t="s">
        <v>29</v>
      </c>
      <c r="AV6" s="9" t="s">
        <v>29</v>
      </c>
      <c r="AW6" s="9" t="s">
        <v>29</v>
      </c>
      <c r="AX6" s="9" t="s">
        <v>29</v>
      </c>
      <c r="AY6" s="9" t="s">
        <v>29</v>
      </c>
      <c r="AZ6" s="9" t="s">
        <v>29</v>
      </c>
      <c r="BA6" s="9" t="n">
        <v>1600</v>
      </c>
      <c r="BB6" s="9" t="n">
        <v>1600</v>
      </c>
      <c r="BC6" s="9" t="n">
        <v>1600</v>
      </c>
      <c r="BD6" s="9" t="n">
        <v>1600</v>
      </c>
      <c r="BE6" s="9" t="n">
        <v>1600</v>
      </c>
      <c r="BF6" s="11" t="n">
        <f aca="false">ROUNDUP(AG6/C6,0)</f>
        <v>4</v>
      </c>
      <c r="BG6" s="13" t="n">
        <v>74</v>
      </c>
      <c r="BH6" s="13" t="n">
        <v>300</v>
      </c>
      <c r="BI6" s="13" t="s">
        <v>95</v>
      </c>
    </row>
    <row r="7" customFormat="false" ht="15" hidden="false" customHeight="false" outlineLevel="0" collapsed="false">
      <c r="A7" s="9" t="n">
        <v>6</v>
      </c>
      <c r="B7" s="9" t="s">
        <v>24</v>
      </c>
      <c r="C7" s="9" t="n">
        <v>200</v>
      </c>
      <c r="D7" s="9" t="n">
        <v>203524</v>
      </c>
      <c r="E7" s="9" t="n">
        <v>2055828</v>
      </c>
      <c r="F7" s="9" t="s">
        <v>370</v>
      </c>
      <c r="G7" s="9" t="s">
        <v>27</v>
      </c>
      <c r="H7" s="9" t="n">
        <v>300</v>
      </c>
      <c r="I7" s="10" t="s">
        <v>28</v>
      </c>
      <c r="J7" s="9" t="n">
        <v>0</v>
      </c>
      <c r="K7" s="9" t="n">
        <f aca="false">H7-J7</f>
        <v>300</v>
      </c>
      <c r="L7" s="9" t="n">
        <v>900</v>
      </c>
      <c r="M7" s="9" t="n">
        <f aca="false">K7+L7</f>
        <v>1200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 t="n">
        <f aca="false">SUM(N7:AE7)</f>
        <v>0</v>
      </c>
      <c r="AG7" s="9" t="n">
        <f aca="false">M7-AF7</f>
        <v>1200</v>
      </c>
      <c r="AH7" s="9" t="n">
        <v>900</v>
      </c>
      <c r="AI7" s="9" t="n">
        <v>600</v>
      </c>
      <c r="AJ7" s="9" t="n">
        <v>900</v>
      </c>
      <c r="AK7" s="9" t="n">
        <v>600</v>
      </c>
      <c r="AL7" s="9" t="n">
        <v>900</v>
      </c>
      <c r="AM7" s="9" t="s">
        <v>29</v>
      </c>
      <c r="AN7" s="9" t="n">
        <v>600</v>
      </c>
      <c r="AO7" s="9" t="n">
        <v>900</v>
      </c>
      <c r="AP7" s="9" t="n">
        <v>600</v>
      </c>
      <c r="AQ7" s="9" t="n">
        <v>900</v>
      </c>
      <c r="AR7" s="9" t="n">
        <v>600</v>
      </c>
      <c r="AS7" s="9" t="s">
        <v>29</v>
      </c>
      <c r="AT7" s="9" t="s">
        <v>29</v>
      </c>
      <c r="AU7" s="9" t="s">
        <v>29</v>
      </c>
      <c r="AV7" s="9" t="s">
        <v>29</v>
      </c>
      <c r="AW7" s="9" t="s">
        <v>29</v>
      </c>
      <c r="AX7" s="9" t="s">
        <v>29</v>
      </c>
      <c r="AY7" s="9" t="s">
        <v>29</v>
      </c>
      <c r="AZ7" s="9" t="s">
        <v>29</v>
      </c>
      <c r="BA7" s="9" t="n">
        <v>300</v>
      </c>
      <c r="BB7" s="9" t="n">
        <v>1200</v>
      </c>
      <c r="BC7" s="9" t="n">
        <v>900</v>
      </c>
      <c r="BD7" s="9" t="n">
        <v>600</v>
      </c>
      <c r="BE7" s="9" t="n">
        <v>900</v>
      </c>
      <c r="BF7" s="11" t="n">
        <f aca="false">ROUNDUP(AG7/C7,0)</f>
        <v>6</v>
      </c>
      <c r="BG7" s="13" t="n">
        <v>0</v>
      </c>
      <c r="BH7" s="13" t="n">
        <v>177</v>
      </c>
      <c r="BI7" s="13" t="s">
        <v>95</v>
      </c>
    </row>
    <row r="8" customFormat="false" ht="15" hidden="false" customHeight="false" outlineLevel="0" collapsed="false">
      <c r="A8" s="9" t="n">
        <v>7</v>
      </c>
      <c r="B8" s="9" t="s">
        <v>24</v>
      </c>
      <c r="C8" s="9" t="n">
        <v>1000</v>
      </c>
      <c r="D8" s="9" t="n">
        <v>0</v>
      </c>
      <c r="E8" s="9" t="n">
        <v>2074373</v>
      </c>
      <c r="F8" s="9"/>
      <c r="G8" s="9" t="s">
        <v>172</v>
      </c>
      <c r="H8" s="9" t="s">
        <v>29</v>
      </c>
      <c r="I8" s="10" t="s">
        <v>173</v>
      </c>
      <c r="J8" s="9" t="n">
        <v>0</v>
      </c>
      <c r="K8" s="9" t="n">
        <f aca="false">H8-J8</f>
        <v>0</v>
      </c>
      <c r="L8" s="9" t="n">
        <v>1000</v>
      </c>
      <c r="M8" s="9" t="n">
        <f aca="false">K8+L8</f>
        <v>1000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 t="n">
        <f aca="false">SUM(N8:AE8)</f>
        <v>0</v>
      </c>
      <c r="AG8" s="9" t="n">
        <f aca="false">M8-AF8</f>
        <v>1000</v>
      </c>
      <c r="AH8" s="9" t="n">
        <v>500</v>
      </c>
      <c r="AI8" s="9" t="n">
        <v>1000</v>
      </c>
      <c r="AJ8" s="9" t="n">
        <v>1000</v>
      </c>
      <c r="AK8" s="9" t="n">
        <v>1000</v>
      </c>
      <c r="AL8" s="9" t="n">
        <v>1000</v>
      </c>
      <c r="AM8" s="9" t="s">
        <v>29</v>
      </c>
      <c r="AN8" s="9" t="n">
        <v>500</v>
      </c>
      <c r="AO8" s="9" t="n">
        <v>1000</v>
      </c>
      <c r="AP8" s="9" t="n">
        <v>1000</v>
      </c>
      <c r="AQ8" s="9" t="n">
        <v>1000</v>
      </c>
      <c r="AR8" s="9" t="n">
        <v>1000</v>
      </c>
      <c r="AS8" s="9" t="s">
        <v>29</v>
      </c>
      <c r="AT8" s="9" t="s">
        <v>29</v>
      </c>
      <c r="AU8" s="9" t="s">
        <v>29</v>
      </c>
      <c r="AV8" s="9" t="s">
        <v>29</v>
      </c>
      <c r="AW8" s="9" t="s">
        <v>29</v>
      </c>
      <c r="AX8" s="9" t="s">
        <v>29</v>
      </c>
      <c r="AY8" s="9" t="s">
        <v>29</v>
      </c>
      <c r="AZ8" s="9" t="s">
        <v>29</v>
      </c>
      <c r="BA8" s="9" t="s">
        <v>29</v>
      </c>
      <c r="BB8" s="9" t="n">
        <v>1500</v>
      </c>
      <c r="BC8" s="9" t="n">
        <v>1000</v>
      </c>
      <c r="BD8" s="9" t="n">
        <v>1000</v>
      </c>
      <c r="BE8" s="9" t="n">
        <v>1000</v>
      </c>
      <c r="BF8" s="11" t="n">
        <f aca="false">ROUNDUP(AG8/C8,0)</f>
        <v>1</v>
      </c>
      <c r="BG8" s="13" t="n">
        <v>30</v>
      </c>
      <c r="BH8" s="13" t="n">
        <v>1686</v>
      </c>
      <c r="BI8" s="13" t="s">
        <v>95</v>
      </c>
    </row>
    <row r="9" customFormat="false" ht="15" hidden="false" customHeight="false" outlineLevel="0" collapsed="false">
      <c r="A9" s="9" t="n">
        <v>8</v>
      </c>
      <c r="B9" s="9" t="s">
        <v>24</v>
      </c>
      <c r="C9" s="9" t="n">
        <v>400</v>
      </c>
      <c r="D9" s="9" t="n">
        <v>203525</v>
      </c>
      <c r="E9" s="9" t="n">
        <v>2032039</v>
      </c>
      <c r="F9" s="9" t="s">
        <v>354</v>
      </c>
      <c r="G9" s="9" t="s">
        <v>57</v>
      </c>
      <c r="H9" s="9" t="n">
        <v>1600</v>
      </c>
      <c r="I9" s="10" t="s">
        <v>58</v>
      </c>
      <c r="J9" s="9" t="n">
        <v>801</v>
      </c>
      <c r="K9" s="9" t="n">
        <f aca="false">H9-J9</f>
        <v>799</v>
      </c>
      <c r="L9" s="9" t="n">
        <v>1200</v>
      </c>
      <c r="M9" s="9" t="n">
        <f aca="false">K9+L9</f>
        <v>1999</v>
      </c>
      <c r="N9" s="9"/>
      <c r="O9" s="9"/>
      <c r="P9" s="9"/>
      <c r="Q9" s="9"/>
      <c r="R9" s="9"/>
      <c r="S9" s="9" t="n">
        <v>385</v>
      </c>
      <c r="T9" s="9"/>
      <c r="U9" s="9"/>
      <c r="V9" s="9" t="n">
        <v>455</v>
      </c>
      <c r="W9" s="9" t="n">
        <v>231</v>
      </c>
      <c r="X9" s="9"/>
      <c r="Y9" s="9"/>
      <c r="Z9" s="9"/>
      <c r="AA9" s="9"/>
      <c r="AB9" s="9"/>
      <c r="AC9" s="9"/>
      <c r="AD9" s="9"/>
      <c r="AE9" s="9"/>
      <c r="AF9" s="9" t="n">
        <f aca="false">SUM(N9:AE9)</f>
        <v>1071</v>
      </c>
      <c r="AG9" s="9" t="n">
        <f aca="false">M9-AF9</f>
        <v>928</v>
      </c>
      <c r="AH9" s="9" t="n">
        <v>800</v>
      </c>
      <c r="AI9" s="9" t="n">
        <v>1200</v>
      </c>
      <c r="AJ9" s="9" t="n">
        <v>800</v>
      </c>
      <c r="AK9" s="9" t="n">
        <v>800</v>
      </c>
      <c r="AL9" s="9" t="n">
        <v>800</v>
      </c>
      <c r="AM9" s="9" t="s">
        <v>29</v>
      </c>
      <c r="AN9" s="9" t="n">
        <v>1200</v>
      </c>
      <c r="AO9" s="9" t="n">
        <v>800</v>
      </c>
      <c r="AP9" s="9" t="n">
        <v>800</v>
      </c>
      <c r="AQ9" s="9" t="n">
        <v>800</v>
      </c>
      <c r="AR9" s="9" t="n">
        <v>1200</v>
      </c>
      <c r="AS9" s="9" t="s">
        <v>29</v>
      </c>
      <c r="AT9" s="9" t="s">
        <v>29</v>
      </c>
      <c r="AU9" s="9" t="s">
        <v>29</v>
      </c>
      <c r="AV9" s="9" t="s">
        <v>29</v>
      </c>
      <c r="AW9" s="9" t="s">
        <v>29</v>
      </c>
      <c r="AX9" s="9" t="s">
        <v>29</v>
      </c>
      <c r="AY9" s="9" t="s">
        <v>29</v>
      </c>
      <c r="AZ9" s="9" t="s">
        <v>29</v>
      </c>
      <c r="BA9" s="9" t="s">
        <v>29</v>
      </c>
      <c r="BB9" s="9" t="n">
        <v>1600</v>
      </c>
      <c r="BC9" s="9" t="n">
        <v>1200</v>
      </c>
      <c r="BD9" s="9" t="n">
        <v>800</v>
      </c>
      <c r="BE9" s="9" t="n">
        <v>800</v>
      </c>
      <c r="BF9" s="11" t="n">
        <f aca="false">ROUNDUP(AG9/C9,0)</f>
        <v>3</v>
      </c>
      <c r="BG9" s="13" t="n">
        <v>285</v>
      </c>
      <c r="BH9" s="13" t="n">
        <v>540</v>
      </c>
      <c r="BI9" s="13" t="s">
        <v>95</v>
      </c>
    </row>
    <row r="10" customFormat="false" ht="15" hidden="false" customHeight="false" outlineLevel="0" collapsed="false">
      <c r="A10" s="9" t="n">
        <v>9</v>
      </c>
      <c r="B10" s="9" t="s">
        <v>24</v>
      </c>
      <c r="C10" s="9" t="n">
        <v>96</v>
      </c>
      <c r="D10" s="9" t="n">
        <v>203524</v>
      </c>
      <c r="E10" s="9" t="n">
        <v>2055825</v>
      </c>
      <c r="F10" s="9" t="s">
        <v>354</v>
      </c>
      <c r="G10" s="9" t="s">
        <v>54</v>
      </c>
      <c r="H10" s="9" t="n">
        <v>960</v>
      </c>
      <c r="I10" s="10" t="s">
        <v>55</v>
      </c>
      <c r="J10" s="9" t="n">
        <v>0</v>
      </c>
      <c r="K10" s="9" t="n">
        <f aca="false">H10-J10</f>
        <v>960</v>
      </c>
      <c r="L10" s="9" t="n">
        <v>1056</v>
      </c>
      <c r="M10" s="9" t="n">
        <f aca="false">K10+L10</f>
        <v>2016</v>
      </c>
      <c r="N10" s="9" t="n">
        <v>96</v>
      </c>
      <c r="O10" s="9" t="n">
        <v>96</v>
      </c>
      <c r="P10" s="9"/>
      <c r="Q10" s="9" t="n">
        <v>96</v>
      </c>
      <c r="R10" s="9" t="n">
        <f aca="false">100+96</f>
        <v>196</v>
      </c>
      <c r="S10" s="9" t="n">
        <v>88</v>
      </c>
      <c r="T10" s="9" t="n">
        <v>88</v>
      </c>
      <c r="U10" s="9" t="n">
        <v>96</v>
      </c>
      <c r="V10" s="9" t="n">
        <v>88</v>
      </c>
      <c r="W10" s="9"/>
      <c r="X10" s="9"/>
      <c r="Y10" s="9"/>
      <c r="Z10" s="9" t="n">
        <v>96</v>
      </c>
      <c r="AA10" s="9" t="n">
        <v>95</v>
      </c>
      <c r="AB10" s="9"/>
      <c r="AC10" s="9"/>
      <c r="AD10" s="9" t="n">
        <v>80</v>
      </c>
      <c r="AE10" s="9"/>
      <c r="AF10" s="9" t="n">
        <f aca="false">SUM(N10:AE10)</f>
        <v>1115</v>
      </c>
      <c r="AG10" s="9" t="n">
        <f aca="false">M10-AF10</f>
        <v>901</v>
      </c>
      <c r="AH10" s="9" t="n">
        <v>768</v>
      </c>
      <c r="AI10" s="9" t="n">
        <v>768</v>
      </c>
      <c r="AJ10" s="9" t="n">
        <v>768</v>
      </c>
      <c r="AK10" s="9" t="n">
        <v>768</v>
      </c>
      <c r="AL10" s="9" t="n">
        <v>768</v>
      </c>
      <c r="AM10" s="9" t="s">
        <v>29</v>
      </c>
      <c r="AN10" s="9" t="n">
        <v>768</v>
      </c>
      <c r="AO10" s="9" t="n">
        <v>672</v>
      </c>
      <c r="AP10" s="9" t="n">
        <v>768</v>
      </c>
      <c r="AQ10" s="9" t="n">
        <v>768</v>
      </c>
      <c r="AR10" s="9" t="n">
        <v>768</v>
      </c>
      <c r="AS10" s="9" t="s">
        <v>29</v>
      </c>
      <c r="AT10" s="9" t="s">
        <v>29</v>
      </c>
      <c r="AU10" s="9" t="s">
        <v>29</v>
      </c>
      <c r="AV10" s="9" t="s">
        <v>29</v>
      </c>
      <c r="AW10" s="9" t="s">
        <v>29</v>
      </c>
      <c r="AX10" s="9" t="s">
        <v>29</v>
      </c>
      <c r="AY10" s="9" t="s">
        <v>29</v>
      </c>
      <c r="AZ10" s="9" t="s">
        <v>29</v>
      </c>
      <c r="BA10" s="9" t="n">
        <v>384</v>
      </c>
      <c r="BB10" s="9" t="n">
        <v>1152</v>
      </c>
      <c r="BC10" s="9" t="n">
        <v>768</v>
      </c>
      <c r="BD10" s="9" t="n">
        <v>768</v>
      </c>
      <c r="BE10" s="9" t="n">
        <v>768</v>
      </c>
      <c r="BF10" s="11" t="n">
        <f aca="false">ROUNDUP(AG10/C10,0)</f>
        <v>10</v>
      </c>
      <c r="BG10" s="13" t="n">
        <v>10</v>
      </c>
      <c r="BH10" s="13" t="n">
        <v>560</v>
      </c>
      <c r="BI10" s="13" t="s">
        <v>372</v>
      </c>
    </row>
    <row r="11" customFormat="false" ht="15" hidden="false" customHeight="false" outlineLevel="0" collapsed="false">
      <c r="A11" s="9" t="n">
        <v>10</v>
      </c>
      <c r="B11" s="9" t="s">
        <v>24</v>
      </c>
      <c r="C11" s="9" t="n">
        <v>160</v>
      </c>
      <c r="D11" s="9" t="n">
        <v>203524</v>
      </c>
      <c r="E11" s="9" t="n">
        <v>2055827</v>
      </c>
      <c r="F11" s="9" t="s">
        <v>354</v>
      </c>
      <c r="G11" s="9" t="s">
        <v>43</v>
      </c>
      <c r="H11" s="9" t="n">
        <v>960</v>
      </c>
      <c r="I11" s="10" t="s">
        <v>44</v>
      </c>
      <c r="J11" s="9" t="n">
        <v>665</v>
      </c>
      <c r="K11" s="9" t="n">
        <f aca="false">H11-J11</f>
        <v>295</v>
      </c>
      <c r="L11" s="9" t="n">
        <v>1056</v>
      </c>
      <c r="M11" s="9" t="n">
        <f aca="false">K11+L11</f>
        <v>1351</v>
      </c>
      <c r="N11" s="9"/>
      <c r="O11" s="9"/>
      <c r="P11" s="9"/>
      <c r="Q11" s="9" t="n">
        <v>80</v>
      </c>
      <c r="R11" s="9"/>
      <c r="S11" s="9"/>
      <c r="T11" s="9"/>
      <c r="U11" s="9"/>
      <c r="V11" s="9" t="n">
        <v>96</v>
      </c>
      <c r="W11" s="9"/>
      <c r="X11" s="9"/>
      <c r="Y11" s="9"/>
      <c r="Z11" s="9"/>
      <c r="AA11" s="9" t="n">
        <f aca="false">96+96</f>
        <v>192</v>
      </c>
      <c r="AB11" s="9"/>
      <c r="AC11" s="9" t="n">
        <v>101</v>
      </c>
      <c r="AD11" s="9"/>
      <c r="AE11" s="9"/>
      <c r="AF11" s="9" t="n">
        <f aca="false">SUM(N11:AE11)</f>
        <v>469</v>
      </c>
      <c r="AG11" s="9" t="n">
        <f aca="false">M11-AF11</f>
        <v>882</v>
      </c>
      <c r="AH11" s="9" t="n">
        <v>768</v>
      </c>
      <c r="AI11" s="9" t="n">
        <v>768</v>
      </c>
      <c r="AJ11" s="9" t="n">
        <v>768</v>
      </c>
      <c r="AK11" s="9" t="n">
        <v>768</v>
      </c>
      <c r="AL11" s="9" t="n">
        <v>768</v>
      </c>
      <c r="AM11" s="9" t="s">
        <v>29</v>
      </c>
      <c r="AN11" s="9" t="n">
        <v>768</v>
      </c>
      <c r="AO11" s="9" t="n">
        <v>672</v>
      </c>
      <c r="AP11" s="9" t="n">
        <v>768</v>
      </c>
      <c r="AQ11" s="9" t="n">
        <v>768</v>
      </c>
      <c r="AR11" s="9" t="n">
        <v>768</v>
      </c>
      <c r="AS11" s="9" t="s">
        <v>29</v>
      </c>
      <c r="AT11" s="9" t="s">
        <v>29</v>
      </c>
      <c r="AU11" s="9" t="s">
        <v>29</v>
      </c>
      <c r="AV11" s="9" t="s">
        <v>29</v>
      </c>
      <c r="AW11" s="9" t="s">
        <v>29</v>
      </c>
      <c r="AX11" s="9" t="s">
        <v>29</v>
      </c>
      <c r="AY11" s="9" t="s">
        <v>29</v>
      </c>
      <c r="AZ11" s="9" t="s">
        <v>29</v>
      </c>
      <c r="BA11" s="9" t="n">
        <v>384</v>
      </c>
      <c r="BB11" s="9" t="n">
        <v>1152</v>
      </c>
      <c r="BC11" s="9" t="n">
        <v>768</v>
      </c>
      <c r="BD11" s="9" t="n">
        <v>768</v>
      </c>
      <c r="BE11" s="9" t="n">
        <v>768</v>
      </c>
      <c r="BF11" s="11" t="n">
        <f aca="false">ROUNDUP(AG11/C11,0)</f>
        <v>6</v>
      </c>
      <c r="BG11" s="13" t="n">
        <v>375</v>
      </c>
      <c r="BH11" s="13" t="n">
        <v>1616</v>
      </c>
      <c r="BI11" s="13" t="s">
        <v>49</v>
      </c>
    </row>
    <row r="12" customFormat="false" ht="15" hidden="false" customHeight="false" outlineLevel="0" collapsed="false">
      <c r="A12" s="9" t="n">
        <v>11</v>
      </c>
      <c r="B12" s="9" t="s">
        <v>24</v>
      </c>
      <c r="C12" s="9" t="n">
        <v>160</v>
      </c>
      <c r="D12" s="9" t="n">
        <v>190993</v>
      </c>
      <c r="E12" s="9" t="n">
        <v>2033368</v>
      </c>
      <c r="F12" s="9" t="s">
        <v>373</v>
      </c>
      <c r="G12" s="9" t="s">
        <v>139</v>
      </c>
      <c r="H12" s="9" t="n">
        <v>1280</v>
      </c>
      <c r="I12" s="10" t="s">
        <v>140</v>
      </c>
      <c r="J12" s="9" t="n">
        <v>640</v>
      </c>
      <c r="K12" s="9" t="n">
        <f aca="false">H12-J12</f>
        <v>640</v>
      </c>
      <c r="L12" s="9" t="n">
        <v>1120</v>
      </c>
      <c r="M12" s="9" t="n">
        <f aca="false">K12+L12</f>
        <v>1760</v>
      </c>
      <c r="N12" s="9"/>
      <c r="O12" s="9" t="n">
        <v>160</v>
      </c>
      <c r="P12" s="9"/>
      <c r="Q12" s="9"/>
      <c r="R12" s="9"/>
      <c r="S12" s="9"/>
      <c r="T12" s="9"/>
      <c r="U12" s="9" t="n">
        <v>160</v>
      </c>
      <c r="V12" s="9" t="n">
        <v>109</v>
      </c>
      <c r="W12" s="9"/>
      <c r="X12" s="9"/>
      <c r="Y12" s="9"/>
      <c r="Z12" s="9"/>
      <c r="AA12" s="9"/>
      <c r="AB12" s="9"/>
      <c r="AC12" s="9" t="n">
        <f aca="false">160+160</f>
        <v>320</v>
      </c>
      <c r="AD12" s="9" t="n">
        <v>160</v>
      </c>
      <c r="AE12" s="9"/>
      <c r="AF12" s="9" t="n">
        <f aca="false">SUM(N12:AE12)</f>
        <v>909</v>
      </c>
      <c r="AG12" s="9" t="n">
        <f aca="false">M12-AF12</f>
        <v>851</v>
      </c>
      <c r="AH12" s="9" t="n">
        <v>800</v>
      </c>
      <c r="AI12" s="9" t="n">
        <v>960</v>
      </c>
      <c r="AJ12" s="9" t="n">
        <v>960</v>
      </c>
      <c r="AK12" s="9" t="n">
        <v>960</v>
      </c>
      <c r="AL12" s="9" t="n">
        <v>800</v>
      </c>
      <c r="AM12" s="9" t="s">
        <v>29</v>
      </c>
      <c r="AN12" s="9" t="n">
        <v>960</v>
      </c>
      <c r="AO12" s="9" t="n">
        <v>800</v>
      </c>
      <c r="AP12" s="9" t="n">
        <v>960</v>
      </c>
      <c r="AQ12" s="9" t="n">
        <v>960</v>
      </c>
      <c r="AR12" s="9" t="n">
        <v>800</v>
      </c>
      <c r="AS12" s="9" t="s">
        <v>29</v>
      </c>
      <c r="AT12" s="9" t="s">
        <v>29</v>
      </c>
      <c r="AU12" s="9" t="s">
        <v>29</v>
      </c>
      <c r="AV12" s="9" t="s">
        <v>29</v>
      </c>
      <c r="AW12" s="9" t="s">
        <v>29</v>
      </c>
      <c r="AX12" s="9" t="s">
        <v>29</v>
      </c>
      <c r="AY12" s="9" t="s">
        <v>29</v>
      </c>
      <c r="AZ12" s="9" t="s">
        <v>29</v>
      </c>
      <c r="BA12" s="9" t="n">
        <v>320</v>
      </c>
      <c r="BB12" s="9" t="n">
        <v>1600</v>
      </c>
      <c r="BC12" s="9" t="n">
        <v>960</v>
      </c>
      <c r="BD12" s="9" t="n">
        <v>800</v>
      </c>
      <c r="BE12" s="9" t="n">
        <v>960</v>
      </c>
      <c r="BF12" s="11" t="n">
        <f aca="false">ROUNDUP(AG12/C12,0)</f>
        <v>6</v>
      </c>
      <c r="BG12" s="13" t="n">
        <v>178</v>
      </c>
      <c r="BH12" s="13" t="n">
        <v>211</v>
      </c>
      <c r="BI12" s="13" t="s">
        <v>49</v>
      </c>
    </row>
    <row r="13" customFormat="false" ht="15" hidden="false" customHeight="false" outlineLevel="0" collapsed="false">
      <c r="A13" s="9" t="n">
        <v>12</v>
      </c>
      <c r="B13" s="9" t="s">
        <v>24</v>
      </c>
      <c r="C13" s="9" t="n">
        <v>150</v>
      </c>
      <c r="D13" s="9" t="n">
        <v>203524</v>
      </c>
      <c r="E13" s="9" t="n">
        <v>2115229</v>
      </c>
      <c r="F13" s="9" t="s">
        <v>371</v>
      </c>
      <c r="G13" s="9" t="s">
        <v>265</v>
      </c>
      <c r="H13" s="9" t="s">
        <v>29</v>
      </c>
      <c r="I13" s="10" t="s">
        <v>266</v>
      </c>
      <c r="J13" s="9" t="n">
        <v>150</v>
      </c>
      <c r="K13" s="9" t="n">
        <f aca="false">H13-J13</f>
        <v>-150</v>
      </c>
      <c r="L13" s="9" t="n">
        <v>1000</v>
      </c>
      <c r="M13" s="9" t="n">
        <f aca="false">K13+L13</f>
        <v>850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 t="n">
        <f aca="false">SUM(N13:AE13)</f>
        <v>0</v>
      </c>
      <c r="AG13" s="9" t="n">
        <f aca="false">M13-AF13</f>
        <v>850</v>
      </c>
      <c r="AH13" s="9" t="s">
        <v>29</v>
      </c>
      <c r="AI13" s="9" t="s">
        <v>29</v>
      </c>
      <c r="AJ13" s="9" t="s">
        <v>29</v>
      </c>
      <c r="AK13" s="9" t="s">
        <v>29</v>
      </c>
      <c r="AL13" s="9" t="s">
        <v>29</v>
      </c>
      <c r="AM13" s="9" t="s">
        <v>29</v>
      </c>
      <c r="AN13" s="9" t="s">
        <v>29</v>
      </c>
      <c r="AO13" s="9" t="s">
        <v>29</v>
      </c>
      <c r="AP13" s="9" t="s">
        <v>29</v>
      </c>
      <c r="AQ13" s="9" t="s">
        <v>29</v>
      </c>
      <c r="AR13" s="9" t="s">
        <v>29</v>
      </c>
      <c r="AS13" s="9" t="s">
        <v>29</v>
      </c>
      <c r="AT13" s="9" t="s">
        <v>29</v>
      </c>
      <c r="AU13" s="9" t="s">
        <v>29</v>
      </c>
      <c r="AV13" s="9" t="s">
        <v>29</v>
      </c>
      <c r="AW13" s="9" t="s">
        <v>29</v>
      </c>
      <c r="AX13" s="9" t="s">
        <v>29</v>
      </c>
      <c r="AY13" s="9" t="s">
        <v>29</v>
      </c>
      <c r="AZ13" s="9" t="s">
        <v>29</v>
      </c>
      <c r="BA13" s="9" t="n">
        <v>1000</v>
      </c>
      <c r="BB13" s="9" t="s">
        <v>29</v>
      </c>
      <c r="BC13" s="9" t="s">
        <v>29</v>
      </c>
      <c r="BD13" s="9" t="s">
        <v>29</v>
      </c>
      <c r="BE13" s="9" t="s">
        <v>29</v>
      </c>
      <c r="BF13" s="11" t="n">
        <f aca="false">ROUNDUP(AG13/C13,0)</f>
        <v>6</v>
      </c>
      <c r="BG13" s="13" t="n">
        <v>64</v>
      </c>
      <c r="BH13" s="13" t="n">
        <v>0</v>
      </c>
      <c r="BI13" s="13" t="s">
        <v>339</v>
      </c>
    </row>
    <row r="14" customFormat="false" ht="15" hidden="false" customHeight="false" outlineLevel="0" collapsed="false">
      <c r="A14" s="9" t="n">
        <v>13</v>
      </c>
      <c r="B14" s="9" t="s">
        <v>24</v>
      </c>
      <c r="C14" s="9" t="n">
        <v>900</v>
      </c>
      <c r="D14" s="9" t="n">
        <v>190991</v>
      </c>
      <c r="E14" s="9" t="n">
        <v>2093741</v>
      </c>
      <c r="F14" s="9" t="s">
        <v>373</v>
      </c>
      <c r="G14" s="9" t="s">
        <v>158</v>
      </c>
      <c r="H14" s="9" t="n">
        <v>800</v>
      </c>
      <c r="I14" s="10" t="s">
        <v>159</v>
      </c>
      <c r="J14" s="9" t="n">
        <v>211</v>
      </c>
      <c r="K14" s="9" t="n">
        <f aca="false">H14-J14</f>
        <v>589</v>
      </c>
      <c r="L14" s="9" t="n">
        <v>800</v>
      </c>
      <c r="M14" s="9" t="n">
        <f aca="false">K14+L14</f>
        <v>1389</v>
      </c>
      <c r="N14" s="9"/>
      <c r="O14" s="9"/>
      <c r="P14" s="9"/>
      <c r="Q14" s="9"/>
      <c r="R14" s="9"/>
      <c r="S14" s="9" t="n">
        <v>557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 t="n">
        <f aca="false">SUM(N14:AE14)</f>
        <v>557</v>
      </c>
      <c r="AG14" s="9" t="n">
        <f aca="false">M14-AF14</f>
        <v>832</v>
      </c>
      <c r="AH14" s="9" t="n">
        <v>800</v>
      </c>
      <c r="AI14" s="9" t="n">
        <v>800</v>
      </c>
      <c r="AJ14" s="9" t="n">
        <v>800</v>
      </c>
      <c r="AK14" s="9" t="n">
        <v>800</v>
      </c>
      <c r="AL14" s="9" t="n">
        <v>800</v>
      </c>
      <c r="AM14" s="9" t="s">
        <v>29</v>
      </c>
      <c r="AN14" s="9" t="n">
        <v>800</v>
      </c>
      <c r="AO14" s="9" t="n">
        <v>800</v>
      </c>
      <c r="AP14" s="9" t="n">
        <v>800</v>
      </c>
      <c r="AQ14" s="9" t="n">
        <v>800</v>
      </c>
      <c r="AR14" s="9" t="n">
        <v>800</v>
      </c>
      <c r="AS14" s="9" t="s">
        <v>29</v>
      </c>
      <c r="AT14" s="9" t="s">
        <v>29</v>
      </c>
      <c r="AU14" s="9" t="s">
        <v>29</v>
      </c>
      <c r="AV14" s="9" t="s">
        <v>29</v>
      </c>
      <c r="AW14" s="9" t="s">
        <v>29</v>
      </c>
      <c r="AX14" s="9" t="s">
        <v>29</v>
      </c>
      <c r="AY14" s="9" t="s">
        <v>29</v>
      </c>
      <c r="AZ14" s="9" t="s">
        <v>29</v>
      </c>
      <c r="BA14" s="9" t="s">
        <v>29</v>
      </c>
      <c r="BB14" s="9" t="n">
        <v>800</v>
      </c>
      <c r="BC14" s="9" t="n">
        <v>800</v>
      </c>
      <c r="BD14" s="9" t="n">
        <v>800</v>
      </c>
      <c r="BE14" s="9" t="n">
        <v>800</v>
      </c>
      <c r="BF14" s="11" t="n">
        <f aca="false">ROUNDUP(AG14/C14,0)</f>
        <v>1</v>
      </c>
      <c r="BG14" s="13" t="n">
        <v>32</v>
      </c>
      <c r="BH14" s="13" t="n">
        <v>97</v>
      </c>
      <c r="BI14" s="13" t="s">
        <v>374</v>
      </c>
    </row>
    <row r="15" customFormat="false" ht="15" hidden="false" customHeight="false" outlineLevel="0" collapsed="false">
      <c r="A15" s="9" t="n">
        <v>14</v>
      </c>
      <c r="B15" s="9" t="s">
        <v>24</v>
      </c>
      <c r="C15" s="9" t="n">
        <v>1000</v>
      </c>
      <c r="D15" s="9" t="n">
        <v>203524</v>
      </c>
      <c r="E15" s="9" t="n">
        <v>2118333</v>
      </c>
      <c r="F15" s="9"/>
      <c r="G15" s="9" t="s">
        <v>224</v>
      </c>
      <c r="H15" s="9" t="s">
        <v>29</v>
      </c>
      <c r="I15" s="10" t="s">
        <v>225</v>
      </c>
      <c r="J15" s="9" t="n">
        <v>0</v>
      </c>
      <c r="K15" s="9" t="n">
        <f aca="false">H15-J15</f>
        <v>0</v>
      </c>
      <c r="L15" s="9" t="n">
        <v>800</v>
      </c>
      <c r="M15" s="9" t="n">
        <f aca="false">K15+L15</f>
        <v>800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 t="n">
        <f aca="false">SUM(N15:AE15)</f>
        <v>0</v>
      </c>
      <c r="AG15" s="9" t="n">
        <f aca="false">M15-AF15</f>
        <v>800</v>
      </c>
      <c r="AH15" s="9" t="s">
        <v>29</v>
      </c>
      <c r="AI15" s="9" t="n">
        <v>0</v>
      </c>
      <c r="AJ15" s="9" t="s">
        <v>29</v>
      </c>
      <c r="AK15" s="9" t="s">
        <v>29</v>
      </c>
      <c r="AL15" s="9" t="s">
        <v>29</v>
      </c>
      <c r="AM15" s="9" t="s">
        <v>29</v>
      </c>
      <c r="AN15" s="9" t="s">
        <v>29</v>
      </c>
      <c r="AO15" s="9" t="s">
        <v>29</v>
      </c>
      <c r="AP15" s="9" t="s">
        <v>29</v>
      </c>
      <c r="AQ15" s="9" t="s">
        <v>29</v>
      </c>
      <c r="AR15" s="9" t="s">
        <v>29</v>
      </c>
      <c r="AS15" s="9" t="s">
        <v>29</v>
      </c>
      <c r="AT15" s="9" t="s">
        <v>29</v>
      </c>
      <c r="AU15" s="9" t="s">
        <v>29</v>
      </c>
      <c r="AV15" s="9" t="s">
        <v>29</v>
      </c>
      <c r="AW15" s="9" t="s">
        <v>29</v>
      </c>
      <c r="AX15" s="9" t="s">
        <v>29</v>
      </c>
      <c r="AY15" s="9" t="s">
        <v>29</v>
      </c>
      <c r="AZ15" s="9" t="s">
        <v>29</v>
      </c>
      <c r="BA15" s="9" t="s">
        <v>29</v>
      </c>
      <c r="BB15" s="9" t="s">
        <v>29</v>
      </c>
      <c r="BC15" s="9" t="s">
        <v>29</v>
      </c>
      <c r="BD15" s="9" t="n">
        <v>800</v>
      </c>
      <c r="BE15" s="9" t="s">
        <v>29</v>
      </c>
      <c r="BF15" s="11" t="n">
        <f aca="false">ROUNDUP(AG15/C15,0)</f>
        <v>1</v>
      </c>
      <c r="BG15" s="13" t="n">
        <v>515</v>
      </c>
      <c r="BH15" s="13" t="n">
        <v>1010</v>
      </c>
      <c r="BI15" s="13" t="s">
        <v>95</v>
      </c>
    </row>
    <row r="16" customFormat="false" ht="15" hidden="false" customHeight="false" outlineLevel="0" collapsed="false">
      <c r="A16" s="9" t="n">
        <v>15</v>
      </c>
      <c r="B16" s="9" t="s">
        <v>24</v>
      </c>
      <c r="C16" s="9" t="n">
        <v>1000</v>
      </c>
      <c r="D16" s="9" t="n">
        <v>203524</v>
      </c>
      <c r="E16" s="9" t="n">
        <v>2118338</v>
      </c>
      <c r="F16" s="9"/>
      <c r="G16" s="9" t="s">
        <v>230</v>
      </c>
      <c r="H16" s="9" t="s">
        <v>29</v>
      </c>
      <c r="I16" s="10" t="s">
        <v>231</v>
      </c>
      <c r="J16" s="9" t="n">
        <v>0</v>
      </c>
      <c r="K16" s="9" t="n">
        <f aca="false">H16-J16</f>
        <v>0</v>
      </c>
      <c r="L16" s="9" t="n">
        <v>800</v>
      </c>
      <c r="M16" s="9" t="n">
        <f aca="false">K16+L16</f>
        <v>800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 t="n">
        <f aca="false">SUM(N16:AE16)</f>
        <v>0</v>
      </c>
      <c r="AG16" s="9" t="n">
        <f aca="false">M16-AF16</f>
        <v>800</v>
      </c>
      <c r="AH16" s="9" t="s">
        <v>29</v>
      </c>
      <c r="AI16" s="9" t="s">
        <v>29</v>
      </c>
      <c r="AJ16" s="9" t="s">
        <v>29</v>
      </c>
      <c r="AK16" s="9" t="s">
        <v>29</v>
      </c>
      <c r="AL16" s="9" t="s">
        <v>29</v>
      </c>
      <c r="AM16" s="9" t="s">
        <v>29</v>
      </c>
      <c r="AN16" s="9" t="s">
        <v>29</v>
      </c>
      <c r="AO16" s="9" t="s">
        <v>29</v>
      </c>
      <c r="AP16" s="9" t="s">
        <v>29</v>
      </c>
      <c r="AQ16" s="9" t="s">
        <v>29</v>
      </c>
      <c r="AR16" s="9" t="s">
        <v>29</v>
      </c>
      <c r="AS16" s="9" t="s">
        <v>29</v>
      </c>
      <c r="AT16" s="9" t="s">
        <v>29</v>
      </c>
      <c r="AU16" s="9" t="s">
        <v>29</v>
      </c>
      <c r="AV16" s="9" t="s">
        <v>29</v>
      </c>
      <c r="AW16" s="9" t="s">
        <v>29</v>
      </c>
      <c r="AX16" s="9" t="s">
        <v>29</v>
      </c>
      <c r="AY16" s="9" t="s">
        <v>29</v>
      </c>
      <c r="AZ16" s="9" t="s">
        <v>29</v>
      </c>
      <c r="BA16" s="9" t="n">
        <v>800</v>
      </c>
      <c r="BB16" s="9" t="s">
        <v>29</v>
      </c>
      <c r="BC16" s="9" t="s">
        <v>29</v>
      </c>
      <c r="BD16" s="9" t="s">
        <v>29</v>
      </c>
      <c r="BE16" s="9" t="s">
        <v>29</v>
      </c>
      <c r="BF16" s="11" t="n">
        <f aca="false">ROUNDUP(AG16/C16,0)</f>
        <v>1</v>
      </c>
      <c r="BG16" s="13" t="n">
        <v>515</v>
      </c>
      <c r="BH16" s="13" t="n">
        <v>1010</v>
      </c>
      <c r="BI16" s="13" t="s">
        <v>95</v>
      </c>
    </row>
    <row r="17" customFormat="false" ht="15" hidden="false" customHeight="false" outlineLevel="0" collapsed="false">
      <c r="A17" s="9" t="n">
        <v>16</v>
      </c>
      <c r="B17" s="9" t="s">
        <v>24</v>
      </c>
      <c r="C17" s="9" t="n">
        <v>400</v>
      </c>
      <c r="D17" s="9" t="n">
        <v>156988</v>
      </c>
      <c r="E17" s="9" t="n">
        <v>2132173</v>
      </c>
      <c r="F17" s="9" t="s">
        <v>354</v>
      </c>
      <c r="G17" s="9" t="s">
        <v>253</v>
      </c>
      <c r="H17" s="9" t="n">
        <v>500</v>
      </c>
      <c r="I17" s="10" t="s">
        <v>254</v>
      </c>
      <c r="J17" s="9" t="n">
        <v>0</v>
      </c>
      <c r="K17" s="9" t="n">
        <f aca="false">H17-J17</f>
        <v>500</v>
      </c>
      <c r="L17" s="9" t="n">
        <v>500</v>
      </c>
      <c r="M17" s="9" t="n">
        <f aca="false">K17+L17</f>
        <v>1000</v>
      </c>
      <c r="N17" s="9"/>
      <c r="O17" s="9"/>
      <c r="P17" s="9"/>
      <c r="Q17" s="9"/>
      <c r="R17" s="9"/>
      <c r="S17" s="9"/>
      <c r="T17" s="9" t="n">
        <v>226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 t="n">
        <f aca="false">SUM(N17:AE17)</f>
        <v>226</v>
      </c>
      <c r="AG17" s="9" t="n">
        <f aca="false">M17-AF17</f>
        <v>774</v>
      </c>
      <c r="AH17" s="9" t="s">
        <v>29</v>
      </c>
      <c r="AI17" s="9" t="s">
        <v>29</v>
      </c>
      <c r="AJ17" s="9" t="n">
        <v>0</v>
      </c>
      <c r="AK17" s="9" t="s">
        <v>29</v>
      </c>
      <c r="AL17" s="9" t="s">
        <v>29</v>
      </c>
      <c r="AM17" s="9" t="s">
        <v>29</v>
      </c>
      <c r="AN17" s="9" t="s">
        <v>29</v>
      </c>
      <c r="AO17" s="9" t="s">
        <v>29</v>
      </c>
      <c r="AP17" s="9" t="s">
        <v>29</v>
      </c>
      <c r="AQ17" s="9" t="s">
        <v>29</v>
      </c>
      <c r="AR17" s="9" t="s">
        <v>29</v>
      </c>
      <c r="AS17" s="9" t="s">
        <v>29</v>
      </c>
      <c r="AT17" s="9" t="s">
        <v>29</v>
      </c>
      <c r="AU17" s="9" t="s">
        <v>29</v>
      </c>
      <c r="AV17" s="9" t="s">
        <v>29</v>
      </c>
      <c r="AW17" s="9" t="s">
        <v>29</v>
      </c>
      <c r="AX17" s="9" t="s">
        <v>29</v>
      </c>
      <c r="AY17" s="9" t="s">
        <v>29</v>
      </c>
      <c r="AZ17" s="9" t="s">
        <v>29</v>
      </c>
      <c r="BA17" s="9" t="s">
        <v>29</v>
      </c>
      <c r="BB17" s="9" t="n">
        <v>500</v>
      </c>
      <c r="BC17" s="9" t="s">
        <v>29</v>
      </c>
      <c r="BD17" s="9" t="s">
        <v>29</v>
      </c>
      <c r="BE17" s="9" t="s">
        <v>29</v>
      </c>
      <c r="BF17" s="11" t="n">
        <f aca="false">ROUNDUP(AG17/C17,0)</f>
        <v>2</v>
      </c>
      <c r="BG17" s="13" t="n">
        <v>673</v>
      </c>
      <c r="BH17" s="13" t="n">
        <v>10</v>
      </c>
      <c r="BI17" s="13" t="s">
        <v>49</v>
      </c>
    </row>
    <row r="18" customFormat="false" ht="15" hidden="false" customHeight="false" outlineLevel="0" collapsed="false">
      <c r="A18" s="9" t="n">
        <v>17</v>
      </c>
      <c r="B18" s="9" t="s">
        <v>24</v>
      </c>
      <c r="C18" s="9" t="n">
        <v>1000</v>
      </c>
      <c r="D18" s="9" t="n">
        <v>191575</v>
      </c>
      <c r="E18" s="9" t="n">
        <v>2073479</v>
      </c>
      <c r="F18" s="9" t="s">
        <v>329</v>
      </c>
      <c r="G18" s="9" t="s">
        <v>51</v>
      </c>
      <c r="H18" s="9" t="n">
        <v>1500</v>
      </c>
      <c r="I18" s="10" t="s">
        <v>52</v>
      </c>
      <c r="J18" s="9" t="n">
        <v>0</v>
      </c>
      <c r="K18" s="9" t="n">
        <f aca="false">H18-J18</f>
        <v>1500</v>
      </c>
      <c r="L18" s="9" t="n">
        <v>900</v>
      </c>
      <c r="M18" s="9" t="n">
        <f aca="false">K18+L18</f>
        <v>2400</v>
      </c>
      <c r="N18" s="9"/>
      <c r="O18" s="9"/>
      <c r="P18" s="9"/>
      <c r="Q18" s="9" t="n">
        <v>400</v>
      </c>
      <c r="R18" s="9"/>
      <c r="S18" s="9"/>
      <c r="T18" s="9"/>
      <c r="U18" s="9"/>
      <c r="V18" s="9"/>
      <c r="W18" s="9" t="n">
        <v>440</v>
      </c>
      <c r="X18" s="9" t="n">
        <v>226</v>
      </c>
      <c r="Y18" s="9"/>
      <c r="Z18" s="9"/>
      <c r="AA18" s="9"/>
      <c r="AB18" s="9" t="n">
        <f aca="false">369+250</f>
        <v>619</v>
      </c>
      <c r="AC18" s="9"/>
      <c r="AD18" s="9"/>
      <c r="AE18" s="9"/>
      <c r="AF18" s="9" t="n">
        <f aca="false">SUM(N18:AE18)</f>
        <v>1685</v>
      </c>
      <c r="AG18" s="9" t="n">
        <f aca="false">M18-AF18</f>
        <v>715</v>
      </c>
      <c r="AH18" s="9" t="n">
        <v>900</v>
      </c>
      <c r="AI18" s="9" t="n">
        <v>1200</v>
      </c>
      <c r="AJ18" s="9" t="n">
        <v>900</v>
      </c>
      <c r="AK18" s="9" t="n">
        <v>900</v>
      </c>
      <c r="AL18" s="9" t="n">
        <v>900</v>
      </c>
      <c r="AM18" s="9" t="s">
        <v>29</v>
      </c>
      <c r="AN18" s="9" t="n">
        <v>900</v>
      </c>
      <c r="AO18" s="9" t="n">
        <v>900</v>
      </c>
      <c r="AP18" s="9" t="n">
        <v>900</v>
      </c>
      <c r="AQ18" s="9" t="n">
        <v>900</v>
      </c>
      <c r="AR18" s="9" t="n">
        <v>900</v>
      </c>
      <c r="AS18" s="9" t="s">
        <v>29</v>
      </c>
      <c r="AT18" s="9" t="s">
        <v>29</v>
      </c>
      <c r="AU18" s="9" t="s">
        <v>29</v>
      </c>
      <c r="AV18" s="9" t="s">
        <v>29</v>
      </c>
      <c r="AW18" s="9" t="s">
        <v>29</v>
      </c>
      <c r="AX18" s="9" t="s">
        <v>29</v>
      </c>
      <c r="AY18" s="9" t="s">
        <v>29</v>
      </c>
      <c r="AZ18" s="9" t="s">
        <v>29</v>
      </c>
      <c r="BA18" s="9" t="n">
        <v>300</v>
      </c>
      <c r="BB18" s="9" t="n">
        <v>1500</v>
      </c>
      <c r="BC18" s="9" t="n">
        <v>900</v>
      </c>
      <c r="BD18" s="9" t="n">
        <v>900</v>
      </c>
      <c r="BE18" s="9" t="n">
        <v>900</v>
      </c>
      <c r="BF18" s="11" t="n">
        <f aca="false">ROUNDUP(AG18/C18,0)</f>
        <v>1</v>
      </c>
      <c r="BG18" s="13" t="n">
        <v>954</v>
      </c>
      <c r="BH18" s="13" t="n">
        <v>2925</v>
      </c>
      <c r="BI18" s="13" t="s">
        <v>49</v>
      </c>
    </row>
    <row r="19" customFormat="false" ht="15" hidden="false" customHeight="false" outlineLevel="0" collapsed="false">
      <c r="A19" s="9" t="n">
        <v>18</v>
      </c>
      <c r="B19" s="9" t="s">
        <v>24</v>
      </c>
      <c r="C19" s="9" t="n">
        <v>450</v>
      </c>
      <c r="D19" s="9" t="n">
        <v>191575</v>
      </c>
      <c r="E19" s="9" t="n">
        <v>2066305</v>
      </c>
      <c r="F19" s="9" t="s">
        <v>373</v>
      </c>
      <c r="G19" s="9" t="s">
        <v>47</v>
      </c>
      <c r="H19" s="9" t="n">
        <v>1350</v>
      </c>
      <c r="I19" s="10" t="s">
        <v>48</v>
      </c>
      <c r="J19" s="9" t="n">
        <v>773</v>
      </c>
      <c r="K19" s="9" t="n">
        <f aca="false">H19-J19</f>
        <v>577</v>
      </c>
      <c r="L19" s="9" t="n">
        <v>900</v>
      </c>
      <c r="M19" s="9" t="n">
        <f aca="false">K19+L19</f>
        <v>1477</v>
      </c>
      <c r="N19" s="9"/>
      <c r="O19" s="9" t="n">
        <v>192</v>
      </c>
      <c r="P19" s="9" t="n">
        <v>420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 t="n">
        <v>172</v>
      </c>
      <c r="AD19" s="9"/>
      <c r="AE19" s="9"/>
      <c r="AF19" s="9" t="n">
        <f aca="false">SUM(N19:AE19)</f>
        <v>784</v>
      </c>
      <c r="AG19" s="9" t="n">
        <f aca="false">M19-AF19</f>
        <v>693</v>
      </c>
      <c r="AH19" s="9" t="n">
        <v>900</v>
      </c>
      <c r="AI19" s="9" t="n">
        <v>900</v>
      </c>
      <c r="AJ19" s="9" t="n">
        <v>900</v>
      </c>
      <c r="AK19" s="9" t="n">
        <v>900</v>
      </c>
      <c r="AL19" s="9" t="n">
        <v>900</v>
      </c>
      <c r="AM19" s="9" t="s">
        <v>29</v>
      </c>
      <c r="AN19" s="9" t="n">
        <v>900</v>
      </c>
      <c r="AO19" s="9" t="n">
        <v>900</v>
      </c>
      <c r="AP19" s="9" t="n">
        <v>900</v>
      </c>
      <c r="AQ19" s="9" t="n">
        <v>900</v>
      </c>
      <c r="AR19" s="9" t="n">
        <v>900</v>
      </c>
      <c r="AS19" s="9" t="s">
        <v>29</v>
      </c>
      <c r="AT19" s="9" t="s">
        <v>29</v>
      </c>
      <c r="AU19" s="9" t="s">
        <v>29</v>
      </c>
      <c r="AV19" s="9" t="s">
        <v>29</v>
      </c>
      <c r="AW19" s="9" t="s">
        <v>29</v>
      </c>
      <c r="AX19" s="9" t="s">
        <v>29</v>
      </c>
      <c r="AY19" s="9" t="s">
        <v>29</v>
      </c>
      <c r="AZ19" s="9" t="s">
        <v>29</v>
      </c>
      <c r="BA19" s="9" t="n">
        <v>450</v>
      </c>
      <c r="BB19" s="9" t="n">
        <v>1350</v>
      </c>
      <c r="BC19" s="9" t="n">
        <v>900</v>
      </c>
      <c r="BD19" s="9" t="n">
        <v>900</v>
      </c>
      <c r="BE19" s="9" t="n">
        <v>900</v>
      </c>
      <c r="BF19" s="11" t="n">
        <f aca="false">ROUNDUP(AG19/C19,0)</f>
        <v>2</v>
      </c>
      <c r="BG19" s="13" t="n">
        <v>611</v>
      </c>
      <c r="BH19" s="13" t="n">
        <v>803</v>
      </c>
      <c r="BI19" s="13" t="s">
        <v>95</v>
      </c>
    </row>
    <row r="20" customFormat="false" ht="15" hidden="false" customHeight="false" outlineLevel="0" collapsed="false">
      <c r="A20" s="9" t="n">
        <v>19</v>
      </c>
      <c r="B20" s="9" t="s">
        <v>24</v>
      </c>
      <c r="C20" s="9" t="n">
        <v>450</v>
      </c>
      <c r="D20" s="9" t="n">
        <v>203525</v>
      </c>
      <c r="E20" s="9" t="n">
        <v>2032044</v>
      </c>
      <c r="F20" s="9" t="s">
        <v>354</v>
      </c>
      <c r="G20" s="9" t="s">
        <v>60</v>
      </c>
      <c r="H20" s="9" t="n">
        <v>1600</v>
      </c>
      <c r="I20" s="10" t="s">
        <v>61</v>
      </c>
      <c r="J20" s="9" t="n">
        <v>1007</v>
      </c>
      <c r="K20" s="9" t="n">
        <f aca="false">H20-J20</f>
        <v>593</v>
      </c>
      <c r="L20" s="9" t="n">
        <v>1200</v>
      </c>
      <c r="M20" s="9" t="n">
        <f aca="false">K20+L20</f>
        <v>1793</v>
      </c>
      <c r="N20" s="9"/>
      <c r="O20" s="9"/>
      <c r="P20" s="9"/>
      <c r="Q20" s="9"/>
      <c r="R20" s="9"/>
      <c r="S20" s="9" t="n">
        <v>382</v>
      </c>
      <c r="T20" s="9"/>
      <c r="U20" s="9"/>
      <c r="V20" s="9"/>
      <c r="W20" s="9"/>
      <c r="X20" s="9"/>
      <c r="Y20" s="9"/>
      <c r="Z20" s="9" t="n">
        <f aca="false">400+371</f>
        <v>771</v>
      </c>
      <c r="AA20" s="9"/>
      <c r="AB20" s="9"/>
      <c r="AC20" s="9"/>
      <c r="AD20" s="9"/>
      <c r="AE20" s="9"/>
      <c r="AF20" s="9" t="n">
        <f aca="false">SUM(N20:AE20)</f>
        <v>1153</v>
      </c>
      <c r="AG20" s="9" t="n">
        <f aca="false">M20-AF20</f>
        <v>640</v>
      </c>
      <c r="AH20" s="9" t="n">
        <v>800</v>
      </c>
      <c r="AI20" s="9" t="n">
        <v>1200</v>
      </c>
      <c r="AJ20" s="9" t="n">
        <v>800</v>
      </c>
      <c r="AK20" s="9" t="n">
        <v>800</v>
      </c>
      <c r="AL20" s="9" t="n">
        <v>800</v>
      </c>
      <c r="AM20" s="9" t="s">
        <v>29</v>
      </c>
      <c r="AN20" s="9" t="n">
        <v>1200</v>
      </c>
      <c r="AO20" s="9" t="n">
        <v>800</v>
      </c>
      <c r="AP20" s="9" t="n">
        <v>800</v>
      </c>
      <c r="AQ20" s="9" t="n">
        <v>800</v>
      </c>
      <c r="AR20" s="9" t="n">
        <v>1200</v>
      </c>
      <c r="AS20" s="9" t="s">
        <v>29</v>
      </c>
      <c r="AT20" s="9" t="s">
        <v>29</v>
      </c>
      <c r="AU20" s="9" t="s">
        <v>29</v>
      </c>
      <c r="AV20" s="9" t="s">
        <v>29</v>
      </c>
      <c r="AW20" s="9" t="s">
        <v>29</v>
      </c>
      <c r="AX20" s="9" t="s">
        <v>29</v>
      </c>
      <c r="AY20" s="9" t="s">
        <v>29</v>
      </c>
      <c r="AZ20" s="9" t="s">
        <v>29</v>
      </c>
      <c r="BA20" s="9" t="s">
        <v>29</v>
      </c>
      <c r="BB20" s="9" t="n">
        <v>1600</v>
      </c>
      <c r="BC20" s="9" t="n">
        <v>1200</v>
      </c>
      <c r="BD20" s="9" t="n">
        <v>800</v>
      </c>
      <c r="BE20" s="9" t="n">
        <v>800</v>
      </c>
      <c r="BF20" s="11" t="n">
        <f aca="false">ROUNDUP(AG20/C20,0)</f>
        <v>2</v>
      </c>
      <c r="BG20" s="13" t="n">
        <v>439</v>
      </c>
      <c r="BH20" s="13" t="n">
        <v>2</v>
      </c>
      <c r="BI20" s="13" t="s">
        <v>95</v>
      </c>
    </row>
    <row r="21" customFormat="false" ht="15" hidden="false" customHeight="false" outlineLevel="0" collapsed="false">
      <c r="A21" s="9" t="n">
        <v>20</v>
      </c>
      <c r="B21" s="9" t="s">
        <v>24</v>
      </c>
      <c r="C21" s="9" t="n">
        <v>2850</v>
      </c>
      <c r="D21" s="9" t="n">
        <v>0</v>
      </c>
      <c r="E21" s="9" t="n">
        <v>2134667</v>
      </c>
      <c r="F21" s="9" t="s">
        <v>375</v>
      </c>
      <c r="G21" s="9" t="s">
        <v>204</v>
      </c>
      <c r="H21" s="9" t="s">
        <v>29</v>
      </c>
      <c r="I21" s="10" t="s">
        <v>205</v>
      </c>
      <c r="J21" s="9" t="n">
        <v>0</v>
      </c>
      <c r="K21" s="9" t="n">
        <f aca="false">H21-J21</f>
        <v>0</v>
      </c>
      <c r="L21" s="9" t="n">
        <v>600</v>
      </c>
      <c r="M21" s="9" t="n">
        <f aca="false">K21+L21</f>
        <v>600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 t="n">
        <f aca="false">SUM(N21:AE21)</f>
        <v>0</v>
      </c>
      <c r="AG21" s="9" t="n">
        <f aca="false">M21-AF21</f>
        <v>600</v>
      </c>
      <c r="AH21" s="9" t="s">
        <v>29</v>
      </c>
      <c r="AI21" s="9" t="n">
        <v>0</v>
      </c>
      <c r="AJ21" s="9" t="s">
        <v>29</v>
      </c>
      <c r="AK21" s="9" t="s">
        <v>29</v>
      </c>
      <c r="AL21" s="9" t="s">
        <v>29</v>
      </c>
      <c r="AM21" s="9" t="s">
        <v>29</v>
      </c>
      <c r="AN21" s="9" t="s">
        <v>29</v>
      </c>
      <c r="AO21" s="9" t="s">
        <v>29</v>
      </c>
      <c r="AP21" s="9" t="s">
        <v>29</v>
      </c>
      <c r="AQ21" s="9" t="s">
        <v>29</v>
      </c>
      <c r="AR21" s="9" t="s">
        <v>29</v>
      </c>
      <c r="AS21" s="9" t="s">
        <v>29</v>
      </c>
      <c r="AT21" s="9" t="s">
        <v>29</v>
      </c>
      <c r="AU21" s="9" t="s">
        <v>29</v>
      </c>
      <c r="AV21" s="9" t="s">
        <v>29</v>
      </c>
      <c r="AW21" s="9" t="s">
        <v>29</v>
      </c>
      <c r="AX21" s="9" t="s">
        <v>29</v>
      </c>
      <c r="AY21" s="9" t="s">
        <v>29</v>
      </c>
      <c r="AZ21" s="9" t="s">
        <v>29</v>
      </c>
      <c r="BA21" s="9" t="s">
        <v>29</v>
      </c>
      <c r="BB21" s="9" t="n">
        <v>500</v>
      </c>
      <c r="BC21" s="9" t="s">
        <v>29</v>
      </c>
      <c r="BD21" s="9" t="s">
        <v>29</v>
      </c>
      <c r="BE21" s="9" t="n">
        <v>500</v>
      </c>
      <c r="BF21" s="11" t="n">
        <f aca="false">ROUNDUP(AG21/C21,0)</f>
        <v>1</v>
      </c>
      <c r="BG21" s="13" t="n">
        <v>3</v>
      </c>
      <c r="BH21" s="13" t="n">
        <v>18</v>
      </c>
      <c r="BI21" s="13" t="s">
        <v>95</v>
      </c>
    </row>
    <row r="22" customFormat="false" ht="15" hidden="false" customHeight="false" outlineLevel="0" collapsed="false">
      <c r="A22" s="9" t="n">
        <v>21</v>
      </c>
      <c r="B22" s="9" t="s">
        <v>24</v>
      </c>
      <c r="C22" s="9" t="n">
        <v>400</v>
      </c>
      <c r="D22" s="9" t="n">
        <v>0</v>
      </c>
      <c r="E22" s="9" t="n">
        <v>2116636</v>
      </c>
      <c r="F22" s="9" t="s">
        <v>373</v>
      </c>
      <c r="G22" s="9" t="s">
        <v>216</v>
      </c>
      <c r="H22" s="9" t="s">
        <v>29</v>
      </c>
      <c r="I22" s="10" t="s">
        <v>217</v>
      </c>
      <c r="J22" s="9" t="n">
        <v>0</v>
      </c>
      <c r="K22" s="9" t="n">
        <f aca="false">H22-J22</f>
        <v>0</v>
      </c>
      <c r="L22" s="9" t="n">
        <v>600</v>
      </c>
      <c r="M22" s="9" t="n">
        <f aca="false">K22+L22</f>
        <v>600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 t="n">
        <f aca="false">SUM(N22:AE22)</f>
        <v>0</v>
      </c>
      <c r="AG22" s="9" t="n">
        <f aca="false">M22-AF22</f>
        <v>600</v>
      </c>
      <c r="AH22" s="9" t="n">
        <v>300</v>
      </c>
      <c r="AI22" s="9" t="n">
        <v>0</v>
      </c>
      <c r="AJ22" s="9" t="n">
        <v>0</v>
      </c>
      <c r="AK22" s="9" t="s">
        <v>29</v>
      </c>
      <c r="AL22" s="9" t="s">
        <v>29</v>
      </c>
      <c r="AM22" s="9" t="s">
        <v>29</v>
      </c>
      <c r="AN22" s="9" t="s">
        <v>29</v>
      </c>
      <c r="AO22" s="9" t="s">
        <v>29</v>
      </c>
      <c r="AP22" s="9" t="s">
        <v>29</v>
      </c>
      <c r="AQ22" s="9" t="s">
        <v>29</v>
      </c>
      <c r="AR22" s="9" t="s">
        <v>29</v>
      </c>
      <c r="AS22" s="9" t="s">
        <v>29</v>
      </c>
      <c r="AT22" s="9" t="s">
        <v>29</v>
      </c>
      <c r="AU22" s="9" t="s">
        <v>29</v>
      </c>
      <c r="AV22" s="9" t="s">
        <v>29</v>
      </c>
      <c r="AW22" s="9" t="s">
        <v>29</v>
      </c>
      <c r="AX22" s="9" t="s">
        <v>29</v>
      </c>
      <c r="AY22" s="9" t="s">
        <v>29</v>
      </c>
      <c r="AZ22" s="9" t="s">
        <v>29</v>
      </c>
      <c r="BA22" s="9" t="s">
        <v>29</v>
      </c>
      <c r="BB22" s="9" t="n">
        <v>300</v>
      </c>
      <c r="BC22" s="9" t="s">
        <v>29</v>
      </c>
      <c r="BD22" s="9" t="n">
        <v>300</v>
      </c>
      <c r="BE22" s="9" t="s">
        <v>29</v>
      </c>
      <c r="BF22" s="11" t="n">
        <f aca="false">ROUNDUP(AG22/C22,0)</f>
        <v>2</v>
      </c>
      <c r="BG22" s="13" t="n">
        <v>40</v>
      </c>
      <c r="BH22" s="13" t="n">
        <v>0</v>
      </c>
      <c r="BI22" s="13" t="s">
        <v>95</v>
      </c>
    </row>
    <row r="23" customFormat="false" ht="15" hidden="false" customHeight="false" outlineLevel="0" collapsed="false">
      <c r="A23" s="9" t="n">
        <v>22</v>
      </c>
      <c r="B23" s="9" t="s">
        <v>24</v>
      </c>
      <c r="C23" s="9" t="n">
        <v>2500</v>
      </c>
      <c r="D23" s="9" t="n">
        <v>203524</v>
      </c>
      <c r="E23" s="9" t="n">
        <v>2115220</v>
      </c>
      <c r="F23" s="9"/>
      <c r="G23" s="9" t="s">
        <v>220</v>
      </c>
      <c r="H23" s="9" t="s">
        <v>29</v>
      </c>
      <c r="I23" s="10" t="s">
        <v>221</v>
      </c>
      <c r="J23" s="9" t="n">
        <v>0</v>
      </c>
      <c r="K23" s="9" t="n">
        <f aca="false">H23-J23</f>
        <v>0</v>
      </c>
      <c r="L23" s="9" t="n">
        <v>600</v>
      </c>
      <c r="M23" s="9" t="n">
        <f aca="false">K23+L23</f>
        <v>600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 t="n">
        <f aca="false">SUM(N23:AE23)</f>
        <v>0</v>
      </c>
      <c r="AG23" s="9" t="n">
        <f aca="false">M23-AF23</f>
        <v>600</v>
      </c>
      <c r="AH23" s="9" t="s">
        <v>29</v>
      </c>
      <c r="AI23" s="9" t="s">
        <v>29</v>
      </c>
      <c r="AJ23" s="9" t="s">
        <v>29</v>
      </c>
      <c r="AK23" s="9" t="s">
        <v>29</v>
      </c>
      <c r="AL23" s="9" t="s">
        <v>29</v>
      </c>
      <c r="AM23" s="9" t="s">
        <v>29</v>
      </c>
      <c r="AN23" s="9" t="s">
        <v>29</v>
      </c>
      <c r="AO23" s="9" t="s">
        <v>29</v>
      </c>
      <c r="AP23" s="9" t="s">
        <v>29</v>
      </c>
      <c r="AQ23" s="9" t="s">
        <v>29</v>
      </c>
      <c r="AR23" s="9" t="s">
        <v>29</v>
      </c>
      <c r="AS23" s="9" t="s">
        <v>29</v>
      </c>
      <c r="AT23" s="9" t="s">
        <v>29</v>
      </c>
      <c r="AU23" s="9" t="s">
        <v>29</v>
      </c>
      <c r="AV23" s="9" t="s">
        <v>29</v>
      </c>
      <c r="AW23" s="9" t="s">
        <v>29</v>
      </c>
      <c r="AX23" s="9" t="s">
        <v>29</v>
      </c>
      <c r="AY23" s="9" t="s">
        <v>29</v>
      </c>
      <c r="AZ23" s="9" t="s">
        <v>29</v>
      </c>
      <c r="BA23" s="9" t="s">
        <v>29</v>
      </c>
      <c r="BB23" s="9" t="s">
        <v>29</v>
      </c>
      <c r="BC23" s="9" t="s">
        <v>29</v>
      </c>
      <c r="BD23" s="9" t="s">
        <v>29</v>
      </c>
      <c r="BE23" s="9" t="n">
        <v>1500</v>
      </c>
      <c r="BF23" s="11" t="n">
        <f aca="false">ROUNDUP(AG23/C23,0)</f>
        <v>1</v>
      </c>
      <c r="BG23" s="13" t="n">
        <v>1</v>
      </c>
      <c r="BH23" s="13" t="n">
        <v>100</v>
      </c>
      <c r="BI23" s="13" t="s">
        <v>125</v>
      </c>
    </row>
    <row r="24" customFormat="false" ht="15" hidden="false" customHeight="false" outlineLevel="0" collapsed="false">
      <c r="A24" s="9" t="n">
        <v>23</v>
      </c>
      <c r="B24" s="9" t="s">
        <v>24</v>
      </c>
      <c r="C24" s="9" t="n">
        <v>3000</v>
      </c>
      <c r="D24" s="9" t="n">
        <v>203524</v>
      </c>
      <c r="E24" s="9" t="n">
        <v>2115219</v>
      </c>
      <c r="F24" s="9" t="s">
        <v>370</v>
      </c>
      <c r="G24" s="9" t="s">
        <v>248</v>
      </c>
      <c r="H24" s="9" t="s">
        <v>29</v>
      </c>
      <c r="I24" s="10" t="s">
        <v>249</v>
      </c>
      <c r="J24" s="9" t="n">
        <v>0</v>
      </c>
      <c r="K24" s="9" t="n">
        <f aca="false">H24-J24</f>
        <v>0</v>
      </c>
      <c r="L24" s="9" t="n">
        <v>500</v>
      </c>
      <c r="M24" s="9" t="n">
        <f aca="false">K24+L24</f>
        <v>500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 t="n">
        <v>50</v>
      </c>
      <c r="AE24" s="9"/>
      <c r="AF24" s="9" t="n">
        <f aca="false">SUM(N24:AE24)</f>
        <v>50</v>
      </c>
      <c r="AG24" s="9" t="n">
        <f aca="false">M24-AF24</f>
        <v>450</v>
      </c>
      <c r="AH24" s="9" t="s">
        <v>29</v>
      </c>
      <c r="AI24" s="9" t="n">
        <v>300</v>
      </c>
      <c r="AJ24" s="9" t="s">
        <v>29</v>
      </c>
      <c r="AK24" s="9" t="s">
        <v>29</v>
      </c>
      <c r="AL24" s="9" t="s">
        <v>29</v>
      </c>
      <c r="AM24" s="9" t="s">
        <v>29</v>
      </c>
      <c r="AN24" s="9" t="s">
        <v>29</v>
      </c>
      <c r="AO24" s="9" t="s">
        <v>29</v>
      </c>
      <c r="AP24" s="9" t="s">
        <v>29</v>
      </c>
      <c r="AQ24" s="9" t="s">
        <v>29</v>
      </c>
      <c r="AR24" s="9" t="s">
        <v>29</v>
      </c>
      <c r="AS24" s="9" t="s">
        <v>29</v>
      </c>
      <c r="AT24" s="9" t="s">
        <v>29</v>
      </c>
      <c r="AU24" s="9" t="s">
        <v>29</v>
      </c>
      <c r="AV24" s="9" t="s">
        <v>29</v>
      </c>
      <c r="AW24" s="9" t="s">
        <v>29</v>
      </c>
      <c r="AX24" s="9" t="s">
        <v>29</v>
      </c>
      <c r="AY24" s="9" t="s">
        <v>29</v>
      </c>
      <c r="AZ24" s="9" t="s">
        <v>29</v>
      </c>
      <c r="BA24" s="9" t="s">
        <v>29</v>
      </c>
      <c r="BB24" s="9" t="n">
        <v>500</v>
      </c>
      <c r="BC24" s="9" t="s">
        <v>29</v>
      </c>
      <c r="BD24" s="9" t="s">
        <v>29</v>
      </c>
      <c r="BE24" s="9" t="n">
        <v>500</v>
      </c>
      <c r="BF24" s="11" t="n">
        <f aca="false">ROUNDUP(AG24/C24,0)</f>
        <v>1</v>
      </c>
      <c r="BG24" s="13" t="n">
        <v>51</v>
      </c>
      <c r="BH24" s="13" t="n">
        <v>100</v>
      </c>
      <c r="BI24" s="13" t="s">
        <v>125</v>
      </c>
    </row>
    <row r="25" customFormat="false" ht="15" hidden="false" customHeight="false" outlineLevel="0" collapsed="false">
      <c r="A25" s="9" t="n">
        <v>24</v>
      </c>
      <c r="B25" s="9" t="s">
        <v>24</v>
      </c>
      <c r="C25" s="9" t="n">
        <v>600</v>
      </c>
      <c r="D25" s="9" t="n">
        <v>203524</v>
      </c>
      <c r="E25" s="9" t="n">
        <v>2071363</v>
      </c>
      <c r="F25" s="9" t="s">
        <v>373</v>
      </c>
      <c r="G25" s="9" t="s">
        <v>38</v>
      </c>
      <c r="H25" s="9" t="n">
        <v>500</v>
      </c>
      <c r="I25" s="10" t="s">
        <v>39</v>
      </c>
      <c r="J25" s="9" t="n">
        <v>0</v>
      </c>
      <c r="K25" s="9" t="n">
        <f aca="false">H25-J25</f>
        <v>500</v>
      </c>
      <c r="L25" s="9" t="n">
        <v>1000</v>
      </c>
      <c r="M25" s="9" t="n">
        <f aca="false">K25+L25</f>
        <v>1500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 t="n">
        <v>255</v>
      </c>
      <c r="Y25" s="9"/>
      <c r="Z25" s="9"/>
      <c r="AA25" s="9"/>
      <c r="AB25" s="9"/>
      <c r="AC25" s="9"/>
      <c r="AD25" s="9" t="n">
        <v>750</v>
      </c>
      <c r="AE25" s="9"/>
      <c r="AF25" s="9" t="n">
        <f aca="false">SUM(N25:AE25)</f>
        <v>1005</v>
      </c>
      <c r="AG25" s="9" t="n">
        <f aca="false">M25-AF25</f>
        <v>495</v>
      </c>
      <c r="AH25" s="9" t="n">
        <v>1000</v>
      </c>
      <c r="AI25" s="9" t="n">
        <v>500</v>
      </c>
      <c r="AJ25" s="9" t="n">
        <v>1000</v>
      </c>
      <c r="AK25" s="9" t="n">
        <v>500</v>
      </c>
      <c r="AL25" s="9" t="n">
        <v>1000</v>
      </c>
      <c r="AM25" s="9" t="s">
        <v>29</v>
      </c>
      <c r="AN25" s="9" t="n">
        <v>500</v>
      </c>
      <c r="AO25" s="9" t="n">
        <v>1000</v>
      </c>
      <c r="AP25" s="9" t="n">
        <v>500</v>
      </c>
      <c r="AQ25" s="9" t="n">
        <v>1000</v>
      </c>
      <c r="AR25" s="9" t="n">
        <v>500</v>
      </c>
      <c r="AS25" s="9" t="s">
        <v>29</v>
      </c>
      <c r="AT25" s="9" t="s">
        <v>29</v>
      </c>
      <c r="AU25" s="9" t="s">
        <v>29</v>
      </c>
      <c r="AV25" s="9" t="s">
        <v>29</v>
      </c>
      <c r="AW25" s="9" t="s">
        <v>29</v>
      </c>
      <c r="AX25" s="9" t="s">
        <v>29</v>
      </c>
      <c r="AY25" s="9" t="s">
        <v>29</v>
      </c>
      <c r="AZ25" s="9" t="s">
        <v>29</v>
      </c>
      <c r="BA25" s="9" t="n">
        <v>500</v>
      </c>
      <c r="BB25" s="9" t="n">
        <v>1500</v>
      </c>
      <c r="BC25" s="9" t="n">
        <v>500</v>
      </c>
      <c r="BD25" s="9" t="n">
        <v>1000</v>
      </c>
      <c r="BE25" s="9" t="n">
        <v>500</v>
      </c>
      <c r="BF25" s="11" t="n">
        <f aca="false">ROUNDUP(AG25/C25,0)</f>
        <v>1</v>
      </c>
      <c r="BG25" s="13" t="n">
        <v>54</v>
      </c>
      <c r="BH25" s="13" t="n">
        <v>1103</v>
      </c>
      <c r="BI25" s="13" t="s">
        <v>125</v>
      </c>
    </row>
    <row r="26" customFormat="false" ht="15" hidden="false" customHeight="false" outlineLevel="0" collapsed="false">
      <c r="A26" s="9" t="n">
        <v>25</v>
      </c>
      <c r="B26" s="9" t="s">
        <v>24</v>
      </c>
      <c r="C26" s="9" t="n">
        <v>100</v>
      </c>
      <c r="D26" s="9" t="n">
        <v>190991</v>
      </c>
      <c r="E26" s="9" t="n">
        <v>2130677</v>
      </c>
      <c r="F26" s="9" t="s">
        <v>354</v>
      </c>
      <c r="G26" s="9" t="s">
        <v>33</v>
      </c>
      <c r="H26" s="9" t="s">
        <v>29</v>
      </c>
      <c r="I26" s="10" t="s">
        <v>34</v>
      </c>
      <c r="J26" s="9" t="n">
        <v>256</v>
      </c>
      <c r="K26" s="9" t="n">
        <f aca="false">H26-J26</f>
        <v>-256</v>
      </c>
      <c r="L26" s="9" t="n">
        <v>1200</v>
      </c>
      <c r="M26" s="9" t="n">
        <f aca="false">K26+L26</f>
        <v>944</v>
      </c>
      <c r="N26" s="9"/>
      <c r="O26" s="9"/>
      <c r="P26" s="9"/>
      <c r="Q26" s="9"/>
      <c r="R26" s="9"/>
      <c r="S26" s="9"/>
      <c r="T26" s="9" t="n">
        <v>100</v>
      </c>
      <c r="U26" s="9"/>
      <c r="V26" s="9" t="n">
        <v>100</v>
      </c>
      <c r="W26" s="9" t="n">
        <f aca="false">100+100</f>
        <v>200</v>
      </c>
      <c r="X26" s="9" t="n">
        <v>100</v>
      </c>
      <c r="Y26" s="9"/>
      <c r="Z26" s="9"/>
      <c r="AA26" s="9"/>
      <c r="AB26" s="9"/>
      <c r="AC26" s="9"/>
      <c r="AD26" s="9"/>
      <c r="AE26" s="9"/>
      <c r="AF26" s="9" t="n">
        <f aca="false">SUM(N26:AE26)</f>
        <v>500</v>
      </c>
      <c r="AG26" s="9" t="n">
        <f aca="false">M26-AF26</f>
        <v>444</v>
      </c>
      <c r="AH26" s="9" t="n">
        <v>500</v>
      </c>
      <c r="AI26" s="9" t="n">
        <v>500</v>
      </c>
      <c r="AJ26" s="9" t="n">
        <v>500</v>
      </c>
      <c r="AK26" s="9" t="n">
        <v>500</v>
      </c>
      <c r="AL26" s="9" t="n">
        <v>500</v>
      </c>
      <c r="AM26" s="9" t="s">
        <v>29</v>
      </c>
      <c r="AN26" s="9" t="n">
        <v>500</v>
      </c>
      <c r="AO26" s="9" t="n">
        <v>500</v>
      </c>
      <c r="AP26" s="9" t="n">
        <v>500</v>
      </c>
      <c r="AQ26" s="9" t="n">
        <v>500</v>
      </c>
      <c r="AR26" s="9" t="n">
        <v>500</v>
      </c>
      <c r="AS26" s="9" t="s">
        <v>29</v>
      </c>
      <c r="AT26" s="9" t="s">
        <v>29</v>
      </c>
      <c r="AU26" s="9" t="s">
        <v>29</v>
      </c>
      <c r="AV26" s="9" t="s">
        <v>29</v>
      </c>
      <c r="AW26" s="9" t="s">
        <v>29</v>
      </c>
      <c r="AX26" s="9" t="s">
        <v>29</v>
      </c>
      <c r="AY26" s="9" t="s">
        <v>29</v>
      </c>
      <c r="AZ26" s="9" t="s">
        <v>29</v>
      </c>
      <c r="BA26" s="9" t="n">
        <v>100</v>
      </c>
      <c r="BB26" s="9" t="n">
        <v>900</v>
      </c>
      <c r="BC26" s="9" t="n">
        <v>500</v>
      </c>
      <c r="BD26" s="9" t="n">
        <v>500</v>
      </c>
      <c r="BE26" s="9" t="n">
        <v>500</v>
      </c>
      <c r="BF26" s="11" t="n">
        <f aca="false">ROUNDUP(AG26/C26,0)</f>
        <v>5</v>
      </c>
      <c r="BG26" s="13" t="n">
        <v>322</v>
      </c>
      <c r="BH26" s="13" t="n">
        <v>813</v>
      </c>
      <c r="BI26" s="13" t="s">
        <v>376</v>
      </c>
    </row>
    <row r="27" customFormat="false" ht="15" hidden="false" customHeight="false" outlineLevel="0" collapsed="false">
      <c r="A27" s="9" t="n">
        <v>26</v>
      </c>
      <c r="B27" s="9" t="s">
        <v>24</v>
      </c>
      <c r="C27" s="9" t="n">
        <v>100</v>
      </c>
      <c r="D27" s="9" t="n">
        <v>190654</v>
      </c>
      <c r="E27" s="9" t="n">
        <v>2249644</v>
      </c>
      <c r="F27" s="9"/>
      <c r="G27" s="9" t="s">
        <v>131</v>
      </c>
      <c r="H27" s="9" t="s">
        <v>29</v>
      </c>
      <c r="I27" s="10" t="s">
        <v>132</v>
      </c>
      <c r="J27" s="9" t="n">
        <v>0</v>
      </c>
      <c r="K27" s="9" t="n">
        <f aca="false">H27-J27</f>
        <v>0</v>
      </c>
      <c r="L27" s="9" t="n">
        <v>900</v>
      </c>
      <c r="M27" s="9" t="n">
        <f aca="false">K27+L27</f>
        <v>900</v>
      </c>
      <c r="N27" s="9"/>
      <c r="O27" s="9"/>
      <c r="P27" s="9"/>
      <c r="Q27" s="9"/>
      <c r="R27" s="9"/>
      <c r="S27" s="9" t="n">
        <v>110</v>
      </c>
      <c r="T27" s="9" t="n">
        <v>110</v>
      </c>
      <c r="U27" s="9"/>
      <c r="V27" s="9" t="n">
        <v>110</v>
      </c>
      <c r="W27" s="9" t="n">
        <f aca="false">100+115</f>
        <v>215</v>
      </c>
      <c r="X27" s="9"/>
      <c r="Y27" s="9"/>
      <c r="Z27" s="9"/>
      <c r="AA27" s="9"/>
      <c r="AB27" s="9"/>
      <c r="AC27" s="9"/>
      <c r="AD27" s="9"/>
      <c r="AE27" s="9"/>
      <c r="AF27" s="9" t="n">
        <f aca="false">SUM(N27:AE27)</f>
        <v>545</v>
      </c>
      <c r="AG27" s="9" t="n">
        <f aca="false">M27-AF27</f>
        <v>355</v>
      </c>
      <c r="AH27" s="9" t="n">
        <v>500</v>
      </c>
      <c r="AI27" s="9" t="n">
        <v>500</v>
      </c>
      <c r="AJ27" s="9" t="n">
        <v>500</v>
      </c>
      <c r="AK27" s="9" t="n">
        <v>500</v>
      </c>
      <c r="AL27" s="9" t="n">
        <v>500</v>
      </c>
      <c r="AM27" s="9" t="s">
        <v>29</v>
      </c>
      <c r="AN27" s="9" t="n">
        <v>500</v>
      </c>
      <c r="AO27" s="9" t="n">
        <v>500</v>
      </c>
      <c r="AP27" s="9" t="n">
        <v>500</v>
      </c>
      <c r="AQ27" s="9" t="n">
        <v>500</v>
      </c>
      <c r="AR27" s="9" t="n">
        <v>500</v>
      </c>
      <c r="AS27" s="9" t="s">
        <v>29</v>
      </c>
      <c r="AT27" s="9" t="s">
        <v>29</v>
      </c>
      <c r="AU27" s="9" t="s">
        <v>29</v>
      </c>
      <c r="AV27" s="9" t="s">
        <v>29</v>
      </c>
      <c r="AW27" s="9" t="s">
        <v>29</v>
      </c>
      <c r="AX27" s="9" t="s">
        <v>29</v>
      </c>
      <c r="AY27" s="9" t="s">
        <v>29</v>
      </c>
      <c r="AZ27" s="9" t="s">
        <v>29</v>
      </c>
      <c r="BA27" s="9" t="n">
        <v>200</v>
      </c>
      <c r="BB27" s="9" t="n">
        <v>800</v>
      </c>
      <c r="BC27" s="9" t="n">
        <v>500</v>
      </c>
      <c r="BD27" s="9" t="n">
        <v>500</v>
      </c>
      <c r="BE27" s="9" t="n">
        <v>500</v>
      </c>
      <c r="BF27" s="11" t="n">
        <f aca="false">ROUNDUP(AG27/C27,0)</f>
        <v>4</v>
      </c>
      <c r="BG27" s="13" t="n">
        <v>0</v>
      </c>
      <c r="BH27" s="13" t="n">
        <v>0</v>
      </c>
      <c r="BI27" s="13" t="s">
        <v>95</v>
      </c>
    </row>
    <row r="28" customFormat="false" ht="15" hidden="false" customHeight="false" outlineLevel="0" collapsed="false">
      <c r="A28" s="9" t="n">
        <v>27</v>
      </c>
      <c r="B28" s="9" t="s">
        <v>24</v>
      </c>
      <c r="C28" s="9" t="n">
        <v>450</v>
      </c>
      <c r="D28" s="9" t="n">
        <v>156988</v>
      </c>
      <c r="E28" s="9" t="n">
        <v>2132174</v>
      </c>
      <c r="F28" s="9" t="s">
        <v>354</v>
      </c>
      <c r="G28" s="9" t="s">
        <v>250</v>
      </c>
      <c r="H28" s="9" t="s">
        <v>29</v>
      </c>
      <c r="I28" s="10" t="s">
        <v>251</v>
      </c>
      <c r="J28" s="9" t="n">
        <v>0</v>
      </c>
      <c r="K28" s="9" t="n">
        <f aca="false">H28-J28</f>
        <v>0</v>
      </c>
      <c r="L28" s="9" t="n">
        <v>500</v>
      </c>
      <c r="M28" s="9" t="n">
        <f aca="false">K28+L28</f>
        <v>500</v>
      </c>
      <c r="N28" s="9"/>
      <c r="O28" s="9"/>
      <c r="P28" s="9"/>
      <c r="Q28" s="9"/>
      <c r="R28" s="9"/>
      <c r="S28" s="9"/>
      <c r="T28" s="9" t="n">
        <v>200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 t="n">
        <f aca="false">SUM(N28:AE28)</f>
        <v>200</v>
      </c>
      <c r="AG28" s="9" t="n">
        <f aca="false">M28-AF28</f>
        <v>300</v>
      </c>
      <c r="AH28" s="9" t="n">
        <v>500</v>
      </c>
      <c r="AI28" s="9" t="s">
        <v>29</v>
      </c>
      <c r="AJ28" s="9" t="s">
        <v>29</v>
      </c>
      <c r="AK28" s="9" t="s">
        <v>29</v>
      </c>
      <c r="AL28" s="9" t="s">
        <v>29</v>
      </c>
      <c r="AM28" s="9" t="s">
        <v>29</v>
      </c>
      <c r="AN28" s="9" t="s">
        <v>29</v>
      </c>
      <c r="AO28" s="9" t="s">
        <v>29</v>
      </c>
      <c r="AP28" s="9" t="s">
        <v>29</v>
      </c>
      <c r="AQ28" s="9" t="s">
        <v>29</v>
      </c>
      <c r="AR28" s="9" t="s">
        <v>29</v>
      </c>
      <c r="AS28" s="9" t="s">
        <v>29</v>
      </c>
      <c r="AT28" s="9" t="s">
        <v>29</v>
      </c>
      <c r="AU28" s="9" t="s">
        <v>29</v>
      </c>
      <c r="AV28" s="9" t="s">
        <v>29</v>
      </c>
      <c r="AW28" s="9" t="s">
        <v>29</v>
      </c>
      <c r="AX28" s="9" t="s">
        <v>29</v>
      </c>
      <c r="AY28" s="9" t="s">
        <v>29</v>
      </c>
      <c r="AZ28" s="9" t="s">
        <v>29</v>
      </c>
      <c r="BA28" s="9" t="n">
        <v>500</v>
      </c>
      <c r="BB28" s="9" t="s">
        <v>29</v>
      </c>
      <c r="BC28" s="9" t="s">
        <v>29</v>
      </c>
      <c r="BD28" s="9" t="n">
        <v>500</v>
      </c>
      <c r="BE28" s="9" t="s">
        <v>29</v>
      </c>
      <c r="BF28" s="11" t="n">
        <f aca="false">ROUNDUP(AG28/C28,0)</f>
        <v>1</v>
      </c>
      <c r="BG28" s="13" t="n">
        <v>606</v>
      </c>
      <c r="BH28" s="13" t="n">
        <v>0</v>
      </c>
      <c r="BI28" s="13" t="s">
        <v>49</v>
      </c>
    </row>
    <row r="29" customFormat="false" ht="15" hidden="false" customHeight="false" outlineLevel="0" collapsed="false">
      <c r="A29" s="9" t="n">
        <v>28</v>
      </c>
      <c r="B29" s="9" t="s">
        <v>24</v>
      </c>
      <c r="C29" s="9" t="n">
        <v>120</v>
      </c>
      <c r="D29" s="9" t="n">
        <v>156985</v>
      </c>
      <c r="E29" s="9" t="n">
        <v>2122173</v>
      </c>
      <c r="F29" s="9"/>
      <c r="G29" s="9" t="s">
        <v>194</v>
      </c>
      <c r="H29" s="9" t="s">
        <v>29</v>
      </c>
      <c r="I29" s="10" t="s">
        <v>195</v>
      </c>
      <c r="J29" s="9" t="n">
        <v>0</v>
      </c>
      <c r="K29" s="9" t="n">
        <f aca="false">H29-J29</f>
        <v>0</v>
      </c>
      <c r="L29" s="9" t="n">
        <v>240</v>
      </c>
      <c r="M29" s="9" t="n">
        <f aca="false">K29+L29</f>
        <v>240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n">
        <f aca="false">SUM(N29:AE29)</f>
        <v>0</v>
      </c>
      <c r="AG29" s="9" t="n">
        <f aca="false">M29-AF29</f>
        <v>240</v>
      </c>
      <c r="AH29" s="9" t="n">
        <v>240</v>
      </c>
      <c r="AI29" s="9" t="n">
        <v>240</v>
      </c>
      <c r="AJ29" s="9" t="n">
        <v>0</v>
      </c>
      <c r="AK29" s="9" t="s">
        <v>29</v>
      </c>
      <c r="AL29" s="9" t="s">
        <v>29</v>
      </c>
      <c r="AM29" s="9" t="s">
        <v>29</v>
      </c>
      <c r="AN29" s="9" t="s">
        <v>29</v>
      </c>
      <c r="AO29" s="9" t="s">
        <v>29</v>
      </c>
      <c r="AP29" s="9" t="s">
        <v>29</v>
      </c>
      <c r="AQ29" s="9" t="s">
        <v>29</v>
      </c>
      <c r="AR29" s="9" t="s">
        <v>29</v>
      </c>
      <c r="AS29" s="9" t="s">
        <v>29</v>
      </c>
      <c r="AT29" s="9" t="s">
        <v>29</v>
      </c>
      <c r="AU29" s="9" t="s">
        <v>29</v>
      </c>
      <c r="AV29" s="9" t="s">
        <v>29</v>
      </c>
      <c r="AW29" s="9" t="s">
        <v>29</v>
      </c>
      <c r="AX29" s="9" t="s">
        <v>29</v>
      </c>
      <c r="AY29" s="9" t="s">
        <v>29</v>
      </c>
      <c r="AZ29" s="9" t="s">
        <v>29</v>
      </c>
      <c r="BA29" s="9" t="n">
        <v>120</v>
      </c>
      <c r="BB29" s="9" t="n">
        <v>240</v>
      </c>
      <c r="BC29" s="9" t="s">
        <v>29</v>
      </c>
      <c r="BD29" s="9" t="n">
        <v>240</v>
      </c>
      <c r="BE29" s="9" t="n">
        <v>120</v>
      </c>
      <c r="BF29" s="11" t="n">
        <f aca="false">ROUNDUP(AG29/C29,0)</f>
        <v>2</v>
      </c>
      <c r="BG29" s="13" t="n">
        <v>459</v>
      </c>
      <c r="BH29" s="13" t="n">
        <v>1584</v>
      </c>
      <c r="BI29" s="13" t="s">
        <v>95</v>
      </c>
    </row>
    <row r="30" customFormat="false" ht="15" hidden="false" customHeight="false" outlineLevel="0" collapsed="false">
      <c r="A30" s="9" t="n">
        <v>29</v>
      </c>
      <c r="B30" s="9" t="s">
        <v>24</v>
      </c>
      <c r="C30" s="9" t="n">
        <v>300</v>
      </c>
      <c r="D30" s="9" t="n">
        <v>191567</v>
      </c>
      <c r="E30" s="9" t="n">
        <v>2132700</v>
      </c>
      <c r="F30" s="9"/>
      <c r="G30" s="9" t="s">
        <v>246</v>
      </c>
      <c r="H30" s="9" t="s">
        <v>29</v>
      </c>
      <c r="I30" s="10" t="s">
        <v>247</v>
      </c>
      <c r="J30" s="9" t="n">
        <v>368</v>
      </c>
      <c r="K30" s="9" t="n">
        <f aca="false">H30-J30</f>
        <v>-368</v>
      </c>
      <c r="L30" s="9" t="n">
        <v>600</v>
      </c>
      <c r="M30" s="9" t="n">
        <f aca="false">K30+L30</f>
        <v>232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 t="n">
        <f aca="false">SUM(N30:AE30)</f>
        <v>0</v>
      </c>
      <c r="AG30" s="9" t="n">
        <f aca="false">M30-AF30</f>
        <v>232</v>
      </c>
      <c r="AH30" s="9" t="n">
        <v>600</v>
      </c>
      <c r="AI30" s="9" t="s">
        <v>29</v>
      </c>
      <c r="AJ30" s="9" t="s">
        <v>29</v>
      </c>
      <c r="AK30" s="9" t="s">
        <v>29</v>
      </c>
      <c r="AL30" s="9" t="s">
        <v>29</v>
      </c>
      <c r="AM30" s="9" t="s">
        <v>29</v>
      </c>
      <c r="AN30" s="9" t="s">
        <v>29</v>
      </c>
      <c r="AO30" s="9" t="s">
        <v>29</v>
      </c>
      <c r="AP30" s="9" t="s">
        <v>29</v>
      </c>
      <c r="AQ30" s="9" t="s">
        <v>29</v>
      </c>
      <c r="AR30" s="9" t="s">
        <v>29</v>
      </c>
      <c r="AS30" s="9" t="s">
        <v>29</v>
      </c>
      <c r="AT30" s="9" t="s">
        <v>29</v>
      </c>
      <c r="AU30" s="9" t="s">
        <v>29</v>
      </c>
      <c r="AV30" s="9" t="s">
        <v>29</v>
      </c>
      <c r="AW30" s="9" t="s">
        <v>29</v>
      </c>
      <c r="AX30" s="9" t="s">
        <v>29</v>
      </c>
      <c r="AY30" s="9" t="s">
        <v>29</v>
      </c>
      <c r="AZ30" s="9" t="s">
        <v>29</v>
      </c>
      <c r="BA30" s="9" t="n">
        <v>600</v>
      </c>
      <c r="BB30" s="9" t="s">
        <v>29</v>
      </c>
      <c r="BC30" s="9" t="s">
        <v>29</v>
      </c>
      <c r="BD30" s="9" t="s">
        <v>29</v>
      </c>
      <c r="BE30" s="9" t="n">
        <v>600</v>
      </c>
      <c r="BF30" s="11" t="n">
        <f aca="false">ROUNDUP(AG30/C30,0)</f>
        <v>1</v>
      </c>
      <c r="BG30" s="13" t="n">
        <v>9</v>
      </c>
      <c r="BH30" s="13" t="n">
        <v>0</v>
      </c>
      <c r="BI30" s="13" t="s">
        <v>95</v>
      </c>
    </row>
    <row r="31" customFormat="false" ht="15" hidden="false" customHeight="false" outlineLevel="0" collapsed="false">
      <c r="A31" s="9" t="n">
        <v>30</v>
      </c>
      <c r="B31" s="9" t="s">
        <v>24</v>
      </c>
      <c r="C31" s="9" t="n">
        <v>1000</v>
      </c>
      <c r="D31" s="9" t="n">
        <v>203524</v>
      </c>
      <c r="E31" s="9" t="n">
        <v>2079687</v>
      </c>
      <c r="F31" s="9"/>
      <c r="G31" s="9" t="s">
        <v>160</v>
      </c>
      <c r="H31" s="9" t="s">
        <v>29</v>
      </c>
      <c r="I31" s="10" t="s">
        <v>161</v>
      </c>
      <c r="J31" s="9" t="n">
        <v>0</v>
      </c>
      <c r="K31" s="9" t="n">
        <f aca="false">H31-J31</f>
        <v>0</v>
      </c>
      <c r="L31" s="9" t="n">
        <v>200</v>
      </c>
      <c r="M31" s="9" t="n">
        <f aca="false">K31+L31</f>
        <v>200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 t="n">
        <f aca="false">SUM(N31:AE31)</f>
        <v>0</v>
      </c>
      <c r="AG31" s="9" t="n">
        <f aca="false">M31-AF31</f>
        <v>200</v>
      </c>
      <c r="AH31" s="9" t="s">
        <v>29</v>
      </c>
      <c r="AI31" s="9" t="n">
        <v>200</v>
      </c>
      <c r="AJ31" s="9" t="n">
        <v>200</v>
      </c>
      <c r="AK31" s="9" t="s">
        <v>29</v>
      </c>
      <c r="AL31" s="9" t="n">
        <v>200</v>
      </c>
      <c r="AM31" s="9" t="s">
        <v>29</v>
      </c>
      <c r="AN31" s="9" t="n">
        <v>200</v>
      </c>
      <c r="AO31" s="9" t="s">
        <v>29</v>
      </c>
      <c r="AP31" s="9" t="n">
        <v>200</v>
      </c>
      <c r="AQ31" s="9" t="n">
        <v>200</v>
      </c>
      <c r="AR31" s="9" t="s">
        <v>29</v>
      </c>
      <c r="AS31" s="9" t="s">
        <v>29</v>
      </c>
      <c r="AT31" s="9" t="s">
        <v>29</v>
      </c>
      <c r="AU31" s="9" t="s">
        <v>29</v>
      </c>
      <c r="AV31" s="9" t="s">
        <v>29</v>
      </c>
      <c r="AW31" s="9" t="s">
        <v>29</v>
      </c>
      <c r="AX31" s="9" t="s">
        <v>29</v>
      </c>
      <c r="AY31" s="9" t="s">
        <v>29</v>
      </c>
      <c r="AZ31" s="9" t="s">
        <v>29</v>
      </c>
      <c r="BA31" s="9" t="n">
        <v>200</v>
      </c>
      <c r="BB31" s="9" t="n">
        <v>200</v>
      </c>
      <c r="BC31" s="9" t="s">
        <v>29</v>
      </c>
      <c r="BD31" s="9" t="n">
        <v>200</v>
      </c>
      <c r="BE31" s="9" t="n">
        <v>200</v>
      </c>
      <c r="BF31" s="11" t="n">
        <f aca="false">ROUNDUP(AG31/C31,0)</f>
        <v>1</v>
      </c>
      <c r="BG31" s="13" t="n">
        <v>9</v>
      </c>
      <c r="BH31" s="13" t="n">
        <v>0</v>
      </c>
      <c r="BI31" s="13" t="s">
        <v>95</v>
      </c>
    </row>
    <row r="32" customFormat="false" ht="15" hidden="false" customHeight="false" outlineLevel="0" collapsed="false">
      <c r="A32" s="9" t="n">
        <v>31</v>
      </c>
      <c r="B32" s="9" t="s">
        <v>24</v>
      </c>
      <c r="C32" s="9" t="n">
        <v>200</v>
      </c>
      <c r="D32" s="9" t="n">
        <v>203524</v>
      </c>
      <c r="E32" s="9" t="n">
        <v>2071359</v>
      </c>
      <c r="F32" s="9" t="s">
        <v>375</v>
      </c>
      <c r="G32" s="9" t="s">
        <v>136</v>
      </c>
      <c r="H32" s="9" t="s">
        <v>29</v>
      </c>
      <c r="I32" s="10" t="s">
        <v>137</v>
      </c>
      <c r="J32" s="9" t="n">
        <v>0</v>
      </c>
      <c r="K32" s="9" t="n">
        <f aca="false">H32-J32</f>
        <v>0</v>
      </c>
      <c r="L32" s="9" t="n">
        <v>640</v>
      </c>
      <c r="M32" s="9" t="n">
        <f aca="false">K32+L32</f>
        <v>640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 t="n">
        <v>270</v>
      </c>
      <c r="AC32" s="9" t="n">
        <v>204</v>
      </c>
      <c r="AD32" s="9"/>
      <c r="AE32" s="9"/>
      <c r="AF32" s="9" t="n">
        <f aca="false">SUM(N32:AE32)</f>
        <v>474</v>
      </c>
      <c r="AG32" s="9" t="n">
        <f aca="false">M32-AF32</f>
        <v>166</v>
      </c>
      <c r="AH32" s="9" t="n">
        <v>960</v>
      </c>
      <c r="AI32" s="9" t="n">
        <v>640</v>
      </c>
      <c r="AJ32" s="9" t="n">
        <v>640</v>
      </c>
      <c r="AK32" s="9" t="n">
        <v>960</v>
      </c>
      <c r="AL32" s="9" t="n">
        <v>640</v>
      </c>
      <c r="AM32" s="9" t="s">
        <v>29</v>
      </c>
      <c r="AN32" s="9" t="n">
        <v>640</v>
      </c>
      <c r="AO32" s="9" t="n">
        <v>960</v>
      </c>
      <c r="AP32" s="9" t="n">
        <v>640</v>
      </c>
      <c r="AQ32" s="9" t="n">
        <v>640</v>
      </c>
      <c r="AR32" s="9" t="n">
        <v>960</v>
      </c>
      <c r="AS32" s="9" t="s">
        <v>29</v>
      </c>
      <c r="AT32" s="9" t="s">
        <v>29</v>
      </c>
      <c r="AU32" s="9" t="s">
        <v>29</v>
      </c>
      <c r="AV32" s="9" t="s">
        <v>29</v>
      </c>
      <c r="AW32" s="9" t="s">
        <v>29</v>
      </c>
      <c r="AX32" s="9" t="s">
        <v>29</v>
      </c>
      <c r="AY32" s="9" t="s">
        <v>29</v>
      </c>
      <c r="AZ32" s="9" t="s">
        <v>29</v>
      </c>
      <c r="BA32" s="9" t="n">
        <v>320</v>
      </c>
      <c r="BB32" s="9" t="n">
        <v>1280</v>
      </c>
      <c r="BC32" s="9" t="n">
        <v>640</v>
      </c>
      <c r="BD32" s="9" t="n">
        <v>640</v>
      </c>
      <c r="BE32" s="9" t="n">
        <v>960</v>
      </c>
      <c r="BF32" s="11" t="n">
        <f aca="false">ROUNDUP(AG32/C32,0)</f>
        <v>1</v>
      </c>
      <c r="BG32" s="13" t="n">
        <v>397</v>
      </c>
      <c r="BH32" s="13" t="n">
        <v>600</v>
      </c>
      <c r="BI32" s="13" t="s">
        <v>95</v>
      </c>
    </row>
    <row r="33" customFormat="false" ht="15" hidden="false" customHeight="false" outlineLevel="0" collapsed="false">
      <c r="A33" s="9" t="n">
        <v>32</v>
      </c>
      <c r="B33" s="9" t="s">
        <v>24</v>
      </c>
      <c r="C33" s="9" t="n">
        <v>300</v>
      </c>
      <c r="D33" s="9" t="n">
        <v>0</v>
      </c>
      <c r="E33" s="9" t="n">
        <v>2272650</v>
      </c>
      <c r="F33" s="9"/>
      <c r="G33" s="9" t="s">
        <v>202</v>
      </c>
      <c r="H33" s="9" t="s">
        <v>29</v>
      </c>
      <c r="I33" s="10" t="s">
        <v>203</v>
      </c>
      <c r="J33" s="9" t="n">
        <v>140</v>
      </c>
      <c r="K33" s="9" t="n">
        <f aca="false">H33-J33</f>
        <v>-140</v>
      </c>
      <c r="L33" s="9" t="n">
        <v>300</v>
      </c>
      <c r="M33" s="9" t="n">
        <f aca="false">K33+L33</f>
        <v>160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 t="n">
        <f aca="false">SUM(N33:AE33)</f>
        <v>0</v>
      </c>
      <c r="AG33" s="9" t="n">
        <f aca="false">M33-AF33</f>
        <v>160</v>
      </c>
      <c r="AH33" s="9" t="n">
        <v>300</v>
      </c>
      <c r="AI33" s="9" t="n">
        <v>300</v>
      </c>
      <c r="AJ33" s="9" t="n">
        <v>0</v>
      </c>
      <c r="AK33" s="9" t="s">
        <v>29</v>
      </c>
      <c r="AL33" s="9" t="s">
        <v>29</v>
      </c>
      <c r="AM33" s="9" t="s">
        <v>29</v>
      </c>
      <c r="AN33" s="9" t="s">
        <v>29</v>
      </c>
      <c r="AO33" s="9" t="s">
        <v>29</v>
      </c>
      <c r="AP33" s="9" t="s">
        <v>29</v>
      </c>
      <c r="AQ33" s="9" t="s">
        <v>29</v>
      </c>
      <c r="AR33" s="9" t="s">
        <v>29</v>
      </c>
      <c r="AS33" s="9" t="s">
        <v>29</v>
      </c>
      <c r="AT33" s="9" t="s">
        <v>29</v>
      </c>
      <c r="AU33" s="9" t="s">
        <v>29</v>
      </c>
      <c r="AV33" s="9" t="s">
        <v>29</v>
      </c>
      <c r="AW33" s="9" t="s">
        <v>29</v>
      </c>
      <c r="AX33" s="9" t="s">
        <v>29</v>
      </c>
      <c r="AY33" s="9" t="s">
        <v>29</v>
      </c>
      <c r="AZ33" s="9" t="s">
        <v>29</v>
      </c>
      <c r="BA33" s="9" t="n">
        <v>300</v>
      </c>
      <c r="BB33" s="9" t="s">
        <v>29</v>
      </c>
      <c r="BC33" s="9" t="s">
        <v>29</v>
      </c>
      <c r="BD33" s="9" t="n">
        <v>300</v>
      </c>
      <c r="BE33" s="9" t="n">
        <v>300</v>
      </c>
      <c r="BF33" s="11" t="n">
        <f aca="false">ROUNDUP(AG33/C33,0)</f>
        <v>1</v>
      </c>
      <c r="BG33" s="13" t="n">
        <v>0</v>
      </c>
      <c r="BH33" s="13" t="e">
        <f aca="false">#N/A</f>
        <v>#N/A</v>
      </c>
      <c r="BI33" s="13" t="s">
        <v>49</v>
      </c>
    </row>
    <row r="34" customFormat="false" ht="15" hidden="false" customHeight="false" outlineLevel="0" collapsed="false">
      <c r="A34" s="9" t="n">
        <v>33</v>
      </c>
      <c r="B34" s="9" t="s">
        <v>24</v>
      </c>
      <c r="C34" s="9" t="n">
        <v>400</v>
      </c>
      <c r="D34" s="9" t="n">
        <v>200375</v>
      </c>
      <c r="E34" s="9" t="n">
        <v>2260334</v>
      </c>
      <c r="F34" s="9" t="s">
        <v>373</v>
      </c>
      <c r="G34" s="9" t="s">
        <v>134</v>
      </c>
      <c r="H34" s="9" t="s">
        <v>29</v>
      </c>
      <c r="I34" s="10" t="s">
        <v>135</v>
      </c>
      <c r="J34" s="9" t="n">
        <v>0</v>
      </c>
      <c r="K34" s="9" t="n">
        <f aca="false">H34-J34</f>
        <v>0</v>
      </c>
      <c r="L34" s="9" t="n">
        <v>1000</v>
      </c>
      <c r="M34" s="9" t="n">
        <f aca="false">K34+L34</f>
        <v>1000</v>
      </c>
      <c r="N34" s="9"/>
      <c r="O34" s="9"/>
      <c r="P34" s="9"/>
      <c r="Q34" s="9"/>
      <c r="R34" s="9" t="n">
        <v>123</v>
      </c>
      <c r="S34" s="9"/>
      <c r="T34" s="9"/>
      <c r="U34" s="9"/>
      <c r="V34" s="9"/>
      <c r="W34" s="9"/>
      <c r="X34" s="9"/>
      <c r="Y34" s="9"/>
      <c r="Z34" s="9"/>
      <c r="AA34" s="9" t="n">
        <f aca="false">150+150</f>
        <v>300</v>
      </c>
      <c r="AB34" s="9" t="n">
        <v>150</v>
      </c>
      <c r="AC34" s="9" t="n">
        <v>150</v>
      </c>
      <c r="AD34" s="9" t="n">
        <v>130</v>
      </c>
      <c r="AE34" s="9"/>
      <c r="AF34" s="9" t="n">
        <f aca="false">SUM(N34:AE34)</f>
        <v>853</v>
      </c>
      <c r="AG34" s="9" t="n">
        <f aca="false">M34-AF34</f>
        <v>147</v>
      </c>
      <c r="AH34" s="9" t="n">
        <v>400</v>
      </c>
      <c r="AI34" s="9" t="n">
        <v>600</v>
      </c>
      <c r="AJ34" s="9" t="n">
        <v>400</v>
      </c>
      <c r="AK34" s="9" t="n">
        <v>600</v>
      </c>
      <c r="AL34" s="9" t="n">
        <v>400</v>
      </c>
      <c r="AM34" s="9" t="s">
        <v>29</v>
      </c>
      <c r="AN34" s="9" t="n">
        <v>600</v>
      </c>
      <c r="AO34" s="9" t="n">
        <v>400</v>
      </c>
      <c r="AP34" s="9" t="n">
        <v>600</v>
      </c>
      <c r="AQ34" s="9" t="n">
        <v>400</v>
      </c>
      <c r="AR34" s="9" t="n">
        <v>600</v>
      </c>
      <c r="AS34" s="9" t="s">
        <v>29</v>
      </c>
      <c r="AT34" s="9" t="s">
        <v>29</v>
      </c>
      <c r="AU34" s="9" t="s">
        <v>29</v>
      </c>
      <c r="AV34" s="9" t="s">
        <v>29</v>
      </c>
      <c r="AW34" s="9" t="s">
        <v>29</v>
      </c>
      <c r="AX34" s="9" t="s">
        <v>29</v>
      </c>
      <c r="AY34" s="9" t="s">
        <v>29</v>
      </c>
      <c r="AZ34" s="9" t="s">
        <v>29</v>
      </c>
      <c r="BA34" s="9" t="s">
        <v>29</v>
      </c>
      <c r="BB34" s="9" t="n">
        <v>1000</v>
      </c>
      <c r="BC34" s="9" t="n">
        <v>400</v>
      </c>
      <c r="BD34" s="9" t="n">
        <v>600</v>
      </c>
      <c r="BE34" s="9" t="n">
        <v>400</v>
      </c>
      <c r="BF34" s="11" t="n">
        <f aca="false">ROUNDUP(AG34/C34,0)</f>
        <v>1</v>
      </c>
      <c r="BG34" s="13" t="n">
        <v>479</v>
      </c>
      <c r="BH34" s="13" t="n">
        <v>600</v>
      </c>
      <c r="BI34" s="13" t="s">
        <v>49</v>
      </c>
    </row>
    <row r="35" customFormat="false" ht="15" hidden="false" customHeight="false" outlineLevel="0" collapsed="false">
      <c r="A35" s="9" t="n">
        <v>34</v>
      </c>
      <c r="B35" s="9" t="s">
        <v>24</v>
      </c>
      <c r="C35" s="9" t="n">
        <v>350</v>
      </c>
      <c r="D35" s="9" t="n">
        <v>203525</v>
      </c>
      <c r="E35" s="9" t="n">
        <v>2032041</v>
      </c>
      <c r="F35" s="9" t="s">
        <v>371</v>
      </c>
      <c r="G35" s="9" t="s">
        <v>63</v>
      </c>
      <c r="H35" s="9" t="n">
        <v>1100</v>
      </c>
      <c r="I35" s="10" t="s">
        <v>64</v>
      </c>
      <c r="J35" s="9" t="n">
        <v>960</v>
      </c>
      <c r="K35" s="9" t="n">
        <f aca="false">H35-J35</f>
        <v>140</v>
      </c>
      <c r="L35" s="9" t="n">
        <v>1200</v>
      </c>
      <c r="M35" s="9" t="n">
        <f aca="false">K35+L35</f>
        <v>1340</v>
      </c>
      <c r="N35" s="9"/>
      <c r="O35" s="9"/>
      <c r="P35" s="9" t="n">
        <f aca="false">100+100</f>
        <v>200</v>
      </c>
      <c r="Q35" s="9"/>
      <c r="R35" s="9"/>
      <c r="S35" s="9"/>
      <c r="T35" s="9"/>
      <c r="U35" s="9" t="n">
        <v>100</v>
      </c>
      <c r="V35" s="9"/>
      <c r="W35" s="9"/>
      <c r="X35" s="9"/>
      <c r="Y35" s="9" t="n">
        <f aca="false">100*5</f>
        <v>500</v>
      </c>
      <c r="Z35" s="9"/>
      <c r="AA35" s="9"/>
      <c r="AB35" s="9" t="n">
        <f aca="false">100+100</f>
        <v>200</v>
      </c>
      <c r="AC35" s="9" t="n">
        <f aca="false">100+100</f>
        <v>200</v>
      </c>
      <c r="AD35" s="9"/>
      <c r="AE35" s="9"/>
      <c r="AF35" s="9" t="n">
        <f aca="false">SUM(N35:AE35)</f>
        <v>1200</v>
      </c>
      <c r="AG35" s="9" t="n">
        <f aca="false">M35-AF35</f>
        <v>140</v>
      </c>
      <c r="AH35" s="9" t="n">
        <v>800</v>
      </c>
      <c r="AI35" s="9" t="n">
        <v>1000</v>
      </c>
      <c r="AJ35" s="9" t="n">
        <v>900</v>
      </c>
      <c r="AK35" s="9" t="n">
        <v>900</v>
      </c>
      <c r="AL35" s="9" t="n">
        <v>900</v>
      </c>
      <c r="AM35" s="9" t="s">
        <v>29</v>
      </c>
      <c r="AN35" s="9" t="n">
        <v>900</v>
      </c>
      <c r="AO35" s="9" t="n">
        <v>900</v>
      </c>
      <c r="AP35" s="9" t="n">
        <v>900</v>
      </c>
      <c r="AQ35" s="9" t="n">
        <v>900</v>
      </c>
      <c r="AR35" s="9" t="n">
        <v>900</v>
      </c>
      <c r="AS35" s="9" t="s">
        <v>29</v>
      </c>
      <c r="AT35" s="9" t="s">
        <v>29</v>
      </c>
      <c r="AU35" s="9" t="s">
        <v>29</v>
      </c>
      <c r="AV35" s="9" t="s">
        <v>29</v>
      </c>
      <c r="AW35" s="9" t="s">
        <v>29</v>
      </c>
      <c r="AX35" s="9" t="s">
        <v>29</v>
      </c>
      <c r="AY35" s="9" t="s">
        <v>29</v>
      </c>
      <c r="AZ35" s="9" t="s">
        <v>29</v>
      </c>
      <c r="BA35" s="9" t="n">
        <v>300</v>
      </c>
      <c r="BB35" s="9" t="n">
        <v>1600</v>
      </c>
      <c r="BC35" s="9" t="n">
        <v>900</v>
      </c>
      <c r="BD35" s="9" t="n">
        <v>900</v>
      </c>
      <c r="BE35" s="9" t="n">
        <v>900</v>
      </c>
      <c r="BF35" s="11" t="n">
        <f aca="false">ROUNDUP(AG35/C35,0)</f>
        <v>1</v>
      </c>
      <c r="BG35" s="13" t="n">
        <v>683</v>
      </c>
      <c r="BH35" s="13" t="n">
        <v>784</v>
      </c>
      <c r="BI35" s="13" t="s">
        <v>21</v>
      </c>
    </row>
    <row r="36" customFormat="false" ht="15" hidden="false" customHeight="false" outlineLevel="0" collapsed="false">
      <c r="A36" s="9" t="n">
        <v>35</v>
      </c>
      <c r="B36" s="9" t="s">
        <v>24</v>
      </c>
      <c r="C36" s="9" t="n">
        <v>100</v>
      </c>
      <c r="D36" s="9" t="n">
        <v>190991</v>
      </c>
      <c r="E36" s="9" t="n">
        <v>2130678</v>
      </c>
      <c r="F36" s="9" t="s">
        <v>354</v>
      </c>
      <c r="G36" s="9" t="s">
        <v>112</v>
      </c>
      <c r="H36" s="9" t="s">
        <v>29</v>
      </c>
      <c r="I36" s="10" t="s">
        <v>113</v>
      </c>
      <c r="J36" s="9" t="n">
        <v>200</v>
      </c>
      <c r="K36" s="9" t="n">
        <f aca="false">H36-J36</f>
        <v>-200</v>
      </c>
      <c r="L36" s="9" t="n">
        <v>1200</v>
      </c>
      <c r="M36" s="9" t="n">
        <f aca="false">K36+L36</f>
        <v>1000</v>
      </c>
      <c r="N36" s="9" t="n">
        <v>101</v>
      </c>
      <c r="O36" s="9" t="n">
        <f aca="false">100+100</f>
        <v>200</v>
      </c>
      <c r="P36" s="9"/>
      <c r="Q36" s="9" t="n">
        <v>100</v>
      </c>
      <c r="R36" s="9" t="n">
        <v>100</v>
      </c>
      <c r="S36" s="9" t="n">
        <v>100</v>
      </c>
      <c r="T36" s="9"/>
      <c r="U36" s="9" t="n">
        <v>300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n">
        <f aca="false">SUM(N36:AE36)</f>
        <v>901</v>
      </c>
      <c r="AG36" s="9" t="n">
        <f aca="false">M36-AF36</f>
        <v>99</v>
      </c>
      <c r="AH36" s="9" t="n">
        <v>500</v>
      </c>
      <c r="AI36" s="9" t="n">
        <v>500</v>
      </c>
      <c r="AJ36" s="9" t="n">
        <v>500</v>
      </c>
      <c r="AK36" s="9" t="n">
        <v>500</v>
      </c>
      <c r="AL36" s="9" t="n">
        <v>500</v>
      </c>
      <c r="AM36" s="9" t="s">
        <v>29</v>
      </c>
      <c r="AN36" s="9" t="n">
        <v>500</v>
      </c>
      <c r="AO36" s="9" t="n">
        <v>500</v>
      </c>
      <c r="AP36" s="9" t="n">
        <v>500</v>
      </c>
      <c r="AQ36" s="9" t="n">
        <v>500</v>
      </c>
      <c r="AR36" s="9" t="n">
        <v>500</v>
      </c>
      <c r="AS36" s="9" t="s">
        <v>29</v>
      </c>
      <c r="AT36" s="9" t="s">
        <v>29</v>
      </c>
      <c r="AU36" s="9" t="s">
        <v>29</v>
      </c>
      <c r="AV36" s="9" t="s">
        <v>29</v>
      </c>
      <c r="AW36" s="9" t="s">
        <v>29</v>
      </c>
      <c r="AX36" s="9" t="s">
        <v>29</v>
      </c>
      <c r="AY36" s="9" t="s">
        <v>29</v>
      </c>
      <c r="AZ36" s="9" t="s">
        <v>29</v>
      </c>
      <c r="BA36" s="9" t="n">
        <v>100</v>
      </c>
      <c r="BB36" s="9" t="n">
        <v>900</v>
      </c>
      <c r="BC36" s="9" t="n">
        <v>500</v>
      </c>
      <c r="BD36" s="9" t="n">
        <v>500</v>
      </c>
      <c r="BE36" s="9" t="n">
        <v>500</v>
      </c>
      <c r="BF36" s="11" t="n">
        <f aca="false">ROUNDUP(AG36/C36,0)</f>
        <v>1</v>
      </c>
      <c r="BG36" s="13" t="n">
        <v>7</v>
      </c>
      <c r="BH36" s="13" t="n">
        <v>340</v>
      </c>
      <c r="BI36" s="13" t="s">
        <v>95</v>
      </c>
    </row>
    <row r="37" customFormat="false" ht="15" hidden="false" customHeight="false" outlineLevel="0" collapsed="false">
      <c r="A37" s="9" t="n">
        <v>36</v>
      </c>
      <c r="B37" s="9" t="s">
        <v>24</v>
      </c>
      <c r="C37" s="9" t="n">
        <v>100</v>
      </c>
      <c r="D37" s="9" t="n">
        <v>184977</v>
      </c>
      <c r="E37" s="9" t="n">
        <v>2004126</v>
      </c>
      <c r="F37" s="9"/>
      <c r="G37" s="9" t="s">
        <v>242</v>
      </c>
      <c r="H37" s="9" t="n">
        <v>120</v>
      </c>
      <c r="I37" s="10" t="s">
        <v>243</v>
      </c>
      <c r="J37" s="9" t="n">
        <v>0</v>
      </c>
      <c r="K37" s="9" t="n">
        <f aca="false">H37-J37</f>
        <v>120</v>
      </c>
      <c r="L37" s="9" t="s">
        <v>29</v>
      </c>
      <c r="M37" s="9" t="n">
        <f aca="false">K37+L37</f>
        <v>120</v>
      </c>
      <c r="N37" s="9"/>
      <c r="O37" s="9"/>
      <c r="P37" s="9"/>
      <c r="Q37" s="9"/>
      <c r="R37" s="9"/>
      <c r="S37" s="9"/>
      <c r="T37" s="9"/>
      <c r="U37" s="9"/>
      <c r="V37" s="9" t="n">
        <v>23</v>
      </c>
      <c r="W37" s="9"/>
      <c r="X37" s="9"/>
      <c r="Y37" s="9"/>
      <c r="Z37" s="9"/>
      <c r="AA37" s="9"/>
      <c r="AB37" s="9"/>
      <c r="AC37" s="9"/>
      <c r="AD37" s="9"/>
      <c r="AE37" s="9"/>
      <c r="AF37" s="9" t="n">
        <f aca="false">SUM(N37:AE37)</f>
        <v>23</v>
      </c>
      <c r="AG37" s="9" t="n">
        <f aca="false">M37-AF37</f>
        <v>97</v>
      </c>
      <c r="AH37" s="9" t="n">
        <v>120</v>
      </c>
      <c r="AI37" s="9" t="s">
        <v>29</v>
      </c>
      <c r="AJ37" s="9" t="s">
        <v>29</v>
      </c>
      <c r="AK37" s="9" t="s">
        <v>29</v>
      </c>
      <c r="AL37" s="9" t="s">
        <v>29</v>
      </c>
      <c r="AM37" s="9" t="s">
        <v>29</v>
      </c>
      <c r="AN37" s="9" t="s">
        <v>29</v>
      </c>
      <c r="AO37" s="9" t="s">
        <v>29</v>
      </c>
      <c r="AP37" s="9" t="n">
        <v>120</v>
      </c>
      <c r="AQ37" s="9" t="s">
        <v>29</v>
      </c>
      <c r="AR37" s="9" t="s">
        <v>29</v>
      </c>
      <c r="AS37" s="9" t="s">
        <v>29</v>
      </c>
      <c r="AT37" s="9" t="s">
        <v>29</v>
      </c>
      <c r="AU37" s="9" t="s">
        <v>29</v>
      </c>
      <c r="AV37" s="9" t="s">
        <v>29</v>
      </c>
      <c r="AW37" s="9" t="s">
        <v>29</v>
      </c>
      <c r="AX37" s="9" t="s">
        <v>29</v>
      </c>
      <c r="AY37" s="9" t="s">
        <v>29</v>
      </c>
      <c r="AZ37" s="9" t="s">
        <v>29</v>
      </c>
      <c r="BA37" s="9" t="s">
        <v>29</v>
      </c>
      <c r="BB37" s="9" t="s">
        <v>29</v>
      </c>
      <c r="BC37" s="9" t="n">
        <v>120</v>
      </c>
      <c r="BD37" s="9" t="s">
        <v>29</v>
      </c>
      <c r="BE37" s="9" t="s">
        <v>29</v>
      </c>
      <c r="BF37" s="11" t="n">
        <f aca="false">ROUNDUP(AG37/C37,0)</f>
        <v>1</v>
      </c>
      <c r="BG37" s="13" t="n">
        <v>47</v>
      </c>
      <c r="BH37" s="13" t="n">
        <v>0</v>
      </c>
      <c r="BI37" s="13" t="s">
        <v>95</v>
      </c>
    </row>
    <row r="38" customFormat="false" ht="15" hidden="false" customHeight="false" outlineLevel="0" collapsed="false">
      <c r="A38" s="9" t="n">
        <v>37</v>
      </c>
      <c r="B38" s="9" t="s">
        <v>24</v>
      </c>
      <c r="C38" s="9" t="n">
        <v>39</v>
      </c>
      <c r="D38" s="9" t="n">
        <v>203524</v>
      </c>
      <c r="E38" s="9" t="n">
        <v>2079691</v>
      </c>
      <c r="F38" s="9" t="s">
        <v>373</v>
      </c>
      <c r="G38" s="9" t="s">
        <v>115</v>
      </c>
      <c r="H38" s="9" t="s">
        <v>29</v>
      </c>
      <c r="I38" s="10" t="s">
        <v>116</v>
      </c>
      <c r="J38" s="9" t="n">
        <v>0</v>
      </c>
      <c r="K38" s="9" t="n">
        <f aca="false">H38-J38</f>
        <v>0</v>
      </c>
      <c r="L38" s="9" t="n">
        <v>108</v>
      </c>
      <c r="M38" s="9" t="n">
        <f aca="false">K38+L38</f>
        <v>108</v>
      </c>
      <c r="N38" s="9"/>
      <c r="O38" s="9"/>
      <c r="P38" s="9"/>
      <c r="Q38" s="9"/>
      <c r="R38" s="9"/>
      <c r="S38" s="9"/>
      <c r="T38" s="9"/>
      <c r="U38" s="9"/>
      <c r="V38" s="9"/>
      <c r="W38" s="9" t="n">
        <v>36</v>
      </c>
      <c r="X38" s="9"/>
      <c r="Y38" s="9"/>
      <c r="Z38" s="9"/>
      <c r="AA38" s="9"/>
      <c r="AB38" s="9"/>
      <c r="AC38" s="9" t="n">
        <v>36</v>
      </c>
      <c r="AD38" s="9"/>
      <c r="AE38" s="9"/>
      <c r="AF38" s="9" t="n">
        <f aca="false">SUM(N38:AE38)</f>
        <v>72</v>
      </c>
      <c r="AG38" s="9" t="n">
        <f aca="false">M38-AF38</f>
        <v>36</v>
      </c>
      <c r="AH38" s="9" t="n">
        <v>144</v>
      </c>
      <c r="AI38" s="9" t="n">
        <v>144</v>
      </c>
      <c r="AJ38" s="9" t="n">
        <v>108</v>
      </c>
      <c r="AK38" s="9" t="n">
        <v>144</v>
      </c>
      <c r="AL38" s="9" t="n">
        <v>144</v>
      </c>
      <c r="AM38" s="9" t="s">
        <v>29</v>
      </c>
      <c r="AN38" s="9" t="n">
        <v>108</v>
      </c>
      <c r="AO38" s="9" t="n">
        <v>144</v>
      </c>
      <c r="AP38" s="9" t="n">
        <v>108</v>
      </c>
      <c r="AQ38" s="9" t="n">
        <v>144</v>
      </c>
      <c r="AR38" s="9" t="n">
        <v>144</v>
      </c>
      <c r="AS38" s="9" t="s">
        <v>29</v>
      </c>
      <c r="AT38" s="9" t="s">
        <v>29</v>
      </c>
      <c r="AU38" s="9" t="s">
        <v>29</v>
      </c>
      <c r="AV38" s="9" t="s">
        <v>29</v>
      </c>
      <c r="AW38" s="9" t="s">
        <v>29</v>
      </c>
      <c r="AX38" s="9" t="s">
        <v>29</v>
      </c>
      <c r="AY38" s="9" t="s">
        <v>29</v>
      </c>
      <c r="AZ38" s="9" t="s">
        <v>29</v>
      </c>
      <c r="BA38" s="9" t="n">
        <v>72</v>
      </c>
      <c r="BB38" s="9" t="n">
        <v>180</v>
      </c>
      <c r="BC38" s="9" t="n">
        <v>144</v>
      </c>
      <c r="BD38" s="9" t="n">
        <v>108</v>
      </c>
      <c r="BE38" s="9" t="n">
        <v>144</v>
      </c>
      <c r="BF38" s="11" t="n">
        <f aca="false">ROUNDUP(AG38/C38,0)</f>
        <v>1</v>
      </c>
      <c r="BG38" s="13" t="n">
        <v>665</v>
      </c>
      <c r="BH38" s="13" t="n">
        <v>959</v>
      </c>
      <c r="BI38" s="13" t="s">
        <v>117</v>
      </c>
    </row>
    <row r="39" customFormat="false" ht="15" hidden="false" customHeight="false" outlineLevel="0" collapsed="false">
      <c r="A39" s="9" t="n">
        <v>38</v>
      </c>
      <c r="B39" s="9" t="s">
        <v>24</v>
      </c>
      <c r="C39" s="9" t="n">
        <v>150</v>
      </c>
      <c r="D39" s="9" t="n">
        <v>203524</v>
      </c>
      <c r="E39" s="9" t="n">
        <v>2131447</v>
      </c>
      <c r="F39" s="9"/>
      <c r="G39" s="9" t="s">
        <v>222</v>
      </c>
      <c r="H39" s="9" t="s">
        <v>29</v>
      </c>
      <c r="I39" s="10" t="s">
        <v>223</v>
      </c>
      <c r="J39" s="9" t="n">
        <v>150</v>
      </c>
      <c r="K39" s="9" t="n">
        <f aca="false">H39-J39</f>
        <v>-150</v>
      </c>
      <c r="L39" s="9" t="n">
        <v>170</v>
      </c>
      <c r="M39" s="9" t="n">
        <f aca="false">K39+L39</f>
        <v>20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 t="n">
        <f aca="false">SUM(N39:AE39)</f>
        <v>0</v>
      </c>
      <c r="AG39" s="9" t="n">
        <f aca="false">M39-AF39</f>
        <v>20</v>
      </c>
      <c r="AH39" s="9" t="n">
        <v>170</v>
      </c>
      <c r="AI39" s="9" t="n">
        <v>170</v>
      </c>
      <c r="AJ39" s="9" t="n">
        <v>0</v>
      </c>
      <c r="AK39" s="9" t="s">
        <v>29</v>
      </c>
      <c r="AL39" s="9" t="s">
        <v>29</v>
      </c>
      <c r="AM39" s="9" t="s">
        <v>29</v>
      </c>
      <c r="AN39" s="9" t="s">
        <v>29</v>
      </c>
      <c r="AO39" s="9" t="s">
        <v>29</v>
      </c>
      <c r="AP39" s="9" t="s">
        <v>29</v>
      </c>
      <c r="AQ39" s="9" t="s">
        <v>29</v>
      </c>
      <c r="AR39" s="9" t="s">
        <v>29</v>
      </c>
      <c r="AS39" s="9" t="s">
        <v>29</v>
      </c>
      <c r="AT39" s="9" t="s">
        <v>29</v>
      </c>
      <c r="AU39" s="9" t="s">
        <v>29</v>
      </c>
      <c r="AV39" s="9" t="s">
        <v>29</v>
      </c>
      <c r="AW39" s="9" t="s">
        <v>29</v>
      </c>
      <c r="AX39" s="9" t="s">
        <v>29</v>
      </c>
      <c r="AY39" s="9" t="s">
        <v>29</v>
      </c>
      <c r="AZ39" s="9" t="s">
        <v>29</v>
      </c>
      <c r="BA39" s="9" t="n">
        <v>340</v>
      </c>
      <c r="BB39" s="9" t="n">
        <v>170</v>
      </c>
      <c r="BC39" s="9" t="s">
        <v>29</v>
      </c>
      <c r="BD39" s="9" t="n">
        <v>170</v>
      </c>
      <c r="BE39" s="9" t="n">
        <v>170</v>
      </c>
      <c r="BF39" s="11" t="n">
        <f aca="false">ROUNDUP(AG39/C39,0)</f>
        <v>1</v>
      </c>
      <c r="BG39" s="13" t="n">
        <v>721</v>
      </c>
      <c r="BH39" s="13" t="n">
        <v>874</v>
      </c>
      <c r="BI39" s="13" t="s">
        <v>125</v>
      </c>
    </row>
    <row r="40" customFormat="false" ht="15" hidden="false" customHeight="false" outlineLevel="0" collapsed="false">
      <c r="A40" s="9" t="n">
        <v>39</v>
      </c>
      <c r="B40" s="9" t="s">
        <v>24</v>
      </c>
      <c r="C40" s="9" t="n">
        <v>39</v>
      </c>
      <c r="D40" s="9" t="n">
        <v>203524</v>
      </c>
      <c r="E40" s="9" t="n">
        <v>2079695</v>
      </c>
      <c r="F40" s="9" t="s">
        <v>370</v>
      </c>
      <c r="G40" s="9" t="s">
        <v>93</v>
      </c>
      <c r="H40" s="9" t="s">
        <v>29</v>
      </c>
      <c r="I40" s="10" t="s">
        <v>94</v>
      </c>
      <c r="J40" s="9" t="n">
        <v>41</v>
      </c>
      <c r="K40" s="9" t="n">
        <f aca="false">H40-J40</f>
        <v>-41</v>
      </c>
      <c r="L40" s="9" t="n">
        <v>126</v>
      </c>
      <c r="M40" s="9" t="n">
        <f aca="false">K40+L40</f>
        <v>85</v>
      </c>
      <c r="N40" s="9"/>
      <c r="O40" s="9"/>
      <c r="P40" s="9"/>
      <c r="Q40" s="9"/>
      <c r="R40" s="9" t="n">
        <v>41</v>
      </c>
      <c r="S40" s="9" t="n">
        <v>41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 t="n">
        <f aca="false">SUM(N40:AE40)</f>
        <v>82</v>
      </c>
      <c r="AG40" s="9" t="n">
        <f aca="false">M40-AF40</f>
        <v>3</v>
      </c>
      <c r="AH40" s="9" t="n">
        <v>126</v>
      </c>
      <c r="AI40" s="9" t="n">
        <v>126</v>
      </c>
      <c r="AJ40" s="9" t="n">
        <v>126</v>
      </c>
      <c r="AK40" s="9" t="n">
        <v>126</v>
      </c>
      <c r="AL40" s="9" t="n">
        <v>126</v>
      </c>
      <c r="AM40" s="9" t="s">
        <v>29</v>
      </c>
      <c r="AN40" s="9" t="n">
        <v>126</v>
      </c>
      <c r="AO40" s="9" t="n">
        <v>126</v>
      </c>
      <c r="AP40" s="9" t="n">
        <v>126</v>
      </c>
      <c r="AQ40" s="9" t="n">
        <v>126</v>
      </c>
      <c r="AR40" s="9" t="n">
        <v>168</v>
      </c>
      <c r="AS40" s="9" t="s">
        <v>29</v>
      </c>
      <c r="AT40" s="9" t="s">
        <v>29</v>
      </c>
      <c r="AU40" s="9" t="s">
        <v>29</v>
      </c>
      <c r="AV40" s="9" t="s">
        <v>29</v>
      </c>
      <c r="AW40" s="9" t="s">
        <v>29</v>
      </c>
      <c r="AX40" s="9" t="s">
        <v>29</v>
      </c>
      <c r="AY40" s="9" t="s">
        <v>29</v>
      </c>
      <c r="AZ40" s="9" t="s">
        <v>29</v>
      </c>
      <c r="BA40" s="9" t="n">
        <v>84</v>
      </c>
      <c r="BB40" s="9" t="n">
        <v>168</v>
      </c>
      <c r="BC40" s="9" t="n">
        <v>126</v>
      </c>
      <c r="BD40" s="9" t="n">
        <v>126</v>
      </c>
      <c r="BE40" s="9" t="n">
        <v>126</v>
      </c>
      <c r="BF40" s="11" t="n">
        <f aca="false">ROUNDUP(AG40/C40,0)</f>
        <v>1</v>
      </c>
      <c r="BG40" s="13" t="n">
        <v>0</v>
      </c>
      <c r="BH40" s="13" t="n">
        <v>188</v>
      </c>
      <c r="BI40" s="13" t="s">
        <v>117</v>
      </c>
    </row>
    <row r="41" customFormat="false" ht="15" hidden="false" customHeight="false" outlineLevel="0" collapsed="false">
      <c r="A41" s="9" t="n">
        <v>40</v>
      </c>
      <c r="B41" s="9" t="s">
        <v>24</v>
      </c>
      <c r="C41" s="9" t="n">
        <v>250</v>
      </c>
      <c r="D41" s="9" t="n">
        <v>190991</v>
      </c>
      <c r="E41" s="9" t="n">
        <v>2101413</v>
      </c>
      <c r="F41" s="9"/>
      <c r="G41" s="9" t="s">
        <v>150</v>
      </c>
      <c r="H41" s="9" t="s">
        <v>29</v>
      </c>
      <c r="I41" s="10" t="s">
        <v>151</v>
      </c>
      <c r="J41" s="9" t="n">
        <v>200</v>
      </c>
      <c r="K41" s="9" t="n">
        <f aca="false">H41-J41</f>
        <v>-200</v>
      </c>
      <c r="L41" s="9" t="n">
        <v>1000</v>
      </c>
      <c r="M41" s="9" t="n">
        <f aca="false">K41+L41</f>
        <v>800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 t="n">
        <f aca="false">200*4</f>
        <v>800</v>
      </c>
      <c r="Z41" s="9"/>
      <c r="AA41" s="9"/>
      <c r="AB41" s="9"/>
      <c r="AC41" s="9"/>
      <c r="AD41" s="9"/>
      <c r="AE41" s="9"/>
      <c r="AF41" s="9" t="n">
        <f aca="false">SUM(N41:AE41)</f>
        <v>800</v>
      </c>
      <c r="AG41" s="9" t="n">
        <f aca="false">M41-AF41</f>
        <v>0</v>
      </c>
      <c r="AH41" s="9" t="n">
        <v>800</v>
      </c>
      <c r="AI41" s="9" t="n">
        <v>800</v>
      </c>
      <c r="AJ41" s="9" t="n">
        <v>800</v>
      </c>
      <c r="AK41" s="9" t="n">
        <v>800</v>
      </c>
      <c r="AL41" s="9" t="n">
        <v>600</v>
      </c>
      <c r="AM41" s="9" t="s">
        <v>29</v>
      </c>
      <c r="AN41" s="9" t="n">
        <v>800</v>
      </c>
      <c r="AO41" s="9" t="n">
        <v>800</v>
      </c>
      <c r="AP41" s="9" t="n">
        <v>800</v>
      </c>
      <c r="AQ41" s="9" t="n">
        <v>600</v>
      </c>
      <c r="AR41" s="9" t="n">
        <v>800</v>
      </c>
      <c r="AS41" s="9" t="s">
        <v>29</v>
      </c>
      <c r="AT41" s="9" t="s">
        <v>29</v>
      </c>
      <c r="AU41" s="9" t="s">
        <v>29</v>
      </c>
      <c r="AV41" s="9" t="s">
        <v>29</v>
      </c>
      <c r="AW41" s="9" t="s">
        <v>29</v>
      </c>
      <c r="AX41" s="9" t="s">
        <v>29</v>
      </c>
      <c r="AY41" s="9" t="s">
        <v>29</v>
      </c>
      <c r="AZ41" s="9" t="s">
        <v>29</v>
      </c>
      <c r="BA41" s="9" t="n">
        <v>400</v>
      </c>
      <c r="BB41" s="9" t="n">
        <v>1200</v>
      </c>
      <c r="BC41" s="9" t="n">
        <v>800</v>
      </c>
      <c r="BD41" s="9" t="n">
        <v>600</v>
      </c>
      <c r="BE41" s="9" t="n">
        <v>800</v>
      </c>
      <c r="BF41" s="11" t="n">
        <f aca="false">SUM(BF1:BF40)</f>
        <v>94</v>
      </c>
      <c r="BG41" s="13" t="n">
        <v>1610</v>
      </c>
      <c r="BH41" s="13" t="n">
        <v>920</v>
      </c>
      <c r="BI41" s="13" t="s">
        <v>95</v>
      </c>
    </row>
    <row r="42" customFormat="false" ht="15" hidden="false" customHeight="false" outlineLevel="0" collapsed="false">
      <c r="A42" s="9" t="n">
        <v>41</v>
      </c>
      <c r="B42" s="9" t="s">
        <v>24</v>
      </c>
      <c r="C42" s="9" t="n">
        <v>100</v>
      </c>
      <c r="D42" s="9" t="n">
        <v>203525</v>
      </c>
      <c r="E42" s="9" t="n">
        <v>2032037</v>
      </c>
      <c r="F42" s="9" t="s">
        <v>370</v>
      </c>
      <c r="G42" s="9" t="s">
        <v>88</v>
      </c>
      <c r="H42" s="9" t="n">
        <v>400</v>
      </c>
      <c r="I42" s="10" t="s">
        <v>89</v>
      </c>
      <c r="J42" s="9" t="n">
        <v>600</v>
      </c>
      <c r="K42" s="9" t="n">
        <f aca="false">H42-J42</f>
        <v>-200</v>
      </c>
      <c r="L42" s="9" t="n">
        <v>1100</v>
      </c>
      <c r="M42" s="9" t="n">
        <f aca="false">K42+L42</f>
        <v>900</v>
      </c>
      <c r="N42" s="9" t="n">
        <f aca="false">100*6</f>
        <v>600</v>
      </c>
      <c r="O42" s="9"/>
      <c r="P42" s="9" t="n">
        <f aca="false">100*3</f>
        <v>300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 t="n">
        <f aca="false">SUM(N42:AE42)</f>
        <v>900</v>
      </c>
      <c r="AG42" s="9" t="n">
        <f aca="false">M42-AF42</f>
        <v>0</v>
      </c>
      <c r="AH42" s="9" t="n">
        <v>900</v>
      </c>
      <c r="AI42" s="9" t="n">
        <v>1000</v>
      </c>
      <c r="AJ42" s="9" t="n">
        <v>900</v>
      </c>
      <c r="AK42" s="9" t="n">
        <v>900</v>
      </c>
      <c r="AL42" s="9" t="n">
        <v>900</v>
      </c>
      <c r="AM42" s="9" t="s">
        <v>29</v>
      </c>
      <c r="AN42" s="9" t="n">
        <v>900</v>
      </c>
      <c r="AO42" s="9" t="n">
        <v>900</v>
      </c>
      <c r="AP42" s="9" t="n">
        <v>900</v>
      </c>
      <c r="AQ42" s="9" t="n">
        <v>900</v>
      </c>
      <c r="AR42" s="9" t="n">
        <v>900</v>
      </c>
      <c r="AS42" s="9" t="s">
        <v>29</v>
      </c>
      <c r="AT42" s="9" t="s">
        <v>29</v>
      </c>
      <c r="AU42" s="9" t="s">
        <v>29</v>
      </c>
      <c r="AV42" s="9" t="s">
        <v>29</v>
      </c>
      <c r="AW42" s="9" t="s">
        <v>29</v>
      </c>
      <c r="AX42" s="9" t="s">
        <v>29</v>
      </c>
      <c r="AY42" s="9" t="s">
        <v>29</v>
      </c>
      <c r="AZ42" s="9" t="s">
        <v>29</v>
      </c>
      <c r="BA42" s="9" t="n">
        <v>300</v>
      </c>
      <c r="BB42" s="9" t="n">
        <v>1500</v>
      </c>
      <c r="BC42" s="9" t="n">
        <v>900</v>
      </c>
      <c r="BD42" s="9" t="n">
        <v>900</v>
      </c>
      <c r="BE42" s="9" t="n">
        <v>900</v>
      </c>
      <c r="BF42" s="11"/>
      <c r="BG42" s="13" t="n">
        <v>759</v>
      </c>
      <c r="BH42" s="13" t="n">
        <v>3135</v>
      </c>
      <c r="BI42" s="13"/>
    </row>
    <row r="43" customFormat="false" ht="15" hidden="false" customHeight="false" outlineLevel="0" collapsed="false">
      <c r="A43" s="9" t="n">
        <v>42</v>
      </c>
      <c r="B43" s="9" t="s">
        <v>24</v>
      </c>
      <c r="C43" s="9" t="n">
        <v>500</v>
      </c>
      <c r="D43" s="9" t="n">
        <v>203524</v>
      </c>
      <c r="E43" s="9" t="n">
        <v>2055824</v>
      </c>
      <c r="F43" s="9"/>
      <c r="G43" s="9" t="s">
        <v>156</v>
      </c>
      <c r="H43" s="9" t="n">
        <v>800</v>
      </c>
      <c r="I43" s="10" t="s">
        <v>157</v>
      </c>
      <c r="J43" s="9" t="n">
        <v>1185</v>
      </c>
      <c r="K43" s="9" t="n">
        <f aca="false">H43-J43</f>
        <v>-385</v>
      </c>
      <c r="L43" s="9" t="n">
        <v>800</v>
      </c>
      <c r="M43" s="9" t="n">
        <f aca="false">K43+L43</f>
        <v>415</v>
      </c>
      <c r="N43" s="9"/>
      <c r="O43" s="9"/>
      <c r="P43" s="9"/>
      <c r="Q43" s="9"/>
      <c r="R43" s="9" t="n">
        <v>415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 t="n">
        <f aca="false">SUM(N43:AE43)</f>
        <v>415</v>
      </c>
      <c r="AG43" s="9" t="n">
        <f aca="false">M43-AF43</f>
        <v>0</v>
      </c>
      <c r="AH43" s="9" t="n">
        <v>800</v>
      </c>
      <c r="AI43" s="9" t="n">
        <v>800</v>
      </c>
      <c r="AJ43" s="9" t="n">
        <v>800</v>
      </c>
      <c r="AK43" s="9" t="n">
        <v>800</v>
      </c>
      <c r="AL43" s="9" t="n">
        <v>800</v>
      </c>
      <c r="AM43" s="9" t="s">
        <v>29</v>
      </c>
      <c r="AN43" s="9" t="n">
        <v>800</v>
      </c>
      <c r="AO43" s="9" t="n">
        <v>800</v>
      </c>
      <c r="AP43" s="9" t="n">
        <v>400</v>
      </c>
      <c r="AQ43" s="9" t="n">
        <v>800</v>
      </c>
      <c r="AR43" s="9" t="n">
        <v>800</v>
      </c>
      <c r="AS43" s="9" t="s">
        <v>29</v>
      </c>
      <c r="AT43" s="9" t="s">
        <v>29</v>
      </c>
      <c r="AU43" s="9" t="s">
        <v>29</v>
      </c>
      <c r="AV43" s="9" t="s">
        <v>29</v>
      </c>
      <c r="AW43" s="9" t="s">
        <v>29</v>
      </c>
      <c r="AX43" s="9" t="s">
        <v>29</v>
      </c>
      <c r="AY43" s="9" t="s">
        <v>29</v>
      </c>
      <c r="AZ43" s="9" t="s">
        <v>29</v>
      </c>
      <c r="BA43" s="9" t="n">
        <v>400</v>
      </c>
      <c r="BB43" s="9" t="n">
        <v>1200</v>
      </c>
      <c r="BC43" s="9" t="n">
        <v>800</v>
      </c>
      <c r="BD43" s="9" t="n">
        <v>800</v>
      </c>
      <c r="BE43" s="9" t="n">
        <v>800</v>
      </c>
      <c r="BF43" s="11"/>
      <c r="BG43" s="13" t="n">
        <v>56</v>
      </c>
      <c r="BH43" s="13" t="n">
        <v>4</v>
      </c>
      <c r="BI43" s="13" t="s">
        <v>95</v>
      </c>
    </row>
    <row r="44" customFormat="false" ht="15" hidden="false" customHeight="false" outlineLevel="0" collapsed="false">
      <c r="A44" s="9" t="n">
        <v>43</v>
      </c>
      <c r="B44" s="9" t="s">
        <v>24</v>
      </c>
      <c r="C44" s="9" t="n">
        <v>500</v>
      </c>
      <c r="D44" s="9" t="n">
        <v>0</v>
      </c>
      <c r="E44" s="9" t="n">
        <v>2068515</v>
      </c>
      <c r="F44" s="9"/>
      <c r="G44" s="9" t="s">
        <v>186</v>
      </c>
      <c r="H44" s="9" t="s">
        <v>29</v>
      </c>
      <c r="I44" s="10" t="s">
        <v>187</v>
      </c>
      <c r="J44" s="9" t="n">
        <v>0</v>
      </c>
      <c r="K44" s="9" t="n">
        <f aca="false">H44-J44</f>
        <v>0</v>
      </c>
      <c r="L44" s="9" t="s">
        <v>29</v>
      </c>
      <c r="M44" s="9" t="n">
        <f aca="false">K44+L44</f>
        <v>0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 t="n">
        <f aca="false">SUM(N44:AE44)</f>
        <v>0</v>
      </c>
      <c r="AG44" s="9" t="n">
        <f aca="false">M44-AF44</f>
        <v>0</v>
      </c>
      <c r="AH44" s="9" t="s">
        <v>29</v>
      </c>
      <c r="AI44" s="9" t="s">
        <v>29</v>
      </c>
      <c r="AJ44" s="9" t="s">
        <v>29</v>
      </c>
      <c r="AK44" s="9" t="s">
        <v>29</v>
      </c>
      <c r="AL44" s="9" t="s">
        <v>29</v>
      </c>
      <c r="AM44" s="9" t="s">
        <v>29</v>
      </c>
      <c r="AN44" s="9" t="s">
        <v>29</v>
      </c>
      <c r="AO44" s="9" t="s">
        <v>29</v>
      </c>
      <c r="AP44" s="9" t="s">
        <v>29</v>
      </c>
      <c r="AQ44" s="9" t="s">
        <v>29</v>
      </c>
      <c r="AR44" s="9" t="s">
        <v>29</v>
      </c>
      <c r="AS44" s="9" t="s">
        <v>29</v>
      </c>
      <c r="AT44" s="9" t="s">
        <v>29</v>
      </c>
      <c r="AU44" s="9" t="s">
        <v>29</v>
      </c>
      <c r="AV44" s="9" t="s">
        <v>29</v>
      </c>
      <c r="AW44" s="9" t="s">
        <v>29</v>
      </c>
      <c r="AX44" s="9" t="s">
        <v>29</v>
      </c>
      <c r="AY44" s="9" t="s">
        <v>29</v>
      </c>
      <c r="AZ44" s="9" t="s">
        <v>29</v>
      </c>
      <c r="BA44" s="9" t="s">
        <v>29</v>
      </c>
      <c r="BB44" s="9" t="s">
        <v>29</v>
      </c>
      <c r="BC44" s="9" t="s">
        <v>29</v>
      </c>
      <c r="BD44" s="9" t="s">
        <v>29</v>
      </c>
      <c r="BE44" s="9" t="s">
        <v>29</v>
      </c>
      <c r="BF44" s="11"/>
      <c r="BG44" s="13" t="n">
        <v>0</v>
      </c>
      <c r="BH44" s="13" t="n">
        <v>0</v>
      </c>
      <c r="BI44" s="13"/>
    </row>
    <row r="45" customFormat="false" ht="15" hidden="false" customHeight="false" outlineLevel="0" collapsed="false">
      <c r="A45" s="9" t="n">
        <v>44</v>
      </c>
      <c r="B45" s="9" t="s">
        <v>24</v>
      </c>
      <c r="C45" s="9" t="n">
        <v>500</v>
      </c>
      <c r="D45" s="9" t="n">
        <v>0</v>
      </c>
      <c r="E45" s="9" t="n">
        <v>2068514</v>
      </c>
      <c r="F45" s="9"/>
      <c r="G45" s="9" t="s">
        <v>184</v>
      </c>
      <c r="H45" s="9" t="s">
        <v>29</v>
      </c>
      <c r="I45" s="10" t="s">
        <v>185</v>
      </c>
      <c r="J45" s="9" t="n">
        <v>0</v>
      </c>
      <c r="K45" s="9" t="n">
        <f aca="false">H45-J45</f>
        <v>0</v>
      </c>
      <c r="L45" s="9" t="s">
        <v>29</v>
      </c>
      <c r="M45" s="9" t="n">
        <f aca="false">K45+L45</f>
        <v>0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 t="n">
        <f aca="false">SUM(N45:AE45)</f>
        <v>0</v>
      </c>
      <c r="AG45" s="9" t="n">
        <f aca="false">M45-AF45</f>
        <v>0</v>
      </c>
      <c r="AH45" s="9" t="s">
        <v>29</v>
      </c>
      <c r="AI45" s="9" t="s">
        <v>29</v>
      </c>
      <c r="AJ45" s="9" t="s">
        <v>29</v>
      </c>
      <c r="AK45" s="9" t="s">
        <v>29</v>
      </c>
      <c r="AL45" s="9" t="s">
        <v>29</v>
      </c>
      <c r="AM45" s="9" t="s">
        <v>29</v>
      </c>
      <c r="AN45" s="9" t="s">
        <v>29</v>
      </c>
      <c r="AO45" s="9" t="s">
        <v>29</v>
      </c>
      <c r="AP45" s="9" t="s">
        <v>29</v>
      </c>
      <c r="AQ45" s="9" t="s">
        <v>29</v>
      </c>
      <c r="AR45" s="9" t="s">
        <v>29</v>
      </c>
      <c r="AS45" s="9" t="s">
        <v>29</v>
      </c>
      <c r="AT45" s="9" t="s">
        <v>29</v>
      </c>
      <c r="AU45" s="9" t="s">
        <v>29</v>
      </c>
      <c r="AV45" s="9" t="s">
        <v>29</v>
      </c>
      <c r="AW45" s="9" t="s">
        <v>29</v>
      </c>
      <c r="AX45" s="9" t="s">
        <v>29</v>
      </c>
      <c r="AY45" s="9" t="s">
        <v>29</v>
      </c>
      <c r="AZ45" s="9" t="s">
        <v>29</v>
      </c>
      <c r="BA45" s="9" t="s">
        <v>29</v>
      </c>
      <c r="BB45" s="9" t="s">
        <v>29</v>
      </c>
      <c r="BC45" s="9" t="s">
        <v>29</v>
      </c>
      <c r="BD45" s="9" t="s">
        <v>29</v>
      </c>
      <c r="BE45" s="9" t="s">
        <v>29</v>
      </c>
      <c r="BF45" s="11"/>
      <c r="BG45" s="13" t="n">
        <v>1</v>
      </c>
      <c r="BH45" s="13" t="n">
        <v>0</v>
      </c>
      <c r="BI45" s="13"/>
    </row>
    <row r="46" customFormat="false" ht="15" hidden="false" customHeight="false" outlineLevel="0" collapsed="false">
      <c r="A46" s="9" t="n">
        <v>45</v>
      </c>
      <c r="B46" s="9" t="s">
        <v>24</v>
      </c>
      <c r="C46" s="9" t="n">
        <v>500</v>
      </c>
      <c r="D46" s="9" t="n">
        <v>0</v>
      </c>
      <c r="E46" s="9" t="n">
        <v>2079689</v>
      </c>
      <c r="F46" s="9"/>
      <c r="G46" s="9" t="s">
        <v>182</v>
      </c>
      <c r="H46" s="9" t="s">
        <v>29</v>
      </c>
      <c r="I46" s="10" t="s">
        <v>183</v>
      </c>
      <c r="J46" s="9" t="n">
        <v>0</v>
      </c>
      <c r="K46" s="9" t="n">
        <f aca="false">H46-J46</f>
        <v>0</v>
      </c>
      <c r="L46" s="9" t="s">
        <v>29</v>
      </c>
      <c r="M46" s="9" t="n">
        <f aca="false">K46+L46</f>
        <v>0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 t="n">
        <f aca="false">SUM(N46:AE46)</f>
        <v>0</v>
      </c>
      <c r="AG46" s="9" t="n">
        <f aca="false">M46-AF46</f>
        <v>0</v>
      </c>
      <c r="AH46" s="9" t="s">
        <v>29</v>
      </c>
      <c r="AI46" s="9" t="s">
        <v>29</v>
      </c>
      <c r="AJ46" s="9" t="s">
        <v>29</v>
      </c>
      <c r="AK46" s="9" t="s">
        <v>29</v>
      </c>
      <c r="AL46" s="9" t="s">
        <v>29</v>
      </c>
      <c r="AM46" s="9" t="s">
        <v>29</v>
      </c>
      <c r="AN46" s="9" t="s">
        <v>29</v>
      </c>
      <c r="AO46" s="9" t="n">
        <v>100</v>
      </c>
      <c r="AP46" s="9" t="n">
        <v>100</v>
      </c>
      <c r="AQ46" s="9" t="n">
        <v>100</v>
      </c>
      <c r="AR46" s="9" t="s">
        <v>29</v>
      </c>
      <c r="AS46" s="9" t="s">
        <v>29</v>
      </c>
      <c r="AT46" s="9" t="s">
        <v>29</v>
      </c>
      <c r="AU46" s="9" t="s">
        <v>29</v>
      </c>
      <c r="AV46" s="9" t="s">
        <v>29</v>
      </c>
      <c r="AW46" s="9" t="s">
        <v>29</v>
      </c>
      <c r="AX46" s="9" t="s">
        <v>29</v>
      </c>
      <c r="AY46" s="9" t="s">
        <v>29</v>
      </c>
      <c r="AZ46" s="9" t="s">
        <v>29</v>
      </c>
      <c r="BA46" s="9" t="n">
        <v>100</v>
      </c>
      <c r="BB46" s="9" t="n">
        <v>100</v>
      </c>
      <c r="BC46" s="9" t="n">
        <v>100</v>
      </c>
      <c r="BD46" s="9" t="s">
        <v>29</v>
      </c>
      <c r="BE46" s="9" t="n">
        <v>100</v>
      </c>
      <c r="BF46" s="11"/>
      <c r="BG46" s="13" t="n">
        <v>10</v>
      </c>
      <c r="BH46" s="13" t="n">
        <v>0</v>
      </c>
      <c r="BI46" s="13"/>
    </row>
    <row r="47" customFormat="false" ht="15" hidden="false" customHeight="false" outlineLevel="0" collapsed="false">
      <c r="A47" s="9" t="n">
        <v>46</v>
      </c>
      <c r="B47" s="9" t="s">
        <v>24</v>
      </c>
      <c r="C47" s="9" t="n">
        <v>1800</v>
      </c>
      <c r="D47" s="9" t="n">
        <v>190991</v>
      </c>
      <c r="E47" s="9" t="n">
        <v>2184947</v>
      </c>
      <c r="F47" s="9"/>
      <c r="G47" s="9" t="s">
        <v>168</v>
      </c>
      <c r="H47" s="9" t="s">
        <v>29</v>
      </c>
      <c r="I47" s="10" t="s">
        <v>169</v>
      </c>
      <c r="J47" s="9" t="n">
        <v>0</v>
      </c>
      <c r="K47" s="9" t="n">
        <f aca="false">H47-J47</f>
        <v>0</v>
      </c>
      <c r="L47" s="9" t="s">
        <v>29</v>
      </c>
      <c r="M47" s="9" t="n">
        <f aca="false">K47+L47</f>
        <v>0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 t="n">
        <f aca="false">SUM(N47:AE47)</f>
        <v>0</v>
      </c>
      <c r="AG47" s="9" t="n">
        <f aca="false">M47-AF47</f>
        <v>0</v>
      </c>
      <c r="AH47" s="9" t="n">
        <v>120</v>
      </c>
      <c r="AI47" s="9" t="n">
        <v>120</v>
      </c>
      <c r="AJ47" s="9" t="n">
        <v>120</v>
      </c>
      <c r="AK47" s="9" t="n">
        <v>120</v>
      </c>
      <c r="AL47" s="9" t="n">
        <v>120</v>
      </c>
      <c r="AM47" s="9" t="s">
        <v>29</v>
      </c>
      <c r="AN47" s="9" t="n">
        <v>120</v>
      </c>
      <c r="AO47" s="9" t="n">
        <v>120</v>
      </c>
      <c r="AP47" s="9" t="n">
        <v>120</v>
      </c>
      <c r="AQ47" s="9" t="n">
        <v>240</v>
      </c>
      <c r="AR47" s="9" t="n">
        <v>120</v>
      </c>
      <c r="AS47" s="9" t="s">
        <v>29</v>
      </c>
      <c r="AT47" s="9" t="s">
        <v>29</v>
      </c>
      <c r="AU47" s="9" t="s">
        <v>29</v>
      </c>
      <c r="AV47" s="9" t="s">
        <v>29</v>
      </c>
      <c r="AW47" s="9" t="s">
        <v>29</v>
      </c>
      <c r="AX47" s="9" t="s">
        <v>29</v>
      </c>
      <c r="AY47" s="9" t="s">
        <v>29</v>
      </c>
      <c r="AZ47" s="9" t="s">
        <v>29</v>
      </c>
      <c r="BA47" s="9" t="s">
        <v>29</v>
      </c>
      <c r="BB47" s="9" t="n">
        <v>240</v>
      </c>
      <c r="BC47" s="9" t="n">
        <v>120</v>
      </c>
      <c r="BD47" s="9" t="n">
        <v>120</v>
      </c>
      <c r="BE47" s="9" t="n">
        <v>120</v>
      </c>
      <c r="BF47" s="11"/>
      <c r="BG47" s="13" t="n">
        <v>19</v>
      </c>
      <c r="BH47" s="13" t="n">
        <v>468</v>
      </c>
      <c r="BI47" s="13"/>
    </row>
    <row r="48" customFormat="false" ht="15" hidden="false" customHeight="false" outlineLevel="0" collapsed="false">
      <c r="A48" s="9" t="n">
        <v>47</v>
      </c>
      <c r="B48" s="9" t="s">
        <v>24</v>
      </c>
      <c r="C48" s="9" t="n">
        <v>400</v>
      </c>
      <c r="D48" s="9" t="n">
        <v>203524</v>
      </c>
      <c r="E48" s="9" t="n">
        <v>2079661</v>
      </c>
      <c r="F48" s="9"/>
      <c r="G48" s="9" t="s">
        <v>166</v>
      </c>
      <c r="H48" s="9" t="s">
        <v>29</v>
      </c>
      <c r="I48" s="10" t="s">
        <v>167</v>
      </c>
      <c r="J48" s="9" t="n">
        <v>0</v>
      </c>
      <c r="K48" s="9" t="n">
        <f aca="false">H48-J48</f>
        <v>0</v>
      </c>
      <c r="L48" s="9" t="s">
        <v>29</v>
      </c>
      <c r="M48" s="9" t="n">
        <f aca="false">K48+L48</f>
        <v>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 t="n">
        <f aca="false">SUM(N48:AE48)</f>
        <v>0</v>
      </c>
      <c r="AG48" s="9" t="n">
        <f aca="false">M48-AF48</f>
        <v>0</v>
      </c>
      <c r="AH48" s="9" t="s">
        <v>29</v>
      </c>
      <c r="AI48" s="9" t="s">
        <v>29</v>
      </c>
      <c r="AJ48" s="9" t="s">
        <v>29</v>
      </c>
      <c r="AK48" s="9" t="s">
        <v>29</v>
      </c>
      <c r="AL48" s="9" t="s">
        <v>29</v>
      </c>
      <c r="AM48" s="9" t="s">
        <v>29</v>
      </c>
      <c r="AN48" s="9" t="n">
        <v>200</v>
      </c>
      <c r="AO48" s="9" t="n">
        <v>200</v>
      </c>
      <c r="AP48" s="9" t="s">
        <v>29</v>
      </c>
      <c r="AQ48" s="9" t="n">
        <v>200</v>
      </c>
      <c r="AR48" s="9" t="n">
        <v>200</v>
      </c>
      <c r="AS48" s="9" t="s">
        <v>29</v>
      </c>
      <c r="AT48" s="9" t="s">
        <v>29</v>
      </c>
      <c r="AU48" s="9" t="s">
        <v>29</v>
      </c>
      <c r="AV48" s="9" t="s">
        <v>29</v>
      </c>
      <c r="AW48" s="9" t="s">
        <v>29</v>
      </c>
      <c r="AX48" s="9" t="s">
        <v>29</v>
      </c>
      <c r="AY48" s="9" t="s">
        <v>29</v>
      </c>
      <c r="AZ48" s="9" t="s">
        <v>29</v>
      </c>
      <c r="BA48" s="9" t="s">
        <v>29</v>
      </c>
      <c r="BB48" s="9" t="n">
        <v>200</v>
      </c>
      <c r="BC48" s="9" t="n">
        <v>200</v>
      </c>
      <c r="BD48" s="9" t="s">
        <v>29</v>
      </c>
      <c r="BE48" s="9" t="n">
        <v>200</v>
      </c>
      <c r="BF48" s="11"/>
      <c r="BG48" s="13" t="n">
        <v>282</v>
      </c>
      <c r="BH48" s="13" t="n">
        <v>0</v>
      </c>
      <c r="BI48" s="13"/>
    </row>
    <row r="49" customFormat="false" ht="15" hidden="false" customHeight="false" outlineLevel="0" collapsed="false">
      <c r="A49" s="9" t="n">
        <v>48</v>
      </c>
      <c r="B49" s="9" t="s">
        <v>24</v>
      </c>
      <c r="C49" s="9" t="n">
        <v>300</v>
      </c>
      <c r="D49" s="9" t="n">
        <v>194849</v>
      </c>
      <c r="E49" s="9" t="n">
        <v>2118348</v>
      </c>
      <c r="F49" s="9"/>
      <c r="G49" s="9" t="s">
        <v>236</v>
      </c>
      <c r="H49" s="9" t="s">
        <v>29</v>
      </c>
      <c r="I49" s="10" t="s">
        <v>237</v>
      </c>
      <c r="J49" s="9" t="n">
        <v>0</v>
      </c>
      <c r="K49" s="9" t="n">
        <f aca="false">H49-J49</f>
        <v>0</v>
      </c>
      <c r="L49" s="9" t="s">
        <v>29</v>
      </c>
      <c r="M49" s="9" t="n">
        <f aca="false">K49+L49</f>
        <v>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 t="n">
        <f aca="false">SUM(N49:AE49)</f>
        <v>0</v>
      </c>
      <c r="AG49" s="9" t="n">
        <f aca="false">M49-AF49</f>
        <v>0</v>
      </c>
      <c r="AH49" s="9" t="n">
        <v>600</v>
      </c>
      <c r="AI49" s="9" t="s">
        <v>29</v>
      </c>
      <c r="AJ49" s="9" t="s">
        <v>29</v>
      </c>
      <c r="AK49" s="9" t="s">
        <v>29</v>
      </c>
      <c r="AL49" s="9" t="s">
        <v>29</v>
      </c>
      <c r="AM49" s="9" t="s">
        <v>29</v>
      </c>
      <c r="AN49" s="9" t="s">
        <v>29</v>
      </c>
      <c r="AO49" s="9" t="s">
        <v>29</v>
      </c>
      <c r="AP49" s="9" t="s">
        <v>29</v>
      </c>
      <c r="AQ49" s="9" t="s">
        <v>29</v>
      </c>
      <c r="AR49" s="9" t="s">
        <v>29</v>
      </c>
      <c r="AS49" s="9" t="s">
        <v>29</v>
      </c>
      <c r="AT49" s="9" t="s">
        <v>29</v>
      </c>
      <c r="AU49" s="9" t="s">
        <v>29</v>
      </c>
      <c r="AV49" s="9" t="s">
        <v>29</v>
      </c>
      <c r="AW49" s="9" t="s">
        <v>29</v>
      </c>
      <c r="AX49" s="9" t="s">
        <v>29</v>
      </c>
      <c r="AY49" s="9" t="s">
        <v>29</v>
      </c>
      <c r="AZ49" s="9" t="s">
        <v>29</v>
      </c>
      <c r="BA49" s="9" t="n">
        <v>600</v>
      </c>
      <c r="BB49" s="9" t="s">
        <v>29</v>
      </c>
      <c r="BC49" s="9" t="s">
        <v>29</v>
      </c>
      <c r="BD49" s="9" t="s">
        <v>29</v>
      </c>
      <c r="BE49" s="9" t="n">
        <v>600</v>
      </c>
      <c r="BF49" s="11" t="n">
        <f aca="false">ROUNDUP(AG49/C49,0)</f>
        <v>0</v>
      </c>
      <c r="BG49" s="13" t="n">
        <v>364</v>
      </c>
      <c r="BH49" s="13" t="n">
        <v>0</v>
      </c>
      <c r="BI49" s="13"/>
    </row>
    <row r="50" customFormat="false" ht="15" hidden="false" customHeight="false" outlineLevel="0" collapsed="false">
      <c r="A50" s="9" t="n">
        <v>49</v>
      </c>
      <c r="B50" s="9" t="s">
        <v>24</v>
      </c>
      <c r="C50" s="9" t="n">
        <v>200</v>
      </c>
      <c r="D50" s="9" t="n">
        <v>203524</v>
      </c>
      <c r="E50" s="9" t="n">
        <v>2071369</v>
      </c>
      <c r="F50" s="9"/>
      <c r="G50" s="9" t="s">
        <v>192</v>
      </c>
      <c r="H50" s="9" t="s">
        <v>29</v>
      </c>
      <c r="I50" s="10" t="s">
        <v>193</v>
      </c>
      <c r="J50" s="9" t="n">
        <v>0</v>
      </c>
      <c r="K50" s="9" t="n">
        <f aca="false">H50-J50</f>
        <v>0</v>
      </c>
      <c r="L50" s="9" t="s">
        <v>29</v>
      </c>
      <c r="M50" s="9" t="n">
        <f aca="false">K50+L50</f>
        <v>0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 t="n">
        <f aca="false">SUM(N50:AE50)</f>
        <v>0</v>
      </c>
      <c r="AG50" s="9" t="n">
        <f aca="false">M50-AF50</f>
        <v>0</v>
      </c>
      <c r="AH50" s="9" t="s">
        <v>29</v>
      </c>
      <c r="AI50" s="9" t="s">
        <v>29</v>
      </c>
      <c r="AJ50" s="9" t="s">
        <v>29</v>
      </c>
      <c r="AK50" s="9" t="s">
        <v>29</v>
      </c>
      <c r="AL50" s="9" t="s">
        <v>29</v>
      </c>
      <c r="AM50" s="9" t="s">
        <v>29</v>
      </c>
      <c r="AN50" s="9" t="s">
        <v>29</v>
      </c>
      <c r="AO50" s="9" t="s">
        <v>29</v>
      </c>
      <c r="AP50" s="9" t="s">
        <v>29</v>
      </c>
      <c r="AQ50" s="9" t="s">
        <v>29</v>
      </c>
      <c r="AR50" s="9" t="s">
        <v>29</v>
      </c>
      <c r="AS50" s="9" t="s">
        <v>29</v>
      </c>
      <c r="AT50" s="9" t="s">
        <v>29</v>
      </c>
      <c r="AU50" s="9" t="s">
        <v>29</v>
      </c>
      <c r="AV50" s="9" t="s">
        <v>29</v>
      </c>
      <c r="AW50" s="9" t="s">
        <v>29</v>
      </c>
      <c r="AX50" s="9" t="s">
        <v>29</v>
      </c>
      <c r="AY50" s="9" t="s">
        <v>29</v>
      </c>
      <c r="AZ50" s="9" t="s">
        <v>29</v>
      </c>
      <c r="BA50" s="9" t="s">
        <v>29</v>
      </c>
      <c r="BB50" s="9" t="s">
        <v>29</v>
      </c>
      <c r="BC50" s="9" t="s">
        <v>29</v>
      </c>
      <c r="BD50" s="9" t="s">
        <v>29</v>
      </c>
      <c r="BE50" s="9" t="s">
        <v>29</v>
      </c>
      <c r="BF50" s="11" t="n">
        <f aca="false">ROUNDUP(AG50/C50,0)</f>
        <v>0</v>
      </c>
      <c r="BG50" s="13" t="n">
        <v>70</v>
      </c>
      <c r="BH50" s="13" t="n">
        <v>0</v>
      </c>
      <c r="BI50" s="13"/>
    </row>
    <row r="51" customFormat="false" ht="15" hidden="false" customHeight="false" outlineLevel="0" collapsed="false">
      <c r="A51" s="9" t="n">
        <v>50</v>
      </c>
      <c r="B51" s="9" t="s">
        <v>24</v>
      </c>
      <c r="C51" s="9" t="n">
        <v>2850</v>
      </c>
      <c r="D51" s="9" t="n">
        <v>203524</v>
      </c>
      <c r="E51" s="9" t="n">
        <v>2134669</v>
      </c>
      <c r="F51" s="9"/>
      <c r="G51" s="9" t="s">
        <v>206</v>
      </c>
      <c r="H51" s="9" t="s">
        <v>29</v>
      </c>
      <c r="I51" s="10" t="s">
        <v>207</v>
      </c>
      <c r="J51" s="9" t="n">
        <v>0</v>
      </c>
      <c r="K51" s="9" t="n">
        <f aca="false">H51-J51</f>
        <v>0</v>
      </c>
      <c r="L51" s="9" t="s">
        <v>29</v>
      </c>
      <c r="M51" s="9" t="n">
        <f aca="false">K51+L51</f>
        <v>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 t="n">
        <f aca="false">SUM(N51:AE51)</f>
        <v>0</v>
      </c>
      <c r="AG51" s="9" t="n">
        <f aca="false">M51-AF51</f>
        <v>0</v>
      </c>
      <c r="AH51" s="9" t="s">
        <v>29</v>
      </c>
      <c r="AI51" s="9" t="s">
        <v>29</v>
      </c>
      <c r="AJ51" s="9" t="s">
        <v>29</v>
      </c>
      <c r="AK51" s="9" t="s">
        <v>29</v>
      </c>
      <c r="AL51" s="9" t="s">
        <v>29</v>
      </c>
      <c r="AM51" s="9" t="s">
        <v>29</v>
      </c>
      <c r="AN51" s="9" t="s">
        <v>29</v>
      </c>
      <c r="AO51" s="9" t="s">
        <v>29</v>
      </c>
      <c r="AP51" s="9" t="s">
        <v>29</v>
      </c>
      <c r="AQ51" s="9" t="s">
        <v>29</v>
      </c>
      <c r="AR51" s="9" t="s">
        <v>29</v>
      </c>
      <c r="AS51" s="9" t="s">
        <v>29</v>
      </c>
      <c r="AT51" s="9" t="s">
        <v>29</v>
      </c>
      <c r="AU51" s="9" t="s">
        <v>29</v>
      </c>
      <c r="AV51" s="9" t="s">
        <v>29</v>
      </c>
      <c r="AW51" s="9" t="s">
        <v>29</v>
      </c>
      <c r="AX51" s="9" t="s">
        <v>29</v>
      </c>
      <c r="AY51" s="9" t="s">
        <v>29</v>
      </c>
      <c r="AZ51" s="9" t="s">
        <v>29</v>
      </c>
      <c r="BA51" s="9" t="n">
        <v>1500</v>
      </c>
      <c r="BB51" s="9" t="s">
        <v>29</v>
      </c>
      <c r="BC51" s="9" t="s">
        <v>29</v>
      </c>
      <c r="BD51" s="9" t="s">
        <v>29</v>
      </c>
      <c r="BE51" s="9" t="s">
        <v>29</v>
      </c>
      <c r="BF51" s="11" t="n">
        <f aca="false">ROUNDUP(AG51/C51,0)</f>
        <v>0</v>
      </c>
      <c r="BG51" s="13" t="n">
        <v>16</v>
      </c>
      <c r="BH51" s="13" t="n">
        <v>3</v>
      </c>
      <c r="BI51" s="13"/>
    </row>
    <row r="52" customFormat="false" ht="15" hidden="false" customHeight="false" outlineLevel="0" collapsed="false">
      <c r="A52" s="9" t="n">
        <v>51</v>
      </c>
      <c r="B52" s="9" t="s">
        <v>24</v>
      </c>
      <c r="C52" s="9" t="n">
        <v>200</v>
      </c>
      <c r="D52" s="9" t="n">
        <v>0</v>
      </c>
      <c r="E52" s="9" t="n">
        <v>2071368</v>
      </c>
      <c r="F52" s="9"/>
      <c r="G52" s="9" t="s">
        <v>190</v>
      </c>
      <c r="H52" s="9" t="s">
        <v>29</v>
      </c>
      <c r="I52" s="10" t="s">
        <v>191</v>
      </c>
      <c r="J52" s="9" t="n">
        <v>0</v>
      </c>
      <c r="K52" s="9" t="n">
        <f aca="false">H52-J52</f>
        <v>0</v>
      </c>
      <c r="L52" s="9" t="s">
        <v>29</v>
      </c>
      <c r="M52" s="9" t="n">
        <f aca="false">K52+L52</f>
        <v>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 t="n">
        <f aca="false">SUM(N52:AE52)</f>
        <v>0</v>
      </c>
      <c r="AG52" s="9" t="n">
        <f aca="false">M52-AF52</f>
        <v>0</v>
      </c>
      <c r="AH52" s="9" t="s">
        <v>29</v>
      </c>
      <c r="AI52" s="9" t="s">
        <v>29</v>
      </c>
      <c r="AJ52" s="9" t="s">
        <v>29</v>
      </c>
      <c r="AK52" s="9" t="s">
        <v>29</v>
      </c>
      <c r="AL52" s="9" t="s">
        <v>29</v>
      </c>
      <c r="AM52" s="9" t="s">
        <v>29</v>
      </c>
      <c r="AN52" s="9" t="s">
        <v>29</v>
      </c>
      <c r="AO52" s="9" t="s">
        <v>29</v>
      </c>
      <c r="AP52" s="9" t="s">
        <v>29</v>
      </c>
      <c r="AQ52" s="9" t="s">
        <v>29</v>
      </c>
      <c r="AR52" s="9" t="s">
        <v>29</v>
      </c>
      <c r="AS52" s="9" t="s">
        <v>29</v>
      </c>
      <c r="AT52" s="9" t="s">
        <v>29</v>
      </c>
      <c r="AU52" s="9" t="s">
        <v>29</v>
      </c>
      <c r="AV52" s="9" t="s">
        <v>29</v>
      </c>
      <c r="AW52" s="9" t="s">
        <v>29</v>
      </c>
      <c r="AX52" s="9" t="s">
        <v>29</v>
      </c>
      <c r="AY52" s="9" t="s">
        <v>29</v>
      </c>
      <c r="AZ52" s="9" t="s">
        <v>29</v>
      </c>
      <c r="BA52" s="9" t="s">
        <v>29</v>
      </c>
      <c r="BB52" s="9" t="s">
        <v>29</v>
      </c>
      <c r="BC52" s="9" t="s">
        <v>29</v>
      </c>
      <c r="BD52" s="9" t="s">
        <v>29</v>
      </c>
      <c r="BE52" s="9" t="s">
        <v>29</v>
      </c>
      <c r="BF52" s="11" t="n">
        <f aca="false">ROUNDUP(AG52/C52,0)</f>
        <v>0</v>
      </c>
      <c r="BG52" s="13" t="n">
        <v>105</v>
      </c>
      <c r="BH52" s="13" t="n">
        <v>0</v>
      </c>
      <c r="BI52" s="13"/>
    </row>
    <row r="53" customFormat="false" ht="15" hidden="false" customHeight="false" outlineLevel="0" collapsed="false">
      <c r="A53" s="9" t="n">
        <v>52</v>
      </c>
      <c r="B53" s="9" t="s">
        <v>24</v>
      </c>
      <c r="C53" s="9" t="n">
        <v>400</v>
      </c>
      <c r="D53" s="9" t="n">
        <v>203524</v>
      </c>
      <c r="E53" s="9" t="n">
        <v>2079665</v>
      </c>
      <c r="F53" s="9"/>
      <c r="G53" s="9" t="s">
        <v>148</v>
      </c>
      <c r="H53" s="9" t="s">
        <v>29</v>
      </c>
      <c r="I53" s="10" t="s">
        <v>149</v>
      </c>
      <c r="J53" s="9" t="n">
        <v>0</v>
      </c>
      <c r="K53" s="9" t="n">
        <f aca="false">H53-J53</f>
        <v>0</v>
      </c>
      <c r="L53" s="9" t="s">
        <v>29</v>
      </c>
      <c r="M53" s="9" t="n">
        <f aca="false">K53+L53</f>
        <v>0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 t="n">
        <f aca="false">SUM(N53:AE53)</f>
        <v>0</v>
      </c>
      <c r="AG53" s="9" t="n">
        <f aca="false">M53-AF53</f>
        <v>0</v>
      </c>
      <c r="AH53" s="9" t="s">
        <v>29</v>
      </c>
      <c r="AI53" s="9" t="n">
        <v>200</v>
      </c>
      <c r="AJ53" s="9" t="n">
        <v>200</v>
      </c>
      <c r="AK53" s="9" t="s">
        <v>29</v>
      </c>
      <c r="AL53" s="9" t="n">
        <v>200</v>
      </c>
      <c r="AM53" s="9" t="s">
        <v>29</v>
      </c>
      <c r="AN53" s="9" t="s">
        <v>29</v>
      </c>
      <c r="AO53" s="9" t="n">
        <v>200</v>
      </c>
      <c r="AP53" s="9" t="n">
        <v>200</v>
      </c>
      <c r="AQ53" s="9" t="s">
        <v>29</v>
      </c>
      <c r="AR53" s="9" t="n">
        <v>200</v>
      </c>
      <c r="AS53" s="9" t="s">
        <v>29</v>
      </c>
      <c r="AT53" s="9" t="s">
        <v>29</v>
      </c>
      <c r="AU53" s="9" t="s">
        <v>29</v>
      </c>
      <c r="AV53" s="9" t="s">
        <v>29</v>
      </c>
      <c r="AW53" s="9" t="s">
        <v>29</v>
      </c>
      <c r="AX53" s="9" t="s">
        <v>29</v>
      </c>
      <c r="AY53" s="9" t="s">
        <v>29</v>
      </c>
      <c r="AZ53" s="9" t="s">
        <v>29</v>
      </c>
      <c r="BA53" s="9" t="s">
        <v>29</v>
      </c>
      <c r="BB53" s="9" t="n">
        <v>200</v>
      </c>
      <c r="BC53" s="9" t="n">
        <v>200</v>
      </c>
      <c r="BD53" s="9" t="n">
        <v>200</v>
      </c>
      <c r="BE53" s="9" t="s">
        <v>29</v>
      </c>
      <c r="BF53" s="11" t="n">
        <f aca="false">ROUNDUP(AG53/C53,0)</f>
        <v>0</v>
      </c>
      <c r="BG53" s="13" t="n">
        <v>209</v>
      </c>
      <c r="BH53" s="13" t="n">
        <v>319</v>
      </c>
      <c r="BI53" s="13"/>
    </row>
    <row r="54" customFormat="false" ht="15" hidden="false" customHeight="false" outlineLevel="0" collapsed="false">
      <c r="A54" s="9" t="n">
        <v>53</v>
      </c>
      <c r="B54" s="9" t="s">
        <v>24</v>
      </c>
      <c r="C54" s="9" t="n">
        <v>600</v>
      </c>
      <c r="D54" s="9" t="n">
        <v>203525</v>
      </c>
      <c r="E54" s="9" t="n">
        <v>2021443</v>
      </c>
      <c r="F54" s="9"/>
      <c r="G54" s="9" t="s">
        <v>174</v>
      </c>
      <c r="H54" s="9" t="s">
        <v>29</v>
      </c>
      <c r="I54" s="10" t="s">
        <v>175</v>
      </c>
      <c r="J54" s="9" t="n">
        <v>0</v>
      </c>
      <c r="K54" s="9" t="n">
        <f aca="false">H54-J54</f>
        <v>0</v>
      </c>
      <c r="L54" s="9" t="s">
        <v>29</v>
      </c>
      <c r="M54" s="9" t="n">
        <f aca="false">K54+L54</f>
        <v>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 t="n">
        <f aca="false">SUM(N54:AE54)</f>
        <v>0</v>
      </c>
      <c r="AG54" s="9" t="n">
        <f aca="false">M54-AF54</f>
        <v>0</v>
      </c>
      <c r="AH54" s="9" t="s">
        <v>29</v>
      </c>
      <c r="AI54" s="9" t="n">
        <v>600</v>
      </c>
      <c r="AJ54" s="9" t="n">
        <v>600</v>
      </c>
      <c r="AK54" s="9" t="n">
        <v>600</v>
      </c>
      <c r="AL54" s="9" t="s">
        <v>29</v>
      </c>
      <c r="AM54" s="9" t="s">
        <v>29</v>
      </c>
      <c r="AN54" s="9" t="n">
        <v>600</v>
      </c>
      <c r="AO54" s="9" t="n">
        <v>600</v>
      </c>
      <c r="AP54" s="9" t="n">
        <v>600</v>
      </c>
      <c r="AQ54" s="9" t="n">
        <v>600</v>
      </c>
      <c r="AR54" s="9" t="n">
        <v>600</v>
      </c>
      <c r="AS54" s="9" t="s">
        <v>29</v>
      </c>
      <c r="AT54" s="9" t="s">
        <v>29</v>
      </c>
      <c r="AU54" s="9" t="s">
        <v>29</v>
      </c>
      <c r="AV54" s="9" t="s">
        <v>29</v>
      </c>
      <c r="AW54" s="9" t="s">
        <v>29</v>
      </c>
      <c r="AX54" s="9" t="s">
        <v>29</v>
      </c>
      <c r="AY54" s="9" t="s">
        <v>29</v>
      </c>
      <c r="AZ54" s="9" t="s">
        <v>29</v>
      </c>
      <c r="BA54" s="9" t="s">
        <v>29</v>
      </c>
      <c r="BB54" s="9" t="n">
        <v>600</v>
      </c>
      <c r="BC54" s="9" t="n">
        <v>600</v>
      </c>
      <c r="BD54" s="9" t="n">
        <v>600</v>
      </c>
      <c r="BE54" s="9" t="n">
        <v>600</v>
      </c>
      <c r="BF54" s="11" t="n">
        <f aca="false">ROUNDUP(AG54/C54,0)</f>
        <v>0</v>
      </c>
      <c r="BG54" s="13" t="n">
        <v>620</v>
      </c>
      <c r="BH54" s="13" t="n">
        <v>77</v>
      </c>
      <c r="BI54" s="13"/>
    </row>
    <row r="55" customFormat="false" ht="15" hidden="false" customHeight="false" outlineLevel="0" collapsed="false">
      <c r="A55" s="9" t="n">
        <v>54</v>
      </c>
      <c r="B55" s="9" t="s">
        <v>24</v>
      </c>
      <c r="C55" s="9" t="n">
        <v>400</v>
      </c>
      <c r="D55" s="9" t="n">
        <v>203524</v>
      </c>
      <c r="E55" s="9" t="n">
        <v>2079688</v>
      </c>
      <c r="F55" s="9"/>
      <c r="G55" s="9" t="s">
        <v>270</v>
      </c>
      <c r="H55" s="9" t="s">
        <v>29</v>
      </c>
      <c r="I55" s="10" t="s">
        <v>271</v>
      </c>
      <c r="J55" s="9" t="n">
        <v>0</v>
      </c>
      <c r="K55" s="9" t="n">
        <f aca="false">H55-J55</f>
        <v>0</v>
      </c>
      <c r="L55" s="9" t="s">
        <v>29</v>
      </c>
      <c r="M55" s="9" t="n">
        <f aca="false">K55+L55</f>
        <v>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 t="n">
        <f aca="false">SUM(N55:AE55)</f>
        <v>0</v>
      </c>
      <c r="AG55" s="9" t="n">
        <f aca="false">M55-AF55</f>
        <v>0</v>
      </c>
      <c r="AH55" s="9" t="s">
        <v>29</v>
      </c>
      <c r="AI55" s="9" t="s">
        <v>29</v>
      </c>
      <c r="AJ55" s="9" t="s">
        <v>29</v>
      </c>
      <c r="AK55" s="9" t="s">
        <v>29</v>
      </c>
      <c r="AL55" s="9" t="s">
        <v>29</v>
      </c>
      <c r="AM55" s="9" t="s">
        <v>29</v>
      </c>
      <c r="AN55" s="9" t="n">
        <v>200</v>
      </c>
      <c r="AO55" s="9" t="n">
        <v>200</v>
      </c>
      <c r="AP55" s="9" t="s">
        <v>29</v>
      </c>
      <c r="AQ55" s="9" t="n">
        <v>200</v>
      </c>
      <c r="AR55" s="9" t="n">
        <v>200</v>
      </c>
      <c r="AS55" s="9" t="s">
        <v>29</v>
      </c>
      <c r="AT55" s="9" t="s">
        <v>29</v>
      </c>
      <c r="AU55" s="9" t="s">
        <v>29</v>
      </c>
      <c r="AV55" s="9" t="s">
        <v>29</v>
      </c>
      <c r="AW55" s="9" t="s">
        <v>29</v>
      </c>
      <c r="AX55" s="9" t="s">
        <v>29</v>
      </c>
      <c r="AY55" s="9" t="s">
        <v>29</v>
      </c>
      <c r="AZ55" s="9" t="s">
        <v>29</v>
      </c>
      <c r="BA55" s="9" t="s">
        <v>29</v>
      </c>
      <c r="BB55" s="9" t="n">
        <v>200</v>
      </c>
      <c r="BC55" s="9" t="n">
        <v>200</v>
      </c>
      <c r="BD55" s="9" t="s">
        <v>29</v>
      </c>
      <c r="BE55" s="9" t="n">
        <v>200</v>
      </c>
      <c r="BF55" s="11" t="n">
        <f aca="false">ROUNDUP(AG55/C55,0)</f>
        <v>0</v>
      </c>
      <c r="BG55" s="13" t="n">
        <v>9</v>
      </c>
      <c r="BH55" s="13" t="n">
        <v>0</v>
      </c>
      <c r="BI55" s="13"/>
    </row>
    <row r="56" customFormat="false" ht="15" hidden="false" customHeight="false" outlineLevel="0" collapsed="false">
      <c r="A56" s="9" t="n">
        <v>55</v>
      </c>
      <c r="B56" s="9" t="s">
        <v>24</v>
      </c>
      <c r="C56" s="9" t="n">
        <v>3000</v>
      </c>
      <c r="D56" s="9" t="n">
        <v>203524</v>
      </c>
      <c r="E56" s="9" t="n">
        <v>2118355</v>
      </c>
      <c r="F56" s="9"/>
      <c r="G56" s="9" t="s">
        <v>208</v>
      </c>
      <c r="H56" s="9" t="s">
        <v>29</v>
      </c>
      <c r="I56" s="10" t="s">
        <v>209</v>
      </c>
      <c r="J56" s="9" t="n">
        <v>0</v>
      </c>
      <c r="K56" s="9" t="n">
        <f aca="false">H56-J56</f>
        <v>0</v>
      </c>
      <c r="L56" s="9" t="s">
        <v>29</v>
      </c>
      <c r="M56" s="9" t="n">
        <f aca="false">K56+L56</f>
        <v>0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 t="n">
        <f aca="false">SUM(N56:AE56)</f>
        <v>0</v>
      </c>
      <c r="AG56" s="9" t="n">
        <f aca="false">M56-AF56</f>
        <v>0</v>
      </c>
      <c r="AH56" s="9" t="n">
        <v>500</v>
      </c>
      <c r="AI56" s="9" t="n">
        <v>0</v>
      </c>
      <c r="AJ56" s="9" t="s">
        <v>29</v>
      </c>
      <c r="AK56" s="9" t="s">
        <v>29</v>
      </c>
      <c r="AL56" s="9" t="s">
        <v>29</v>
      </c>
      <c r="AM56" s="9" t="s">
        <v>29</v>
      </c>
      <c r="AN56" s="9" t="s">
        <v>29</v>
      </c>
      <c r="AO56" s="9" t="s">
        <v>29</v>
      </c>
      <c r="AP56" s="9" t="s">
        <v>29</v>
      </c>
      <c r="AQ56" s="9" t="s">
        <v>29</v>
      </c>
      <c r="AR56" s="9" t="s">
        <v>29</v>
      </c>
      <c r="AS56" s="9" t="s">
        <v>29</v>
      </c>
      <c r="AT56" s="9" t="s">
        <v>29</v>
      </c>
      <c r="AU56" s="9" t="s">
        <v>29</v>
      </c>
      <c r="AV56" s="9" t="s">
        <v>29</v>
      </c>
      <c r="AW56" s="9" t="s">
        <v>29</v>
      </c>
      <c r="AX56" s="9" t="s">
        <v>29</v>
      </c>
      <c r="AY56" s="9" t="s">
        <v>29</v>
      </c>
      <c r="AZ56" s="9" t="s">
        <v>29</v>
      </c>
      <c r="BA56" s="9" t="s">
        <v>29</v>
      </c>
      <c r="BB56" s="9" t="s">
        <v>29</v>
      </c>
      <c r="BC56" s="9" t="s">
        <v>29</v>
      </c>
      <c r="BD56" s="9" t="s">
        <v>29</v>
      </c>
      <c r="BE56" s="9" t="s">
        <v>29</v>
      </c>
      <c r="BF56" s="11" t="n">
        <f aca="false">ROUNDUP(AG56/C56,0)</f>
        <v>0</v>
      </c>
      <c r="BG56" s="13" t="n">
        <v>6</v>
      </c>
      <c r="BH56" s="13" t="n">
        <v>0</v>
      </c>
      <c r="BI56" s="13"/>
    </row>
    <row r="57" customFormat="false" ht="15" hidden="false" customHeight="false" outlineLevel="0" collapsed="false">
      <c r="A57" s="9" t="n">
        <v>56</v>
      </c>
      <c r="B57" s="9" t="s">
        <v>24</v>
      </c>
      <c r="C57" s="9" t="n">
        <v>300</v>
      </c>
      <c r="D57" s="9" t="n">
        <v>194849</v>
      </c>
      <c r="E57" s="9" t="n">
        <v>2118347</v>
      </c>
      <c r="F57" s="9"/>
      <c r="G57" s="9" t="s">
        <v>234</v>
      </c>
      <c r="H57" s="9" t="s">
        <v>29</v>
      </c>
      <c r="I57" s="10" t="s">
        <v>235</v>
      </c>
      <c r="J57" s="9" t="n">
        <v>0</v>
      </c>
      <c r="K57" s="9" t="n">
        <f aca="false">H57-J57</f>
        <v>0</v>
      </c>
      <c r="L57" s="9" t="s">
        <v>29</v>
      </c>
      <c r="M57" s="9" t="n">
        <f aca="false">K57+L57</f>
        <v>0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 t="n">
        <f aca="false">SUM(N57:AE57)</f>
        <v>0</v>
      </c>
      <c r="AG57" s="9" t="n">
        <f aca="false">M57-AF57</f>
        <v>0</v>
      </c>
      <c r="AH57" s="9" t="s">
        <v>29</v>
      </c>
      <c r="AI57" s="9" t="s">
        <v>29</v>
      </c>
      <c r="AJ57" s="9" t="n">
        <v>0</v>
      </c>
      <c r="AK57" s="9" t="s">
        <v>29</v>
      </c>
      <c r="AL57" s="9" t="s">
        <v>29</v>
      </c>
      <c r="AM57" s="9" t="s">
        <v>29</v>
      </c>
      <c r="AN57" s="9" t="s">
        <v>29</v>
      </c>
      <c r="AO57" s="9" t="s">
        <v>29</v>
      </c>
      <c r="AP57" s="9" t="s">
        <v>29</v>
      </c>
      <c r="AQ57" s="9" t="s">
        <v>29</v>
      </c>
      <c r="AR57" s="9" t="s">
        <v>29</v>
      </c>
      <c r="AS57" s="9" t="s">
        <v>29</v>
      </c>
      <c r="AT57" s="9" t="s">
        <v>29</v>
      </c>
      <c r="AU57" s="9" t="s">
        <v>29</v>
      </c>
      <c r="AV57" s="9" t="s">
        <v>29</v>
      </c>
      <c r="AW57" s="9" t="s">
        <v>29</v>
      </c>
      <c r="AX57" s="9" t="s">
        <v>29</v>
      </c>
      <c r="AY57" s="9" t="s">
        <v>29</v>
      </c>
      <c r="AZ57" s="9" t="s">
        <v>29</v>
      </c>
      <c r="BA57" s="9" t="s">
        <v>29</v>
      </c>
      <c r="BB57" s="9" t="s">
        <v>29</v>
      </c>
      <c r="BC57" s="9" t="s">
        <v>29</v>
      </c>
      <c r="BD57" s="9" t="n">
        <v>600</v>
      </c>
      <c r="BE57" s="9" t="s">
        <v>29</v>
      </c>
      <c r="BF57" s="11" t="n">
        <f aca="false">ROUNDUP(AG57/C57,0)</f>
        <v>0</v>
      </c>
      <c r="BG57" s="13" t="n">
        <v>10</v>
      </c>
      <c r="BH57" s="13" t="n">
        <v>480</v>
      </c>
      <c r="BI57" s="13"/>
    </row>
    <row r="58" customFormat="false" ht="15" hidden="false" customHeight="false" outlineLevel="0" collapsed="false">
      <c r="A58" s="9" t="n">
        <v>57</v>
      </c>
      <c r="B58" s="9" t="s">
        <v>24</v>
      </c>
      <c r="C58" s="9" t="n">
        <v>6000</v>
      </c>
      <c r="D58" s="9" t="n">
        <v>203524</v>
      </c>
      <c r="E58" s="9" t="n">
        <v>2116638</v>
      </c>
      <c r="F58" s="9"/>
      <c r="G58" s="9" t="s">
        <v>200</v>
      </c>
      <c r="H58" s="9" t="s">
        <v>29</v>
      </c>
      <c r="I58" s="10" t="s">
        <v>201</v>
      </c>
      <c r="J58" s="9" t="n">
        <v>0</v>
      </c>
      <c r="K58" s="9" t="n">
        <f aca="false">H58-J58</f>
        <v>0</v>
      </c>
      <c r="L58" s="9" t="s">
        <v>29</v>
      </c>
      <c r="M58" s="9" t="n">
        <f aca="false">K58+L58</f>
        <v>0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 t="n">
        <f aca="false">SUM(N58:AE58)</f>
        <v>0</v>
      </c>
      <c r="AG58" s="9" t="n">
        <f aca="false">M58-AF58</f>
        <v>0</v>
      </c>
      <c r="AH58" s="9" t="n">
        <v>500</v>
      </c>
      <c r="AI58" s="9" t="s">
        <v>29</v>
      </c>
      <c r="AJ58" s="9" t="n">
        <v>0</v>
      </c>
      <c r="AK58" s="9" t="s">
        <v>29</v>
      </c>
      <c r="AL58" s="9" t="s">
        <v>29</v>
      </c>
      <c r="AM58" s="9" t="s">
        <v>29</v>
      </c>
      <c r="AN58" s="9" t="s">
        <v>29</v>
      </c>
      <c r="AO58" s="9" t="s">
        <v>29</v>
      </c>
      <c r="AP58" s="9" t="s">
        <v>29</v>
      </c>
      <c r="AQ58" s="9" t="s">
        <v>29</v>
      </c>
      <c r="AR58" s="9" t="s">
        <v>29</v>
      </c>
      <c r="AS58" s="9" t="s">
        <v>29</v>
      </c>
      <c r="AT58" s="9" t="s">
        <v>29</v>
      </c>
      <c r="AU58" s="9" t="s">
        <v>29</v>
      </c>
      <c r="AV58" s="9" t="s">
        <v>29</v>
      </c>
      <c r="AW58" s="9" t="s">
        <v>29</v>
      </c>
      <c r="AX58" s="9" t="s">
        <v>29</v>
      </c>
      <c r="AY58" s="9" t="s">
        <v>29</v>
      </c>
      <c r="AZ58" s="9" t="s">
        <v>29</v>
      </c>
      <c r="BA58" s="9" t="s">
        <v>29</v>
      </c>
      <c r="BB58" s="9" t="s">
        <v>29</v>
      </c>
      <c r="BC58" s="9" t="s">
        <v>29</v>
      </c>
      <c r="BD58" s="9" t="n">
        <v>500</v>
      </c>
      <c r="BE58" s="9" t="s">
        <v>29</v>
      </c>
      <c r="BF58" s="11" t="n">
        <f aca="false">ROUNDUP(AG58/C58,0)</f>
        <v>0</v>
      </c>
      <c r="BG58" s="13" t="n">
        <v>9</v>
      </c>
      <c r="BH58" s="13" t="n">
        <v>0</v>
      </c>
      <c r="BI58" s="13"/>
    </row>
    <row r="59" customFormat="false" ht="15" hidden="false" customHeight="false" outlineLevel="0" collapsed="false">
      <c r="A59" s="9" t="n">
        <v>58</v>
      </c>
      <c r="B59" s="9" t="s">
        <v>24</v>
      </c>
      <c r="C59" s="9" t="n">
        <v>200</v>
      </c>
      <c r="D59" s="9" t="n">
        <v>203525</v>
      </c>
      <c r="E59" s="9" t="n">
        <v>2004137</v>
      </c>
      <c r="F59" s="9"/>
      <c r="G59" s="9" t="s">
        <v>82</v>
      </c>
      <c r="H59" s="9" t="s">
        <v>29</v>
      </c>
      <c r="I59" s="10" t="s">
        <v>83</v>
      </c>
      <c r="J59" s="9" t="n">
        <v>0</v>
      </c>
      <c r="K59" s="9" t="n">
        <f aca="false">H59-J59</f>
        <v>0</v>
      </c>
      <c r="L59" s="9" t="s">
        <v>29</v>
      </c>
      <c r="M59" s="9" t="n">
        <f aca="false">K59+L59</f>
        <v>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 t="n">
        <f aca="false">SUM(N59:AE59)</f>
        <v>0</v>
      </c>
      <c r="AG59" s="9" t="n">
        <f aca="false">M59-AF59</f>
        <v>0</v>
      </c>
      <c r="AH59" s="9" t="n">
        <v>200</v>
      </c>
      <c r="AI59" s="9" t="n">
        <v>500</v>
      </c>
      <c r="AJ59" s="9" t="n">
        <v>500</v>
      </c>
      <c r="AK59" s="9" t="n">
        <v>500</v>
      </c>
      <c r="AL59" s="9" t="n">
        <v>500</v>
      </c>
      <c r="AM59" s="9" t="s">
        <v>29</v>
      </c>
      <c r="AN59" s="9" t="n">
        <v>500</v>
      </c>
      <c r="AO59" s="9" t="n">
        <v>500</v>
      </c>
      <c r="AP59" s="9" t="n">
        <v>500</v>
      </c>
      <c r="AQ59" s="9" t="n">
        <v>500</v>
      </c>
      <c r="AR59" s="9" t="n">
        <v>500</v>
      </c>
      <c r="AS59" s="9" t="s">
        <v>29</v>
      </c>
      <c r="AT59" s="9" t="s">
        <v>29</v>
      </c>
      <c r="AU59" s="9" t="s">
        <v>29</v>
      </c>
      <c r="AV59" s="9" t="s">
        <v>29</v>
      </c>
      <c r="AW59" s="9" t="s">
        <v>29</v>
      </c>
      <c r="AX59" s="9" t="s">
        <v>29</v>
      </c>
      <c r="AY59" s="9" t="s">
        <v>29</v>
      </c>
      <c r="AZ59" s="9" t="s">
        <v>29</v>
      </c>
      <c r="BA59" s="9" t="n">
        <v>100</v>
      </c>
      <c r="BB59" s="9" t="n">
        <v>900</v>
      </c>
      <c r="BC59" s="9" t="n">
        <v>500</v>
      </c>
      <c r="BD59" s="9" t="n">
        <v>500</v>
      </c>
      <c r="BE59" s="9" t="n">
        <v>500</v>
      </c>
      <c r="BF59" s="11" t="n">
        <f aca="false">ROUNDUP(AG59/C59,0)</f>
        <v>0</v>
      </c>
      <c r="BG59" s="13" t="n">
        <v>437</v>
      </c>
      <c r="BH59" s="13" t="n">
        <v>1721</v>
      </c>
      <c r="BI59" s="13"/>
    </row>
    <row r="60" customFormat="false" ht="15" hidden="false" customHeight="false" outlineLevel="0" collapsed="false">
      <c r="A60" s="9" t="n">
        <v>59</v>
      </c>
      <c r="B60" s="9" t="s">
        <v>24</v>
      </c>
      <c r="C60" s="9" t="n">
        <v>4000</v>
      </c>
      <c r="D60" s="9" t="n">
        <v>203524</v>
      </c>
      <c r="E60" s="9" t="n">
        <v>2118357</v>
      </c>
      <c r="F60" s="9"/>
      <c r="G60" s="9" t="s">
        <v>210</v>
      </c>
      <c r="H60" s="9" t="s">
        <v>29</v>
      </c>
      <c r="I60" s="10" t="s">
        <v>211</v>
      </c>
      <c r="J60" s="9" t="n">
        <v>0</v>
      </c>
      <c r="K60" s="9" t="n">
        <f aca="false">H60-J60</f>
        <v>0</v>
      </c>
      <c r="L60" s="9" t="s">
        <v>29</v>
      </c>
      <c r="M60" s="9" t="n">
        <f aca="false">K60+L60</f>
        <v>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 t="n">
        <f aca="false">SUM(N60:AE60)</f>
        <v>0</v>
      </c>
      <c r="AG60" s="9" t="n">
        <f aca="false">M60-AF60</f>
        <v>0</v>
      </c>
      <c r="AH60" s="9" t="s">
        <v>29</v>
      </c>
      <c r="AI60" s="9" t="s">
        <v>29</v>
      </c>
      <c r="AJ60" s="9" t="n">
        <v>0</v>
      </c>
      <c r="AK60" s="9" t="s">
        <v>29</v>
      </c>
      <c r="AL60" s="9" t="s">
        <v>29</v>
      </c>
      <c r="AM60" s="9" t="s">
        <v>29</v>
      </c>
      <c r="AN60" s="9" t="s">
        <v>29</v>
      </c>
      <c r="AO60" s="9" t="s">
        <v>29</v>
      </c>
      <c r="AP60" s="9" t="s">
        <v>29</v>
      </c>
      <c r="AQ60" s="9" t="s">
        <v>29</v>
      </c>
      <c r="AR60" s="9" t="s">
        <v>29</v>
      </c>
      <c r="AS60" s="9" t="s">
        <v>29</v>
      </c>
      <c r="AT60" s="9" t="s">
        <v>29</v>
      </c>
      <c r="AU60" s="9" t="s">
        <v>29</v>
      </c>
      <c r="AV60" s="9" t="s">
        <v>29</v>
      </c>
      <c r="AW60" s="9" t="s">
        <v>29</v>
      </c>
      <c r="AX60" s="9" t="s">
        <v>29</v>
      </c>
      <c r="AY60" s="9" t="s">
        <v>29</v>
      </c>
      <c r="AZ60" s="9" t="s">
        <v>29</v>
      </c>
      <c r="BA60" s="9" t="s">
        <v>29</v>
      </c>
      <c r="BB60" s="9" t="n">
        <v>500</v>
      </c>
      <c r="BC60" s="9" t="s">
        <v>29</v>
      </c>
      <c r="BD60" s="9" t="s">
        <v>29</v>
      </c>
      <c r="BE60" s="9" t="s">
        <v>29</v>
      </c>
      <c r="BF60" s="11" t="n">
        <f aca="false">ROUNDUP(AG60/C60,0)</f>
        <v>0</v>
      </c>
      <c r="BG60" s="13" t="n">
        <v>1</v>
      </c>
      <c r="BH60" s="13" t="n">
        <v>0</v>
      </c>
      <c r="BI60" s="13"/>
    </row>
    <row r="61" customFormat="false" ht="15" hidden="false" customHeight="false" outlineLevel="0" collapsed="false">
      <c r="A61" s="9" t="n">
        <v>60</v>
      </c>
      <c r="B61" s="9" t="s">
        <v>24</v>
      </c>
      <c r="C61" s="9" t="n">
        <v>1500</v>
      </c>
      <c r="D61" s="9" t="n">
        <v>203524</v>
      </c>
      <c r="E61" s="9" t="n">
        <v>2118359</v>
      </c>
      <c r="F61" s="9"/>
      <c r="G61" s="9" t="s">
        <v>214</v>
      </c>
      <c r="H61" s="9" t="s">
        <v>29</v>
      </c>
      <c r="I61" s="10" t="s">
        <v>215</v>
      </c>
      <c r="J61" s="9" t="n">
        <v>0</v>
      </c>
      <c r="K61" s="9" t="n">
        <f aca="false">H61-J61</f>
        <v>0</v>
      </c>
      <c r="L61" s="9" t="s">
        <v>29</v>
      </c>
      <c r="M61" s="9" t="n">
        <f aca="false">K61+L61</f>
        <v>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 t="n">
        <f aca="false">SUM(N61:AE61)</f>
        <v>0</v>
      </c>
      <c r="AG61" s="9" t="n">
        <f aca="false">M61-AF61</f>
        <v>0</v>
      </c>
      <c r="AH61" s="9" t="s">
        <v>29</v>
      </c>
      <c r="AI61" s="9" t="s">
        <v>29</v>
      </c>
      <c r="AJ61" s="9" t="n">
        <v>0</v>
      </c>
      <c r="AK61" s="9" t="s">
        <v>29</v>
      </c>
      <c r="AL61" s="9" t="s">
        <v>29</v>
      </c>
      <c r="AM61" s="9" t="s">
        <v>29</v>
      </c>
      <c r="AN61" s="9" t="s">
        <v>29</v>
      </c>
      <c r="AO61" s="9" t="s">
        <v>29</v>
      </c>
      <c r="AP61" s="9" t="s">
        <v>29</v>
      </c>
      <c r="AQ61" s="9" t="s">
        <v>29</v>
      </c>
      <c r="AR61" s="9" t="s">
        <v>29</v>
      </c>
      <c r="AS61" s="9" t="s">
        <v>29</v>
      </c>
      <c r="AT61" s="9" t="s">
        <v>29</v>
      </c>
      <c r="AU61" s="9" t="s">
        <v>29</v>
      </c>
      <c r="AV61" s="9" t="s">
        <v>29</v>
      </c>
      <c r="AW61" s="9" t="s">
        <v>29</v>
      </c>
      <c r="AX61" s="9" t="s">
        <v>29</v>
      </c>
      <c r="AY61" s="9" t="s">
        <v>29</v>
      </c>
      <c r="AZ61" s="9" t="s">
        <v>29</v>
      </c>
      <c r="BA61" s="9" t="s">
        <v>29</v>
      </c>
      <c r="BB61" s="9" t="n">
        <v>500</v>
      </c>
      <c r="BC61" s="9" t="s">
        <v>29</v>
      </c>
      <c r="BD61" s="9" t="s">
        <v>29</v>
      </c>
      <c r="BE61" s="9" t="s">
        <v>29</v>
      </c>
      <c r="BF61" s="11" t="n">
        <f aca="false">ROUNDUP(AG61/C61,0)</f>
        <v>0</v>
      </c>
      <c r="BG61" s="13" t="n">
        <v>534</v>
      </c>
      <c r="BH61" s="13" t="n">
        <v>131</v>
      </c>
      <c r="BI61" s="13"/>
    </row>
    <row r="62" customFormat="false" ht="15" hidden="false" customHeight="false" outlineLevel="0" collapsed="false">
      <c r="A62" s="9" t="n">
        <v>61</v>
      </c>
      <c r="B62" s="9" t="s">
        <v>24</v>
      </c>
      <c r="C62" s="9" t="n">
        <v>100</v>
      </c>
      <c r="D62" s="9" t="n">
        <v>203524</v>
      </c>
      <c r="E62" s="9" t="n">
        <v>2122175</v>
      </c>
      <c r="F62" s="9"/>
      <c r="G62" s="9" t="s">
        <v>198</v>
      </c>
      <c r="H62" s="9" t="s">
        <v>29</v>
      </c>
      <c r="I62" s="10" t="s">
        <v>199</v>
      </c>
      <c r="J62" s="9" t="n">
        <v>0</v>
      </c>
      <c r="K62" s="9" t="n">
        <f aca="false">H62-J62</f>
        <v>0</v>
      </c>
      <c r="L62" s="9" t="s">
        <v>29</v>
      </c>
      <c r="M62" s="9" t="n">
        <f aca="false">K62+L62</f>
        <v>0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 t="n">
        <f aca="false">SUM(N62:AE62)</f>
        <v>0</v>
      </c>
      <c r="AG62" s="9" t="n">
        <f aca="false">M62-AF62</f>
        <v>0</v>
      </c>
      <c r="AH62" s="9" t="n">
        <v>500</v>
      </c>
      <c r="AI62" s="9" t="n">
        <v>0</v>
      </c>
      <c r="AJ62" s="9" t="s">
        <v>29</v>
      </c>
      <c r="AK62" s="9" t="s">
        <v>29</v>
      </c>
      <c r="AL62" s="9" t="s">
        <v>29</v>
      </c>
      <c r="AM62" s="9" t="s">
        <v>29</v>
      </c>
      <c r="AN62" s="9" t="s">
        <v>29</v>
      </c>
      <c r="AO62" s="9" t="s">
        <v>29</v>
      </c>
      <c r="AP62" s="9" t="s">
        <v>29</v>
      </c>
      <c r="AQ62" s="9" t="s">
        <v>29</v>
      </c>
      <c r="AR62" s="9" t="s">
        <v>29</v>
      </c>
      <c r="AS62" s="9" t="s">
        <v>29</v>
      </c>
      <c r="AT62" s="9" t="s">
        <v>29</v>
      </c>
      <c r="AU62" s="9" t="s">
        <v>29</v>
      </c>
      <c r="AV62" s="9" t="s">
        <v>29</v>
      </c>
      <c r="AW62" s="9" t="s">
        <v>29</v>
      </c>
      <c r="AX62" s="9" t="s">
        <v>29</v>
      </c>
      <c r="AY62" s="9" t="s">
        <v>29</v>
      </c>
      <c r="AZ62" s="9" t="s">
        <v>29</v>
      </c>
      <c r="BA62" s="9" t="s">
        <v>29</v>
      </c>
      <c r="BB62" s="9" t="n">
        <v>500</v>
      </c>
      <c r="BC62" s="9" t="s">
        <v>29</v>
      </c>
      <c r="BD62" s="9" t="s">
        <v>29</v>
      </c>
      <c r="BE62" s="9" t="n">
        <v>500</v>
      </c>
      <c r="BF62" s="11" t="n">
        <f aca="false">ROUNDUP(AG62/C62,0)</f>
        <v>0</v>
      </c>
      <c r="BG62" s="13" t="n">
        <v>0</v>
      </c>
      <c r="BH62" s="13" t="n">
        <v>1527</v>
      </c>
      <c r="BI62" s="13"/>
    </row>
    <row r="63" customFormat="false" ht="15" hidden="false" customHeight="false" outlineLevel="0" collapsed="false">
      <c r="A63" s="9" t="n">
        <v>62</v>
      </c>
      <c r="B63" s="9" t="s">
        <v>24</v>
      </c>
      <c r="C63" s="9" t="n">
        <v>300</v>
      </c>
      <c r="D63" s="9" t="n">
        <v>203524</v>
      </c>
      <c r="E63" s="9" t="n">
        <v>2122174</v>
      </c>
      <c r="F63" s="9"/>
      <c r="G63" s="9" t="s">
        <v>196</v>
      </c>
      <c r="H63" s="9" t="s">
        <v>29</v>
      </c>
      <c r="I63" s="10" t="s">
        <v>197</v>
      </c>
      <c r="J63" s="9" t="n">
        <v>0</v>
      </c>
      <c r="K63" s="9" t="n">
        <f aca="false">H63-J63</f>
        <v>0</v>
      </c>
      <c r="L63" s="9" t="s">
        <v>29</v>
      </c>
      <c r="M63" s="9" t="n">
        <f aca="false">K63+L63</f>
        <v>0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 t="n">
        <f aca="false">SUM(N63:AE63)</f>
        <v>0</v>
      </c>
      <c r="AG63" s="9" t="n">
        <f aca="false">M63-AF63</f>
        <v>0</v>
      </c>
      <c r="AH63" s="9" t="n">
        <v>500</v>
      </c>
      <c r="AI63" s="9" t="n">
        <v>0</v>
      </c>
      <c r="AJ63" s="9" t="s">
        <v>29</v>
      </c>
      <c r="AK63" s="9" t="s">
        <v>29</v>
      </c>
      <c r="AL63" s="9" t="s">
        <v>29</v>
      </c>
      <c r="AM63" s="9" t="s">
        <v>29</v>
      </c>
      <c r="AN63" s="9" t="s">
        <v>29</v>
      </c>
      <c r="AO63" s="9" t="s">
        <v>29</v>
      </c>
      <c r="AP63" s="9" t="s">
        <v>29</v>
      </c>
      <c r="AQ63" s="9" t="s">
        <v>29</v>
      </c>
      <c r="AR63" s="9" t="s">
        <v>29</v>
      </c>
      <c r="AS63" s="9" t="s">
        <v>29</v>
      </c>
      <c r="AT63" s="9" t="s">
        <v>29</v>
      </c>
      <c r="AU63" s="9" t="s">
        <v>29</v>
      </c>
      <c r="AV63" s="9" t="s">
        <v>29</v>
      </c>
      <c r="AW63" s="9" t="s">
        <v>29</v>
      </c>
      <c r="AX63" s="9" t="s">
        <v>29</v>
      </c>
      <c r="AY63" s="9" t="s">
        <v>29</v>
      </c>
      <c r="AZ63" s="9" t="s">
        <v>29</v>
      </c>
      <c r="BA63" s="9" t="s">
        <v>29</v>
      </c>
      <c r="BB63" s="9" t="n">
        <v>500</v>
      </c>
      <c r="BC63" s="9" t="s">
        <v>29</v>
      </c>
      <c r="BD63" s="9" t="s">
        <v>29</v>
      </c>
      <c r="BE63" s="9" t="n">
        <v>500</v>
      </c>
      <c r="BF63" s="11" t="n">
        <f aca="false">ROUNDUP(AG63/C63,0)</f>
        <v>0</v>
      </c>
      <c r="BG63" s="13" t="n">
        <v>135</v>
      </c>
      <c r="BH63" s="13" t="n">
        <v>0</v>
      </c>
      <c r="BI63" s="13"/>
    </row>
    <row r="64" customFormat="false" ht="15" hidden="false" customHeight="false" outlineLevel="0" collapsed="false">
      <c r="A64" s="9" t="n">
        <v>63</v>
      </c>
      <c r="B64" s="9" t="s">
        <v>24</v>
      </c>
      <c r="C64" s="9" t="n">
        <v>4000</v>
      </c>
      <c r="D64" s="9" t="n">
        <v>203524</v>
      </c>
      <c r="E64" s="9" t="n">
        <v>2118358</v>
      </c>
      <c r="F64" s="9"/>
      <c r="G64" s="9" t="s">
        <v>212</v>
      </c>
      <c r="H64" s="9" t="s">
        <v>29</v>
      </c>
      <c r="I64" s="10" t="s">
        <v>213</v>
      </c>
      <c r="J64" s="9" t="n">
        <v>0</v>
      </c>
      <c r="K64" s="9" t="n">
        <f aca="false">H64-J64</f>
        <v>0</v>
      </c>
      <c r="L64" s="9" t="s">
        <v>29</v>
      </c>
      <c r="M64" s="9" t="n">
        <f aca="false">K64+L64</f>
        <v>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 t="n">
        <f aca="false">SUM(N64:AE64)</f>
        <v>0</v>
      </c>
      <c r="AG64" s="9" t="n">
        <f aca="false">M64-AF64</f>
        <v>0</v>
      </c>
      <c r="AH64" s="9" t="s">
        <v>29</v>
      </c>
      <c r="AI64" s="9" t="s">
        <v>29</v>
      </c>
      <c r="AJ64" s="9" t="n">
        <v>0</v>
      </c>
      <c r="AK64" s="9" t="s">
        <v>29</v>
      </c>
      <c r="AL64" s="9" t="s">
        <v>29</v>
      </c>
      <c r="AM64" s="9" t="s">
        <v>29</v>
      </c>
      <c r="AN64" s="9" t="s">
        <v>29</v>
      </c>
      <c r="AO64" s="9" t="s">
        <v>29</v>
      </c>
      <c r="AP64" s="9" t="s">
        <v>29</v>
      </c>
      <c r="AQ64" s="9" t="s">
        <v>29</v>
      </c>
      <c r="AR64" s="9" t="s">
        <v>29</v>
      </c>
      <c r="AS64" s="9" t="s">
        <v>29</v>
      </c>
      <c r="AT64" s="9" t="s">
        <v>29</v>
      </c>
      <c r="AU64" s="9" t="s">
        <v>29</v>
      </c>
      <c r="AV64" s="9" t="s">
        <v>29</v>
      </c>
      <c r="AW64" s="9" t="s">
        <v>29</v>
      </c>
      <c r="AX64" s="9" t="s">
        <v>29</v>
      </c>
      <c r="AY64" s="9" t="s">
        <v>29</v>
      </c>
      <c r="AZ64" s="9" t="s">
        <v>29</v>
      </c>
      <c r="BA64" s="9" t="s">
        <v>29</v>
      </c>
      <c r="BB64" s="9" t="s">
        <v>29</v>
      </c>
      <c r="BC64" s="9" t="s">
        <v>29</v>
      </c>
      <c r="BD64" s="9" t="s">
        <v>29</v>
      </c>
      <c r="BE64" s="9" t="s">
        <v>29</v>
      </c>
      <c r="BF64" s="11" t="n">
        <f aca="false">ROUNDUP(AG64/C64,0)</f>
        <v>0</v>
      </c>
      <c r="BG64" s="13" t="n">
        <v>1</v>
      </c>
      <c r="BH64" s="13" t="n">
        <v>0</v>
      </c>
      <c r="BI64" s="13"/>
    </row>
    <row r="65" customFormat="false" ht="15" hidden="false" customHeight="false" outlineLevel="0" collapsed="false">
      <c r="A65" s="9" t="n">
        <v>64</v>
      </c>
      <c r="B65" s="9" t="s">
        <v>24</v>
      </c>
      <c r="C65" s="9" t="n">
        <v>500</v>
      </c>
      <c r="D65" s="9" t="n">
        <v>0</v>
      </c>
      <c r="E65" s="9" t="n">
        <v>2260412</v>
      </c>
      <c r="F65" s="9"/>
      <c r="G65" s="9" t="s">
        <v>178</v>
      </c>
      <c r="H65" s="9" t="s">
        <v>29</v>
      </c>
      <c r="I65" s="10" t="s">
        <v>179</v>
      </c>
      <c r="J65" s="9" t="n">
        <v>0</v>
      </c>
      <c r="K65" s="9" t="n">
        <f aca="false">H65-J65</f>
        <v>0</v>
      </c>
      <c r="L65" s="9" t="s">
        <v>29</v>
      </c>
      <c r="M65" s="9" t="n">
        <f aca="false">K65+L65</f>
        <v>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 t="n">
        <f aca="false">SUM(N65:AE65)</f>
        <v>0</v>
      </c>
      <c r="AG65" s="9" t="n">
        <f aca="false">M65-AF65</f>
        <v>0</v>
      </c>
      <c r="AH65" s="9" t="s">
        <v>29</v>
      </c>
      <c r="AI65" s="9" t="s">
        <v>29</v>
      </c>
      <c r="AJ65" s="9" t="s">
        <v>29</v>
      </c>
      <c r="AK65" s="9" t="s">
        <v>29</v>
      </c>
      <c r="AL65" s="9" t="s">
        <v>29</v>
      </c>
      <c r="AM65" s="9" t="s">
        <v>29</v>
      </c>
      <c r="AN65" s="9" t="s">
        <v>29</v>
      </c>
      <c r="AO65" s="9" t="s">
        <v>29</v>
      </c>
      <c r="AP65" s="9" t="s">
        <v>29</v>
      </c>
      <c r="AQ65" s="9" t="s">
        <v>29</v>
      </c>
      <c r="AR65" s="9" t="s">
        <v>29</v>
      </c>
      <c r="AS65" s="9" t="s">
        <v>29</v>
      </c>
      <c r="AT65" s="9" t="s">
        <v>29</v>
      </c>
      <c r="AU65" s="9" t="s">
        <v>29</v>
      </c>
      <c r="AV65" s="9" t="s">
        <v>29</v>
      </c>
      <c r="AW65" s="9" t="s">
        <v>29</v>
      </c>
      <c r="AX65" s="9" t="s">
        <v>29</v>
      </c>
      <c r="AY65" s="9" t="s">
        <v>29</v>
      </c>
      <c r="AZ65" s="9" t="s">
        <v>29</v>
      </c>
      <c r="BA65" s="9" t="s">
        <v>29</v>
      </c>
      <c r="BB65" s="9" t="s">
        <v>29</v>
      </c>
      <c r="BC65" s="9" t="s">
        <v>29</v>
      </c>
      <c r="BD65" s="9" t="s">
        <v>29</v>
      </c>
      <c r="BE65" s="9" t="s">
        <v>29</v>
      </c>
      <c r="BF65" s="11" t="n">
        <f aca="false">ROUNDUP(AG65/C65,0)</f>
        <v>0</v>
      </c>
      <c r="BG65" s="13" t="n">
        <v>64</v>
      </c>
      <c r="BH65" s="13" t="n">
        <v>81</v>
      </c>
      <c r="BI65" s="13"/>
    </row>
    <row r="66" customFormat="false" ht="15" hidden="false" customHeight="false" outlineLevel="0" collapsed="false">
      <c r="A66" s="9" t="n">
        <v>65</v>
      </c>
      <c r="B66" s="9" t="s">
        <v>24</v>
      </c>
      <c r="C66" s="9" t="n">
        <v>500</v>
      </c>
      <c r="D66" s="9" t="n">
        <v>0</v>
      </c>
      <c r="E66" s="9" t="n">
        <v>2260411</v>
      </c>
      <c r="F66" s="9"/>
      <c r="G66" s="9" t="s">
        <v>176</v>
      </c>
      <c r="H66" s="9" t="s">
        <v>29</v>
      </c>
      <c r="I66" s="10" t="s">
        <v>177</v>
      </c>
      <c r="J66" s="9" t="n">
        <v>0</v>
      </c>
      <c r="K66" s="9" t="n">
        <f aca="false">H66-J66</f>
        <v>0</v>
      </c>
      <c r="L66" s="9" t="s">
        <v>29</v>
      </c>
      <c r="M66" s="9" t="n">
        <f aca="false">K66+L66</f>
        <v>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 t="n">
        <f aca="false">SUM(N66:AE66)</f>
        <v>0</v>
      </c>
      <c r="AG66" s="9" t="n">
        <f aca="false">M66-AF66</f>
        <v>0</v>
      </c>
      <c r="AH66" s="9" t="s">
        <v>29</v>
      </c>
      <c r="AI66" s="9" t="s">
        <v>29</v>
      </c>
      <c r="AJ66" s="9" t="s">
        <v>29</v>
      </c>
      <c r="AK66" s="9" t="s">
        <v>29</v>
      </c>
      <c r="AL66" s="9" t="s">
        <v>29</v>
      </c>
      <c r="AM66" s="9" t="s">
        <v>29</v>
      </c>
      <c r="AN66" s="9" t="s">
        <v>29</v>
      </c>
      <c r="AO66" s="9" t="s">
        <v>29</v>
      </c>
      <c r="AP66" s="9" t="s">
        <v>29</v>
      </c>
      <c r="AQ66" s="9" t="s">
        <v>29</v>
      </c>
      <c r="AR66" s="9" t="s">
        <v>29</v>
      </c>
      <c r="AS66" s="9" t="s">
        <v>29</v>
      </c>
      <c r="AT66" s="9" t="s">
        <v>29</v>
      </c>
      <c r="AU66" s="9" t="s">
        <v>29</v>
      </c>
      <c r="AV66" s="9" t="s">
        <v>29</v>
      </c>
      <c r="AW66" s="9" t="s">
        <v>29</v>
      </c>
      <c r="AX66" s="9" t="s">
        <v>29</v>
      </c>
      <c r="AY66" s="9" t="s">
        <v>29</v>
      </c>
      <c r="AZ66" s="9" t="s">
        <v>29</v>
      </c>
      <c r="BA66" s="9" t="s">
        <v>29</v>
      </c>
      <c r="BB66" s="9" t="s">
        <v>29</v>
      </c>
      <c r="BC66" s="9" t="s">
        <v>29</v>
      </c>
      <c r="BD66" s="9" t="s">
        <v>29</v>
      </c>
      <c r="BE66" s="9" t="s">
        <v>29</v>
      </c>
      <c r="BF66" s="11" t="n">
        <f aca="false">ROUNDUP(AG66/C66,0)</f>
        <v>0</v>
      </c>
      <c r="BG66" s="13" t="n">
        <v>146</v>
      </c>
      <c r="BH66" s="13" t="n">
        <v>21</v>
      </c>
      <c r="BI66" s="13"/>
    </row>
    <row r="67" customFormat="false" ht="15" hidden="false" customHeight="false" outlineLevel="0" collapsed="false">
      <c r="A67" s="9" t="n">
        <v>66</v>
      </c>
      <c r="B67" s="9" t="s">
        <v>24</v>
      </c>
      <c r="C67" s="9" t="n">
        <v>500</v>
      </c>
      <c r="D67" s="9" t="n">
        <v>191564</v>
      </c>
      <c r="E67" s="9" t="n">
        <v>2079686</v>
      </c>
      <c r="F67" s="9"/>
      <c r="G67" s="9" t="s">
        <v>180</v>
      </c>
      <c r="H67" s="9" t="s">
        <v>29</v>
      </c>
      <c r="I67" s="10" t="s">
        <v>181</v>
      </c>
      <c r="J67" s="9" t="n">
        <v>0</v>
      </c>
      <c r="K67" s="9" t="n">
        <f aca="false">H67-J67</f>
        <v>0</v>
      </c>
      <c r="L67" s="9" t="s">
        <v>29</v>
      </c>
      <c r="M67" s="9" t="n">
        <f aca="false">K67+L67</f>
        <v>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 t="n">
        <f aca="false">SUM(N67:AE67)</f>
        <v>0</v>
      </c>
      <c r="AG67" s="9" t="n">
        <f aca="false">M67-AF67</f>
        <v>0</v>
      </c>
      <c r="AH67" s="9" t="s">
        <v>29</v>
      </c>
      <c r="AI67" s="9" t="s">
        <v>29</v>
      </c>
      <c r="AJ67" s="9" t="s">
        <v>29</v>
      </c>
      <c r="AK67" s="9" t="s">
        <v>29</v>
      </c>
      <c r="AL67" s="9" t="s">
        <v>29</v>
      </c>
      <c r="AM67" s="9" t="s">
        <v>29</v>
      </c>
      <c r="AN67" s="9" t="s">
        <v>29</v>
      </c>
      <c r="AO67" s="9" t="s">
        <v>29</v>
      </c>
      <c r="AP67" s="9" t="s">
        <v>29</v>
      </c>
      <c r="AQ67" s="9" t="s">
        <v>29</v>
      </c>
      <c r="AR67" s="9" t="s">
        <v>29</v>
      </c>
      <c r="AS67" s="9" t="s">
        <v>29</v>
      </c>
      <c r="AT67" s="9" t="s">
        <v>29</v>
      </c>
      <c r="AU67" s="9" t="s">
        <v>29</v>
      </c>
      <c r="AV67" s="9" t="s">
        <v>29</v>
      </c>
      <c r="AW67" s="9" t="s">
        <v>29</v>
      </c>
      <c r="AX67" s="9" t="s">
        <v>29</v>
      </c>
      <c r="AY67" s="9" t="s">
        <v>29</v>
      </c>
      <c r="AZ67" s="9" t="s">
        <v>29</v>
      </c>
      <c r="BA67" s="9" t="s">
        <v>29</v>
      </c>
      <c r="BB67" s="9" t="s">
        <v>29</v>
      </c>
      <c r="BC67" s="9" t="s">
        <v>29</v>
      </c>
      <c r="BD67" s="9" t="s">
        <v>29</v>
      </c>
      <c r="BE67" s="9" t="s">
        <v>29</v>
      </c>
      <c r="BF67" s="11" t="n">
        <f aca="false">ROUNDUP(AG67/C67,0)</f>
        <v>0</v>
      </c>
      <c r="BG67" s="13" t="n">
        <v>94</v>
      </c>
      <c r="BH67" s="13" t="n">
        <v>0</v>
      </c>
      <c r="BI67" s="13"/>
    </row>
    <row r="68" customFormat="false" ht="15" hidden="false" customHeight="false" outlineLevel="0" collapsed="false">
      <c r="A68" s="9" t="n">
        <v>67</v>
      </c>
      <c r="B68" s="9" t="s">
        <v>24</v>
      </c>
      <c r="C68" s="9" t="n">
        <v>100</v>
      </c>
      <c r="D68" s="9" t="n">
        <v>0</v>
      </c>
      <c r="E68" s="9" t="n">
        <v>2071356</v>
      </c>
      <c r="F68" s="9"/>
      <c r="G68" s="9" t="s">
        <v>188</v>
      </c>
      <c r="H68" s="9" t="s">
        <v>29</v>
      </c>
      <c r="I68" s="10" t="s">
        <v>189</v>
      </c>
      <c r="J68" s="9" t="n">
        <v>0</v>
      </c>
      <c r="K68" s="9" t="n">
        <f aca="false">H68-J68</f>
        <v>0</v>
      </c>
      <c r="L68" s="9" t="s">
        <v>29</v>
      </c>
      <c r="M68" s="9" t="n">
        <f aca="false">K68+L68</f>
        <v>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 t="n">
        <f aca="false">SUM(N68:AE68)</f>
        <v>0</v>
      </c>
      <c r="AG68" s="9" t="n">
        <f aca="false">M68-AF68</f>
        <v>0</v>
      </c>
      <c r="AH68" s="9" t="s">
        <v>29</v>
      </c>
      <c r="AI68" s="9" t="s">
        <v>29</v>
      </c>
      <c r="AJ68" s="9" t="s">
        <v>29</v>
      </c>
      <c r="AK68" s="9" t="s">
        <v>29</v>
      </c>
      <c r="AL68" s="9" t="s">
        <v>29</v>
      </c>
      <c r="AM68" s="9" t="s">
        <v>29</v>
      </c>
      <c r="AN68" s="9" t="s">
        <v>29</v>
      </c>
      <c r="AO68" s="9" t="s">
        <v>29</v>
      </c>
      <c r="AP68" s="9" t="s">
        <v>29</v>
      </c>
      <c r="AQ68" s="9" t="s">
        <v>29</v>
      </c>
      <c r="AR68" s="9" t="s">
        <v>29</v>
      </c>
      <c r="AS68" s="9" t="s">
        <v>29</v>
      </c>
      <c r="AT68" s="9" t="s">
        <v>29</v>
      </c>
      <c r="AU68" s="9" t="s">
        <v>29</v>
      </c>
      <c r="AV68" s="9" t="s">
        <v>29</v>
      </c>
      <c r="AW68" s="9" t="s">
        <v>29</v>
      </c>
      <c r="AX68" s="9" t="s">
        <v>29</v>
      </c>
      <c r="AY68" s="9" t="s">
        <v>29</v>
      </c>
      <c r="AZ68" s="9" t="s">
        <v>29</v>
      </c>
      <c r="BA68" s="9" t="s">
        <v>29</v>
      </c>
      <c r="BB68" s="9" t="s">
        <v>29</v>
      </c>
      <c r="BC68" s="9" t="s">
        <v>29</v>
      </c>
      <c r="BD68" s="9" t="s">
        <v>29</v>
      </c>
      <c r="BE68" s="9" t="s">
        <v>29</v>
      </c>
      <c r="BF68" s="11" t="n">
        <f aca="false">ROUNDUP(AG68/C68,0)</f>
        <v>0</v>
      </c>
      <c r="BG68" s="13" t="n">
        <v>0</v>
      </c>
      <c r="BH68" s="13" t="n">
        <v>0</v>
      </c>
      <c r="BI68" s="13"/>
    </row>
    <row r="69" customFormat="false" ht="15" hidden="false" customHeight="false" outlineLevel="0" collapsed="false">
      <c r="A69" s="9" t="n">
        <v>68</v>
      </c>
      <c r="B69" s="9" t="s">
        <v>24</v>
      </c>
      <c r="C69" s="9" t="n">
        <v>3000</v>
      </c>
      <c r="D69" s="9" t="n">
        <v>203524</v>
      </c>
      <c r="E69" s="9" t="n">
        <v>2135571</v>
      </c>
      <c r="F69" s="9"/>
      <c r="G69" s="9" t="s">
        <v>226</v>
      </c>
      <c r="H69" s="9" t="s">
        <v>29</v>
      </c>
      <c r="I69" s="10" t="s">
        <v>227</v>
      </c>
      <c r="J69" s="9" t="n">
        <v>500</v>
      </c>
      <c r="K69" s="9" t="n">
        <f aca="false">H69-J69</f>
        <v>-500</v>
      </c>
      <c r="L69" s="9" t="n">
        <v>500</v>
      </c>
      <c r="M69" s="9" t="n">
        <f aca="false">K69+L69</f>
        <v>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 t="n">
        <f aca="false">SUM(N69:AE69)</f>
        <v>0</v>
      </c>
      <c r="AG69" s="9" t="n">
        <f aca="false">M69-AF69</f>
        <v>0</v>
      </c>
      <c r="AH69" s="9" t="s">
        <v>29</v>
      </c>
      <c r="AI69" s="9" t="s">
        <v>29</v>
      </c>
      <c r="AJ69" s="9" t="n">
        <v>0</v>
      </c>
      <c r="AK69" s="9" t="s">
        <v>29</v>
      </c>
      <c r="AL69" s="9" t="s">
        <v>29</v>
      </c>
      <c r="AM69" s="9" t="s">
        <v>29</v>
      </c>
      <c r="AN69" s="9" t="s">
        <v>29</v>
      </c>
      <c r="AO69" s="9" t="s">
        <v>29</v>
      </c>
      <c r="AP69" s="9" t="s">
        <v>29</v>
      </c>
      <c r="AQ69" s="9" t="s">
        <v>29</v>
      </c>
      <c r="AR69" s="9" t="s">
        <v>29</v>
      </c>
      <c r="AS69" s="9" t="s">
        <v>29</v>
      </c>
      <c r="AT69" s="9" t="s">
        <v>29</v>
      </c>
      <c r="AU69" s="9" t="s">
        <v>29</v>
      </c>
      <c r="AV69" s="9" t="s">
        <v>29</v>
      </c>
      <c r="AW69" s="9" t="s">
        <v>29</v>
      </c>
      <c r="AX69" s="9" t="s">
        <v>29</v>
      </c>
      <c r="AY69" s="9" t="s">
        <v>29</v>
      </c>
      <c r="AZ69" s="9" t="s">
        <v>29</v>
      </c>
      <c r="BA69" s="9" t="s">
        <v>29</v>
      </c>
      <c r="BB69" s="9" t="n">
        <v>500</v>
      </c>
      <c r="BC69" s="9" t="s">
        <v>29</v>
      </c>
      <c r="BD69" s="9" t="s">
        <v>29</v>
      </c>
      <c r="BE69" s="9" t="s">
        <v>29</v>
      </c>
      <c r="BF69" s="11" t="n">
        <f aca="false">ROUNDUP(AG69/C69,0)</f>
        <v>0</v>
      </c>
      <c r="BG69" s="13" t="n">
        <v>5</v>
      </c>
      <c r="BH69" s="13" t="n">
        <v>0</v>
      </c>
      <c r="BI69" s="13"/>
    </row>
    <row r="70" customFormat="false" ht="15" hidden="false" customHeight="false" outlineLevel="0" collapsed="false">
      <c r="A70" s="9" t="n">
        <v>69</v>
      </c>
      <c r="B70" s="9" t="s">
        <v>24</v>
      </c>
      <c r="C70" s="9" t="n">
        <v>250</v>
      </c>
      <c r="D70" s="9" t="n">
        <v>170725</v>
      </c>
      <c r="E70" s="9" t="n">
        <v>2223253</v>
      </c>
      <c r="F70" s="9" t="s">
        <v>370</v>
      </c>
      <c r="G70" s="9" t="s">
        <v>256</v>
      </c>
      <c r="H70" s="9" t="s">
        <v>29</v>
      </c>
      <c r="I70" s="10" t="s">
        <v>257</v>
      </c>
      <c r="J70" s="9" t="n">
        <v>208</v>
      </c>
      <c r="K70" s="9" t="n">
        <f aca="false">H70-J70</f>
        <v>-208</v>
      </c>
      <c r="L70" s="9" t="n">
        <v>200</v>
      </c>
      <c r="M70" s="9" t="n">
        <f aca="false">K70+L70</f>
        <v>-8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 t="n">
        <f aca="false">SUM(N70:AE70)</f>
        <v>0</v>
      </c>
      <c r="AG70" s="9" t="n">
        <f aca="false">M70-AF70</f>
        <v>-8</v>
      </c>
      <c r="AH70" s="9" t="n">
        <v>200</v>
      </c>
      <c r="AI70" s="9" t="n">
        <v>200</v>
      </c>
      <c r="AJ70" s="9" t="n">
        <v>0</v>
      </c>
      <c r="AK70" s="9" t="s">
        <v>29</v>
      </c>
      <c r="AL70" s="9" t="s">
        <v>29</v>
      </c>
      <c r="AM70" s="9" t="s">
        <v>29</v>
      </c>
      <c r="AN70" s="9" t="s">
        <v>29</v>
      </c>
      <c r="AO70" s="9" t="s">
        <v>29</v>
      </c>
      <c r="AP70" s="9" t="s">
        <v>29</v>
      </c>
      <c r="AQ70" s="9" t="s">
        <v>29</v>
      </c>
      <c r="AR70" s="9" t="s">
        <v>29</v>
      </c>
      <c r="AS70" s="9" t="s">
        <v>29</v>
      </c>
      <c r="AT70" s="9" t="s">
        <v>29</v>
      </c>
      <c r="AU70" s="9" t="s">
        <v>29</v>
      </c>
      <c r="AV70" s="9" t="s">
        <v>29</v>
      </c>
      <c r="AW70" s="9" t="s">
        <v>29</v>
      </c>
      <c r="AX70" s="9" t="s">
        <v>29</v>
      </c>
      <c r="AY70" s="9" t="s">
        <v>29</v>
      </c>
      <c r="AZ70" s="9" t="s">
        <v>29</v>
      </c>
      <c r="BA70" s="9" t="n">
        <v>200</v>
      </c>
      <c r="BB70" s="9" t="n">
        <v>200</v>
      </c>
      <c r="BC70" s="9" t="s">
        <v>29</v>
      </c>
      <c r="BD70" s="9" t="n">
        <v>200</v>
      </c>
      <c r="BE70" s="9" t="n">
        <v>200</v>
      </c>
      <c r="BF70" s="11" t="n">
        <f aca="false">ROUNDUP(AG70/C70,0)</f>
        <v>-1</v>
      </c>
      <c r="BG70" s="13" t="n">
        <v>86</v>
      </c>
      <c r="BH70" s="13" t="n">
        <v>420</v>
      </c>
      <c r="BI70" s="13"/>
    </row>
    <row r="71" customFormat="false" ht="15" hidden="false" customHeight="false" outlineLevel="0" collapsed="false">
      <c r="A71" s="9" t="n">
        <v>70</v>
      </c>
      <c r="B71" s="9" t="s">
        <v>24</v>
      </c>
      <c r="C71" s="9" t="n">
        <v>400</v>
      </c>
      <c r="D71" s="9" t="n">
        <v>203524</v>
      </c>
      <c r="E71" s="9" t="n">
        <v>2071358</v>
      </c>
      <c r="F71" s="9" t="s">
        <v>370</v>
      </c>
      <c r="G71" s="9" t="s">
        <v>74</v>
      </c>
      <c r="H71" s="9" t="s">
        <v>29</v>
      </c>
      <c r="I71" s="10" t="s">
        <v>75</v>
      </c>
      <c r="J71" s="9" t="n">
        <v>0</v>
      </c>
      <c r="K71" s="9" t="n">
        <f aca="false">H71-J71</f>
        <v>0</v>
      </c>
      <c r="L71" s="9" t="n">
        <v>1000</v>
      </c>
      <c r="M71" s="9" t="n">
        <f aca="false">K71+L71</f>
        <v>1000</v>
      </c>
      <c r="N71" s="9" t="n">
        <v>260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 t="n">
        <v>750</v>
      </c>
      <c r="AE71" s="9"/>
      <c r="AF71" s="9" t="n">
        <f aca="false">SUM(N71:AE71)</f>
        <v>1010</v>
      </c>
      <c r="AG71" s="9" t="n">
        <f aca="false">M71-AF71</f>
        <v>-10</v>
      </c>
      <c r="AH71" s="9" t="n">
        <v>500</v>
      </c>
      <c r="AI71" s="9" t="n">
        <v>1000</v>
      </c>
      <c r="AJ71" s="9" t="n">
        <v>500</v>
      </c>
      <c r="AK71" s="9" t="n">
        <v>1000</v>
      </c>
      <c r="AL71" s="9" t="n">
        <v>500</v>
      </c>
      <c r="AM71" s="9" t="s">
        <v>29</v>
      </c>
      <c r="AN71" s="9" t="n">
        <v>1000</v>
      </c>
      <c r="AO71" s="9" t="n">
        <v>500</v>
      </c>
      <c r="AP71" s="9" t="n">
        <v>1000</v>
      </c>
      <c r="AQ71" s="9" t="n">
        <v>500</v>
      </c>
      <c r="AR71" s="9" t="n">
        <v>1000</v>
      </c>
      <c r="AS71" s="9" t="s">
        <v>29</v>
      </c>
      <c r="AT71" s="9" t="s">
        <v>29</v>
      </c>
      <c r="AU71" s="9" t="s">
        <v>29</v>
      </c>
      <c r="AV71" s="9" t="s">
        <v>29</v>
      </c>
      <c r="AW71" s="9" t="s">
        <v>29</v>
      </c>
      <c r="AX71" s="9" t="s">
        <v>29</v>
      </c>
      <c r="AY71" s="9" t="s">
        <v>29</v>
      </c>
      <c r="AZ71" s="9" t="s">
        <v>29</v>
      </c>
      <c r="BA71" s="9" t="s">
        <v>29</v>
      </c>
      <c r="BB71" s="9" t="n">
        <v>1500</v>
      </c>
      <c r="BC71" s="9" t="n">
        <v>500</v>
      </c>
      <c r="BD71" s="9" t="n">
        <v>1000</v>
      </c>
      <c r="BE71" s="9" t="n">
        <v>500</v>
      </c>
      <c r="BF71" s="11" t="n">
        <f aca="false">ROUNDUP(AG71/C71,0)</f>
        <v>-1</v>
      </c>
      <c r="BG71" s="13" t="n">
        <v>63</v>
      </c>
      <c r="BH71" s="13" t="n">
        <v>1211</v>
      </c>
      <c r="BI71" s="13" t="s">
        <v>377</v>
      </c>
    </row>
    <row r="72" customFormat="false" ht="15" hidden="false" customHeight="false" outlineLevel="0" collapsed="false">
      <c r="A72" s="9" t="n">
        <v>71</v>
      </c>
      <c r="B72" s="9" t="s">
        <v>24</v>
      </c>
      <c r="C72" s="9" t="n">
        <v>100</v>
      </c>
      <c r="D72" s="9" t="n">
        <v>203525</v>
      </c>
      <c r="E72" s="9" t="n">
        <v>2032046</v>
      </c>
      <c r="F72" s="9"/>
      <c r="G72" s="9" t="s">
        <v>126</v>
      </c>
      <c r="H72" s="9" t="n">
        <v>520</v>
      </c>
      <c r="I72" s="10" t="s">
        <v>127</v>
      </c>
      <c r="J72" s="9" t="n">
        <v>900</v>
      </c>
      <c r="K72" s="9" t="n">
        <f aca="false">H72-J72</f>
        <v>-380</v>
      </c>
      <c r="L72" s="9" t="n">
        <v>1170</v>
      </c>
      <c r="M72" s="9" t="n">
        <f aca="false">K72+L72</f>
        <v>790</v>
      </c>
      <c r="N72" s="9"/>
      <c r="O72" s="9"/>
      <c r="P72" s="9"/>
      <c r="Q72" s="9"/>
      <c r="R72" s="9" t="n">
        <f aca="false">100+100</f>
        <v>200</v>
      </c>
      <c r="S72" s="9"/>
      <c r="T72" s="9"/>
      <c r="U72" s="9"/>
      <c r="V72" s="9" t="n">
        <f aca="false">100+100</f>
        <v>200</v>
      </c>
      <c r="W72" s="9"/>
      <c r="X72" s="9"/>
      <c r="Y72" s="9"/>
      <c r="Z72" s="9"/>
      <c r="AA72" s="9"/>
      <c r="AB72" s="9" t="n">
        <f aca="false">100+100+100+100</f>
        <v>400</v>
      </c>
      <c r="AC72" s="9"/>
      <c r="AD72" s="9"/>
      <c r="AE72" s="9"/>
      <c r="AF72" s="9" t="n">
        <f aca="false">SUM(N72:AE72)</f>
        <v>800</v>
      </c>
      <c r="AG72" s="9" t="n">
        <f aca="false">M72-AF72</f>
        <v>-10</v>
      </c>
      <c r="AH72" s="9" t="n">
        <v>780</v>
      </c>
      <c r="AI72" s="9" t="n">
        <v>1040</v>
      </c>
      <c r="AJ72" s="9" t="n">
        <v>910</v>
      </c>
      <c r="AK72" s="9" t="n">
        <v>910</v>
      </c>
      <c r="AL72" s="9" t="n">
        <v>910</v>
      </c>
      <c r="AM72" s="9" t="s">
        <v>29</v>
      </c>
      <c r="AN72" s="9" t="n">
        <v>910</v>
      </c>
      <c r="AO72" s="9" t="n">
        <v>910</v>
      </c>
      <c r="AP72" s="9" t="n">
        <v>910</v>
      </c>
      <c r="AQ72" s="9" t="n">
        <v>910</v>
      </c>
      <c r="AR72" s="9" t="n">
        <v>780</v>
      </c>
      <c r="AS72" s="9" t="s">
        <v>29</v>
      </c>
      <c r="AT72" s="9" t="s">
        <v>29</v>
      </c>
      <c r="AU72" s="9" t="s">
        <v>29</v>
      </c>
      <c r="AV72" s="9" t="s">
        <v>29</v>
      </c>
      <c r="AW72" s="9" t="s">
        <v>29</v>
      </c>
      <c r="AX72" s="9" t="s">
        <v>29</v>
      </c>
      <c r="AY72" s="9" t="s">
        <v>29</v>
      </c>
      <c r="AZ72" s="9" t="s">
        <v>29</v>
      </c>
      <c r="BA72" s="9" t="n">
        <v>390</v>
      </c>
      <c r="BB72" s="9" t="n">
        <v>1560</v>
      </c>
      <c r="BC72" s="9" t="n">
        <v>910</v>
      </c>
      <c r="BD72" s="9" t="n">
        <v>910</v>
      </c>
      <c r="BE72" s="9" t="n">
        <v>780</v>
      </c>
      <c r="BF72" s="11" t="n">
        <f aca="false">ROUNDUP(AG72/C72,0)</f>
        <v>-1</v>
      </c>
      <c r="BG72" s="13" t="n">
        <v>388</v>
      </c>
      <c r="BH72" s="13" t="n">
        <v>1790</v>
      </c>
      <c r="BI72" s="13" t="s">
        <v>378</v>
      </c>
    </row>
    <row r="73" customFormat="false" ht="15" hidden="false" customHeight="false" outlineLevel="0" collapsed="false">
      <c r="A73" s="9" t="n">
        <v>72</v>
      </c>
      <c r="B73" s="9" t="s">
        <v>24</v>
      </c>
      <c r="C73" s="9" t="n">
        <v>90</v>
      </c>
      <c r="D73" s="9" t="n">
        <v>203525</v>
      </c>
      <c r="E73" s="9" t="n">
        <v>2004136</v>
      </c>
      <c r="F73" s="9" t="s">
        <v>370</v>
      </c>
      <c r="G73" s="9" t="s">
        <v>105</v>
      </c>
      <c r="H73" s="9" t="s">
        <v>29</v>
      </c>
      <c r="I73" s="10" t="s">
        <v>106</v>
      </c>
      <c r="J73" s="9" t="n">
        <v>167</v>
      </c>
      <c r="K73" s="9" t="n">
        <f aca="false">H73-J73</f>
        <v>-167</v>
      </c>
      <c r="L73" s="9" t="n">
        <v>300</v>
      </c>
      <c r="M73" s="9" t="n">
        <f aca="false">K73+L73</f>
        <v>133</v>
      </c>
      <c r="N73" s="9"/>
      <c r="O73" s="9"/>
      <c r="P73" s="9"/>
      <c r="Q73" s="9" t="n">
        <f aca="false">70+80</f>
        <v>150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 t="n">
        <f aca="false">SUM(N73:AE73)</f>
        <v>150</v>
      </c>
      <c r="AG73" s="9" t="n">
        <f aca="false">M73-AF73</f>
        <v>-17</v>
      </c>
      <c r="AH73" s="9" t="n">
        <v>500</v>
      </c>
      <c r="AI73" s="9" t="n">
        <v>500</v>
      </c>
      <c r="AJ73" s="9" t="n">
        <v>500</v>
      </c>
      <c r="AK73" s="9" t="n">
        <v>500</v>
      </c>
      <c r="AL73" s="9" t="n">
        <v>500</v>
      </c>
      <c r="AM73" s="9" t="s">
        <v>29</v>
      </c>
      <c r="AN73" s="9" t="n">
        <v>500</v>
      </c>
      <c r="AO73" s="9" t="n">
        <v>500</v>
      </c>
      <c r="AP73" s="9" t="n">
        <v>500</v>
      </c>
      <c r="AQ73" s="9" t="n">
        <v>500</v>
      </c>
      <c r="AR73" s="9" t="n">
        <v>500</v>
      </c>
      <c r="AS73" s="9" t="s">
        <v>29</v>
      </c>
      <c r="AT73" s="9" t="s">
        <v>29</v>
      </c>
      <c r="AU73" s="9" t="s">
        <v>29</v>
      </c>
      <c r="AV73" s="9" t="s">
        <v>29</v>
      </c>
      <c r="AW73" s="9" t="s">
        <v>29</v>
      </c>
      <c r="AX73" s="9" t="s">
        <v>29</v>
      </c>
      <c r="AY73" s="9" t="s">
        <v>29</v>
      </c>
      <c r="AZ73" s="9" t="s">
        <v>29</v>
      </c>
      <c r="BA73" s="9" t="n">
        <v>100</v>
      </c>
      <c r="BB73" s="9" t="n">
        <v>900</v>
      </c>
      <c r="BC73" s="9" t="n">
        <v>500</v>
      </c>
      <c r="BD73" s="9" t="n">
        <v>500</v>
      </c>
      <c r="BE73" s="9" t="n">
        <v>500</v>
      </c>
      <c r="BF73" s="11" t="n">
        <f aca="false">ROUNDUP(AG73/C73,0)</f>
        <v>-1</v>
      </c>
      <c r="BG73" s="13" t="n">
        <v>96</v>
      </c>
      <c r="BH73" s="13" t="n">
        <v>1907</v>
      </c>
      <c r="BI73" s="13" t="s">
        <v>21</v>
      </c>
    </row>
    <row r="74" customFormat="false" ht="15" hidden="false" customHeight="false" outlineLevel="0" collapsed="false">
      <c r="A74" s="9" t="n">
        <v>73</v>
      </c>
      <c r="B74" s="9" t="s">
        <v>24</v>
      </c>
      <c r="C74" s="9" t="n">
        <v>300</v>
      </c>
      <c r="D74" s="9" t="n">
        <v>203524</v>
      </c>
      <c r="E74" s="9" t="n">
        <v>2272651</v>
      </c>
      <c r="F74" s="9"/>
      <c r="G74" s="9" t="s">
        <v>366</v>
      </c>
      <c r="H74" s="9" t="s">
        <v>29</v>
      </c>
      <c r="I74" s="10" t="s">
        <v>245</v>
      </c>
      <c r="J74" s="9" t="n">
        <v>620</v>
      </c>
      <c r="K74" s="9" t="n">
        <f aca="false">H74-J74</f>
        <v>-620</v>
      </c>
      <c r="L74" s="9" t="n">
        <v>600</v>
      </c>
      <c r="M74" s="9" t="n">
        <f aca="false">K74+L74</f>
        <v>-20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 t="n">
        <f aca="false">SUM(N74:AE74)</f>
        <v>0</v>
      </c>
      <c r="AG74" s="9" t="n">
        <f aca="false">M74-AF74</f>
        <v>-20</v>
      </c>
      <c r="AH74" s="9" t="s">
        <v>29</v>
      </c>
      <c r="AI74" s="9" t="n">
        <v>300</v>
      </c>
      <c r="AJ74" s="9" t="n">
        <v>0</v>
      </c>
      <c r="AK74" s="9" t="s">
        <v>29</v>
      </c>
      <c r="AL74" s="9" t="s">
        <v>29</v>
      </c>
      <c r="AM74" s="9" t="s">
        <v>29</v>
      </c>
      <c r="AN74" s="9" t="s">
        <v>29</v>
      </c>
      <c r="AO74" s="9" t="s">
        <v>29</v>
      </c>
      <c r="AP74" s="9" t="s">
        <v>29</v>
      </c>
      <c r="AQ74" s="9" t="s">
        <v>29</v>
      </c>
      <c r="AR74" s="9" t="s">
        <v>29</v>
      </c>
      <c r="AS74" s="9" t="s">
        <v>29</v>
      </c>
      <c r="AT74" s="9" t="s">
        <v>29</v>
      </c>
      <c r="AU74" s="9" t="s">
        <v>29</v>
      </c>
      <c r="AV74" s="9" t="s">
        <v>29</v>
      </c>
      <c r="AW74" s="9" t="s">
        <v>29</v>
      </c>
      <c r="AX74" s="9" t="s">
        <v>29</v>
      </c>
      <c r="AY74" s="9" t="s">
        <v>29</v>
      </c>
      <c r="AZ74" s="9" t="s">
        <v>29</v>
      </c>
      <c r="BA74" s="9" t="s">
        <v>29</v>
      </c>
      <c r="BB74" s="9" t="n">
        <v>300</v>
      </c>
      <c r="BC74" s="9" t="s">
        <v>29</v>
      </c>
      <c r="BD74" s="9" t="n">
        <v>300</v>
      </c>
      <c r="BE74" s="9" t="s">
        <v>29</v>
      </c>
      <c r="BF74" s="11" t="n">
        <f aca="false">ROUNDUP(AG74/C74,0)</f>
        <v>-1</v>
      </c>
      <c r="BG74" s="13" t="n">
        <v>0</v>
      </c>
      <c r="BH74" s="13" t="e">
        <f aca="false">#N/A</f>
        <v>#N/A</v>
      </c>
      <c r="BI74" s="13"/>
    </row>
    <row r="75" customFormat="false" ht="15" hidden="false" customHeight="false" outlineLevel="0" collapsed="false">
      <c r="A75" s="9" t="n">
        <v>74</v>
      </c>
      <c r="B75" s="9" t="s">
        <v>24</v>
      </c>
      <c r="C75" s="9" t="n">
        <v>300</v>
      </c>
      <c r="D75" s="9" t="n">
        <v>203524</v>
      </c>
      <c r="E75" s="9" t="n">
        <v>2071352</v>
      </c>
      <c r="F75" s="9" t="s">
        <v>373</v>
      </c>
      <c r="G75" s="9" t="s">
        <v>107</v>
      </c>
      <c r="H75" s="9" t="n">
        <v>320</v>
      </c>
      <c r="I75" s="10" t="s">
        <v>108</v>
      </c>
      <c r="J75" s="9" t="n">
        <v>0</v>
      </c>
      <c r="K75" s="9" t="n">
        <f aca="false">H75-J75</f>
        <v>320</v>
      </c>
      <c r="L75" s="9" t="n">
        <v>960</v>
      </c>
      <c r="M75" s="9" t="n">
        <f aca="false">K75+L75</f>
        <v>1280</v>
      </c>
      <c r="N75" s="9"/>
      <c r="O75" s="9"/>
      <c r="P75" s="9" t="n">
        <f aca="false">300+208</f>
        <v>508</v>
      </c>
      <c r="Q75" s="9"/>
      <c r="R75" s="9"/>
      <c r="S75" s="9"/>
      <c r="T75" s="9" t="n">
        <v>270</v>
      </c>
      <c r="U75" s="9"/>
      <c r="V75" s="9"/>
      <c r="W75" s="9"/>
      <c r="X75" s="9" t="n">
        <v>209</v>
      </c>
      <c r="Y75" s="9" t="n">
        <v>320</v>
      </c>
      <c r="Z75" s="9"/>
      <c r="AA75" s="9"/>
      <c r="AB75" s="9"/>
      <c r="AC75" s="9"/>
      <c r="AD75" s="9"/>
      <c r="AE75" s="9"/>
      <c r="AF75" s="9" t="n">
        <f aca="false">SUM(N75:AE75)</f>
        <v>1307</v>
      </c>
      <c r="AG75" s="9" t="n">
        <f aca="false">M75-AF75</f>
        <v>-27</v>
      </c>
      <c r="AH75" s="9" t="n">
        <v>960</v>
      </c>
      <c r="AI75" s="9" t="n">
        <v>640</v>
      </c>
      <c r="AJ75" s="9" t="n">
        <v>640</v>
      </c>
      <c r="AK75" s="9" t="n">
        <v>960</v>
      </c>
      <c r="AL75" s="9" t="n">
        <v>640</v>
      </c>
      <c r="AM75" s="9" t="s">
        <v>29</v>
      </c>
      <c r="AN75" s="9" t="n">
        <v>640</v>
      </c>
      <c r="AO75" s="9" t="n">
        <v>960</v>
      </c>
      <c r="AP75" s="9" t="n">
        <v>640</v>
      </c>
      <c r="AQ75" s="9" t="n">
        <v>640</v>
      </c>
      <c r="AR75" s="9" t="n">
        <v>960</v>
      </c>
      <c r="AS75" s="9" t="s">
        <v>29</v>
      </c>
      <c r="AT75" s="9" t="s">
        <v>29</v>
      </c>
      <c r="AU75" s="9" t="s">
        <v>29</v>
      </c>
      <c r="AV75" s="9" t="s">
        <v>29</v>
      </c>
      <c r="AW75" s="9" t="s">
        <v>29</v>
      </c>
      <c r="AX75" s="9" t="s">
        <v>29</v>
      </c>
      <c r="AY75" s="9" t="s">
        <v>29</v>
      </c>
      <c r="AZ75" s="9" t="s">
        <v>29</v>
      </c>
      <c r="BA75" s="9" t="n">
        <v>320</v>
      </c>
      <c r="BB75" s="9" t="n">
        <v>1280</v>
      </c>
      <c r="BC75" s="9" t="n">
        <v>640</v>
      </c>
      <c r="BD75" s="9" t="n">
        <v>640</v>
      </c>
      <c r="BE75" s="9" t="n">
        <v>960</v>
      </c>
      <c r="BF75" s="11" t="n">
        <f aca="false">ROUNDUP(AG75/C75,0)</f>
        <v>-1</v>
      </c>
      <c r="BG75" s="13" t="n">
        <v>81</v>
      </c>
      <c r="BH75" s="13" t="n">
        <v>1500</v>
      </c>
      <c r="BI75" s="13" t="s">
        <v>379</v>
      </c>
    </row>
    <row r="76" customFormat="false" ht="15" hidden="false" customHeight="false" outlineLevel="0" collapsed="false">
      <c r="A76" s="9" t="n">
        <v>75</v>
      </c>
      <c r="B76" s="9" t="s">
        <v>24</v>
      </c>
      <c r="C76" s="9" t="n">
        <v>130</v>
      </c>
      <c r="D76" s="9" t="n">
        <v>190991</v>
      </c>
      <c r="E76" s="9" t="n">
        <v>2093739</v>
      </c>
      <c r="F76" s="9"/>
      <c r="G76" s="9" t="s">
        <v>164</v>
      </c>
      <c r="H76" s="9" t="s">
        <v>29</v>
      </c>
      <c r="I76" s="10" t="s">
        <v>165</v>
      </c>
      <c r="J76" s="9" t="n">
        <v>0</v>
      </c>
      <c r="K76" s="9" t="n">
        <f aca="false">H76-J76</f>
        <v>0</v>
      </c>
      <c r="L76" s="9" t="n">
        <v>450</v>
      </c>
      <c r="M76" s="9" t="n">
        <f aca="false">K76+L76</f>
        <v>450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 t="n">
        <v>488</v>
      </c>
      <c r="AB76" s="9"/>
      <c r="AC76" s="9"/>
      <c r="AD76" s="9"/>
      <c r="AE76" s="9"/>
      <c r="AF76" s="9" t="n">
        <f aca="false">SUM(N76:AE76)</f>
        <v>488</v>
      </c>
      <c r="AG76" s="9" t="n">
        <f aca="false">M76-AF76</f>
        <v>-38</v>
      </c>
      <c r="AH76" s="9" t="n">
        <v>900</v>
      </c>
      <c r="AI76" s="9" t="n">
        <v>900</v>
      </c>
      <c r="AJ76" s="9" t="n">
        <v>900</v>
      </c>
      <c r="AK76" s="9" t="n">
        <v>450</v>
      </c>
      <c r="AL76" s="9" t="n">
        <v>900</v>
      </c>
      <c r="AM76" s="9" t="s">
        <v>29</v>
      </c>
      <c r="AN76" s="9" t="n">
        <v>900</v>
      </c>
      <c r="AO76" s="9" t="n">
        <v>450</v>
      </c>
      <c r="AP76" s="9" t="n">
        <v>900</v>
      </c>
      <c r="AQ76" s="9" t="n">
        <v>900</v>
      </c>
      <c r="AR76" s="9" t="n">
        <v>450</v>
      </c>
      <c r="AS76" s="9" t="s">
        <v>29</v>
      </c>
      <c r="AT76" s="9" t="s">
        <v>29</v>
      </c>
      <c r="AU76" s="9" t="s">
        <v>29</v>
      </c>
      <c r="AV76" s="9" t="s">
        <v>29</v>
      </c>
      <c r="AW76" s="9" t="s">
        <v>29</v>
      </c>
      <c r="AX76" s="9" t="s">
        <v>29</v>
      </c>
      <c r="AY76" s="9" t="s">
        <v>29</v>
      </c>
      <c r="AZ76" s="9" t="s">
        <v>29</v>
      </c>
      <c r="BA76" s="9" t="n">
        <v>450</v>
      </c>
      <c r="BB76" s="9" t="n">
        <v>1350</v>
      </c>
      <c r="BC76" s="9" t="n">
        <v>450</v>
      </c>
      <c r="BD76" s="9" t="n">
        <v>900</v>
      </c>
      <c r="BE76" s="9" t="n">
        <v>900</v>
      </c>
      <c r="BF76" s="11" t="n">
        <f aca="false">ROUNDUP(AG76/C76,0)</f>
        <v>-1</v>
      </c>
      <c r="BG76" s="13" t="n">
        <v>699</v>
      </c>
      <c r="BH76" s="13" t="n">
        <v>3321</v>
      </c>
      <c r="BI76" s="13" t="s">
        <v>49</v>
      </c>
    </row>
    <row r="77" customFormat="false" ht="15" hidden="false" customHeight="false" outlineLevel="0" collapsed="false">
      <c r="A77" s="9" t="n">
        <v>76</v>
      </c>
      <c r="B77" s="9" t="s">
        <v>24</v>
      </c>
      <c r="C77" s="9" t="n">
        <v>42</v>
      </c>
      <c r="D77" s="9" t="n">
        <v>203524</v>
      </c>
      <c r="E77" s="9" t="n">
        <v>2079698</v>
      </c>
      <c r="F77" s="9" t="s">
        <v>371</v>
      </c>
      <c r="G77" s="9" t="s">
        <v>120</v>
      </c>
      <c r="H77" s="9" t="s">
        <v>29</v>
      </c>
      <c r="I77" s="10" t="s">
        <v>121</v>
      </c>
      <c r="J77" s="9" t="n">
        <v>72</v>
      </c>
      <c r="K77" s="9" t="n">
        <f aca="false">H77-J77</f>
        <v>-72</v>
      </c>
      <c r="L77" s="9" t="n">
        <v>144</v>
      </c>
      <c r="M77" s="9" t="n">
        <f aca="false">K77+L77</f>
        <v>72</v>
      </c>
      <c r="N77" s="9"/>
      <c r="O77" s="9"/>
      <c r="P77" s="9"/>
      <c r="Q77" s="9"/>
      <c r="R77" s="9"/>
      <c r="S77" s="9"/>
      <c r="T77" s="9"/>
      <c r="U77" s="9"/>
      <c r="V77" s="9"/>
      <c r="W77" s="9" t="n">
        <v>39</v>
      </c>
      <c r="X77" s="9"/>
      <c r="Y77" s="9"/>
      <c r="Z77" s="9"/>
      <c r="AA77" s="9" t="n">
        <v>36</v>
      </c>
      <c r="AB77" s="9"/>
      <c r="AC77" s="9" t="n">
        <v>36</v>
      </c>
      <c r="AD77" s="9"/>
      <c r="AE77" s="9"/>
      <c r="AF77" s="9" t="n">
        <f aca="false">SUM(N77:AE77)</f>
        <v>111</v>
      </c>
      <c r="AG77" s="9" t="n">
        <f aca="false">M77-AF77</f>
        <v>-39</v>
      </c>
      <c r="AH77" s="9" t="n">
        <v>144</v>
      </c>
      <c r="AI77" s="9" t="n">
        <v>108</v>
      </c>
      <c r="AJ77" s="9" t="n">
        <v>144</v>
      </c>
      <c r="AK77" s="9" t="n">
        <v>144</v>
      </c>
      <c r="AL77" s="9" t="n">
        <v>108</v>
      </c>
      <c r="AM77" s="9" t="s">
        <v>29</v>
      </c>
      <c r="AN77" s="9" t="n">
        <v>144</v>
      </c>
      <c r="AO77" s="9" t="n">
        <v>108</v>
      </c>
      <c r="AP77" s="9" t="n">
        <v>144</v>
      </c>
      <c r="AQ77" s="9" t="n">
        <v>144</v>
      </c>
      <c r="AR77" s="9" t="n">
        <v>108</v>
      </c>
      <c r="AS77" s="9" t="n">
        <v>36</v>
      </c>
      <c r="AT77" s="9" t="s">
        <v>29</v>
      </c>
      <c r="AU77" s="9" t="s">
        <v>29</v>
      </c>
      <c r="AV77" s="9" t="s">
        <v>29</v>
      </c>
      <c r="AW77" s="9" t="s">
        <v>29</v>
      </c>
      <c r="AX77" s="9" t="s">
        <v>29</v>
      </c>
      <c r="AY77" s="9" t="s">
        <v>29</v>
      </c>
      <c r="AZ77" s="9" t="s">
        <v>29</v>
      </c>
      <c r="BA77" s="9" t="n">
        <v>72</v>
      </c>
      <c r="BB77" s="9" t="n">
        <v>180</v>
      </c>
      <c r="BC77" s="9" t="n">
        <v>108</v>
      </c>
      <c r="BD77" s="9" t="n">
        <v>144</v>
      </c>
      <c r="BE77" s="9" t="n">
        <v>144</v>
      </c>
      <c r="BF77" s="11" t="n">
        <f aca="false">ROUNDUP(AG77/C77,0)</f>
        <v>-1</v>
      </c>
      <c r="BG77" s="13" t="n">
        <v>80</v>
      </c>
      <c r="BH77" s="13" t="n">
        <v>2</v>
      </c>
      <c r="BI77" s="13" t="s">
        <v>117</v>
      </c>
    </row>
    <row r="78" customFormat="false" ht="15" hidden="false" customHeight="false" outlineLevel="0" collapsed="false">
      <c r="A78" s="9" t="n">
        <v>77</v>
      </c>
      <c r="B78" s="9" t="s">
        <v>24</v>
      </c>
      <c r="C78" s="9" t="n">
        <v>1000</v>
      </c>
      <c r="D78" s="9" t="n">
        <v>203524</v>
      </c>
      <c r="E78" s="9" t="n">
        <v>2079692</v>
      </c>
      <c r="F78" s="9" t="s">
        <v>373</v>
      </c>
      <c r="G78" s="9" t="s">
        <v>118</v>
      </c>
      <c r="H78" s="9" t="s">
        <v>29</v>
      </c>
      <c r="I78" s="10" t="s">
        <v>119</v>
      </c>
      <c r="J78" s="9" t="n">
        <v>67</v>
      </c>
      <c r="K78" s="9" t="n">
        <f aca="false">H78-J78</f>
        <v>-67</v>
      </c>
      <c r="L78" s="9" t="n">
        <v>210</v>
      </c>
      <c r="M78" s="9" t="n">
        <f aca="false">K78+L78</f>
        <v>143</v>
      </c>
      <c r="N78" s="9"/>
      <c r="O78" s="9"/>
      <c r="P78" s="9"/>
      <c r="Q78" s="9"/>
      <c r="R78" s="9"/>
      <c r="S78" s="9"/>
      <c r="T78" s="9" t="n">
        <v>20</v>
      </c>
      <c r="U78" s="9"/>
      <c r="V78" s="9"/>
      <c r="W78" s="9"/>
      <c r="X78" s="9" t="n">
        <v>42</v>
      </c>
      <c r="Y78" s="9"/>
      <c r="Z78" s="9" t="n">
        <v>42</v>
      </c>
      <c r="AA78" s="9"/>
      <c r="AB78" s="9" t="n">
        <v>42</v>
      </c>
      <c r="AC78" s="9"/>
      <c r="AD78" s="9" t="n">
        <v>42</v>
      </c>
      <c r="AE78" s="9"/>
      <c r="AF78" s="9" t="n">
        <f aca="false">SUM(N78:AE78)</f>
        <v>188</v>
      </c>
      <c r="AG78" s="9" t="n">
        <f aca="false">M78-AF78</f>
        <v>-45</v>
      </c>
      <c r="AH78" s="9" t="n">
        <v>126</v>
      </c>
      <c r="AI78" s="9" t="n">
        <v>126</v>
      </c>
      <c r="AJ78" s="9" t="n">
        <v>126</v>
      </c>
      <c r="AK78" s="9" t="n">
        <v>126</v>
      </c>
      <c r="AL78" s="9" t="n">
        <v>168</v>
      </c>
      <c r="AM78" s="9" t="s">
        <v>29</v>
      </c>
      <c r="AN78" s="9" t="n">
        <v>126</v>
      </c>
      <c r="AO78" s="9" t="n">
        <v>126</v>
      </c>
      <c r="AP78" s="9" t="n">
        <v>126</v>
      </c>
      <c r="AQ78" s="9" t="n">
        <v>126</v>
      </c>
      <c r="AR78" s="9" t="n">
        <v>126</v>
      </c>
      <c r="AS78" s="9" t="s">
        <v>29</v>
      </c>
      <c r="AT78" s="9" t="s">
        <v>29</v>
      </c>
      <c r="AU78" s="9" t="s">
        <v>29</v>
      </c>
      <c r="AV78" s="9" t="s">
        <v>29</v>
      </c>
      <c r="AW78" s="9" t="s">
        <v>29</v>
      </c>
      <c r="AX78" s="9" t="s">
        <v>29</v>
      </c>
      <c r="AY78" s="9" t="s">
        <v>29</v>
      </c>
      <c r="AZ78" s="9" t="s">
        <v>29</v>
      </c>
      <c r="BA78" s="9" t="n">
        <v>84</v>
      </c>
      <c r="BB78" s="9" t="n">
        <v>168</v>
      </c>
      <c r="BC78" s="9" t="n">
        <v>168</v>
      </c>
      <c r="BD78" s="9" t="n">
        <v>126</v>
      </c>
      <c r="BE78" s="9" t="n">
        <v>126</v>
      </c>
      <c r="BF78" s="11" t="n">
        <f aca="false">ROUNDUP(AG78/C78,0)</f>
        <v>-1</v>
      </c>
      <c r="BG78" s="13" t="n">
        <v>0</v>
      </c>
      <c r="BH78" s="13" t="n">
        <v>0</v>
      </c>
      <c r="BI78" s="13" t="s">
        <v>117</v>
      </c>
    </row>
    <row r="79" customFormat="false" ht="15" hidden="false" customHeight="false" outlineLevel="0" collapsed="false">
      <c r="A79" s="9" t="n">
        <v>78</v>
      </c>
      <c r="B79" s="9" t="s">
        <v>24</v>
      </c>
      <c r="C79" s="9" t="n">
        <v>300</v>
      </c>
      <c r="D79" s="9" t="n">
        <v>191575</v>
      </c>
      <c r="E79" s="9" t="n">
        <v>2192211</v>
      </c>
      <c r="F79" s="9"/>
      <c r="G79" s="9" t="s">
        <v>102</v>
      </c>
      <c r="H79" s="9" t="n">
        <v>1000</v>
      </c>
      <c r="I79" s="10" t="s">
        <v>103</v>
      </c>
      <c r="J79" s="9" t="n">
        <v>2554</v>
      </c>
      <c r="K79" s="9" t="n">
        <f aca="false">H79-J79</f>
        <v>-1554</v>
      </c>
      <c r="L79" s="9" t="n">
        <v>1500</v>
      </c>
      <c r="M79" s="9" t="n">
        <f aca="false">K79+L79</f>
        <v>-54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 t="n">
        <f aca="false">SUM(N79:AE79)</f>
        <v>0</v>
      </c>
      <c r="AG79" s="9" t="n">
        <f aca="false">M79-AF79</f>
        <v>-54</v>
      </c>
      <c r="AH79" s="9" t="n">
        <v>500</v>
      </c>
      <c r="AI79" s="9" t="n">
        <v>1000</v>
      </c>
      <c r="AJ79" s="9" t="n">
        <v>1000</v>
      </c>
      <c r="AK79" s="9" t="n">
        <v>1000</v>
      </c>
      <c r="AL79" s="9" t="n">
        <v>1000</v>
      </c>
      <c r="AM79" s="9" t="s">
        <v>29</v>
      </c>
      <c r="AN79" s="9" t="n">
        <v>500</v>
      </c>
      <c r="AO79" s="9" t="n">
        <v>1000</v>
      </c>
      <c r="AP79" s="9" t="n">
        <v>1000</v>
      </c>
      <c r="AQ79" s="9" t="n">
        <v>1000</v>
      </c>
      <c r="AR79" s="9" t="n">
        <v>1000</v>
      </c>
      <c r="AS79" s="9" t="s">
        <v>29</v>
      </c>
      <c r="AT79" s="9" t="s">
        <v>29</v>
      </c>
      <c r="AU79" s="9" t="s">
        <v>29</v>
      </c>
      <c r="AV79" s="9" t="s">
        <v>29</v>
      </c>
      <c r="AW79" s="9" t="s">
        <v>29</v>
      </c>
      <c r="AX79" s="9" t="s">
        <v>29</v>
      </c>
      <c r="AY79" s="9" t="s">
        <v>29</v>
      </c>
      <c r="AZ79" s="9" t="s">
        <v>29</v>
      </c>
      <c r="BA79" s="9" t="s">
        <v>29</v>
      </c>
      <c r="BB79" s="9" t="n">
        <v>1500</v>
      </c>
      <c r="BC79" s="9" t="n">
        <v>1000</v>
      </c>
      <c r="BD79" s="9" t="n">
        <v>1000</v>
      </c>
      <c r="BE79" s="9" t="n">
        <v>1000</v>
      </c>
      <c r="BF79" s="11" t="n">
        <f aca="false">ROUNDUP(AG79/C79,0)</f>
        <v>-1</v>
      </c>
      <c r="BG79" s="13" t="n">
        <v>142</v>
      </c>
      <c r="BH79" s="13" t="n">
        <v>812</v>
      </c>
      <c r="BI79" s="13"/>
    </row>
    <row r="80" customFormat="false" ht="15" hidden="false" customHeight="false" outlineLevel="0" collapsed="false">
      <c r="A80" s="9" t="n">
        <v>79</v>
      </c>
      <c r="B80" s="9" t="s">
        <v>24</v>
      </c>
      <c r="C80" s="9" t="n">
        <v>500</v>
      </c>
      <c r="D80" s="9" t="n">
        <v>190991</v>
      </c>
      <c r="E80" s="9" t="n">
        <v>2101412</v>
      </c>
      <c r="F80" s="9" t="s">
        <v>370</v>
      </c>
      <c r="G80" s="9" t="s">
        <v>67</v>
      </c>
      <c r="H80" s="9" t="s">
        <v>29</v>
      </c>
      <c r="I80" s="10" t="s">
        <v>68</v>
      </c>
      <c r="J80" s="9" t="n">
        <v>255</v>
      </c>
      <c r="K80" s="9" t="n">
        <f aca="false">H80-J80</f>
        <v>-255</v>
      </c>
      <c r="L80" s="9" t="n">
        <v>1200</v>
      </c>
      <c r="M80" s="9" t="n">
        <f aca="false">K80+L80</f>
        <v>945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 t="n">
        <v>800</v>
      </c>
      <c r="Y80" s="9"/>
      <c r="Z80" s="9" t="n">
        <v>200</v>
      </c>
      <c r="AA80" s="9"/>
      <c r="AB80" s="9"/>
      <c r="AC80" s="9"/>
      <c r="AD80" s="9"/>
      <c r="AE80" s="9"/>
      <c r="AF80" s="9" t="n">
        <f aca="false">SUM(N80:AE80)</f>
        <v>1000</v>
      </c>
      <c r="AG80" s="9" t="n">
        <f aca="false">M80-AF80</f>
        <v>-55</v>
      </c>
      <c r="AH80" s="9" t="n">
        <v>800</v>
      </c>
      <c r="AI80" s="9" t="n">
        <v>600</v>
      </c>
      <c r="AJ80" s="9" t="n">
        <v>800</v>
      </c>
      <c r="AK80" s="9" t="n">
        <v>800</v>
      </c>
      <c r="AL80" s="9" t="n">
        <v>800</v>
      </c>
      <c r="AM80" s="9" t="s">
        <v>29</v>
      </c>
      <c r="AN80" s="9" t="n">
        <v>600</v>
      </c>
      <c r="AO80" s="9" t="n">
        <v>800</v>
      </c>
      <c r="AP80" s="9" t="n">
        <v>800</v>
      </c>
      <c r="AQ80" s="9" t="n">
        <v>800</v>
      </c>
      <c r="AR80" s="9" t="n">
        <v>600</v>
      </c>
      <c r="AS80" s="9" t="s">
        <v>29</v>
      </c>
      <c r="AT80" s="9" t="s">
        <v>29</v>
      </c>
      <c r="AU80" s="9" t="s">
        <v>29</v>
      </c>
      <c r="AV80" s="9" t="s">
        <v>29</v>
      </c>
      <c r="AW80" s="9" t="s">
        <v>29</v>
      </c>
      <c r="AX80" s="9" t="s">
        <v>29</v>
      </c>
      <c r="AY80" s="9" t="s">
        <v>29</v>
      </c>
      <c r="AZ80" s="9" t="s">
        <v>29</v>
      </c>
      <c r="BA80" s="9" t="n">
        <v>400</v>
      </c>
      <c r="BB80" s="9" t="n">
        <v>1200</v>
      </c>
      <c r="BC80" s="9" t="n">
        <v>800</v>
      </c>
      <c r="BD80" s="9" t="n">
        <v>800</v>
      </c>
      <c r="BE80" s="9" t="n">
        <v>800</v>
      </c>
      <c r="BF80" s="11" t="n">
        <f aca="false">ROUNDUP(AG80/C80,0)</f>
        <v>-1</v>
      </c>
      <c r="BG80" s="13" t="n">
        <v>742</v>
      </c>
      <c r="BH80" s="13" t="n">
        <v>1520</v>
      </c>
      <c r="BI80" s="13" t="s">
        <v>95</v>
      </c>
    </row>
    <row r="81" customFormat="false" ht="15" hidden="false" customHeight="false" outlineLevel="0" collapsed="false">
      <c r="A81" s="9" t="n">
        <v>80</v>
      </c>
      <c r="B81" s="9" t="s">
        <v>24</v>
      </c>
      <c r="C81" s="9" t="n">
        <v>2850</v>
      </c>
      <c r="D81" s="9" t="n">
        <v>203524</v>
      </c>
      <c r="E81" s="9" t="n">
        <v>2055826</v>
      </c>
      <c r="F81" s="9" t="s">
        <v>354</v>
      </c>
      <c r="G81" s="9" t="s">
        <v>71</v>
      </c>
      <c r="H81" s="9" t="n">
        <v>900</v>
      </c>
      <c r="I81" s="10" t="s">
        <v>72</v>
      </c>
      <c r="J81" s="9" t="n">
        <v>330</v>
      </c>
      <c r="K81" s="9" t="n">
        <f aca="false">H81-J81</f>
        <v>570</v>
      </c>
      <c r="L81" s="9" t="n">
        <v>1200</v>
      </c>
      <c r="M81" s="9" t="n">
        <f aca="false">K81+L81</f>
        <v>1770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 t="n">
        <f aca="false">300+350+300</f>
        <v>950</v>
      </c>
      <c r="AA81" s="9" t="n">
        <f aca="false">360+345</f>
        <v>705</v>
      </c>
      <c r="AB81" s="9"/>
      <c r="AC81" s="9" t="n">
        <v>200</v>
      </c>
      <c r="AD81" s="9"/>
      <c r="AE81" s="9"/>
      <c r="AF81" s="9" t="n">
        <f aca="false">SUM(N81:AE81)</f>
        <v>1855</v>
      </c>
      <c r="AG81" s="9" t="n">
        <f aca="false">M81-AF81</f>
        <v>-85</v>
      </c>
      <c r="AH81" s="9" t="n">
        <v>900</v>
      </c>
      <c r="AI81" s="9" t="n">
        <v>600</v>
      </c>
      <c r="AJ81" s="9" t="n">
        <v>900</v>
      </c>
      <c r="AK81" s="9" t="n">
        <v>600</v>
      </c>
      <c r="AL81" s="9" t="n">
        <v>900</v>
      </c>
      <c r="AM81" s="9" t="s">
        <v>29</v>
      </c>
      <c r="AN81" s="9" t="n">
        <v>600</v>
      </c>
      <c r="AO81" s="9" t="n">
        <v>900</v>
      </c>
      <c r="AP81" s="9" t="n">
        <v>600</v>
      </c>
      <c r="AQ81" s="9" t="n">
        <v>900</v>
      </c>
      <c r="AR81" s="9" t="n">
        <v>600</v>
      </c>
      <c r="AS81" s="9" t="s">
        <v>29</v>
      </c>
      <c r="AT81" s="9" t="s">
        <v>29</v>
      </c>
      <c r="AU81" s="9" t="s">
        <v>29</v>
      </c>
      <c r="AV81" s="9" t="s">
        <v>29</v>
      </c>
      <c r="AW81" s="9" t="s">
        <v>29</v>
      </c>
      <c r="AX81" s="9" t="s">
        <v>29</v>
      </c>
      <c r="AY81" s="9" t="s">
        <v>29</v>
      </c>
      <c r="AZ81" s="9" t="s">
        <v>29</v>
      </c>
      <c r="BA81" s="9" t="n">
        <v>300</v>
      </c>
      <c r="BB81" s="9" t="n">
        <v>1200</v>
      </c>
      <c r="BC81" s="9" t="n">
        <v>900</v>
      </c>
      <c r="BD81" s="9" t="n">
        <v>600</v>
      </c>
      <c r="BE81" s="9" t="n">
        <v>900</v>
      </c>
      <c r="BF81" s="11" t="n">
        <f aca="false">ROUNDUP(AG81/C81,0)</f>
        <v>-1</v>
      </c>
      <c r="BG81" s="13" t="n">
        <v>45</v>
      </c>
      <c r="BH81" s="13" t="n">
        <v>500</v>
      </c>
      <c r="BI81" s="13" t="s">
        <v>95</v>
      </c>
    </row>
    <row r="82" customFormat="false" ht="15" hidden="false" customHeight="false" outlineLevel="0" collapsed="false">
      <c r="A82" s="9" t="n">
        <v>81</v>
      </c>
      <c r="B82" s="9" t="s">
        <v>24</v>
      </c>
      <c r="C82" s="9" t="n">
        <v>200</v>
      </c>
      <c r="D82" s="9" t="n">
        <v>203524</v>
      </c>
      <c r="E82" s="9" t="n">
        <v>2079693</v>
      </c>
      <c r="F82" s="9"/>
      <c r="G82" s="9" t="s">
        <v>84</v>
      </c>
      <c r="H82" s="9" t="s">
        <v>29</v>
      </c>
      <c r="I82" s="10" t="s">
        <v>85</v>
      </c>
      <c r="J82" s="9" t="n">
        <v>138</v>
      </c>
      <c r="K82" s="9" t="n">
        <f aca="false">H82-J82</f>
        <v>-138</v>
      </c>
      <c r="L82" s="9" t="n">
        <v>200</v>
      </c>
      <c r="M82" s="9" t="n">
        <f aca="false">K82+L82</f>
        <v>62</v>
      </c>
      <c r="N82" s="9"/>
      <c r="O82" s="9"/>
      <c r="P82" s="9" t="n">
        <v>150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 t="n">
        <f aca="false">SUM(N82:AE82)</f>
        <v>150</v>
      </c>
      <c r="AG82" s="9" t="n">
        <f aca="false">M82-AF82</f>
        <v>-88</v>
      </c>
      <c r="AH82" s="9" t="s">
        <v>29</v>
      </c>
      <c r="AI82" s="9" t="n">
        <v>200</v>
      </c>
      <c r="AJ82" s="9" t="s">
        <v>29</v>
      </c>
      <c r="AK82" s="9" t="n">
        <v>200</v>
      </c>
      <c r="AL82" s="9" t="n">
        <v>200</v>
      </c>
      <c r="AM82" s="9" t="s">
        <v>29</v>
      </c>
      <c r="AN82" s="9" t="s">
        <v>29</v>
      </c>
      <c r="AO82" s="9" t="n">
        <v>200</v>
      </c>
      <c r="AP82" s="9" t="n">
        <v>200</v>
      </c>
      <c r="AQ82" s="9" t="s">
        <v>29</v>
      </c>
      <c r="AR82" s="9" t="n">
        <v>200</v>
      </c>
      <c r="AS82" s="9" t="s">
        <v>29</v>
      </c>
      <c r="AT82" s="9" t="s">
        <v>29</v>
      </c>
      <c r="AU82" s="9" t="s">
        <v>29</v>
      </c>
      <c r="AV82" s="9" t="s">
        <v>29</v>
      </c>
      <c r="AW82" s="9" t="s">
        <v>29</v>
      </c>
      <c r="AX82" s="9" t="s">
        <v>29</v>
      </c>
      <c r="AY82" s="9" t="s">
        <v>29</v>
      </c>
      <c r="AZ82" s="9" t="s">
        <v>29</v>
      </c>
      <c r="BA82" s="9" t="s">
        <v>29</v>
      </c>
      <c r="BB82" s="9" t="n">
        <v>200</v>
      </c>
      <c r="BC82" s="9" t="n">
        <v>200</v>
      </c>
      <c r="BD82" s="9" t="n">
        <v>200</v>
      </c>
      <c r="BE82" s="9" t="s">
        <v>29</v>
      </c>
      <c r="BF82" s="11" t="n">
        <f aca="false">ROUNDUP(AG82/C82,0)</f>
        <v>-1</v>
      </c>
      <c r="BG82" s="13" t="n">
        <v>162</v>
      </c>
      <c r="BH82" s="13" t="n">
        <v>1921</v>
      </c>
      <c r="BI82" s="13" t="s">
        <v>117</v>
      </c>
    </row>
    <row r="83" customFormat="false" ht="15" hidden="false" customHeight="false" outlineLevel="0" collapsed="false">
      <c r="A83" s="9" t="n">
        <v>82</v>
      </c>
      <c r="B83" s="9" t="s">
        <v>24</v>
      </c>
      <c r="C83" s="9" t="n">
        <v>300</v>
      </c>
      <c r="D83" s="9" t="n">
        <v>203524</v>
      </c>
      <c r="E83" s="9" t="n">
        <v>2079696</v>
      </c>
      <c r="F83" s="9"/>
      <c r="G83" s="9" t="s">
        <v>162</v>
      </c>
      <c r="H83" s="9" t="s">
        <v>29</v>
      </c>
      <c r="I83" s="10" t="s">
        <v>163</v>
      </c>
      <c r="J83" s="9" t="n">
        <v>145</v>
      </c>
      <c r="K83" s="9" t="n">
        <f aca="false">H83-J83</f>
        <v>-145</v>
      </c>
      <c r="L83" s="9" t="s">
        <v>29</v>
      </c>
      <c r="M83" s="9" t="n">
        <f aca="false">K83+L83</f>
        <v>-145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 t="n">
        <f aca="false">SUM(N83:AE83)</f>
        <v>0</v>
      </c>
      <c r="AG83" s="9" t="n">
        <f aca="false">M83-AF83</f>
        <v>-145</v>
      </c>
      <c r="AH83" s="9" t="n">
        <v>200</v>
      </c>
      <c r="AI83" s="9" t="s">
        <v>29</v>
      </c>
      <c r="AJ83" s="9" t="n">
        <v>200</v>
      </c>
      <c r="AK83" s="9" t="n">
        <v>200</v>
      </c>
      <c r="AL83" s="9" t="s">
        <v>29</v>
      </c>
      <c r="AM83" s="9" t="s">
        <v>29</v>
      </c>
      <c r="AN83" s="9" t="n">
        <v>200</v>
      </c>
      <c r="AO83" s="9" t="n">
        <v>200</v>
      </c>
      <c r="AP83" s="9" t="s">
        <v>29</v>
      </c>
      <c r="AQ83" s="9" t="n">
        <v>200</v>
      </c>
      <c r="AR83" s="9" t="n">
        <v>200</v>
      </c>
      <c r="AS83" s="9" t="s">
        <v>29</v>
      </c>
      <c r="AT83" s="9" t="s">
        <v>29</v>
      </c>
      <c r="AU83" s="9" t="s">
        <v>29</v>
      </c>
      <c r="AV83" s="9" t="s">
        <v>29</v>
      </c>
      <c r="AW83" s="9" t="s">
        <v>29</v>
      </c>
      <c r="AX83" s="9" t="s">
        <v>29</v>
      </c>
      <c r="AY83" s="9" t="s">
        <v>29</v>
      </c>
      <c r="AZ83" s="9" t="s">
        <v>29</v>
      </c>
      <c r="BA83" s="9" t="s">
        <v>29</v>
      </c>
      <c r="BB83" s="9" t="n">
        <v>200</v>
      </c>
      <c r="BC83" s="9" t="n">
        <v>200</v>
      </c>
      <c r="BD83" s="9" t="s">
        <v>29</v>
      </c>
      <c r="BE83" s="9" t="n">
        <v>200</v>
      </c>
      <c r="BF83" s="11" t="n">
        <f aca="false">ROUNDUP(AG83/C83,0)</f>
        <v>-1</v>
      </c>
      <c r="BG83" s="13" t="n">
        <v>672</v>
      </c>
      <c r="BH83" s="13" t="n">
        <v>1289</v>
      </c>
      <c r="BI83" s="13"/>
    </row>
    <row r="84" customFormat="false" ht="15" hidden="false" customHeight="false" outlineLevel="0" collapsed="false">
      <c r="A84" s="9" t="n">
        <v>83</v>
      </c>
      <c r="B84" s="9" t="s">
        <v>24</v>
      </c>
      <c r="C84" s="9" t="n">
        <v>100</v>
      </c>
      <c r="D84" s="9" t="n">
        <v>203524</v>
      </c>
      <c r="E84" s="9" t="n">
        <v>2131448</v>
      </c>
      <c r="F84" s="9"/>
      <c r="G84" s="9" t="s">
        <v>228</v>
      </c>
      <c r="H84" s="9" t="s">
        <v>29</v>
      </c>
      <c r="I84" s="10" t="s">
        <v>229</v>
      </c>
      <c r="J84" s="9" t="n">
        <v>147</v>
      </c>
      <c r="K84" s="9" t="n">
        <f aca="false">H84-J84</f>
        <v>-147</v>
      </c>
      <c r="L84" s="9" t="s">
        <v>29</v>
      </c>
      <c r="M84" s="9" t="n">
        <f aca="false">K84+L84</f>
        <v>-147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 t="n">
        <f aca="false">SUM(N84:AE84)</f>
        <v>0</v>
      </c>
      <c r="AG84" s="9" t="n">
        <f aca="false">M84-AF84</f>
        <v>-147</v>
      </c>
      <c r="AH84" s="9" t="n">
        <v>170</v>
      </c>
      <c r="AI84" s="9" t="n">
        <v>170</v>
      </c>
      <c r="AJ84" s="9" t="s">
        <v>29</v>
      </c>
      <c r="AK84" s="9" t="s">
        <v>29</v>
      </c>
      <c r="AL84" s="9" t="s">
        <v>29</v>
      </c>
      <c r="AM84" s="9" t="s">
        <v>29</v>
      </c>
      <c r="AN84" s="9" t="s">
        <v>29</v>
      </c>
      <c r="AO84" s="9" t="s">
        <v>29</v>
      </c>
      <c r="AP84" s="9" t="s">
        <v>29</v>
      </c>
      <c r="AQ84" s="9" t="s">
        <v>29</v>
      </c>
      <c r="AR84" s="9" t="s">
        <v>29</v>
      </c>
      <c r="AS84" s="9" t="s">
        <v>29</v>
      </c>
      <c r="AT84" s="9" t="s">
        <v>29</v>
      </c>
      <c r="AU84" s="9" t="s">
        <v>29</v>
      </c>
      <c r="AV84" s="9" t="s">
        <v>29</v>
      </c>
      <c r="AW84" s="9" t="s">
        <v>29</v>
      </c>
      <c r="AX84" s="9" t="s">
        <v>29</v>
      </c>
      <c r="AY84" s="9" t="s">
        <v>29</v>
      </c>
      <c r="AZ84" s="9" t="s">
        <v>29</v>
      </c>
      <c r="BA84" s="9" t="n">
        <v>170</v>
      </c>
      <c r="BB84" s="9" t="n">
        <v>340</v>
      </c>
      <c r="BC84" s="9" t="s">
        <v>29</v>
      </c>
      <c r="BD84" s="9" t="n">
        <v>170</v>
      </c>
      <c r="BE84" s="9" t="n">
        <v>170</v>
      </c>
      <c r="BF84" s="11" t="n">
        <f aca="false">ROUNDUP(AG84/C84,0)</f>
        <v>-2</v>
      </c>
      <c r="BG84" s="13" t="n">
        <v>5</v>
      </c>
      <c r="BH84" s="13" t="n">
        <v>0</v>
      </c>
      <c r="BI84" s="13"/>
    </row>
    <row r="85" customFormat="false" ht="15" hidden="false" customHeight="false" outlineLevel="0" collapsed="false">
      <c r="A85" s="9" t="n">
        <v>84</v>
      </c>
      <c r="B85" s="9" t="s">
        <v>24</v>
      </c>
      <c r="C85" s="9" t="n">
        <v>1000</v>
      </c>
      <c r="D85" s="9" t="n">
        <v>191575</v>
      </c>
      <c r="E85" s="9" t="n">
        <v>2074376</v>
      </c>
      <c r="F85" s="9"/>
      <c r="G85" s="9" t="s">
        <v>144</v>
      </c>
      <c r="H85" s="9" t="n">
        <v>500</v>
      </c>
      <c r="I85" s="10" t="s">
        <v>145</v>
      </c>
      <c r="J85" s="9" t="n">
        <v>1649</v>
      </c>
      <c r="K85" s="9" t="n">
        <f aca="false">H85-J85</f>
        <v>-1149</v>
      </c>
      <c r="L85" s="9" t="n">
        <v>1000</v>
      </c>
      <c r="M85" s="9" t="n">
        <f aca="false">K85+L85</f>
        <v>-149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 t="n">
        <f aca="false">SUM(N85:AE85)</f>
        <v>0</v>
      </c>
      <c r="AG85" s="9" t="n">
        <f aca="false">M85-AF85</f>
        <v>-149</v>
      </c>
      <c r="AH85" s="9" t="n">
        <v>1000</v>
      </c>
      <c r="AI85" s="9" t="n">
        <v>1000</v>
      </c>
      <c r="AJ85" s="9" t="n">
        <v>1000</v>
      </c>
      <c r="AK85" s="9" t="n">
        <v>500</v>
      </c>
      <c r="AL85" s="9" t="n">
        <v>1000</v>
      </c>
      <c r="AM85" s="9" t="s">
        <v>29</v>
      </c>
      <c r="AN85" s="9" t="n">
        <v>1000</v>
      </c>
      <c r="AO85" s="9" t="n">
        <v>1000</v>
      </c>
      <c r="AP85" s="9" t="n">
        <v>1000</v>
      </c>
      <c r="AQ85" s="9" t="n">
        <v>500</v>
      </c>
      <c r="AR85" s="9" t="n">
        <v>1000</v>
      </c>
      <c r="AS85" s="9" t="s">
        <v>29</v>
      </c>
      <c r="AT85" s="9" t="s">
        <v>29</v>
      </c>
      <c r="AU85" s="9" t="s">
        <v>29</v>
      </c>
      <c r="AV85" s="9" t="s">
        <v>29</v>
      </c>
      <c r="AW85" s="9" t="s">
        <v>29</v>
      </c>
      <c r="AX85" s="9" t="s">
        <v>29</v>
      </c>
      <c r="AY85" s="9" t="s">
        <v>29</v>
      </c>
      <c r="AZ85" s="9" t="s">
        <v>29</v>
      </c>
      <c r="BA85" s="9" t="n">
        <v>500</v>
      </c>
      <c r="BB85" s="9" t="n">
        <v>1500</v>
      </c>
      <c r="BC85" s="9" t="n">
        <v>1000</v>
      </c>
      <c r="BD85" s="9" t="n">
        <v>1000</v>
      </c>
      <c r="BE85" s="9" t="n">
        <v>500</v>
      </c>
      <c r="BF85" s="11" t="n">
        <f aca="false">ROUNDUP(AG85/C85,0)</f>
        <v>-1</v>
      </c>
      <c r="BG85" s="13" t="n">
        <v>403</v>
      </c>
      <c r="BH85" s="13" t="n">
        <v>0</v>
      </c>
      <c r="BI85" s="13"/>
    </row>
    <row r="86" customFormat="false" ht="15" hidden="false" customHeight="false" outlineLevel="0" collapsed="false">
      <c r="A86" s="9" t="n">
        <v>85</v>
      </c>
      <c r="B86" s="19"/>
      <c r="C86" s="19"/>
      <c r="D86" s="19"/>
      <c r="E86" s="19"/>
      <c r="F86" s="19"/>
      <c r="G86" s="23" t="s">
        <v>267</v>
      </c>
      <c r="H86" s="20"/>
      <c r="I86" s="1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15" t="n">
        <v>150</v>
      </c>
      <c r="AE86" s="20"/>
      <c r="AF86" s="9" t="n">
        <f aca="false">SUM(N86:AE86)</f>
        <v>150</v>
      </c>
      <c r="AG86" s="9" t="n">
        <f aca="false">M86-AF86</f>
        <v>-150</v>
      </c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15"/>
      <c r="BG86" s="13" t="e">
        <f aca="false">#N/A</f>
        <v>#N/A</v>
      </c>
      <c r="BH86" s="13" t="e">
        <f aca="false">#N/A</f>
        <v>#N/A</v>
      </c>
      <c r="BI86" s="15"/>
    </row>
    <row r="87" customFormat="false" ht="15" hidden="false" customHeight="false" outlineLevel="0" collapsed="false">
      <c r="A87" s="9" t="n">
        <v>86</v>
      </c>
      <c r="B87" s="9" t="s">
        <v>24</v>
      </c>
      <c r="C87" s="9" t="n">
        <v>100</v>
      </c>
      <c r="D87" s="9" t="n">
        <v>203524</v>
      </c>
      <c r="E87" s="9" t="n">
        <v>2093742</v>
      </c>
      <c r="F87" s="9" t="s">
        <v>354</v>
      </c>
      <c r="G87" s="9" t="s">
        <v>99</v>
      </c>
      <c r="H87" s="9" t="n">
        <v>600</v>
      </c>
      <c r="I87" s="10" t="s">
        <v>100</v>
      </c>
      <c r="J87" s="9" t="n">
        <v>240</v>
      </c>
      <c r="K87" s="9" t="n">
        <f aca="false">H87-J87</f>
        <v>360</v>
      </c>
      <c r="L87" s="9" t="n">
        <v>1200</v>
      </c>
      <c r="M87" s="9" t="n">
        <f aca="false">K87+L87</f>
        <v>1560</v>
      </c>
      <c r="N87" s="9"/>
      <c r="O87" s="9"/>
      <c r="P87" s="9"/>
      <c r="Q87" s="9"/>
      <c r="R87" s="9"/>
      <c r="S87" s="9" t="n">
        <v>765</v>
      </c>
      <c r="T87" s="9"/>
      <c r="U87" s="9"/>
      <c r="V87" s="9" t="n">
        <v>948</v>
      </c>
      <c r="W87" s="9"/>
      <c r="X87" s="9"/>
      <c r="Y87" s="9"/>
      <c r="Z87" s="9"/>
      <c r="AA87" s="9"/>
      <c r="AB87" s="9"/>
      <c r="AC87" s="9"/>
      <c r="AD87" s="9"/>
      <c r="AE87" s="9"/>
      <c r="AF87" s="9" t="n">
        <f aca="false">SUM(N87:AE87)</f>
        <v>1713</v>
      </c>
      <c r="AG87" s="9" t="n">
        <f aca="false">M87-AF87</f>
        <v>-153</v>
      </c>
      <c r="AH87" s="9" t="n">
        <v>1200</v>
      </c>
      <c r="AI87" s="9" t="n">
        <v>600</v>
      </c>
      <c r="AJ87" s="9" t="n">
        <v>600</v>
      </c>
      <c r="AK87" s="9" t="n">
        <v>600</v>
      </c>
      <c r="AL87" s="9" t="n">
        <v>1200</v>
      </c>
      <c r="AM87" s="9" t="s">
        <v>29</v>
      </c>
      <c r="AN87" s="9" t="n">
        <v>600</v>
      </c>
      <c r="AO87" s="9" t="n">
        <v>600</v>
      </c>
      <c r="AP87" s="9" t="n">
        <v>600</v>
      </c>
      <c r="AQ87" s="9" t="n">
        <v>1200</v>
      </c>
      <c r="AR87" s="9" t="n">
        <v>600</v>
      </c>
      <c r="AS87" s="9" t="s">
        <v>29</v>
      </c>
      <c r="AT87" s="9" t="s">
        <v>29</v>
      </c>
      <c r="AU87" s="9" t="s">
        <v>29</v>
      </c>
      <c r="AV87" s="9" t="s">
        <v>29</v>
      </c>
      <c r="AW87" s="9" t="s">
        <v>29</v>
      </c>
      <c r="AX87" s="9" t="s">
        <v>29</v>
      </c>
      <c r="AY87" s="9" t="s">
        <v>29</v>
      </c>
      <c r="AZ87" s="9" t="s">
        <v>29</v>
      </c>
      <c r="BA87" s="9" t="s">
        <v>29</v>
      </c>
      <c r="BB87" s="9" t="n">
        <v>1200</v>
      </c>
      <c r="BC87" s="9" t="n">
        <v>1200</v>
      </c>
      <c r="BD87" s="9" t="n">
        <v>600</v>
      </c>
      <c r="BE87" s="9" t="n">
        <v>600</v>
      </c>
      <c r="BF87" s="11" t="n">
        <f aca="false">ROUNDUP(AG87/C87,0)</f>
        <v>-2</v>
      </c>
      <c r="BG87" s="13" t="n">
        <v>1</v>
      </c>
      <c r="BH87" s="13" t="n">
        <v>0</v>
      </c>
      <c r="BI87" s="13" t="s">
        <v>125</v>
      </c>
    </row>
    <row r="88" customFormat="false" ht="15" hidden="false" customHeight="false" outlineLevel="0" collapsed="false">
      <c r="A88" s="9" t="n">
        <v>87</v>
      </c>
      <c r="B88" s="9" t="s">
        <v>24</v>
      </c>
      <c r="C88" s="9" t="n">
        <v>250</v>
      </c>
      <c r="D88" s="9" t="n">
        <v>203524</v>
      </c>
      <c r="E88" s="9" t="n">
        <v>2094896</v>
      </c>
      <c r="F88" s="9"/>
      <c r="G88" s="9" t="s">
        <v>109</v>
      </c>
      <c r="H88" s="9" t="s">
        <v>29</v>
      </c>
      <c r="I88" s="10" t="s">
        <v>110</v>
      </c>
      <c r="J88" s="9" t="n">
        <v>282</v>
      </c>
      <c r="K88" s="9" t="n">
        <f aca="false">H88-J88</f>
        <v>-282</v>
      </c>
      <c r="L88" s="9" t="n">
        <v>900</v>
      </c>
      <c r="M88" s="9" t="n">
        <f aca="false">K88+L88</f>
        <v>618</v>
      </c>
      <c r="N88" s="9"/>
      <c r="O88" s="9" t="n">
        <v>280</v>
      </c>
      <c r="P88" s="9" t="n">
        <v>250</v>
      </c>
      <c r="Q88" s="9"/>
      <c r="R88" s="9"/>
      <c r="S88" s="9"/>
      <c r="T88" s="9"/>
      <c r="U88" s="9"/>
      <c r="V88" s="9"/>
      <c r="W88" s="9"/>
      <c r="X88" s="9"/>
      <c r="Y88" s="9" t="n">
        <v>280</v>
      </c>
      <c r="Z88" s="9"/>
      <c r="AA88" s="9"/>
      <c r="AB88" s="9"/>
      <c r="AC88" s="9"/>
      <c r="AD88" s="9"/>
      <c r="AE88" s="9"/>
      <c r="AF88" s="9" t="n">
        <f aca="false">SUM(N88:AE88)</f>
        <v>810</v>
      </c>
      <c r="AG88" s="9" t="n">
        <f aca="false">M88-AF88</f>
        <v>-192</v>
      </c>
      <c r="AH88" s="9" t="n">
        <v>720</v>
      </c>
      <c r="AI88" s="9" t="n">
        <v>720</v>
      </c>
      <c r="AJ88" s="9" t="n">
        <v>900</v>
      </c>
      <c r="AK88" s="9" t="n">
        <v>720</v>
      </c>
      <c r="AL88" s="9" t="n">
        <v>720</v>
      </c>
      <c r="AM88" s="9" t="s">
        <v>29</v>
      </c>
      <c r="AN88" s="9" t="n">
        <v>720</v>
      </c>
      <c r="AO88" s="9" t="n">
        <v>720</v>
      </c>
      <c r="AP88" s="9" t="n">
        <v>720</v>
      </c>
      <c r="AQ88" s="9" t="n">
        <v>900</v>
      </c>
      <c r="AR88" s="9" t="n">
        <v>720</v>
      </c>
      <c r="AS88" s="9" t="s">
        <v>29</v>
      </c>
      <c r="AT88" s="9" t="s">
        <v>29</v>
      </c>
      <c r="AU88" s="9" t="s">
        <v>29</v>
      </c>
      <c r="AV88" s="9" t="s">
        <v>29</v>
      </c>
      <c r="AW88" s="9" t="s">
        <v>29</v>
      </c>
      <c r="AX88" s="9" t="s">
        <v>29</v>
      </c>
      <c r="AY88" s="9" t="s">
        <v>29</v>
      </c>
      <c r="AZ88" s="9" t="s">
        <v>29</v>
      </c>
      <c r="BA88" s="9" t="n">
        <v>360</v>
      </c>
      <c r="BB88" s="9" t="n">
        <v>1260</v>
      </c>
      <c r="BC88" s="9" t="n">
        <v>720</v>
      </c>
      <c r="BD88" s="9" t="n">
        <v>720</v>
      </c>
      <c r="BE88" s="9" t="n">
        <v>720</v>
      </c>
      <c r="BF88" s="11" t="n">
        <f aca="false">ROUNDUP(AG88/C88,0)</f>
        <v>-1</v>
      </c>
      <c r="BG88" s="13" t="n">
        <v>20</v>
      </c>
      <c r="BH88" s="13" t="n">
        <v>648</v>
      </c>
      <c r="BI88" s="13" t="s">
        <v>21</v>
      </c>
    </row>
    <row r="89" customFormat="false" ht="15" hidden="false" customHeight="false" outlineLevel="0" collapsed="false">
      <c r="A89" s="9" t="n">
        <v>88</v>
      </c>
      <c r="B89" s="9" t="s">
        <v>24</v>
      </c>
      <c r="C89" s="9" t="n">
        <v>300</v>
      </c>
      <c r="D89" s="9" t="n">
        <v>203524</v>
      </c>
      <c r="E89" s="9" t="n">
        <v>2118361</v>
      </c>
      <c r="F89" s="9"/>
      <c r="G89" s="9" t="s">
        <v>260</v>
      </c>
      <c r="H89" s="9" t="s">
        <v>29</v>
      </c>
      <c r="I89" s="10" t="s">
        <v>261</v>
      </c>
      <c r="J89" s="9" t="n">
        <v>205</v>
      </c>
      <c r="K89" s="9" t="n">
        <f aca="false">H89-J89</f>
        <v>-205</v>
      </c>
      <c r="L89" s="9" t="s">
        <v>29</v>
      </c>
      <c r="M89" s="9" t="n">
        <f aca="false">K89+L89</f>
        <v>-205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 t="n">
        <f aca="false">SUM(N89:AE89)</f>
        <v>0</v>
      </c>
      <c r="AG89" s="9" t="n">
        <f aca="false">M89-AF89</f>
        <v>-205</v>
      </c>
      <c r="AH89" s="9" t="s">
        <v>29</v>
      </c>
      <c r="AI89" s="9" t="s">
        <v>29</v>
      </c>
      <c r="AJ89" s="9" t="n">
        <v>0</v>
      </c>
      <c r="AK89" s="9" t="s">
        <v>29</v>
      </c>
      <c r="AL89" s="9" t="s">
        <v>29</v>
      </c>
      <c r="AM89" s="9" t="s">
        <v>29</v>
      </c>
      <c r="AN89" s="9" t="s">
        <v>29</v>
      </c>
      <c r="AO89" s="9" t="s">
        <v>29</v>
      </c>
      <c r="AP89" s="9" t="s">
        <v>29</v>
      </c>
      <c r="AQ89" s="9" t="s">
        <v>29</v>
      </c>
      <c r="AR89" s="9" t="s">
        <v>29</v>
      </c>
      <c r="AS89" s="9" t="s">
        <v>29</v>
      </c>
      <c r="AT89" s="9" t="s">
        <v>29</v>
      </c>
      <c r="AU89" s="9" t="s">
        <v>29</v>
      </c>
      <c r="AV89" s="9" t="s">
        <v>29</v>
      </c>
      <c r="AW89" s="9" t="s">
        <v>29</v>
      </c>
      <c r="AX89" s="9" t="s">
        <v>29</v>
      </c>
      <c r="AY89" s="9" t="s">
        <v>29</v>
      </c>
      <c r="AZ89" s="9" t="s">
        <v>29</v>
      </c>
      <c r="BA89" s="9" t="s">
        <v>29</v>
      </c>
      <c r="BB89" s="9" t="n">
        <v>280</v>
      </c>
      <c r="BC89" s="9" t="s">
        <v>29</v>
      </c>
      <c r="BD89" s="9" t="n">
        <v>280</v>
      </c>
      <c r="BE89" s="9" t="s">
        <v>29</v>
      </c>
      <c r="BF89" s="11" t="n">
        <f aca="false">ROUNDUP(AG89/C89,0)</f>
        <v>-1</v>
      </c>
      <c r="BG89" s="13" t="n">
        <v>10</v>
      </c>
      <c r="BH89" s="13" t="n">
        <v>146</v>
      </c>
      <c r="BI89" s="13"/>
    </row>
    <row r="90" customFormat="false" ht="15" hidden="false" customHeight="false" outlineLevel="0" collapsed="false">
      <c r="A90" s="9" t="n">
        <v>89</v>
      </c>
      <c r="B90" s="9" t="s">
        <v>24</v>
      </c>
      <c r="C90" s="9" t="n">
        <v>3000</v>
      </c>
      <c r="D90" s="9" t="n">
        <v>203524</v>
      </c>
      <c r="E90" s="9" t="n">
        <v>2135572</v>
      </c>
      <c r="F90" s="9"/>
      <c r="G90" s="9" t="s">
        <v>232</v>
      </c>
      <c r="H90" s="9" t="s">
        <v>29</v>
      </c>
      <c r="I90" s="10" t="s">
        <v>233</v>
      </c>
      <c r="J90" s="9" t="n">
        <v>206</v>
      </c>
      <c r="K90" s="9" t="n">
        <f aca="false">H90-J90</f>
        <v>-206</v>
      </c>
      <c r="L90" s="9" t="n">
        <v>500</v>
      </c>
      <c r="M90" s="9" t="n">
        <f aca="false">K90+L90</f>
        <v>294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 t="n">
        <v>500</v>
      </c>
      <c r="AB90" s="9"/>
      <c r="AC90" s="9"/>
      <c r="AD90" s="9"/>
      <c r="AE90" s="9"/>
      <c r="AF90" s="9" t="n">
        <f aca="false">SUM(N90:AE90)</f>
        <v>500</v>
      </c>
      <c r="AG90" s="9" t="n">
        <f aca="false">M90-AF90</f>
        <v>-206</v>
      </c>
      <c r="AH90" s="9" t="s">
        <v>29</v>
      </c>
      <c r="AI90" s="9" t="n">
        <v>500</v>
      </c>
      <c r="AJ90" s="9" t="s">
        <v>29</v>
      </c>
      <c r="AK90" s="9" t="s">
        <v>29</v>
      </c>
      <c r="AL90" s="9" t="s">
        <v>29</v>
      </c>
      <c r="AM90" s="9" t="s">
        <v>29</v>
      </c>
      <c r="AN90" s="9" t="s">
        <v>29</v>
      </c>
      <c r="AO90" s="9" t="s">
        <v>29</v>
      </c>
      <c r="AP90" s="9" t="s">
        <v>29</v>
      </c>
      <c r="AQ90" s="9" t="s">
        <v>29</v>
      </c>
      <c r="AR90" s="9" t="s">
        <v>29</v>
      </c>
      <c r="AS90" s="9" t="s">
        <v>29</v>
      </c>
      <c r="AT90" s="9" t="s">
        <v>29</v>
      </c>
      <c r="AU90" s="9" t="s">
        <v>29</v>
      </c>
      <c r="AV90" s="9" t="s">
        <v>29</v>
      </c>
      <c r="AW90" s="9" t="s">
        <v>29</v>
      </c>
      <c r="AX90" s="9" t="s">
        <v>29</v>
      </c>
      <c r="AY90" s="9" t="s">
        <v>29</v>
      </c>
      <c r="AZ90" s="9" t="s">
        <v>29</v>
      </c>
      <c r="BA90" s="9" t="n">
        <v>500</v>
      </c>
      <c r="BB90" s="9" t="s">
        <v>29</v>
      </c>
      <c r="BC90" s="9" t="s">
        <v>29</v>
      </c>
      <c r="BD90" s="9" t="s">
        <v>29</v>
      </c>
      <c r="BE90" s="9" t="n">
        <v>500</v>
      </c>
      <c r="BF90" s="11" t="n">
        <f aca="false">ROUNDUP(AG90/C90,0)</f>
        <v>-1</v>
      </c>
      <c r="BG90" s="13" t="n">
        <v>17</v>
      </c>
      <c r="BH90" s="13" t="n">
        <v>29</v>
      </c>
      <c r="BI90" s="13" t="s">
        <v>125</v>
      </c>
    </row>
    <row r="91" customFormat="false" ht="15" hidden="false" customHeight="false" outlineLevel="0" collapsed="false">
      <c r="A91" s="9" t="n">
        <v>90</v>
      </c>
      <c r="B91" s="9" t="s">
        <v>24</v>
      </c>
      <c r="C91" s="9" t="n">
        <v>350</v>
      </c>
      <c r="D91" s="9" t="n">
        <v>191575</v>
      </c>
      <c r="E91" s="9" t="n">
        <v>2192212</v>
      </c>
      <c r="F91" s="9" t="s">
        <v>370</v>
      </c>
      <c r="G91" s="9" t="s">
        <v>77</v>
      </c>
      <c r="H91" s="9" t="n">
        <v>1000</v>
      </c>
      <c r="I91" s="10" t="s">
        <v>78</v>
      </c>
      <c r="J91" s="9" t="n">
        <v>1477</v>
      </c>
      <c r="K91" s="9" t="n">
        <f aca="false">H91-J91</f>
        <v>-477</v>
      </c>
      <c r="L91" s="9" t="n">
        <v>1500</v>
      </c>
      <c r="M91" s="9" t="n">
        <f aca="false">K91+L91</f>
        <v>1023</v>
      </c>
      <c r="N91" s="9" t="n">
        <v>310</v>
      </c>
      <c r="O91" s="9" t="n">
        <f aca="false">344+300</f>
        <v>644</v>
      </c>
      <c r="P91" s="9"/>
      <c r="Q91" s="9"/>
      <c r="R91" s="9"/>
      <c r="S91" s="9"/>
      <c r="T91" s="9" t="n">
        <v>300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 t="n">
        <f aca="false">SUM(N91:AE91)</f>
        <v>1254</v>
      </c>
      <c r="AG91" s="9" t="n">
        <f aca="false">M91-AF91</f>
        <v>-231</v>
      </c>
      <c r="AH91" s="9" t="n">
        <v>500</v>
      </c>
      <c r="AI91" s="9" t="n">
        <v>1000</v>
      </c>
      <c r="AJ91" s="9" t="n">
        <v>1000</v>
      </c>
      <c r="AK91" s="9" t="n">
        <v>1000</v>
      </c>
      <c r="AL91" s="9" t="n">
        <v>1000</v>
      </c>
      <c r="AM91" s="9" t="s">
        <v>29</v>
      </c>
      <c r="AN91" s="9" t="n">
        <v>500</v>
      </c>
      <c r="AO91" s="9" t="n">
        <v>1000</v>
      </c>
      <c r="AP91" s="9" t="n">
        <v>1000</v>
      </c>
      <c r="AQ91" s="9" t="n">
        <v>1000</v>
      </c>
      <c r="AR91" s="9" t="n">
        <v>1000</v>
      </c>
      <c r="AS91" s="9" t="s">
        <v>29</v>
      </c>
      <c r="AT91" s="9" t="s">
        <v>29</v>
      </c>
      <c r="AU91" s="9" t="s">
        <v>29</v>
      </c>
      <c r="AV91" s="9" t="s">
        <v>29</v>
      </c>
      <c r="AW91" s="9" t="s">
        <v>29</v>
      </c>
      <c r="AX91" s="9" t="s">
        <v>29</v>
      </c>
      <c r="AY91" s="9" t="s">
        <v>29</v>
      </c>
      <c r="AZ91" s="9" t="s">
        <v>29</v>
      </c>
      <c r="BA91" s="9" t="s">
        <v>29</v>
      </c>
      <c r="BB91" s="9" t="n">
        <v>1500</v>
      </c>
      <c r="BC91" s="9" t="n">
        <v>1000</v>
      </c>
      <c r="BD91" s="9" t="n">
        <v>1000</v>
      </c>
      <c r="BE91" s="9" t="n">
        <v>1000</v>
      </c>
      <c r="BF91" s="11" t="n">
        <f aca="false">ROUNDUP(AG91/C91,0)</f>
        <v>-1</v>
      </c>
      <c r="BG91" s="13" t="n">
        <v>4</v>
      </c>
      <c r="BH91" s="13" t="n">
        <v>0</v>
      </c>
      <c r="BI91" s="13" t="s">
        <v>21</v>
      </c>
    </row>
    <row r="92" customFormat="false" ht="15" hidden="false" customHeight="false" outlineLevel="0" collapsed="false">
      <c r="A92" s="9" t="n">
        <v>91</v>
      </c>
      <c r="B92" s="9" t="s">
        <v>24</v>
      </c>
      <c r="C92" s="9" t="n">
        <v>400</v>
      </c>
      <c r="D92" s="9" t="n">
        <v>191575</v>
      </c>
      <c r="E92" s="9" t="n">
        <v>2074374</v>
      </c>
      <c r="F92" s="9"/>
      <c r="G92" s="9" t="s">
        <v>128</v>
      </c>
      <c r="H92" s="9" t="n">
        <v>1000</v>
      </c>
      <c r="I92" s="10" t="s">
        <v>129</v>
      </c>
      <c r="J92" s="9" t="n">
        <v>1262</v>
      </c>
      <c r="K92" s="9" t="n">
        <f aca="false">H92-J92</f>
        <v>-262</v>
      </c>
      <c r="L92" s="9" t="n">
        <v>1000</v>
      </c>
      <c r="M92" s="9" t="n">
        <f aca="false">K92+L92</f>
        <v>738</v>
      </c>
      <c r="N92" s="9"/>
      <c r="O92" s="9"/>
      <c r="P92" s="9" t="n">
        <f aca="false">570+410</f>
        <v>980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 t="n">
        <f aca="false">SUM(N92:AE92)</f>
        <v>980</v>
      </c>
      <c r="AG92" s="9" t="n">
        <f aca="false">M92-AF92</f>
        <v>-242</v>
      </c>
      <c r="AH92" s="9" t="n">
        <v>500</v>
      </c>
      <c r="AI92" s="9" t="n">
        <v>1500</v>
      </c>
      <c r="AJ92" s="9" t="n">
        <v>500</v>
      </c>
      <c r="AK92" s="9" t="n">
        <v>1000</v>
      </c>
      <c r="AL92" s="9" t="n">
        <v>1000</v>
      </c>
      <c r="AM92" s="9" t="s">
        <v>29</v>
      </c>
      <c r="AN92" s="9" t="n">
        <v>1000</v>
      </c>
      <c r="AO92" s="9" t="n">
        <v>1000</v>
      </c>
      <c r="AP92" s="9" t="n">
        <v>500</v>
      </c>
      <c r="AQ92" s="9" t="n">
        <v>1000</v>
      </c>
      <c r="AR92" s="9" t="n">
        <v>1000</v>
      </c>
      <c r="AS92" s="9" t="s">
        <v>29</v>
      </c>
      <c r="AT92" s="9" t="s">
        <v>29</v>
      </c>
      <c r="AU92" s="9" t="s">
        <v>29</v>
      </c>
      <c r="AV92" s="9" t="s">
        <v>29</v>
      </c>
      <c r="AW92" s="9" t="s">
        <v>29</v>
      </c>
      <c r="AX92" s="9" t="s">
        <v>29</v>
      </c>
      <c r="AY92" s="9" t="s">
        <v>29</v>
      </c>
      <c r="AZ92" s="9" t="s">
        <v>29</v>
      </c>
      <c r="BA92" s="9" t="s">
        <v>29</v>
      </c>
      <c r="BB92" s="9" t="n">
        <v>2000</v>
      </c>
      <c r="BC92" s="9" t="n">
        <v>500</v>
      </c>
      <c r="BD92" s="9" t="n">
        <v>1000</v>
      </c>
      <c r="BE92" s="9" t="n">
        <v>1000</v>
      </c>
      <c r="BF92" s="11" t="n">
        <f aca="false">ROUNDUP(AG92/C92,0)</f>
        <v>-1</v>
      </c>
      <c r="BG92" s="13" t="n">
        <v>33</v>
      </c>
      <c r="BH92" s="13" t="n">
        <v>765</v>
      </c>
      <c r="BI92" s="13" t="s">
        <v>380</v>
      </c>
    </row>
    <row r="93" customFormat="false" ht="15" hidden="false" customHeight="false" outlineLevel="0" collapsed="false">
      <c r="A93" s="9" t="n">
        <v>92</v>
      </c>
      <c r="B93" s="9" t="s">
        <v>24</v>
      </c>
      <c r="C93" s="9" t="n">
        <v>450</v>
      </c>
      <c r="D93" s="9" t="n">
        <v>191575</v>
      </c>
      <c r="E93" s="9" t="n">
        <v>2066304</v>
      </c>
      <c r="F93" s="9"/>
      <c r="G93" s="9" t="s">
        <v>90</v>
      </c>
      <c r="H93" s="9" t="n">
        <v>450</v>
      </c>
      <c r="I93" s="10" t="s">
        <v>91</v>
      </c>
      <c r="J93" s="9" t="n">
        <v>1548</v>
      </c>
      <c r="K93" s="9" t="n">
        <f aca="false">H93-J93</f>
        <v>-1098</v>
      </c>
      <c r="L93" s="9" t="n">
        <v>1350</v>
      </c>
      <c r="M93" s="9" t="n">
        <f aca="false">K93+L93</f>
        <v>252</v>
      </c>
      <c r="N93" s="9"/>
      <c r="O93" s="9" t="n">
        <f aca="false">200+308</f>
        <v>508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 t="n">
        <f aca="false">SUM(N93:AE93)</f>
        <v>508</v>
      </c>
      <c r="AG93" s="9" t="n">
        <f aca="false">M93-AF93</f>
        <v>-256</v>
      </c>
      <c r="AH93" s="9" t="n">
        <v>900</v>
      </c>
      <c r="AI93" s="9" t="n">
        <v>900</v>
      </c>
      <c r="AJ93" s="9" t="n">
        <v>900</v>
      </c>
      <c r="AK93" s="9" t="n">
        <v>900</v>
      </c>
      <c r="AL93" s="9" t="n">
        <v>900</v>
      </c>
      <c r="AM93" s="9" t="s">
        <v>29</v>
      </c>
      <c r="AN93" s="9" t="n">
        <v>900</v>
      </c>
      <c r="AO93" s="9" t="n">
        <v>900</v>
      </c>
      <c r="AP93" s="9" t="n">
        <v>900</v>
      </c>
      <c r="AQ93" s="9" t="n">
        <v>900</v>
      </c>
      <c r="AR93" s="9" t="n">
        <v>900</v>
      </c>
      <c r="AS93" s="9" t="s">
        <v>29</v>
      </c>
      <c r="AT93" s="9" t="s">
        <v>29</v>
      </c>
      <c r="AU93" s="9" t="s">
        <v>29</v>
      </c>
      <c r="AV93" s="9" t="s">
        <v>29</v>
      </c>
      <c r="AW93" s="9" t="s">
        <v>29</v>
      </c>
      <c r="AX93" s="9" t="s">
        <v>29</v>
      </c>
      <c r="AY93" s="9" t="s">
        <v>29</v>
      </c>
      <c r="AZ93" s="9" t="s">
        <v>29</v>
      </c>
      <c r="BA93" s="9" t="n">
        <v>450</v>
      </c>
      <c r="BB93" s="9" t="n">
        <v>1350</v>
      </c>
      <c r="BC93" s="9" t="n">
        <v>900</v>
      </c>
      <c r="BD93" s="9" t="n">
        <v>900</v>
      </c>
      <c r="BE93" s="9" t="n">
        <v>900</v>
      </c>
      <c r="BF93" s="11" t="n">
        <f aca="false">ROUNDUP(AG93/C93,0)</f>
        <v>-1</v>
      </c>
      <c r="BG93" s="13" t="n">
        <v>614</v>
      </c>
      <c r="BH93" s="13" t="n">
        <v>715</v>
      </c>
      <c r="BI93" s="13" t="s">
        <v>21</v>
      </c>
    </row>
    <row r="94" customFormat="false" ht="15" hidden="false" customHeight="false" outlineLevel="0" collapsed="false">
      <c r="A94" s="9" t="n">
        <v>93</v>
      </c>
      <c r="B94" s="9" t="s">
        <v>24</v>
      </c>
      <c r="C94" s="9" t="n">
        <v>200</v>
      </c>
      <c r="D94" s="9" t="n">
        <v>203524</v>
      </c>
      <c r="E94" s="9" t="n">
        <v>2118343</v>
      </c>
      <c r="F94" s="9"/>
      <c r="G94" s="9" t="s">
        <v>218</v>
      </c>
      <c r="H94" s="9" t="s">
        <v>29</v>
      </c>
      <c r="I94" s="10" t="s">
        <v>219</v>
      </c>
      <c r="J94" s="9" t="n">
        <v>573</v>
      </c>
      <c r="K94" s="9" t="n">
        <f aca="false">H94-J94</f>
        <v>-573</v>
      </c>
      <c r="L94" s="9" t="n">
        <v>300</v>
      </c>
      <c r="M94" s="9" t="n">
        <f aca="false">K94+L94</f>
        <v>-273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 t="n">
        <f aca="false">SUM(N94:AE94)</f>
        <v>0</v>
      </c>
      <c r="AG94" s="9" t="n">
        <f aca="false">M94-AF94</f>
        <v>-273</v>
      </c>
      <c r="AH94" s="9" t="n">
        <v>300</v>
      </c>
      <c r="AI94" s="9" t="s">
        <v>29</v>
      </c>
      <c r="AJ94" s="9" t="n">
        <v>0</v>
      </c>
      <c r="AK94" s="9" t="s">
        <v>29</v>
      </c>
      <c r="AL94" s="9" t="s">
        <v>29</v>
      </c>
      <c r="AM94" s="9" t="s">
        <v>29</v>
      </c>
      <c r="AN94" s="9" t="s">
        <v>29</v>
      </c>
      <c r="AO94" s="9" t="s">
        <v>29</v>
      </c>
      <c r="AP94" s="9" t="s">
        <v>29</v>
      </c>
      <c r="AQ94" s="9" t="s">
        <v>29</v>
      </c>
      <c r="AR94" s="9" t="s">
        <v>29</v>
      </c>
      <c r="AS94" s="9" t="s">
        <v>29</v>
      </c>
      <c r="AT94" s="9" t="s">
        <v>29</v>
      </c>
      <c r="AU94" s="9" t="s">
        <v>29</v>
      </c>
      <c r="AV94" s="9" t="s">
        <v>29</v>
      </c>
      <c r="AW94" s="9" t="s">
        <v>29</v>
      </c>
      <c r="AX94" s="9" t="s">
        <v>29</v>
      </c>
      <c r="AY94" s="9" t="s">
        <v>29</v>
      </c>
      <c r="AZ94" s="9" t="s">
        <v>29</v>
      </c>
      <c r="BA94" s="9" t="n">
        <v>300</v>
      </c>
      <c r="BB94" s="9" t="s">
        <v>29</v>
      </c>
      <c r="BC94" s="9" t="s">
        <v>29</v>
      </c>
      <c r="BD94" s="9" t="n">
        <v>300</v>
      </c>
      <c r="BE94" s="9" t="n">
        <v>300</v>
      </c>
      <c r="BF94" s="11" t="n">
        <f aca="false">ROUNDUP(AG94/C94,0)</f>
        <v>-2</v>
      </c>
      <c r="BG94" s="13" t="n">
        <v>1012</v>
      </c>
      <c r="BH94" s="13" t="n">
        <v>0</v>
      </c>
      <c r="BI94" s="13"/>
    </row>
    <row r="95" customFormat="false" ht="15" hidden="false" customHeight="false" outlineLevel="0" collapsed="false">
      <c r="A95" s="9" t="n">
        <v>94</v>
      </c>
      <c r="B95" s="9" t="s">
        <v>24</v>
      </c>
      <c r="C95" s="9" t="n">
        <v>500</v>
      </c>
      <c r="D95" s="9" t="n">
        <v>190991</v>
      </c>
      <c r="E95" s="9" t="n">
        <v>2093740</v>
      </c>
      <c r="F95" s="9"/>
      <c r="G95" s="9" t="s">
        <v>238</v>
      </c>
      <c r="H95" s="9" t="s">
        <v>29</v>
      </c>
      <c r="I95" s="10" t="s">
        <v>239</v>
      </c>
      <c r="J95" s="9" t="n">
        <v>703</v>
      </c>
      <c r="K95" s="9" t="n">
        <f aca="false">H95-J95</f>
        <v>-703</v>
      </c>
      <c r="L95" s="9" t="n">
        <v>900</v>
      </c>
      <c r="M95" s="9" t="n">
        <f aca="false">K95+L95</f>
        <v>197</v>
      </c>
      <c r="N95" s="9"/>
      <c r="O95" s="9"/>
      <c r="P95" s="9"/>
      <c r="Q95" s="9" t="n">
        <v>486</v>
      </c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 t="n">
        <f aca="false">SUM(N95:AE95)</f>
        <v>486</v>
      </c>
      <c r="AG95" s="9" t="n">
        <f aca="false">M95-AF95</f>
        <v>-289</v>
      </c>
      <c r="AH95" s="9" t="n">
        <v>900</v>
      </c>
      <c r="AI95" s="9" t="n">
        <v>900</v>
      </c>
      <c r="AJ95" s="9" t="n">
        <v>450</v>
      </c>
      <c r="AK95" s="9" t="n">
        <v>900</v>
      </c>
      <c r="AL95" s="9" t="n">
        <v>900</v>
      </c>
      <c r="AM95" s="9" t="s">
        <v>29</v>
      </c>
      <c r="AN95" s="9" t="n">
        <v>450</v>
      </c>
      <c r="AO95" s="9" t="n">
        <v>900</v>
      </c>
      <c r="AP95" s="9" t="n">
        <v>900</v>
      </c>
      <c r="AQ95" s="9" t="n">
        <v>450</v>
      </c>
      <c r="AR95" s="9" t="n">
        <v>900</v>
      </c>
      <c r="AS95" s="9" t="s">
        <v>29</v>
      </c>
      <c r="AT95" s="9" t="s">
        <v>29</v>
      </c>
      <c r="AU95" s="9" t="s">
        <v>29</v>
      </c>
      <c r="AV95" s="9" t="s">
        <v>29</v>
      </c>
      <c r="AW95" s="9" t="s">
        <v>29</v>
      </c>
      <c r="AX95" s="9" t="s">
        <v>29</v>
      </c>
      <c r="AY95" s="9" t="s">
        <v>29</v>
      </c>
      <c r="AZ95" s="9" t="s">
        <v>29</v>
      </c>
      <c r="BA95" s="9" t="n">
        <v>450</v>
      </c>
      <c r="BB95" s="9" t="n">
        <v>1350</v>
      </c>
      <c r="BC95" s="9" t="n">
        <v>450</v>
      </c>
      <c r="BD95" s="9" t="n">
        <v>900</v>
      </c>
      <c r="BE95" s="9" t="n">
        <v>900</v>
      </c>
      <c r="BF95" s="11" t="n">
        <f aca="false">ROUNDUP(AG95/C95,0)</f>
        <v>-1</v>
      </c>
      <c r="BG95" s="13" t="n">
        <v>505</v>
      </c>
      <c r="BH95" s="13" t="n">
        <v>39</v>
      </c>
      <c r="BI95" s="13" t="s">
        <v>49</v>
      </c>
    </row>
    <row r="96" customFormat="false" ht="15" hidden="false" customHeight="false" outlineLevel="0" collapsed="false">
      <c r="A96" s="9" t="n">
        <v>95</v>
      </c>
      <c r="B96" s="9" t="s">
        <v>24</v>
      </c>
      <c r="C96" s="9" t="n">
        <v>400</v>
      </c>
      <c r="D96" s="9" t="n">
        <v>203524</v>
      </c>
      <c r="E96" s="9" t="n">
        <v>2055823</v>
      </c>
      <c r="F96" s="9" t="s">
        <v>371</v>
      </c>
      <c r="G96" s="9" t="s">
        <v>142</v>
      </c>
      <c r="H96" s="9" t="n">
        <v>800</v>
      </c>
      <c r="I96" s="10" t="s">
        <v>143</v>
      </c>
      <c r="J96" s="9" t="n">
        <v>0</v>
      </c>
      <c r="K96" s="9" t="n">
        <f aca="false">H96-J96</f>
        <v>800</v>
      </c>
      <c r="L96" s="9" t="n">
        <v>800</v>
      </c>
      <c r="M96" s="9" t="n">
        <f aca="false">K96+L96</f>
        <v>1600</v>
      </c>
      <c r="N96" s="9" t="n">
        <f aca="false">430+400</f>
        <v>830</v>
      </c>
      <c r="O96" s="9" t="n">
        <v>360</v>
      </c>
      <c r="P96" s="9"/>
      <c r="Q96" s="9"/>
      <c r="R96" s="9"/>
      <c r="S96" s="9"/>
      <c r="T96" s="9" t="n">
        <v>390</v>
      </c>
      <c r="U96" s="9"/>
      <c r="V96" s="9"/>
      <c r="W96" s="9"/>
      <c r="X96" s="9"/>
      <c r="Y96" s="9" t="n">
        <v>372</v>
      </c>
      <c r="Z96" s="9"/>
      <c r="AA96" s="9"/>
      <c r="AB96" s="9"/>
      <c r="AC96" s="9"/>
      <c r="AD96" s="9"/>
      <c r="AE96" s="9"/>
      <c r="AF96" s="9" t="n">
        <f aca="false">SUM(N96:AE96)</f>
        <v>1952</v>
      </c>
      <c r="AG96" s="9" t="n">
        <f aca="false">M96-AF96</f>
        <v>-352</v>
      </c>
      <c r="AH96" s="9" t="n">
        <v>800</v>
      </c>
      <c r="AI96" s="9" t="n">
        <v>800</v>
      </c>
      <c r="AJ96" s="9" t="n">
        <v>800</v>
      </c>
      <c r="AK96" s="9" t="n">
        <v>800</v>
      </c>
      <c r="AL96" s="9" t="n">
        <v>800</v>
      </c>
      <c r="AM96" s="9" t="s">
        <v>29</v>
      </c>
      <c r="AN96" s="9" t="n">
        <v>800</v>
      </c>
      <c r="AO96" s="9" t="n">
        <v>800</v>
      </c>
      <c r="AP96" s="9" t="n">
        <v>400</v>
      </c>
      <c r="AQ96" s="9" t="n">
        <v>800</v>
      </c>
      <c r="AR96" s="9" t="n">
        <v>800</v>
      </c>
      <c r="AS96" s="9" t="s">
        <v>29</v>
      </c>
      <c r="AT96" s="9" t="s">
        <v>29</v>
      </c>
      <c r="AU96" s="9" t="s">
        <v>29</v>
      </c>
      <c r="AV96" s="9" t="s">
        <v>29</v>
      </c>
      <c r="AW96" s="9" t="s">
        <v>29</v>
      </c>
      <c r="AX96" s="9" t="s">
        <v>29</v>
      </c>
      <c r="AY96" s="9" t="s">
        <v>29</v>
      </c>
      <c r="AZ96" s="9" t="s">
        <v>29</v>
      </c>
      <c r="BA96" s="9" t="n">
        <v>400</v>
      </c>
      <c r="BB96" s="9" t="n">
        <v>1200</v>
      </c>
      <c r="BC96" s="9" t="n">
        <v>800</v>
      </c>
      <c r="BD96" s="9" t="n">
        <v>800</v>
      </c>
      <c r="BE96" s="9" t="n">
        <v>800</v>
      </c>
      <c r="BF96" s="11" t="n">
        <f aca="false">ROUNDUP(AG96/C96,0)</f>
        <v>-1</v>
      </c>
      <c r="BG96" s="13" t="n">
        <v>49</v>
      </c>
      <c r="BH96" s="13" t="n">
        <v>395</v>
      </c>
      <c r="BI96" s="13" t="s">
        <v>21</v>
      </c>
    </row>
    <row r="97" customFormat="false" ht="15" hidden="false" customHeight="false" outlineLevel="0" collapsed="false">
      <c r="A97" s="9" t="n">
        <v>96</v>
      </c>
      <c r="B97" s="9" t="s">
        <v>24</v>
      </c>
      <c r="C97" s="9" t="n">
        <v>300</v>
      </c>
      <c r="D97" s="9" t="n">
        <v>203525</v>
      </c>
      <c r="E97" s="9" t="n">
        <v>2004127</v>
      </c>
      <c r="F97" s="9"/>
      <c r="G97" s="9" t="s">
        <v>80</v>
      </c>
      <c r="H97" s="9" t="s">
        <v>29</v>
      </c>
      <c r="I97" s="10" t="s">
        <v>81</v>
      </c>
      <c r="J97" s="9" t="n">
        <v>410</v>
      </c>
      <c r="K97" s="9" t="n">
        <f aca="false">H97-J97</f>
        <v>-410</v>
      </c>
      <c r="L97" s="9" t="s">
        <v>29</v>
      </c>
      <c r="M97" s="9" t="n">
        <f aca="false">K97+L97</f>
        <v>-410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 t="n">
        <f aca="false">SUM(N97:AE97)</f>
        <v>0</v>
      </c>
      <c r="AG97" s="9" t="n">
        <f aca="false">M97-AF97</f>
        <v>-410</v>
      </c>
      <c r="AH97" s="9" t="n">
        <v>200</v>
      </c>
      <c r="AI97" s="9" t="n">
        <v>500</v>
      </c>
      <c r="AJ97" s="9" t="n">
        <v>500</v>
      </c>
      <c r="AK97" s="9" t="n">
        <v>500</v>
      </c>
      <c r="AL97" s="9" t="n">
        <v>500</v>
      </c>
      <c r="AM97" s="9" t="s">
        <v>29</v>
      </c>
      <c r="AN97" s="9" t="n">
        <v>500</v>
      </c>
      <c r="AO97" s="9" t="n">
        <v>500</v>
      </c>
      <c r="AP97" s="9" t="n">
        <v>500</v>
      </c>
      <c r="AQ97" s="9" t="n">
        <v>500</v>
      </c>
      <c r="AR97" s="9" t="n">
        <v>500</v>
      </c>
      <c r="AS97" s="9" t="s">
        <v>29</v>
      </c>
      <c r="AT97" s="9" t="s">
        <v>29</v>
      </c>
      <c r="AU97" s="9" t="s">
        <v>29</v>
      </c>
      <c r="AV97" s="9" t="s">
        <v>29</v>
      </c>
      <c r="AW97" s="9" t="s">
        <v>29</v>
      </c>
      <c r="AX97" s="9" t="s">
        <v>29</v>
      </c>
      <c r="AY97" s="9" t="s">
        <v>29</v>
      </c>
      <c r="AZ97" s="9" t="s">
        <v>29</v>
      </c>
      <c r="BA97" s="9" t="n">
        <v>100</v>
      </c>
      <c r="BB97" s="9" t="n">
        <v>900</v>
      </c>
      <c r="BC97" s="9" t="n">
        <v>500</v>
      </c>
      <c r="BD97" s="9" t="n">
        <v>500</v>
      </c>
      <c r="BE97" s="9" t="n">
        <v>500</v>
      </c>
      <c r="BF97" s="11" t="n">
        <f aca="false">ROUNDUP(AG97/C97,0)</f>
        <v>-2</v>
      </c>
      <c r="BG97" s="13" t="n">
        <v>1085</v>
      </c>
      <c r="BH97" s="13" t="n">
        <v>981</v>
      </c>
      <c r="BI97" s="13"/>
    </row>
    <row r="98" customFormat="false" ht="15" hidden="false" customHeight="false" outlineLevel="0" collapsed="false">
      <c r="A98" s="9" t="n">
        <v>97</v>
      </c>
      <c r="B98" s="9" t="s">
        <v>24</v>
      </c>
      <c r="C98" s="9" t="n">
        <v>400</v>
      </c>
      <c r="D98" s="9" t="n">
        <v>191575</v>
      </c>
      <c r="E98" s="9" t="n">
        <v>2073480</v>
      </c>
      <c r="F98" s="9"/>
      <c r="G98" s="9" t="s">
        <v>146</v>
      </c>
      <c r="H98" s="9" t="s">
        <v>29</v>
      </c>
      <c r="I98" s="10" t="s">
        <v>147</v>
      </c>
      <c r="J98" s="9" t="n">
        <v>579</v>
      </c>
      <c r="K98" s="9" t="n">
        <f aca="false">H98-J98</f>
        <v>-579</v>
      </c>
      <c r="L98" s="9" t="n">
        <v>1200</v>
      </c>
      <c r="M98" s="9" t="n">
        <f aca="false">K98+L98</f>
        <v>621</v>
      </c>
      <c r="N98" s="9"/>
      <c r="O98" s="9" t="n">
        <v>493</v>
      </c>
      <c r="P98" s="9"/>
      <c r="Q98" s="9"/>
      <c r="R98" s="9"/>
      <c r="S98" s="9" t="n">
        <v>560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 t="n">
        <f aca="false">SUM(N98:AE98)</f>
        <v>1053</v>
      </c>
      <c r="AG98" s="9" t="n">
        <f aca="false">M98-AF98</f>
        <v>-432</v>
      </c>
      <c r="AH98" s="9" t="n">
        <v>900</v>
      </c>
      <c r="AI98" s="9" t="n">
        <v>900</v>
      </c>
      <c r="AJ98" s="9" t="n">
        <v>900</v>
      </c>
      <c r="AK98" s="9" t="n">
        <v>900</v>
      </c>
      <c r="AL98" s="9" t="n">
        <v>900</v>
      </c>
      <c r="AM98" s="9" t="s">
        <v>29</v>
      </c>
      <c r="AN98" s="9" t="n">
        <v>900</v>
      </c>
      <c r="AO98" s="9" t="n">
        <v>900</v>
      </c>
      <c r="AP98" s="9" t="n">
        <v>900</v>
      </c>
      <c r="AQ98" s="9" t="n">
        <v>900</v>
      </c>
      <c r="AR98" s="9" t="n">
        <v>900</v>
      </c>
      <c r="AS98" s="9" t="s">
        <v>29</v>
      </c>
      <c r="AT98" s="9" t="s">
        <v>29</v>
      </c>
      <c r="AU98" s="9" t="s">
        <v>29</v>
      </c>
      <c r="AV98" s="9" t="s">
        <v>29</v>
      </c>
      <c r="AW98" s="9" t="s">
        <v>29</v>
      </c>
      <c r="AX98" s="9" t="s">
        <v>29</v>
      </c>
      <c r="AY98" s="9" t="s">
        <v>29</v>
      </c>
      <c r="AZ98" s="9" t="s">
        <v>29</v>
      </c>
      <c r="BA98" s="9" t="n">
        <v>300</v>
      </c>
      <c r="BB98" s="9" t="n">
        <v>1500</v>
      </c>
      <c r="BC98" s="9" t="n">
        <v>900</v>
      </c>
      <c r="BD98" s="9" t="n">
        <v>900</v>
      </c>
      <c r="BE98" s="9" t="n">
        <v>900</v>
      </c>
      <c r="BF98" s="11" t="n">
        <f aca="false">ROUNDUP(AG98/C98,0)</f>
        <v>-2</v>
      </c>
      <c r="BG98" s="13" t="n">
        <v>624</v>
      </c>
      <c r="BH98" s="13" t="n">
        <v>0</v>
      </c>
      <c r="BI98" s="13" t="s">
        <v>381</v>
      </c>
    </row>
    <row r="99" customFormat="false" ht="15" hidden="false" customHeight="false" outlineLevel="0" collapsed="false">
      <c r="A99" s="19"/>
      <c r="B99" s="9" t="s">
        <v>24</v>
      </c>
      <c r="C99" s="9" t="n">
        <v>300</v>
      </c>
      <c r="D99" s="9" t="n">
        <v>203524</v>
      </c>
      <c r="E99" s="9" t="n">
        <v>2118344</v>
      </c>
      <c r="F99" s="9"/>
      <c r="G99" s="9" t="s">
        <v>258</v>
      </c>
      <c r="H99" s="9" t="s">
        <v>29</v>
      </c>
      <c r="I99" s="10" t="s">
        <v>259</v>
      </c>
      <c r="J99" s="9" t="n">
        <v>861</v>
      </c>
      <c r="K99" s="9" t="n">
        <f aca="false">H99-J99</f>
        <v>-861</v>
      </c>
      <c r="L99" s="9" t="n">
        <v>300</v>
      </c>
      <c r="M99" s="9" t="n">
        <f aca="false">K99+L99</f>
        <v>-561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 t="n">
        <f aca="false">SUM(N99:AE99)</f>
        <v>0</v>
      </c>
      <c r="AG99" s="9" t="n">
        <f aca="false">M99-AF99</f>
        <v>-561</v>
      </c>
      <c r="AH99" s="9" t="n">
        <v>400</v>
      </c>
      <c r="AI99" s="9" t="n">
        <v>0</v>
      </c>
      <c r="AJ99" s="9" t="s">
        <v>29</v>
      </c>
      <c r="AK99" s="9" t="s">
        <v>29</v>
      </c>
      <c r="AL99" s="9" t="s">
        <v>29</v>
      </c>
      <c r="AM99" s="9" t="s">
        <v>29</v>
      </c>
      <c r="AN99" s="9" t="s">
        <v>29</v>
      </c>
      <c r="AO99" s="9" t="s">
        <v>29</v>
      </c>
      <c r="AP99" s="9" t="s">
        <v>29</v>
      </c>
      <c r="AQ99" s="9" t="s">
        <v>29</v>
      </c>
      <c r="AR99" s="9" t="s">
        <v>29</v>
      </c>
      <c r="AS99" s="9" t="s">
        <v>29</v>
      </c>
      <c r="AT99" s="9" t="s">
        <v>29</v>
      </c>
      <c r="AU99" s="9" t="s">
        <v>29</v>
      </c>
      <c r="AV99" s="9" t="s">
        <v>29</v>
      </c>
      <c r="AW99" s="9" t="s">
        <v>29</v>
      </c>
      <c r="AX99" s="9" t="s">
        <v>29</v>
      </c>
      <c r="AY99" s="9" t="s">
        <v>29</v>
      </c>
      <c r="AZ99" s="9" t="s">
        <v>29</v>
      </c>
      <c r="BA99" s="9" t="n">
        <v>300</v>
      </c>
      <c r="BB99" s="9" t="n">
        <v>300</v>
      </c>
      <c r="BC99" s="9" t="s">
        <v>29</v>
      </c>
      <c r="BD99" s="9" t="s">
        <v>29</v>
      </c>
      <c r="BE99" s="9" t="n">
        <v>300</v>
      </c>
      <c r="BF99" s="13" t="n">
        <f aca="false">ROUNDUP(AG99/C99,0)</f>
        <v>-2</v>
      </c>
      <c r="BG99" s="13" t="n">
        <v>450</v>
      </c>
      <c r="BH99" s="13" t="n">
        <v>0</v>
      </c>
      <c r="BI99" s="13"/>
    </row>
  </sheetData>
  <conditionalFormatting sqref="H2:H98 J2:BF98 AF99:AG99">
    <cfRule type="cellIs" priority="2" operator="between" aboveAverage="0" equalAverage="0" bottom="0" percent="0" rank="0" text="" dxfId="6">
      <formula>1</formula>
      <formula>9999999</formula>
    </cfRule>
  </conditionalFormatting>
  <printOptions headings="false" gridLines="false" gridLinesSet="true" horizontalCentered="false" verticalCentered="false"/>
  <pageMargins left="0.240277777777778" right="0.240277777777778" top="0.379861111111111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9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6" ySplit="2" topLeftCell="G62" activePane="bottomRight" state="frozen"/>
      <selection pane="topLeft" activeCell="A1" activeCellId="0" sqref="A1"/>
      <selection pane="topRight" activeCell="G1" activeCellId="0" sqref="G1"/>
      <selection pane="bottomLeft" activeCell="A62" activeCellId="0" sqref="A62"/>
      <selection pane="bottomRight" activeCell="F70" activeCellId="0" sqref="F70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6.43"/>
    <col collapsed="false" customWidth="true" hidden="true" outlineLevel="0" max="5" min="5" style="0" width="15.71"/>
    <col collapsed="false" customWidth="true" hidden="false" outlineLevel="0" max="6" min="6" style="0" width="21.28"/>
    <col collapsed="false" customWidth="true" hidden="false" outlineLevel="0" max="7" min="7" style="0" width="18.28"/>
    <col collapsed="false" customWidth="true" hidden="false" outlineLevel="0" max="8" min="8" style="0" width="10.43"/>
    <col collapsed="false" customWidth="true" hidden="false" outlineLevel="0" max="9" min="9" style="0" width="10.57"/>
    <col collapsed="false" customWidth="true" hidden="false" outlineLevel="0" max="10" min="10" style="0" width="3.43"/>
    <col collapsed="false" customWidth="true" hidden="false" outlineLevel="0" max="11" min="11" style="0" width="6"/>
    <col collapsed="false" customWidth="true" hidden="false" outlineLevel="0" max="12" min="12" style="0" width="7.43"/>
    <col collapsed="false" customWidth="true" hidden="false" outlineLevel="0" max="19" min="13" style="0" width="10.14"/>
    <col collapsed="false" customWidth="true" hidden="false" outlineLevel="0" max="20" min="20" style="0" width="11.14"/>
    <col collapsed="false" customWidth="true" hidden="false" outlineLevel="0" max="21" min="21" style="0" width="11.57"/>
    <col collapsed="false" customWidth="true" hidden="false" outlineLevel="0" max="37" min="22" style="0" width="9.14"/>
    <col collapsed="false" customWidth="true" hidden="false" outlineLevel="0" max="38" min="38" style="1" width="4"/>
    <col collapsed="false" customWidth="true" hidden="false" outlineLevel="0" max="40" min="39" style="1" width="5.57"/>
    <col collapsed="false" customWidth="true" hidden="false" outlineLevel="0" max="41" min="41" style="1" width="19.43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5" t="s">
        <v>8</v>
      </c>
      <c r="F1" s="5" t="s">
        <v>382</v>
      </c>
      <c r="G1" s="32"/>
      <c r="H1" s="33" t="s">
        <v>383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  <c r="AA1" s="35" t="s">
        <v>384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6"/>
      <c r="AN1" s="36"/>
      <c r="AO1" s="36"/>
    </row>
    <row r="2" customFormat="false" ht="27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/>
      <c r="F2" s="5"/>
      <c r="G2" s="5" t="s">
        <v>7</v>
      </c>
      <c r="H2" s="6" t="n">
        <v>44178</v>
      </c>
      <c r="I2" s="6" t="s">
        <v>385</v>
      </c>
      <c r="J2" s="6"/>
      <c r="K2" s="7" t="s">
        <v>274</v>
      </c>
      <c r="L2" s="6" t="s">
        <v>275</v>
      </c>
      <c r="M2" s="6" t="n">
        <v>44179</v>
      </c>
      <c r="N2" s="6" t="n">
        <v>44180</v>
      </c>
      <c r="O2" s="6" t="n">
        <v>44181</v>
      </c>
      <c r="P2" s="6" t="n">
        <v>44182</v>
      </c>
      <c r="Q2" s="6" t="n">
        <v>44183</v>
      </c>
      <c r="R2" s="6" t="n">
        <v>44184</v>
      </c>
      <c r="S2" s="6" t="n">
        <v>44185</v>
      </c>
      <c r="T2" s="6" t="n">
        <v>44186</v>
      </c>
      <c r="U2" s="6" t="n">
        <v>44187</v>
      </c>
      <c r="V2" s="6" t="n">
        <v>44188</v>
      </c>
      <c r="W2" s="6" t="n">
        <v>44189</v>
      </c>
      <c r="X2" s="6" t="n">
        <v>44190</v>
      </c>
      <c r="Y2" s="6" t="n">
        <v>44191</v>
      </c>
      <c r="Z2" s="6" t="n">
        <v>44192</v>
      </c>
      <c r="AA2" s="6" t="n">
        <v>44193</v>
      </c>
      <c r="AB2" s="6" t="n">
        <v>44194</v>
      </c>
      <c r="AC2" s="6" t="n">
        <v>44195</v>
      </c>
      <c r="AD2" s="6" t="n">
        <v>44196</v>
      </c>
      <c r="AE2" s="6" t="n">
        <v>44197</v>
      </c>
      <c r="AF2" s="6" t="n">
        <v>44198</v>
      </c>
      <c r="AG2" s="6" t="n">
        <v>44199</v>
      </c>
      <c r="AH2" s="6" t="n">
        <v>44200</v>
      </c>
      <c r="AI2" s="6" t="n">
        <v>44201</v>
      </c>
      <c r="AJ2" s="6" t="n">
        <v>44202</v>
      </c>
      <c r="AK2" s="6" t="n">
        <v>44203</v>
      </c>
      <c r="AL2" s="6" t="s">
        <v>20</v>
      </c>
      <c r="AM2" s="6" t="s">
        <v>21</v>
      </c>
      <c r="AN2" s="6" t="s">
        <v>22</v>
      </c>
      <c r="AO2" s="26" t="s">
        <v>23</v>
      </c>
    </row>
    <row r="3" customFormat="false" ht="15" hidden="false" customHeight="false" outlineLevel="0" collapsed="false">
      <c r="A3" s="37" t="n">
        <v>1</v>
      </c>
      <c r="B3" s="37" t="s">
        <v>24</v>
      </c>
      <c r="C3" s="37" t="n">
        <v>1000</v>
      </c>
      <c r="D3" s="37" t="n">
        <v>203525</v>
      </c>
      <c r="E3" s="38" t="s">
        <v>171</v>
      </c>
      <c r="F3" s="37" t="n">
        <v>2032042</v>
      </c>
      <c r="G3" s="37" t="s">
        <v>170</v>
      </c>
      <c r="H3" s="37" t="n">
        <v>2000</v>
      </c>
      <c r="I3" s="37" t="n">
        <v>0</v>
      </c>
      <c r="J3" s="37"/>
      <c r="K3" s="37" t="n">
        <f aca="false">SUM(I3:J3)</f>
        <v>0</v>
      </c>
      <c r="L3" s="37" t="n">
        <f aca="false">H3-K3</f>
        <v>2000</v>
      </c>
      <c r="M3" s="37" t="s">
        <v>29</v>
      </c>
      <c r="N3" s="37" t="n">
        <v>2000</v>
      </c>
      <c r="O3" s="37" t="s">
        <v>29</v>
      </c>
      <c r="P3" s="37" t="n">
        <v>2000</v>
      </c>
      <c r="Q3" s="37" t="s">
        <v>29</v>
      </c>
      <c r="R3" s="37" t="s">
        <v>29</v>
      </c>
      <c r="S3" s="37" t="s">
        <v>29</v>
      </c>
      <c r="T3" s="37" t="n">
        <v>2000</v>
      </c>
      <c r="U3" s="37" t="s">
        <v>29</v>
      </c>
      <c r="V3" s="37" t="n">
        <v>2000</v>
      </c>
      <c r="W3" s="37" t="s">
        <v>29</v>
      </c>
      <c r="X3" s="37" t="n">
        <v>2000</v>
      </c>
      <c r="Y3" s="37" t="s">
        <v>29</v>
      </c>
      <c r="Z3" s="37" t="s">
        <v>29</v>
      </c>
      <c r="AA3" s="37" t="s">
        <v>29</v>
      </c>
      <c r="AB3" s="37" t="s">
        <v>29</v>
      </c>
      <c r="AC3" s="37" t="s">
        <v>29</v>
      </c>
      <c r="AD3" s="37" t="s">
        <v>29</v>
      </c>
      <c r="AE3" s="37" t="s">
        <v>29</v>
      </c>
      <c r="AF3" s="37" t="s">
        <v>29</v>
      </c>
      <c r="AG3" s="37" t="s">
        <v>29</v>
      </c>
      <c r="AH3" s="37" t="n">
        <v>2000</v>
      </c>
      <c r="AI3" s="37" t="s">
        <v>29</v>
      </c>
      <c r="AJ3" s="37" t="s">
        <v>29</v>
      </c>
      <c r="AK3" s="37" t="n">
        <v>2000</v>
      </c>
      <c r="AL3" s="11" t="n">
        <f aca="false">ROUNDUP(L3/C3,0)</f>
        <v>2</v>
      </c>
      <c r="AM3" s="13" t="n">
        <v>39</v>
      </c>
      <c r="AN3" s="13" t="n">
        <v>155</v>
      </c>
      <c r="AO3" s="13" t="n">
        <v>0</v>
      </c>
    </row>
    <row r="4" customFormat="false" ht="15" hidden="false" customHeight="false" outlineLevel="0" collapsed="false">
      <c r="A4" s="37" t="n">
        <v>2</v>
      </c>
      <c r="B4" s="37" t="s">
        <v>24</v>
      </c>
      <c r="C4" s="37" t="n">
        <v>400</v>
      </c>
      <c r="D4" s="37" t="n">
        <v>203524</v>
      </c>
      <c r="E4" s="38" t="s">
        <v>97</v>
      </c>
      <c r="F4" s="37" t="n">
        <v>2068516</v>
      </c>
      <c r="G4" s="37" t="s">
        <v>96</v>
      </c>
      <c r="H4" s="37" t="n">
        <v>1600</v>
      </c>
      <c r="I4" s="37" t="n">
        <v>0</v>
      </c>
      <c r="J4" s="37"/>
      <c r="K4" s="37" t="n">
        <f aca="false">SUM(I4:J4)</f>
        <v>0</v>
      </c>
      <c r="L4" s="37" t="n">
        <f aca="false">H4-K4</f>
        <v>1600</v>
      </c>
      <c r="M4" s="37" t="n">
        <v>3200</v>
      </c>
      <c r="N4" s="37" t="n">
        <v>1600</v>
      </c>
      <c r="O4" s="37" t="s">
        <v>29</v>
      </c>
      <c r="P4" s="37" t="n">
        <v>1600</v>
      </c>
      <c r="Q4" s="37" t="n">
        <v>1600</v>
      </c>
      <c r="R4" s="37" t="n">
        <v>1600</v>
      </c>
      <c r="S4" s="37" t="s">
        <v>29</v>
      </c>
      <c r="T4" s="37" t="n">
        <v>1600</v>
      </c>
      <c r="U4" s="37" t="n">
        <v>1600</v>
      </c>
      <c r="V4" s="37" t="n">
        <v>1600</v>
      </c>
      <c r="W4" s="37" t="n">
        <v>1600</v>
      </c>
      <c r="X4" s="37" t="n">
        <v>1600</v>
      </c>
      <c r="Y4" s="37" t="s">
        <v>29</v>
      </c>
      <c r="Z4" s="37" t="s">
        <v>29</v>
      </c>
      <c r="AA4" s="37" t="s">
        <v>29</v>
      </c>
      <c r="AB4" s="37" t="s">
        <v>29</v>
      </c>
      <c r="AC4" s="37" t="s">
        <v>29</v>
      </c>
      <c r="AD4" s="37" t="s">
        <v>29</v>
      </c>
      <c r="AE4" s="37" t="s">
        <v>29</v>
      </c>
      <c r="AF4" s="37" t="s">
        <v>29</v>
      </c>
      <c r="AG4" s="37" t="s">
        <v>29</v>
      </c>
      <c r="AH4" s="37" t="n">
        <v>3200</v>
      </c>
      <c r="AI4" s="37" t="n">
        <v>1600</v>
      </c>
      <c r="AJ4" s="37" t="n">
        <v>1600</v>
      </c>
      <c r="AK4" s="37" t="n">
        <v>1600</v>
      </c>
      <c r="AL4" s="11" t="n">
        <f aca="false">ROUNDUP(L4/C4,0)</f>
        <v>4</v>
      </c>
      <c r="AM4" s="13" t="n">
        <v>0</v>
      </c>
      <c r="AN4" s="13" t="n">
        <v>0</v>
      </c>
      <c r="AO4" s="13" t="n">
        <v>0</v>
      </c>
    </row>
    <row r="5" customFormat="false" ht="15" hidden="false" customHeight="false" outlineLevel="0" collapsed="false">
      <c r="A5" s="37" t="n">
        <v>3</v>
      </c>
      <c r="B5" s="37" t="s">
        <v>24</v>
      </c>
      <c r="C5" s="37" t="n">
        <v>450</v>
      </c>
      <c r="D5" s="37" t="n">
        <v>203524</v>
      </c>
      <c r="E5" s="38" t="s">
        <v>154</v>
      </c>
      <c r="F5" s="37" t="n">
        <v>2068517</v>
      </c>
      <c r="G5" s="37" t="s">
        <v>153</v>
      </c>
      <c r="H5" s="37" t="n">
        <v>1600</v>
      </c>
      <c r="I5" s="37" t="n">
        <v>0</v>
      </c>
      <c r="J5" s="37"/>
      <c r="K5" s="37" t="n">
        <f aca="false">SUM(I5:J5)</f>
        <v>0</v>
      </c>
      <c r="L5" s="37" t="n">
        <f aca="false">H5-K5</f>
        <v>1600</v>
      </c>
      <c r="M5" s="37" t="n">
        <v>1600</v>
      </c>
      <c r="N5" s="37" t="n">
        <v>1600</v>
      </c>
      <c r="O5" s="37" t="n">
        <v>1600</v>
      </c>
      <c r="P5" s="37" t="n">
        <v>1600</v>
      </c>
      <c r="Q5" s="37" t="n">
        <v>1600</v>
      </c>
      <c r="R5" s="37" t="n">
        <v>1600</v>
      </c>
      <c r="S5" s="37" t="s">
        <v>29</v>
      </c>
      <c r="T5" s="37" t="n">
        <v>1600</v>
      </c>
      <c r="U5" s="37" t="n">
        <v>1600</v>
      </c>
      <c r="V5" s="37" t="n">
        <v>1600</v>
      </c>
      <c r="W5" s="37" t="s">
        <v>29</v>
      </c>
      <c r="X5" s="37" t="n">
        <v>1600</v>
      </c>
      <c r="Y5" s="37" t="s">
        <v>29</v>
      </c>
      <c r="Z5" s="37" t="s">
        <v>29</v>
      </c>
      <c r="AA5" s="37" t="s">
        <v>29</v>
      </c>
      <c r="AB5" s="37" t="s">
        <v>29</v>
      </c>
      <c r="AC5" s="37" t="s">
        <v>29</v>
      </c>
      <c r="AD5" s="37" t="s">
        <v>29</v>
      </c>
      <c r="AE5" s="37" t="s">
        <v>29</v>
      </c>
      <c r="AF5" s="37" t="s">
        <v>29</v>
      </c>
      <c r="AG5" s="37" t="n">
        <v>1600</v>
      </c>
      <c r="AH5" s="37" t="n">
        <v>1600</v>
      </c>
      <c r="AI5" s="37" t="n">
        <v>1600</v>
      </c>
      <c r="AJ5" s="37" t="n">
        <v>1600</v>
      </c>
      <c r="AK5" s="37" t="n">
        <v>1600</v>
      </c>
      <c r="AL5" s="11" t="n">
        <f aca="false">ROUNDUP(L5/C5,0)</f>
        <v>4</v>
      </c>
      <c r="AM5" s="13" t="n">
        <v>614</v>
      </c>
      <c r="AN5" s="13" t="n">
        <v>0</v>
      </c>
      <c r="AO5" s="13" t="n">
        <v>0</v>
      </c>
    </row>
    <row r="6" customFormat="false" ht="15" hidden="false" customHeight="false" outlineLevel="0" collapsed="false">
      <c r="A6" s="37" t="n">
        <v>4</v>
      </c>
      <c r="B6" s="37" t="s">
        <v>24</v>
      </c>
      <c r="C6" s="37" t="n">
        <v>1000</v>
      </c>
      <c r="D6" s="37" t="n">
        <v>191575</v>
      </c>
      <c r="E6" s="38" t="s">
        <v>52</v>
      </c>
      <c r="F6" s="37" t="n">
        <v>2073479</v>
      </c>
      <c r="G6" s="37" t="s">
        <v>51</v>
      </c>
      <c r="H6" s="37" t="n">
        <v>1500</v>
      </c>
      <c r="I6" s="37" t="n">
        <v>0</v>
      </c>
      <c r="J6" s="37"/>
      <c r="K6" s="37" t="n">
        <f aca="false">SUM(I6:J6)</f>
        <v>0</v>
      </c>
      <c r="L6" s="37" t="n">
        <f aca="false">H6-K6</f>
        <v>1500</v>
      </c>
      <c r="M6" s="37" t="n">
        <v>900</v>
      </c>
      <c r="N6" s="37" t="n">
        <v>900</v>
      </c>
      <c r="O6" s="37" t="n">
        <v>1200</v>
      </c>
      <c r="P6" s="37" t="n">
        <v>900</v>
      </c>
      <c r="Q6" s="37" t="n">
        <v>900</v>
      </c>
      <c r="R6" s="37" t="n">
        <v>900</v>
      </c>
      <c r="S6" s="37" t="s">
        <v>29</v>
      </c>
      <c r="T6" s="37" t="n">
        <v>900</v>
      </c>
      <c r="U6" s="37" t="n">
        <v>900</v>
      </c>
      <c r="V6" s="37" t="n">
        <v>900</v>
      </c>
      <c r="W6" s="37" t="n">
        <v>900</v>
      </c>
      <c r="X6" s="37" t="n">
        <v>900</v>
      </c>
      <c r="Y6" s="37" t="s">
        <v>29</v>
      </c>
      <c r="Z6" s="37" t="s">
        <v>29</v>
      </c>
      <c r="AA6" s="37" t="s">
        <v>29</v>
      </c>
      <c r="AB6" s="37" t="s">
        <v>29</v>
      </c>
      <c r="AC6" s="37" t="s">
        <v>29</v>
      </c>
      <c r="AD6" s="37" t="s">
        <v>29</v>
      </c>
      <c r="AE6" s="37" t="s">
        <v>29</v>
      </c>
      <c r="AF6" s="37" t="s">
        <v>29</v>
      </c>
      <c r="AG6" s="37" t="n">
        <v>300</v>
      </c>
      <c r="AH6" s="37" t="n">
        <v>1500</v>
      </c>
      <c r="AI6" s="37" t="n">
        <v>900</v>
      </c>
      <c r="AJ6" s="37" t="n">
        <v>900</v>
      </c>
      <c r="AK6" s="37" t="n">
        <v>900</v>
      </c>
      <c r="AL6" s="11" t="n">
        <f aca="false">ROUNDUP(L6/C6,0)</f>
        <v>2</v>
      </c>
      <c r="AM6" s="13" t="n">
        <v>89</v>
      </c>
      <c r="AN6" s="13" t="n">
        <v>2610</v>
      </c>
      <c r="AO6" s="13" t="n">
        <v>0</v>
      </c>
    </row>
    <row r="7" customFormat="false" ht="15" hidden="false" customHeight="false" outlineLevel="0" collapsed="false">
      <c r="A7" s="37" t="n">
        <v>5</v>
      </c>
      <c r="B7" s="37" t="s">
        <v>24</v>
      </c>
      <c r="C7" s="37" t="n">
        <v>1000</v>
      </c>
      <c r="D7" s="37" t="n">
        <v>0</v>
      </c>
      <c r="E7" s="38" t="s">
        <v>87</v>
      </c>
      <c r="F7" s="37" t="n">
        <v>2074375</v>
      </c>
      <c r="G7" s="37" t="s">
        <v>86</v>
      </c>
      <c r="H7" s="37" t="n">
        <v>1500</v>
      </c>
      <c r="I7" s="37" t="n">
        <v>0</v>
      </c>
      <c r="J7" s="37"/>
      <c r="K7" s="37" t="n">
        <f aca="false">SUM(I7:J7)</f>
        <v>0</v>
      </c>
      <c r="L7" s="37" t="n">
        <f aca="false">H7-K7</f>
        <v>1500</v>
      </c>
      <c r="M7" s="37" t="n">
        <v>1000</v>
      </c>
      <c r="N7" s="37" t="n">
        <v>1000</v>
      </c>
      <c r="O7" s="37" t="n">
        <v>1000</v>
      </c>
      <c r="P7" s="37" t="n">
        <v>500</v>
      </c>
      <c r="Q7" s="37" t="n">
        <v>1000</v>
      </c>
      <c r="R7" s="37" t="n">
        <v>1000</v>
      </c>
      <c r="S7" s="37" t="s">
        <v>29</v>
      </c>
      <c r="T7" s="37" t="n">
        <v>1000</v>
      </c>
      <c r="U7" s="37" t="n">
        <v>1000</v>
      </c>
      <c r="V7" s="37" t="n">
        <v>500</v>
      </c>
      <c r="W7" s="37" t="n">
        <v>1000</v>
      </c>
      <c r="X7" s="37" t="n">
        <v>1000</v>
      </c>
      <c r="Y7" s="37" t="s">
        <v>29</v>
      </c>
      <c r="Z7" s="37" t="s">
        <v>29</v>
      </c>
      <c r="AA7" s="37" t="s">
        <v>29</v>
      </c>
      <c r="AB7" s="37" t="s">
        <v>29</v>
      </c>
      <c r="AC7" s="37" t="s">
        <v>29</v>
      </c>
      <c r="AD7" s="37" t="s">
        <v>29</v>
      </c>
      <c r="AE7" s="37" t="s">
        <v>29</v>
      </c>
      <c r="AF7" s="37" t="s">
        <v>29</v>
      </c>
      <c r="AG7" s="37" t="n">
        <v>500</v>
      </c>
      <c r="AH7" s="37" t="n">
        <v>1500</v>
      </c>
      <c r="AI7" s="37" t="n">
        <v>1000</v>
      </c>
      <c r="AJ7" s="37" t="n">
        <v>500</v>
      </c>
      <c r="AK7" s="37" t="n">
        <v>1000</v>
      </c>
      <c r="AL7" s="11" t="n">
        <f aca="false">ROUNDUP(L7/C7,0)</f>
        <v>2</v>
      </c>
      <c r="AM7" s="13" t="n">
        <v>0</v>
      </c>
      <c r="AN7" s="13" t="n">
        <v>0</v>
      </c>
      <c r="AO7" s="13" t="n">
        <v>0</v>
      </c>
    </row>
    <row r="8" customFormat="false" ht="15" hidden="false" customHeight="false" outlineLevel="0" collapsed="false">
      <c r="A8" s="37" t="n">
        <v>6</v>
      </c>
      <c r="B8" s="37" t="s">
        <v>24</v>
      </c>
      <c r="C8" s="37" t="n">
        <v>96</v>
      </c>
      <c r="D8" s="37" t="n">
        <v>203524</v>
      </c>
      <c r="E8" s="38" t="s">
        <v>55</v>
      </c>
      <c r="F8" s="37" t="n">
        <v>2055825</v>
      </c>
      <c r="G8" s="37" t="s">
        <v>54</v>
      </c>
      <c r="H8" s="37" t="n">
        <v>960</v>
      </c>
      <c r="I8" s="37" t="n">
        <v>0</v>
      </c>
      <c r="J8" s="37"/>
      <c r="K8" s="37" t="n">
        <f aca="false">SUM(I8:J8)</f>
        <v>0</v>
      </c>
      <c r="L8" s="37" t="n">
        <f aca="false">H8-K8</f>
        <v>960</v>
      </c>
      <c r="M8" s="37" t="n">
        <v>1056</v>
      </c>
      <c r="N8" s="37" t="n">
        <v>768</v>
      </c>
      <c r="O8" s="37" t="n">
        <v>768</v>
      </c>
      <c r="P8" s="37" t="n">
        <v>768</v>
      </c>
      <c r="Q8" s="37" t="n">
        <v>768</v>
      </c>
      <c r="R8" s="37" t="n">
        <v>768</v>
      </c>
      <c r="S8" s="37" t="s">
        <v>29</v>
      </c>
      <c r="T8" s="37" t="n">
        <v>768</v>
      </c>
      <c r="U8" s="37" t="n">
        <v>672</v>
      </c>
      <c r="V8" s="37" t="n">
        <v>768</v>
      </c>
      <c r="W8" s="37" t="n">
        <v>768</v>
      </c>
      <c r="X8" s="37" t="n">
        <v>768</v>
      </c>
      <c r="Y8" s="37" t="s">
        <v>29</v>
      </c>
      <c r="Z8" s="37" t="s">
        <v>29</v>
      </c>
      <c r="AA8" s="37" t="s">
        <v>29</v>
      </c>
      <c r="AB8" s="37" t="s">
        <v>29</v>
      </c>
      <c r="AC8" s="37" t="s">
        <v>29</v>
      </c>
      <c r="AD8" s="37" t="s">
        <v>29</v>
      </c>
      <c r="AE8" s="37" t="s">
        <v>29</v>
      </c>
      <c r="AF8" s="37" t="s">
        <v>29</v>
      </c>
      <c r="AG8" s="37" t="n">
        <v>384</v>
      </c>
      <c r="AH8" s="37" t="n">
        <v>1152</v>
      </c>
      <c r="AI8" s="37" t="n">
        <v>768</v>
      </c>
      <c r="AJ8" s="37" t="n">
        <v>768</v>
      </c>
      <c r="AK8" s="37" t="n">
        <v>768</v>
      </c>
      <c r="AL8" s="11" t="n">
        <f aca="false">ROUNDUP(L8/C8,0)</f>
        <v>10</v>
      </c>
      <c r="AM8" s="13" t="n">
        <v>588</v>
      </c>
      <c r="AN8" s="13" t="n">
        <v>49</v>
      </c>
      <c r="AO8" s="13" t="s">
        <v>95</v>
      </c>
    </row>
    <row r="9" customFormat="false" ht="15" hidden="false" customHeight="false" outlineLevel="0" collapsed="false">
      <c r="A9" s="37" t="n">
        <v>7</v>
      </c>
      <c r="B9" s="37" t="s">
        <v>24</v>
      </c>
      <c r="C9" s="37" t="n">
        <v>400</v>
      </c>
      <c r="D9" s="37" t="n">
        <v>203524</v>
      </c>
      <c r="E9" s="38" t="s">
        <v>143</v>
      </c>
      <c r="F9" s="37" t="n">
        <v>2055823</v>
      </c>
      <c r="G9" s="37" t="s">
        <v>142</v>
      </c>
      <c r="H9" s="37" t="n">
        <v>800</v>
      </c>
      <c r="I9" s="37" t="n">
        <v>0</v>
      </c>
      <c r="J9" s="37"/>
      <c r="K9" s="37" t="n">
        <f aca="false">SUM(I9:J9)</f>
        <v>0</v>
      </c>
      <c r="L9" s="37" t="n">
        <f aca="false">H9-K9</f>
        <v>800</v>
      </c>
      <c r="M9" s="37" t="n">
        <v>800</v>
      </c>
      <c r="N9" s="37" t="n">
        <v>800</v>
      </c>
      <c r="O9" s="37" t="n">
        <v>800</v>
      </c>
      <c r="P9" s="37" t="n">
        <v>800</v>
      </c>
      <c r="Q9" s="37" t="n">
        <v>800</v>
      </c>
      <c r="R9" s="37" t="n">
        <v>800</v>
      </c>
      <c r="S9" s="37" t="s">
        <v>29</v>
      </c>
      <c r="T9" s="37" t="n">
        <v>800</v>
      </c>
      <c r="U9" s="37" t="n">
        <v>800</v>
      </c>
      <c r="V9" s="37" t="n">
        <v>400</v>
      </c>
      <c r="W9" s="37" t="n">
        <v>800</v>
      </c>
      <c r="X9" s="37" t="n">
        <v>800</v>
      </c>
      <c r="Y9" s="37" t="s">
        <v>29</v>
      </c>
      <c r="Z9" s="37" t="s">
        <v>29</v>
      </c>
      <c r="AA9" s="37" t="s">
        <v>29</v>
      </c>
      <c r="AB9" s="37" t="s">
        <v>29</v>
      </c>
      <c r="AC9" s="37" t="s">
        <v>29</v>
      </c>
      <c r="AD9" s="37" t="s">
        <v>29</v>
      </c>
      <c r="AE9" s="37" t="s">
        <v>29</v>
      </c>
      <c r="AF9" s="37" t="s">
        <v>29</v>
      </c>
      <c r="AG9" s="37" t="n">
        <v>400</v>
      </c>
      <c r="AH9" s="37" t="n">
        <v>1200</v>
      </c>
      <c r="AI9" s="37" t="n">
        <v>800</v>
      </c>
      <c r="AJ9" s="37" t="n">
        <v>800</v>
      </c>
      <c r="AK9" s="37" t="n">
        <v>800</v>
      </c>
      <c r="AL9" s="11" t="n">
        <f aca="false">ROUNDUP(L9/C9,0)</f>
        <v>2</v>
      </c>
      <c r="AM9" s="13" t="n">
        <v>1</v>
      </c>
      <c r="AN9" s="13" t="n">
        <v>0</v>
      </c>
      <c r="AO9" s="13" t="n">
        <v>0</v>
      </c>
    </row>
    <row r="10" customFormat="false" ht="15" hidden="false" customHeight="false" outlineLevel="0" collapsed="false">
      <c r="A10" s="37" t="n">
        <v>8</v>
      </c>
      <c r="B10" s="37" t="s">
        <v>24</v>
      </c>
      <c r="C10" s="37" t="n">
        <v>400</v>
      </c>
      <c r="D10" s="37" t="n">
        <v>203525</v>
      </c>
      <c r="E10" s="38" t="s">
        <v>58</v>
      </c>
      <c r="F10" s="37" t="n">
        <v>2032039</v>
      </c>
      <c r="G10" s="37" t="s">
        <v>57</v>
      </c>
      <c r="H10" s="37" t="n">
        <v>1600</v>
      </c>
      <c r="I10" s="37" t="n">
        <v>801</v>
      </c>
      <c r="J10" s="37"/>
      <c r="K10" s="37" t="n">
        <f aca="false">SUM(I10:J10)</f>
        <v>801</v>
      </c>
      <c r="L10" s="37" t="n">
        <f aca="false">H10-K10</f>
        <v>799</v>
      </c>
      <c r="M10" s="37" t="n">
        <v>1200</v>
      </c>
      <c r="N10" s="37" t="n">
        <v>800</v>
      </c>
      <c r="O10" s="37" t="n">
        <v>1200</v>
      </c>
      <c r="P10" s="37" t="n">
        <v>800</v>
      </c>
      <c r="Q10" s="37" t="n">
        <v>800</v>
      </c>
      <c r="R10" s="37" t="n">
        <v>800</v>
      </c>
      <c r="S10" s="37" t="s">
        <v>29</v>
      </c>
      <c r="T10" s="37" t="n">
        <v>1200</v>
      </c>
      <c r="U10" s="37" t="n">
        <v>800</v>
      </c>
      <c r="V10" s="37" t="n">
        <v>800</v>
      </c>
      <c r="W10" s="37" t="n">
        <v>800</v>
      </c>
      <c r="X10" s="37" t="n">
        <v>1200</v>
      </c>
      <c r="Y10" s="37" t="s">
        <v>29</v>
      </c>
      <c r="Z10" s="37" t="s">
        <v>29</v>
      </c>
      <c r="AA10" s="37" t="s">
        <v>29</v>
      </c>
      <c r="AB10" s="37" t="s">
        <v>29</v>
      </c>
      <c r="AC10" s="37" t="s">
        <v>29</v>
      </c>
      <c r="AD10" s="37" t="s">
        <v>29</v>
      </c>
      <c r="AE10" s="37" t="s">
        <v>29</v>
      </c>
      <c r="AF10" s="37" t="s">
        <v>29</v>
      </c>
      <c r="AG10" s="37" t="s">
        <v>29</v>
      </c>
      <c r="AH10" s="37" t="n">
        <v>1600</v>
      </c>
      <c r="AI10" s="37" t="n">
        <v>1200</v>
      </c>
      <c r="AJ10" s="37" t="n">
        <v>800</v>
      </c>
      <c r="AK10" s="37" t="n">
        <v>800</v>
      </c>
      <c r="AL10" s="11" t="n">
        <f aca="false">ROUNDUP(L10/C10,0)</f>
        <v>2</v>
      </c>
      <c r="AM10" s="13" t="n">
        <v>556</v>
      </c>
      <c r="AN10" s="13" t="n">
        <v>0</v>
      </c>
      <c r="AO10" s="13" t="n">
        <v>0</v>
      </c>
    </row>
    <row r="11" customFormat="false" ht="15" hidden="false" customHeight="false" outlineLevel="0" collapsed="false">
      <c r="A11" s="37" t="n">
        <v>9</v>
      </c>
      <c r="B11" s="37" t="s">
        <v>24</v>
      </c>
      <c r="C11" s="37" t="n">
        <v>160</v>
      </c>
      <c r="D11" s="37" t="n">
        <v>190993</v>
      </c>
      <c r="E11" s="38" t="s">
        <v>140</v>
      </c>
      <c r="F11" s="37" t="n">
        <v>2033368</v>
      </c>
      <c r="G11" s="37" t="s">
        <v>139</v>
      </c>
      <c r="H11" s="37" t="n">
        <v>1280</v>
      </c>
      <c r="I11" s="37" t="n">
        <v>640</v>
      </c>
      <c r="J11" s="37"/>
      <c r="K11" s="37" t="n">
        <f aca="false">SUM(I11:J11)</f>
        <v>640</v>
      </c>
      <c r="L11" s="37" t="n">
        <f aca="false">H11-K11</f>
        <v>640</v>
      </c>
      <c r="M11" s="37" t="n">
        <v>1120</v>
      </c>
      <c r="N11" s="37" t="n">
        <v>800</v>
      </c>
      <c r="O11" s="37" t="n">
        <v>960</v>
      </c>
      <c r="P11" s="37" t="n">
        <v>960</v>
      </c>
      <c r="Q11" s="37" t="n">
        <v>960</v>
      </c>
      <c r="R11" s="37" t="n">
        <v>800</v>
      </c>
      <c r="S11" s="37" t="s">
        <v>29</v>
      </c>
      <c r="T11" s="37" t="n">
        <v>960</v>
      </c>
      <c r="U11" s="37" t="n">
        <v>800</v>
      </c>
      <c r="V11" s="37" t="n">
        <v>960</v>
      </c>
      <c r="W11" s="37" t="n">
        <v>960</v>
      </c>
      <c r="X11" s="37" t="n">
        <v>800</v>
      </c>
      <c r="Y11" s="37" t="s">
        <v>29</v>
      </c>
      <c r="Z11" s="37" t="s">
        <v>29</v>
      </c>
      <c r="AA11" s="37" t="s">
        <v>29</v>
      </c>
      <c r="AB11" s="37" t="s">
        <v>29</v>
      </c>
      <c r="AC11" s="37" t="s">
        <v>29</v>
      </c>
      <c r="AD11" s="37" t="s">
        <v>29</v>
      </c>
      <c r="AE11" s="37" t="s">
        <v>29</v>
      </c>
      <c r="AF11" s="37" t="s">
        <v>29</v>
      </c>
      <c r="AG11" s="37" t="n">
        <v>320</v>
      </c>
      <c r="AH11" s="37" t="n">
        <v>1600</v>
      </c>
      <c r="AI11" s="37" t="n">
        <v>960</v>
      </c>
      <c r="AJ11" s="37" t="n">
        <v>800</v>
      </c>
      <c r="AK11" s="37" t="n">
        <v>960</v>
      </c>
      <c r="AL11" s="11" t="n">
        <f aca="false">ROUNDUP(L11/C11,0)</f>
        <v>4</v>
      </c>
      <c r="AM11" s="13" t="n">
        <v>117</v>
      </c>
      <c r="AN11" s="13" t="n">
        <v>1181</v>
      </c>
      <c r="AO11" s="13" t="s">
        <v>49</v>
      </c>
    </row>
    <row r="12" customFormat="false" ht="15" hidden="false" customHeight="false" outlineLevel="0" collapsed="false">
      <c r="A12" s="37" t="n">
        <v>10</v>
      </c>
      <c r="B12" s="37" t="s">
        <v>24</v>
      </c>
      <c r="C12" s="37" t="n">
        <v>450</v>
      </c>
      <c r="D12" s="37" t="n">
        <v>203525</v>
      </c>
      <c r="E12" s="38" t="s">
        <v>61</v>
      </c>
      <c r="F12" s="37" t="n">
        <v>2032044</v>
      </c>
      <c r="G12" s="37" t="s">
        <v>60</v>
      </c>
      <c r="H12" s="37" t="n">
        <v>1600</v>
      </c>
      <c r="I12" s="37" t="n">
        <v>1007</v>
      </c>
      <c r="J12" s="37"/>
      <c r="K12" s="37" t="n">
        <f aca="false">SUM(I12:J12)</f>
        <v>1007</v>
      </c>
      <c r="L12" s="37" t="n">
        <f aca="false">H12-K12</f>
        <v>593</v>
      </c>
      <c r="M12" s="37" t="n">
        <v>1200</v>
      </c>
      <c r="N12" s="37" t="n">
        <v>800</v>
      </c>
      <c r="O12" s="37" t="n">
        <v>1200</v>
      </c>
      <c r="P12" s="37" t="n">
        <v>800</v>
      </c>
      <c r="Q12" s="37" t="n">
        <v>800</v>
      </c>
      <c r="R12" s="37" t="n">
        <v>800</v>
      </c>
      <c r="S12" s="37" t="s">
        <v>29</v>
      </c>
      <c r="T12" s="37" t="n">
        <v>1200</v>
      </c>
      <c r="U12" s="37" t="n">
        <v>800</v>
      </c>
      <c r="V12" s="37" t="n">
        <v>800</v>
      </c>
      <c r="W12" s="37" t="n">
        <v>800</v>
      </c>
      <c r="X12" s="37" t="n">
        <v>1200</v>
      </c>
      <c r="Y12" s="37" t="s">
        <v>29</v>
      </c>
      <c r="Z12" s="37" t="s">
        <v>29</v>
      </c>
      <c r="AA12" s="37" t="s">
        <v>29</v>
      </c>
      <c r="AB12" s="37" t="s">
        <v>29</v>
      </c>
      <c r="AC12" s="37" t="s">
        <v>29</v>
      </c>
      <c r="AD12" s="37" t="s">
        <v>29</v>
      </c>
      <c r="AE12" s="37" t="s">
        <v>29</v>
      </c>
      <c r="AF12" s="37" t="s">
        <v>29</v>
      </c>
      <c r="AG12" s="37" t="s">
        <v>29</v>
      </c>
      <c r="AH12" s="37" t="n">
        <v>1600</v>
      </c>
      <c r="AI12" s="37" t="n">
        <v>1200</v>
      </c>
      <c r="AJ12" s="37" t="n">
        <v>800</v>
      </c>
      <c r="AK12" s="37" t="n">
        <v>800</v>
      </c>
      <c r="AL12" s="11" t="n">
        <f aca="false">ROUNDUP(L12/C12,0)</f>
        <v>2</v>
      </c>
      <c r="AM12" s="13" t="n">
        <v>92</v>
      </c>
      <c r="AN12" s="13" t="n">
        <v>168</v>
      </c>
      <c r="AO12" s="13" t="n">
        <v>0</v>
      </c>
    </row>
    <row r="13" customFormat="false" ht="15" hidden="false" customHeight="false" outlineLevel="0" collapsed="false">
      <c r="A13" s="37" t="n">
        <v>11</v>
      </c>
      <c r="B13" s="37" t="s">
        <v>24</v>
      </c>
      <c r="C13" s="37" t="n">
        <v>900</v>
      </c>
      <c r="D13" s="37" t="n">
        <v>190991</v>
      </c>
      <c r="E13" s="38" t="s">
        <v>159</v>
      </c>
      <c r="F13" s="37" t="n">
        <v>2093741</v>
      </c>
      <c r="G13" s="37" t="s">
        <v>158</v>
      </c>
      <c r="H13" s="37" t="n">
        <v>800</v>
      </c>
      <c r="I13" s="37" t="n">
        <v>211</v>
      </c>
      <c r="J13" s="37"/>
      <c r="K13" s="37" t="n">
        <f aca="false">SUM(I13:J13)</f>
        <v>211</v>
      </c>
      <c r="L13" s="37" t="n">
        <f aca="false">H13-K13</f>
        <v>589</v>
      </c>
      <c r="M13" s="37" t="n">
        <v>800</v>
      </c>
      <c r="N13" s="37" t="n">
        <v>800</v>
      </c>
      <c r="O13" s="37" t="n">
        <v>800</v>
      </c>
      <c r="P13" s="37" t="n">
        <v>800</v>
      </c>
      <c r="Q13" s="37" t="n">
        <v>800</v>
      </c>
      <c r="R13" s="37" t="n">
        <v>800</v>
      </c>
      <c r="S13" s="37" t="s">
        <v>29</v>
      </c>
      <c r="T13" s="37" t="n">
        <v>800</v>
      </c>
      <c r="U13" s="37" t="n">
        <v>800</v>
      </c>
      <c r="V13" s="37" t="n">
        <v>800</v>
      </c>
      <c r="W13" s="37" t="n">
        <v>800</v>
      </c>
      <c r="X13" s="37" t="n">
        <v>800</v>
      </c>
      <c r="Y13" s="37" t="s">
        <v>29</v>
      </c>
      <c r="Z13" s="37" t="s">
        <v>29</v>
      </c>
      <c r="AA13" s="37" t="s">
        <v>29</v>
      </c>
      <c r="AB13" s="37" t="s">
        <v>29</v>
      </c>
      <c r="AC13" s="37" t="s">
        <v>29</v>
      </c>
      <c r="AD13" s="37" t="s">
        <v>29</v>
      </c>
      <c r="AE13" s="37" t="s">
        <v>29</v>
      </c>
      <c r="AF13" s="37" t="s">
        <v>29</v>
      </c>
      <c r="AG13" s="37" t="s">
        <v>29</v>
      </c>
      <c r="AH13" s="37" t="n">
        <v>800</v>
      </c>
      <c r="AI13" s="37" t="n">
        <v>800</v>
      </c>
      <c r="AJ13" s="37" t="n">
        <v>800</v>
      </c>
      <c r="AK13" s="37" t="n">
        <v>800</v>
      </c>
      <c r="AL13" s="11" t="n">
        <f aca="false">ROUNDUP(L13/C13,0)</f>
        <v>1</v>
      </c>
      <c r="AM13" s="13" t="n">
        <v>189</v>
      </c>
      <c r="AN13" s="13" t="n">
        <v>0</v>
      </c>
      <c r="AO13" s="13" t="n">
        <v>0</v>
      </c>
    </row>
    <row r="14" customFormat="false" ht="15" hidden="false" customHeight="false" outlineLevel="0" collapsed="false">
      <c r="A14" s="37" t="n">
        <v>12</v>
      </c>
      <c r="B14" s="37" t="s">
        <v>24</v>
      </c>
      <c r="C14" s="37" t="n">
        <v>450</v>
      </c>
      <c r="D14" s="37" t="n">
        <v>191575</v>
      </c>
      <c r="E14" s="38" t="s">
        <v>48</v>
      </c>
      <c r="F14" s="37" t="n">
        <v>2066305</v>
      </c>
      <c r="G14" s="37" t="s">
        <v>47</v>
      </c>
      <c r="H14" s="37" t="n">
        <v>1350</v>
      </c>
      <c r="I14" s="37" t="n">
        <v>773</v>
      </c>
      <c r="J14" s="37"/>
      <c r="K14" s="37" t="n">
        <f aca="false">SUM(I14:J14)</f>
        <v>773</v>
      </c>
      <c r="L14" s="37" t="n">
        <f aca="false">H14-K14</f>
        <v>577</v>
      </c>
      <c r="M14" s="37" t="n">
        <v>900</v>
      </c>
      <c r="N14" s="37" t="n">
        <v>900</v>
      </c>
      <c r="O14" s="37" t="n">
        <v>900</v>
      </c>
      <c r="P14" s="37" t="n">
        <v>900</v>
      </c>
      <c r="Q14" s="37" t="n">
        <v>900</v>
      </c>
      <c r="R14" s="37" t="n">
        <v>900</v>
      </c>
      <c r="S14" s="37" t="s">
        <v>29</v>
      </c>
      <c r="T14" s="37" t="n">
        <v>900</v>
      </c>
      <c r="U14" s="37" t="n">
        <v>900</v>
      </c>
      <c r="V14" s="37" t="n">
        <v>900</v>
      </c>
      <c r="W14" s="37" t="n">
        <v>900</v>
      </c>
      <c r="X14" s="37" t="n">
        <v>900</v>
      </c>
      <c r="Y14" s="37" t="s">
        <v>29</v>
      </c>
      <c r="Z14" s="37" t="s">
        <v>29</v>
      </c>
      <c r="AA14" s="37" t="s">
        <v>29</v>
      </c>
      <c r="AB14" s="37" t="s">
        <v>29</v>
      </c>
      <c r="AC14" s="37" t="s">
        <v>29</v>
      </c>
      <c r="AD14" s="37" t="s">
        <v>29</v>
      </c>
      <c r="AE14" s="37" t="s">
        <v>29</v>
      </c>
      <c r="AF14" s="37" t="s">
        <v>29</v>
      </c>
      <c r="AG14" s="37" t="n">
        <v>450</v>
      </c>
      <c r="AH14" s="37" t="n">
        <v>1350</v>
      </c>
      <c r="AI14" s="37" t="n">
        <v>900</v>
      </c>
      <c r="AJ14" s="37" t="n">
        <v>900</v>
      </c>
      <c r="AK14" s="37" t="n">
        <v>900</v>
      </c>
      <c r="AL14" s="11" t="n">
        <f aca="false">ROUNDUP(L14/C14,0)</f>
        <v>2</v>
      </c>
      <c r="AM14" s="13" t="n">
        <v>1223</v>
      </c>
      <c r="AN14" s="13" t="n">
        <v>1020</v>
      </c>
      <c r="AO14" s="13" t="s">
        <v>95</v>
      </c>
    </row>
    <row r="15" customFormat="false" ht="15" hidden="false" customHeight="false" outlineLevel="0" collapsed="false">
      <c r="A15" s="37" t="n">
        <v>13</v>
      </c>
      <c r="B15" s="37" t="s">
        <v>24</v>
      </c>
      <c r="C15" s="37" t="n">
        <v>2850</v>
      </c>
      <c r="D15" s="37" t="n">
        <v>203524</v>
      </c>
      <c r="E15" s="38" t="s">
        <v>72</v>
      </c>
      <c r="F15" s="37" t="n">
        <v>2055826</v>
      </c>
      <c r="G15" s="37" t="s">
        <v>71</v>
      </c>
      <c r="H15" s="37" t="n">
        <v>900</v>
      </c>
      <c r="I15" s="37" t="n">
        <v>330</v>
      </c>
      <c r="J15" s="37"/>
      <c r="K15" s="37" t="n">
        <f aca="false">SUM(I15:J15)</f>
        <v>330</v>
      </c>
      <c r="L15" s="37" t="n">
        <f aca="false">H15-K15</f>
        <v>570</v>
      </c>
      <c r="M15" s="37" t="n">
        <v>1200</v>
      </c>
      <c r="N15" s="37" t="n">
        <v>900</v>
      </c>
      <c r="O15" s="37" t="n">
        <v>600</v>
      </c>
      <c r="P15" s="37" t="n">
        <v>900</v>
      </c>
      <c r="Q15" s="37" t="n">
        <v>600</v>
      </c>
      <c r="R15" s="37" t="n">
        <v>900</v>
      </c>
      <c r="S15" s="37" t="s">
        <v>29</v>
      </c>
      <c r="T15" s="37" t="n">
        <v>600</v>
      </c>
      <c r="U15" s="37" t="n">
        <v>900</v>
      </c>
      <c r="V15" s="37" t="n">
        <v>600</v>
      </c>
      <c r="W15" s="37" t="n">
        <v>900</v>
      </c>
      <c r="X15" s="37" t="n">
        <v>600</v>
      </c>
      <c r="Y15" s="37" t="s">
        <v>29</v>
      </c>
      <c r="Z15" s="37" t="s">
        <v>29</v>
      </c>
      <c r="AA15" s="37" t="s">
        <v>29</v>
      </c>
      <c r="AB15" s="37" t="s">
        <v>29</v>
      </c>
      <c r="AC15" s="37" t="s">
        <v>29</v>
      </c>
      <c r="AD15" s="37" t="s">
        <v>29</v>
      </c>
      <c r="AE15" s="37" t="s">
        <v>29</v>
      </c>
      <c r="AF15" s="37" t="s">
        <v>29</v>
      </c>
      <c r="AG15" s="37" t="n">
        <v>300</v>
      </c>
      <c r="AH15" s="37" t="n">
        <v>1200</v>
      </c>
      <c r="AI15" s="37" t="n">
        <v>900</v>
      </c>
      <c r="AJ15" s="37" t="n">
        <v>600</v>
      </c>
      <c r="AK15" s="37" t="n">
        <v>900</v>
      </c>
      <c r="AL15" s="11" t="n">
        <f aca="false">ROUNDUP(L15/C15,0)</f>
        <v>1</v>
      </c>
      <c r="AM15" s="13" t="n">
        <v>69</v>
      </c>
      <c r="AN15" s="13" t="n">
        <v>231</v>
      </c>
      <c r="AO15" s="13" t="s">
        <v>95</v>
      </c>
    </row>
    <row r="16" customFormat="false" ht="15" hidden="false" customHeight="false" outlineLevel="0" collapsed="false">
      <c r="A16" s="37" t="n">
        <v>14</v>
      </c>
      <c r="B16" s="37" t="s">
        <v>24</v>
      </c>
      <c r="C16" s="37" t="n">
        <v>400</v>
      </c>
      <c r="D16" s="37" t="n">
        <v>156988</v>
      </c>
      <c r="E16" s="38" t="s">
        <v>254</v>
      </c>
      <c r="F16" s="37" t="n">
        <v>2132173</v>
      </c>
      <c r="G16" s="37" t="s">
        <v>253</v>
      </c>
      <c r="H16" s="37" t="n">
        <v>500</v>
      </c>
      <c r="I16" s="37" t="n">
        <v>0</v>
      </c>
      <c r="J16" s="37"/>
      <c r="K16" s="37" t="n">
        <f aca="false">SUM(I16:J16)</f>
        <v>0</v>
      </c>
      <c r="L16" s="37" t="n">
        <f aca="false">H16-K16</f>
        <v>500</v>
      </c>
      <c r="M16" s="37" t="n">
        <v>500</v>
      </c>
      <c r="N16" s="37" t="s">
        <v>29</v>
      </c>
      <c r="O16" s="37" t="s">
        <v>29</v>
      </c>
      <c r="P16" s="37" t="n">
        <v>0</v>
      </c>
      <c r="Q16" s="37" t="s">
        <v>29</v>
      </c>
      <c r="R16" s="37" t="s">
        <v>29</v>
      </c>
      <c r="S16" s="37" t="s">
        <v>29</v>
      </c>
      <c r="T16" s="37" t="s">
        <v>29</v>
      </c>
      <c r="U16" s="37" t="s">
        <v>29</v>
      </c>
      <c r="V16" s="37" t="s">
        <v>29</v>
      </c>
      <c r="W16" s="37" t="s">
        <v>29</v>
      </c>
      <c r="X16" s="37" t="s">
        <v>29</v>
      </c>
      <c r="Y16" s="37" t="s">
        <v>29</v>
      </c>
      <c r="Z16" s="37" t="s">
        <v>29</v>
      </c>
      <c r="AA16" s="37" t="s">
        <v>29</v>
      </c>
      <c r="AB16" s="37" t="s">
        <v>29</v>
      </c>
      <c r="AC16" s="37" t="s">
        <v>29</v>
      </c>
      <c r="AD16" s="37" t="s">
        <v>29</v>
      </c>
      <c r="AE16" s="37" t="s">
        <v>29</v>
      </c>
      <c r="AF16" s="37" t="s">
        <v>29</v>
      </c>
      <c r="AG16" s="37" t="s">
        <v>29</v>
      </c>
      <c r="AH16" s="37" t="n">
        <v>500</v>
      </c>
      <c r="AI16" s="37" t="s">
        <v>29</v>
      </c>
      <c r="AJ16" s="37" t="s">
        <v>29</v>
      </c>
      <c r="AK16" s="37" t="s">
        <v>29</v>
      </c>
      <c r="AL16" s="11" t="n">
        <f aca="false">ROUNDUP(L16/C16,0)</f>
        <v>2</v>
      </c>
      <c r="AM16" s="13" t="n">
        <v>6</v>
      </c>
      <c r="AN16" s="13" t="n">
        <v>117</v>
      </c>
      <c r="AO16" s="13" t="s">
        <v>95</v>
      </c>
    </row>
    <row r="17" customFormat="false" ht="15" hidden="false" customHeight="false" outlineLevel="0" collapsed="false">
      <c r="A17" s="37" t="n">
        <v>15</v>
      </c>
      <c r="B17" s="37" t="s">
        <v>24</v>
      </c>
      <c r="C17" s="37" t="n">
        <v>600</v>
      </c>
      <c r="D17" s="37" t="n">
        <v>203524</v>
      </c>
      <c r="E17" s="38" t="s">
        <v>39</v>
      </c>
      <c r="F17" s="37" t="n">
        <v>2071363</v>
      </c>
      <c r="G17" s="37" t="s">
        <v>38</v>
      </c>
      <c r="H17" s="37" t="n">
        <v>500</v>
      </c>
      <c r="I17" s="37" t="n">
        <v>0</v>
      </c>
      <c r="J17" s="37"/>
      <c r="K17" s="37" t="n">
        <f aca="false">SUM(I17:J17)</f>
        <v>0</v>
      </c>
      <c r="L17" s="37" t="n">
        <f aca="false">H17-K17</f>
        <v>500</v>
      </c>
      <c r="M17" s="37" t="n">
        <v>1000</v>
      </c>
      <c r="N17" s="37" t="n">
        <v>1000</v>
      </c>
      <c r="O17" s="37" t="n">
        <v>500</v>
      </c>
      <c r="P17" s="37" t="n">
        <v>1000</v>
      </c>
      <c r="Q17" s="37" t="n">
        <v>500</v>
      </c>
      <c r="R17" s="37" t="n">
        <v>1000</v>
      </c>
      <c r="S17" s="37" t="s">
        <v>29</v>
      </c>
      <c r="T17" s="37" t="n">
        <v>500</v>
      </c>
      <c r="U17" s="37" t="n">
        <v>1000</v>
      </c>
      <c r="V17" s="37" t="n">
        <v>500</v>
      </c>
      <c r="W17" s="37" t="n">
        <v>1000</v>
      </c>
      <c r="X17" s="37" t="n">
        <v>500</v>
      </c>
      <c r="Y17" s="37" t="s">
        <v>29</v>
      </c>
      <c r="Z17" s="37" t="s">
        <v>29</v>
      </c>
      <c r="AA17" s="37" t="s">
        <v>29</v>
      </c>
      <c r="AB17" s="37" t="s">
        <v>29</v>
      </c>
      <c r="AC17" s="37" t="s">
        <v>29</v>
      </c>
      <c r="AD17" s="37" t="s">
        <v>29</v>
      </c>
      <c r="AE17" s="37" t="s">
        <v>29</v>
      </c>
      <c r="AF17" s="37" t="s">
        <v>29</v>
      </c>
      <c r="AG17" s="37" t="n">
        <v>500</v>
      </c>
      <c r="AH17" s="37" t="n">
        <v>1500</v>
      </c>
      <c r="AI17" s="37" t="n">
        <v>500</v>
      </c>
      <c r="AJ17" s="37" t="n">
        <v>1000</v>
      </c>
      <c r="AK17" s="37" t="n">
        <v>500</v>
      </c>
      <c r="AL17" s="11" t="n">
        <f aca="false">ROUNDUP(L17/C17,0)</f>
        <v>1</v>
      </c>
      <c r="AM17" s="13" t="n">
        <v>0</v>
      </c>
      <c r="AN17" s="13" t="n">
        <v>1062</v>
      </c>
      <c r="AO17" s="13" t="s">
        <v>95</v>
      </c>
    </row>
    <row r="18" customFormat="false" ht="15" hidden="false" customHeight="false" outlineLevel="0" collapsed="false">
      <c r="A18" s="37" t="n">
        <v>16</v>
      </c>
      <c r="B18" s="37" t="s">
        <v>24</v>
      </c>
      <c r="C18" s="37" t="n">
        <v>100</v>
      </c>
      <c r="D18" s="37" t="n">
        <v>203524</v>
      </c>
      <c r="E18" s="38" t="s">
        <v>100</v>
      </c>
      <c r="F18" s="37" t="n">
        <v>2093742</v>
      </c>
      <c r="G18" s="37" t="s">
        <v>99</v>
      </c>
      <c r="H18" s="37" t="n">
        <v>600</v>
      </c>
      <c r="I18" s="37" t="n">
        <v>240</v>
      </c>
      <c r="J18" s="37"/>
      <c r="K18" s="37" t="n">
        <f aca="false">SUM(I18:J18)</f>
        <v>240</v>
      </c>
      <c r="L18" s="37" t="n">
        <f aca="false">H18-K18</f>
        <v>360</v>
      </c>
      <c r="M18" s="37" t="n">
        <v>1200</v>
      </c>
      <c r="N18" s="37" t="n">
        <v>1200</v>
      </c>
      <c r="O18" s="37" t="n">
        <v>600</v>
      </c>
      <c r="P18" s="37" t="n">
        <v>600</v>
      </c>
      <c r="Q18" s="37" t="n">
        <v>600</v>
      </c>
      <c r="R18" s="37" t="n">
        <v>1200</v>
      </c>
      <c r="S18" s="37" t="s">
        <v>29</v>
      </c>
      <c r="T18" s="37" t="n">
        <v>600</v>
      </c>
      <c r="U18" s="37" t="n">
        <v>600</v>
      </c>
      <c r="V18" s="37" t="n">
        <v>600</v>
      </c>
      <c r="W18" s="37" t="n">
        <v>1200</v>
      </c>
      <c r="X18" s="37" t="n">
        <v>600</v>
      </c>
      <c r="Y18" s="37" t="s">
        <v>29</v>
      </c>
      <c r="Z18" s="37" t="s">
        <v>29</v>
      </c>
      <c r="AA18" s="37" t="s">
        <v>29</v>
      </c>
      <c r="AB18" s="37" t="s">
        <v>29</v>
      </c>
      <c r="AC18" s="37" t="s">
        <v>29</v>
      </c>
      <c r="AD18" s="37" t="s">
        <v>29</v>
      </c>
      <c r="AE18" s="37" t="s">
        <v>29</v>
      </c>
      <c r="AF18" s="37" t="s">
        <v>29</v>
      </c>
      <c r="AG18" s="37" t="s">
        <v>29</v>
      </c>
      <c r="AH18" s="37" t="n">
        <v>1200</v>
      </c>
      <c r="AI18" s="37" t="n">
        <v>1200</v>
      </c>
      <c r="AJ18" s="37" t="n">
        <v>600</v>
      </c>
      <c r="AK18" s="37" t="n">
        <v>600</v>
      </c>
      <c r="AL18" s="11" t="n">
        <f aca="false">ROUNDUP(L18/C18,0)</f>
        <v>4</v>
      </c>
      <c r="AM18" s="13" t="n">
        <v>178</v>
      </c>
      <c r="AN18" s="13" t="n">
        <v>0</v>
      </c>
      <c r="AO18" s="13" t="s">
        <v>386</v>
      </c>
    </row>
    <row r="19" customFormat="false" ht="15" hidden="false" customHeight="false" outlineLevel="0" collapsed="false">
      <c r="A19" s="37" t="n">
        <v>17</v>
      </c>
      <c r="B19" s="37" t="s">
        <v>24</v>
      </c>
      <c r="C19" s="37" t="n">
        <v>300</v>
      </c>
      <c r="D19" s="37" t="n">
        <v>203524</v>
      </c>
      <c r="E19" s="38" t="s">
        <v>108</v>
      </c>
      <c r="F19" s="37" t="n">
        <v>2071352</v>
      </c>
      <c r="G19" s="37" t="s">
        <v>107</v>
      </c>
      <c r="H19" s="37" t="n">
        <v>320</v>
      </c>
      <c r="I19" s="37" t="n">
        <v>0</v>
      </c>
      <c r="J19" s="37"/>
      <c r="K19" s="37" t="n">
        <f aca="false">SUM(I19:J19)</f>
        <v>0</v>
      </c>
      <c r="L19" s="37" t="n">
        <f aca="false">H19-K19</f>
        <v>320</v>
      </c>
      <c r="M19" s="37" t="n">
        <v>960</v>
      </c>
      <c r="N19" s="37" t="n">
        <v>960</v>
      </c>
      <c r="O19" s="37" t="n">
        <v>640</v>
      </c>
      <c r="P19" s="37" t="n">
        <v>640</v>
      </c>
      <c r="Q19" s="37" t="n">
        <v>960</v>
      </c>
      <c r="R19" s="37" t="n">
        <v>640</v>
      </c>
      <c r="S19" s="37" t="s">
        <v>29</v>
      </c>
      <c r="T19" s="37" t="n">
        <v>640</v>
      </c>
      <c r="U19" s="37" t="n">
        <v>960</v>
      </c>
      <c r="V19" s="37" t="n">
        <v>640</v>
      </c>
      <c r="W19" s="37" t="n">
        <v>640</v>
      </c>
      <c r="X19" s="37" t="n">
        <v>960</v>
      </c>
      <c r="Y19" s="37" t="s">
        <v>29</v>
      </c>
      <c r="Z19" s="37" t="s">
        <v>29</v>
      </c>
      <c r="AA19" s="37" t="s">
        <v>29</v>
      </c>
      <c r="AB19" s="37" t="s">
        <v>29</v>
      </c>
      <c r="AC19" s="37" t="s">
        <v>29</v>
      </c>
      <c r="AD19" s="37" t="s">
        <v>29</v>
      </c>
      <c r="AE19" s="37" t="s">
        <v>29</v>
      </c>
      <c r="AF19" s="37" t="s">
        <v>29</v>
      </c>
      <c r="AG19" s="37" t="n">
        <v>320</v>
      </c>
      <c r="AH19" s="37" t="n">
        <v>1280</v>
      </c>
      <c r="AI19" s="37" t="n">
        <v>640</v>
      </c>
      <c r="AJ19" s="37" t="n">
        <v>640</v>
      </c>
      <c r="AK19" s="37" t="n">
        <v>960</v>
      </c>
      <c r="AL19" s="11" t="n">
        <f aca="false">ROUNDUP(L19/C19,0)</f>
        <v>2</v>
      </c>
      <c r="AM19" s="13" t="n">
        <v>0</v>
      </c>
      <c r="AN19" s="13" t="n">
        <v>0</v>
      </c>
      <c r="AO19" s="13" t="n">
        <v>0</v>
      </c>
    </row>
    <row r="20" customFormat="false" ht="15" hidden="false" customHeight="false" outlineLevel="0" collapsed="false">
      <c r="A20" s="37" t="n">
        <v>18</v>
      </c>
      <c r="B20" s="37" t="s">
        <v>24</v>
      </c>
      <c r="C20" s="37" t="n">
        <v>200</v>
      </c>
      <c r="D20" s="37" t="n">
        <v>203524</v>
      </c>
      <c r="E20" s="38" t="s">
        <v>28</v>
      </c>
      <c r="F20" s="37" t="n">
        <v>2055828</v>
      </c>
      <c r="G20" s="37" t="s">
        <v>27</v>
      </c>
      <c r="H20" s="37" t="n">
        <v>300</v>
      </c>
      <c r="I20" s="37" t="n">
        <v>0</v>
      </c>
      <c r="J20" s="37"/>
      <c r="K20" s="37" t="n">
        <f aca="false">SUM(I20:J20)</f>
        <v>0</v>
      </c>
      <c r="L20" s="37" t="n">
        <f aca="false">H20-K20</f>
        <v>300</v>
      </c>
      <c r="M20" s="37" t="n">
        <v>900</v>
      </c>
      <c r="N20" s="37" t="n">
        <v>900</v>
      </c>
      <c r="O20" s="37" t="n">
        <v>600</v>
      </c>
      <c r="P20" s="37" t="n">
        <v>900</v>
      </c>
      <c r="Q20" s="37" t="n">
        <v>600</v>
      </c>
      <c r="R20" s="37" t="n">
        <v>900</v>
      </c>
      <c r="S20" s="37" t="s">
        <v>29</v>
      </c>
      <c r="T20" s="37" t="n">
        <v>600</v>
      </c>
      <c r="U20" s="37" t="n">
        <v>900</v>
      </c>
      <c r="V20" s="37" t="n">
        <v>600</v>
      </c>
      <c r="W20" s="37" t="n">
        <v>900</v>
      </c>
      <c r="X20" s="37" t="n">
        <v>600</v>
      </c>
      <c r="Y20" s="37" t="s">
        <v>29</v>
      </c>
      <c r="Z20" s="37" t="s">
        <v>29</v>
      </c>
      <c r="AA20" s="37" t="s">
        <v>29</v>
      </c>
      <c r="AB20" s="37" t="s">
        <v>29</v>
      </c>
      <c r="AC20" s="37" t="s">
        <v>29</v>
      </c>
      <c r="AD20" s="37" t="s">
        <v>29</v>
      </c>
      <c r="AE20" s="37" t="s">
        <v>29</v>
      </c>
      <c r="AF20" s="37" t="s">
        <v>29</v>
      </c>
      <c r="AG20" s="37" t="n">
        <v>300</v>
      </c>
      <c r="AH20" s="37" t="n">
        <v>1200</v>
      </c>
      <c r="AI20" s="37" t="n">
        <v>900</v>
      </c>
      <c r="AJ20" s="37" t="n">
        <v>600</v>
      </c>
      <c r="AK20" s="37" t="n">
        <v>900</v>
      </c>
      <c r="AL20" s="11" t="n">
        <f aca="false">ROUNDUP(L20/C20,0)</f>
        <v>2</v>
      </c>
      <c r="AM20" s="13" t="n">
        <v>0</v>
      </c>
      <c r="AN20" s="13" t="n">
        <v>177</v>
      </c>
      <c r="AO20" s="13" t="s">
        <v>95</v>
      </c>
    </row>
    <row r="21" customFormat="false" ht="15" hidden="false" customHeight="false" outlineLevel="0" collapsed="false">
      <c r="A21" s="37" t="n">
        <v>19</v>
      </c>
      <c r="B21" s="37" t="s">
        <v>24</v>
      </c>
      <c r="C21" s="37" t="n">
        <v>160</v>
      </c>
      <c r="D21" s="37" t="n">
        <v>203524</v>
      </c>
      <c r="E21" s="38" t="s">
        <v>44</v>
      </c>
      <c r="F21" s="37" t="n">
        <v>2055827</v>
      </c>
      <c r="G21" s="37" t="s">
        <v>43</v>
      </c>
      <c r="H21" s="37" t="n">
        <v>960</v>
      </c>
      <c r="I21" s="37" t="n">
        <v>665</v>
      </c>
      <c r="J21" s="37"/>
      <c r="K21" s="37" t="n">
        <f aca="false">SUM(I21:J21)</f>
        <v>665</v>
      </c>
      <c r="L21" s="37" t="n">
        <f aca="false">H21-K21</f>
        <v>295</v>
      </c>
      <c r="M21" s="37" t="n">
        <v>1056</v>
      </c>
      <c r="N21" s="37" t="n">
        <v>768</v>
      </c>
      <c r="O21" s="37" t="n">
        <v>768</v>
      </c>
      <c r="P21" s="37" t="n">
        <v>768</v>
      </c>
      <c r="Q21" s="37" t="n">
        <v>768</v>
      </c>
      <c r="R21" s="37" t="n">
        <v>768</v>
      </c>
      <c r="S21" s="37" t="s">
        <v>29</v>
      </c>
      <c r="T21" s="37" t="n">
        <v>768</v>
      </c>
      <c r="U21" s="37" t="n">
        <v>672</v>
      </c>
      <c r="V21" s="37" t="n">
        <v>768</v>
      </c>
      <c r="W21" s="37" t="n">
        <v>768</v>
      </c>
      <c r="X21" s="37" t="n">
        <v>768</v>
      </c>
      <c r="Y21" s="37" t="s">
        <v>29</v>
      </c>
      <c r="Z21" s="37" t="s">
        <v>29</v>
      </c>
      <c r="AA21" s="37" t="s">
        <v>29</v>
      </c>
      <c r="AB21" s="37" t="s">
        <v>29</v>
      </c>
      <c r="AC21" s="37" t="s">
        <v>29</v>
      </c>
      <c r="AD21" s="37" t="s">
        <v>29</v>
      </c>
      <c r="AE21" s="37" t="s">
        <v>29</v>
      </c>
      <c r="AF21" s="37" t="s">
        <v>29</v>
      </c>
      <c r="AG21" s="37" t="n">
        <v>384</v>
      </c>
      <c r="AH21" s="37" t="n">
        <v>1152</v>
      </c>
      <c r="AI21" s="37" t="n">
        <v>768</v>
      </c>
      <c r="AJ21" s="37" t="n">
        <v>768</v>
      </c>
      <c r="AK21" s="37" t="n">
        <v>768</v>
      </c>
      <c r="AL21" s="11" t="n">
        <f aca="false">ROUNDUP(L21/C21,0)</f>
        <v>2</v>
      </c>
      <c r="AM21" s="13" t="n">
        <v>552</v>
      </c>
      <c r="AN21" s="13" t="n">
        <v>0</v>
      </c>
      <c r="AO21" s="13" t="s">
        <v>49</v>
      </c>
    </row>
    <row r="22" customFormat="false" ht="15" hidden="false" customHeight="false" outlineLevel="0" collapsed="false">
      <c r="A22" s="37" t="n">
        <v>20</v>
      </c>
      <c r="B22" s="37" t="s">
        <v>24</v>
      </c>
      <c r="C22" s="37" t="n">
        <v>350</v>
      </c>
      <c r="D22" s="37" t="n">
        <v>203525</v>
      </c>
      <c r="E22" s="38" t="s">
        <v>64</v>
      </c>
      <c r="F22" s="37" t="n">
        <v>2032041</v>
      </c>
      <c r="G22" s="37" t="s">
        <v>63</v>
      </c>
      <c r="H22" s="37" t="n">
        <v>1100</v>
      </c>
      <c r="I22" s="37" t="n">
        <v>960</v>
      </c>
      <c r="J22" s="37"/>
      <c r="K22" s="37" t="n">
        <f aca="false">SUM(I22:J22)</f>
        <v>960</v>
      </c>
      <c r="L22" s="37" t="n">
        <f aca="false">H22-K22</f>
        <v>140</v>
      </c>
      <c r="M22" s="37" t="n">
        <v>1200</v>
      </c>
      <c r="N22" s="37" t="n">
        <v>800</v>
      </c>
      <c r="O22" s="37" t="n">
        <v>1000</v>
      </c>
      <c r="P22" s="37" t="n">
        <v>900</v>
      </c>
      <c r="Q22" s="37" t="n">
        <v>900</v>
      </c>
      <c r="R22" s="37" t="n">
        <v>900</v>
      </c>
      <c r="S22" s="37" t="s">
        <v>29</v>
      </c>
      <c r="T22" s="37" t="n">
        <v>900</v>
      </c>
      <c r="U22" s="37" t="n">
        <v>900</v>
      </c>
      <c r="V22" s="37" t="n">
        <v>900</v>
      </c>
      <c r="W22" s="37" t="n">
        <v>900</v>
      </c>
      <c r="X22" s="37" t="n">
        <v>900</v>
      </c>
      <c r="Y22" s="37" t="s">
        <v>29</v>
      </c>
      <c r="Z22" s="37" t="s">
        <v>29</v>
      </c>
      <c r="AA22" s="37" t="s">
        <v>29</v>
      </c>
      <c r="AB22" s="37" t="s">
        <v>29</v>
      </c>
      <c r="AC22" s="37" t="s">
        <v>29</v>
      </c>
      <c r="AD22" s="37" t="s">
        <v>29</v>
      </c>
      <c r="AE22" s="37" t="s">
        <v>29</v>
      </c>
      <c r="AF22" s="37" t="s">
        <v>29</v>
      </c>
      <c r="AG22" s="37" t="n">
        <v>300</v>
      </c>
      <c r="AH22" s="37" t="n">
        <v>1600</v>
      </c>
      <c r="AI22" s="37" t="n">
        <v>900</v>
      </c>
      <c r="AJ22" s="37" t="n">
        <v>900</v>
      </c>
      <c r="AK22" s="37" t="n">
        <v>900</v>
      </c>
      <c r="AL22" s="11" t="n">
        <f aca="false">ROUNDUP(L22/C22,0)</f>
        <v>1</v>
      </c>
      <c r="AM22" s="13" t="n">
        <v>283</v>
      </c>
      <c r="AN22" s="13" t="n">
        <v>4</v>
      </c>
      <c r="AO22" s="13" t="n">
        <v>0</v>
      </c>
    </row>
    <row r="23" customFormat="false" ht="15" hidden="false" customHeight="false" outlineLevel="0" collapsed="false">
      <c r="A23" s="37" t="n">
        <v>21</v>
      </c>
      <c r="B23" s="37" t="s">
        <v>24</v>
      </c>
      <c r="C23" s="37" t="n">
        <v>100</v>
      </c>
      <c r="D23" s="37" t="n">
        <v>184977</v>
      </c>
      <c r="E23" s="38" t="s">
        <v>243</v>
      </c>
      <c r="F23" s="37" t="n">
        <v>2004126</v>
      </c>
      <c r="G23" s="37" t="s">
        <v>242</v>
      </c>
      <c r="H23" s="37" t="n">
        <v>120</v>
      </c>
      <c r="I23" s="37" t="n">
        <v>0</v>
      </c>
      <c r="J23" s="37"/>
      <c r="K23" s="37" t="n">
        <f aca="false">SUM(I23:J23)</f>
        <v>0</v>
      </c>
      <c r="L23" s="37" t="n">
        <f aca="false">H23-K23</f>
        <v>120</v>
      </c>
      <c r="M23" s="37" t="s">
        <v>29</v>
      </c>
      <c r="N23" s="37" t="n">
        <v>120</v>
      </c>
      <c r="O23" s="37" t="s">
        <v>29</v>
      </c>
      <c r="P23" s="37" t="s">
        <v>29</v>
      </c>
      <c r="Q23" s="37" t="s">
        <v>29</v>
      </c>
      <c r="R23" s="37" t="s">
        <v>29</v>
      </c>
      <c r="S23" s="37" t="s">
        <v>29</v>
      </c>
      <c r="T23" s="37" t="s">
        <v>29</v>
      </c>
      <c r="U23" s="37" t="s">
        <v>29</v>
      </c>
      <c r="V23" s="37" t="n">
        <v>120</v>
      </c>
      <c r="W23" s="37" t="s">
        <v>29</v>
      </c>
      <c r="X23" s="37" t="s">
        <v>29</v>
      </c>
      <c r="Y23" s="37" t="s">
        <v>29</v>
      </c>
      <c r="Z23" s="37" t="s">
        <v>29</v>
      </c>
      <c r="AA23" s="37" t="s">
        <v>29</v>
      </c>
      <c r="AB23" s="37" t="s">
        <v>29</v>
      </c>
      <c r="AC23" s="37" t="s">
        <v>29</v>
      </c>
      <c r="AD23" s="37" t="s">
        <v>29</v>
      </c>
      <c r="AE23" s="37" t="s">
        <v>29</v>
      </c>
      <c r="AF23" s="37" t="s">
        <v>29</v>
      </c>
      <c r="AG23" s="37" t="s">
        <v>29</v>
      </c>
      <c r="AH23" s="37" t="s">
        <v>29</v>
      </c>
      <c r="AI23" s="37" t="n">
        <v>120</v>
      </c>
      <c r="AJ23" s="37" t="s">
        <v>29</v>
      </c>
      <c r="AK23" s="37" t="s">
        <v>29</v>
      </c>
      <c r="AL23" s="11" t="n">
        <f aca="false">ROUNDUP(L23/C23,0)</f>
        <v>2</v>
      </c>
      <c r="AM23" s="13" t="n">
        <v>70</v>
      </c>
      <c r="AN23" s="13" t="n">
        <v>0</v>
      </c>
      <c r="AO23" s="13" t="n">
        <v>0</v>
      </c>
    </row>
    <row r="24" customFormat="false" ht="15" hidden="false" customHeight="false" outlineLevel="0" collapsed="false">
      <c r="A24" s="37" t="n">
        <v>22</v>
      </c>
      <c r="B24" s="37" t="s">
        <v>24</v>
      </c>
      <c r="C24" s="37" t="n">
        <v>100</v>
      </c>
      <c r="D24" s="9" t="n">
        <v>190654</v>
      </c>
      <c r="E24" s="38" t="s">
        <v>132</v>
      </c>
      <c r="F24" s="9" t="n">
        <v>2249644</v>
      </c>
      <c r="G24" s="37" t="e">
        <f aca="false">#N/A</f>
        <v>#N/A</v>
      </c>
      <c r="H24" s="37" t="s">
        <v>29</v>
      </c>
      <c r="I24" s="37" t="n">
        <v>0</v>
      </c>
      <c r="J24" s="37"/>
      <c r="K24" s="37" t="n">
        <f aca="false">SUM(I24:J24)</f>
        <v>0</v>
      </c>
      <c r="L24" s="37" t="n">
        <f aca="false">H24-K24</f>
        <v>0</v>
      </c>
      <c r="M24" s="37" t="n">
        <v>900</v>
      </c>
      <c r="N24" s="37" t="n">
        <v>500</v>
      </c>
      <c r="O24" s="37" t="n">
        <v>500</v>
      </c>
      <c r="P24" s="37" t="n">
        <v>500</v>
      </c>
      <c r="Q24" s="37" t="n">
        <v>500</v>
      </c>
      <c r="R24" s="37" t="n">
        <v>500</v>
      </c>
      <c r="S24" s="37" t="s">
        <v>29</v>
      </c>
      <c r="T24" s="37" t="n">
        <v>500</v>
      </c>
      <c r="U24" s="37" t="n">
        <v>500</v>
      </c>
      <c r="V24" s="37" t="n">
        <v>500</v>
      </c>
      <c r="W24" s="37" t="n">
        <v>500</v>
      </c>
      <c r="X24" s="37" t="n">
        <v>500</v>
      </c>
      <c r="Y24" s="37" t="s">
        <v>29</v>
      </c>
      <c r="Z24" s="37" t="s">
        <v>29</v>
      </c>
      <c r="AA24" s="37" t="s">
        <v>29</v>
      </c>
      <c r="AB24" s="37" t="s">
        <v>29</v>
      </c>
      <c r="AC24" s="37" t="s">
        <v>29</v>
      </c>
      <c r="AD24" s="37" t="s">
        <v>29</v>
      </c>
      <c r="AE24" s="37" t="s">
        <v>29</v>
      </c>
      <c r="AF24" s="37" t="s">
        <v>29</v>
      </c>
      <c r="AG24" s="37" t="n">
        <v>200</v>
      </c>
      <c r="AH24" s="37" t="n">
        <v>800</v>
      </c>
      <c r="AI24" s="37" t="n">
        <v>500</v>
      </c>
      <c r="AJ24" s="37" t="n">
        <v>500</v>
      </c>
      <c r="AK24" s="37" t="n">
        <v>500</v>
      </c>
      <c r="AL24" s="11" t="n">
        <f aca="false">ROUNDUP(L24/C24,0)</f>
        <v>0</v>
      </c>
      <c r="AM24" s="13" t="n">
        <v>0</v>
      </c>
      <c r="AN24" s="13" t="n">
        <v>0</v>
      </c>
      <c r="AO24" s="13" t="s">
        <v>95</v>
      </c>
    </row>
    <row r="25" customFormat="false" ht="15" hidden="false" customHeight="false" outlineLevel="0" collapsed="false">
      <c r="A25" s="37" t="n">
        <v>23</v>
      </c>
      <c r="B25" s="37" t="s">
        <v>24</v>
      </c>
      <c r="C25" s="37" t="n">
        <v>39</v>
      </c>
      <c r="D25" s="37" t="n">
        <v>203524</v>
      </c>
      <c r="E25" s="38" t="s">
        <v>116</v>
      </c>
      <c r="F25" s="37" t="n">
        <v>2079691</v>
      </c>
      <c r="G25" s="37" t="s">
        <v>115</v>
      </c>
      <c r="H25" s="37" t="s">
        <v>29</v>
      </c>
      <c r="I25" s="37" t="n">
        <v>0</v>
      </c>
      <c r="J25" s="37"/>
      <c r="K25" s="37" t="n">
        <f aca="false">SUM(I25:J25)</f>
        <v>0</v>
      </c>
      <c r="L25" s="37" t="n">
        <f aca="false">H25-K25</f>
        <v>0</v>
      </c>
      <c r="M25" s="37" t="n">
        <v>108</v>
      </c>
      <c r="N25" s="37" t="n">
        <v>144</v>
      </c>
      <c r="O25" s="37" t="n">
        <v>144</v>
      </c>
      <c r="P25" s="37" t="n">
        <v>108</v>
      </c>
      <c r="Q25" s="37" t="n">
        <v>144</v>
      </c>
      <c r="R25" s="37" t="n">
        <v>144</v>
      </c>
      <c r="S25" s="37" t="s">
        <v>29</v>
      </c>
      <c r="T25" s="37" t="n">
        <v>108</v>
      </c>
      <c r="U25" s="37" t="n">
        <v>144</v>
      </c>
      <c r="V25" s="37" t="n">
        <v>108</v>
      </c>
      <c r="W25" s="37" t="n">
        <v>144</v>
      </c>
      <c r="X25" s="37" t="n">
        <v>144</v>
      </c>
      <c r="Y25" s="37" t="s">
        <v>29</v>
      </c>
      <c r="Z25" s="37" t="s">
        <v>29</v>
      </c>
      <c r="AA25" s="37" t="s">
        <v>29</v>
      </c>
      <c r="AB25" s="37" t="s">
        <v>29</v>
      </c>
      <c r="AC25" s="37" t="s">
        <v>29</v>
      </c>
      <c r="AD25" s="37" t="s">
        <v>29</v>
      </c>
      <c r="AE25" s="37" t="s">
        <v>29</v>
      </c>
      <c r="AF25" s="37" t="s">
        <v>29</v>
      </c>
      <c r="AG25" s="37" t="n">
        <v>72</v>
      </c>
      <c r="AH25" s="37" t="n">
        <v>180</v>
      </c>
      <c r="AI25" s="37" t="n">
        <v>144</v>
      </c>
      <c r="AJ25" s="37" t="n">
        <v>108</v>
      </c>
      <c r="AK25" s="37" t="n">
        <v>144</v>
      </c>
      <c r="AL25" s="11" t="n">
        <f aca="false">ROUNDUP(L25/C25,0)</f>
        <v>0</v>
      </c>
      <c r="AM25" s="13" t="n">
        <v>737</v>
      </c>
      <c r="AN25" s="13" t="n">
        <v>959</v>
      </c>
      <c r="AO25" s="13" t="s">
        <v>117</v>
      </c>
    </row>
    <row r="26" customFormat="false" ht="15" hidden="false" customHeight="false" outlineLevel="0" collapsed="false">
      <c r="A26" s="37" t="n">
        <v>24</v>
      </c>
      <c r="B26" s="37" t="s">
        <v>24</v>
      </c>
      <c r="C26" s="37" t="n">
        <v>500</v>
      </c>
      <c r="D26" s="37" t="n">
        <v>0</v>
      </c>
      <c r="E26" s="38" t="s">
        <v>187</v>
      </c>
      <c r="F26" s="37" t="n">
        <v>2068515</v>
      </c>
      <c r="G26" s="37" t="s">
        <v>186</v>
      </c>
      <c r="H26" s="37" t="s">
        <v>29</v>
      </c>
      <c r="I26" s="37" t="n">
        <v>0</v>
      </c>
      <c r="J26" s="37"/>
      <c r="K26" s="37" t="n">
        <f aca="false">SUM(I26:J26)</f>
        <v>0</v>
      </c>
      <c r="L26" s="37" t="n">
        <f aca="false">H26-K26</f>
        <v>0</v>
      </c>
      <c r="M26" s="37" t="s">
        <v>29</v>
      </c>
      <c r="N26" s="37" t="s">
        <v>29</v>
      </c>
      <c r="O26" s="37" t="s">
        <v>29</v>
      </c>
      <c r="P26" s="37" t="s">
        <v>29</v>
      </c>
      <c r="Q26" s="37" t="s">
        <v>29</v>
      </c>
      <c r="R26" s="37" t="s">
        <v>29</v>
      </c>
      <c r="S26" s="37" t="s">
        <v>29</v>
      </c>
      <c r="T26" s="37" t="s">
        <v>29</v>
      </c>
      <c r="U26" s="37" t="s">
        <v>29</v>
      </c>
      <c r="V26" s="37" t="s">
        <v>29</v>
      </c>
      <c r="W26" s="37" t="s">
        <v>29</v>
      </c>
      <c r="X26" s="37" t="s">
        <v>29</v>
      </c>
      <c r="Y26" s="37" t="s">
        <v>29</v>
      </c>
      <c r="Z26" s="37" t="s">
        <v>29</v>
      </c>
      <c r="AA26" s="37" t="s">
        <v>29</v>
      </c>
      <c r="AB26" s="37" t="s">
        <v>29</v>
      </c>
      <c r="AC26" s="37" t="s">
        <v>29</v>
      </c>
      <c r="AD26" s="37" t="s">
        <v>29</v>
      </c>
      <c r="AE26" s="37" t="s">
        <v>29</v>
      </c>
      <c r="AF26" s="37" t="s">
        <v>29</v>
      </c>
      <c r="AG26" s="37" t="s">
        <v>29</v>
      </c>
      <c r="AH26" s="37" t="s">
        <v>29</v>
      </c>
      <c r="AI26" s="37" t="s">
        <v>29</v>
      </c>
      <c r="AJ26" s="37" t="s">
        <v>29</v>
      </c>
      <c r="AK26" s="37" t="s">
        <v>29</v>
      </c>
      <c r="AL26" s="11" t="n">
        <f aca="false">ROUNDUP(L26/C26,0)</f>
        <v>0</v>
      </c>
      <c r="AM26" s="13" t="n">
        <v>0</v>
      </c>
      <c r="AN26" s="13" t="n">
        <v>0</v>
      </c>
      <c r="AO26" s="13" t="s">
        <v>95</v>
      </c>
    </row>
    <row r="27" customFormat="false" ht="15" hidden="false" customHeight="false" outlineLevel="0" collapsed="false">
      <c r="A27" s="37" t="n">
        <v>25</v>
      </c>
      <c r="B27" s="37" t="s">
        <v>24</v>
      </c>
      <c r="C27" s="37" t="n">
        <v>500</v>
      </c>
      <c r="D27" s="37" t="n">
        <v>0</v>
      </c>
      <c r="E27" s="38" t="s">
        <v>185</v>
      </c>
      <c r="F27" s="37" t="n">
        <v>2068514</v>
      </c>
      <c r="G27" s="37" t="s">
        <v>184</v>
      </c>
      <c r="H27" s="37" t="s">
        <v>29</v>
      </c>
      <c r="I27" s="37" t="n">
        <v>0</v>
      </c>
      <c r="J27" s="37"/>
      <c r="K27" s="37" t="n">
        <f aca="false">SUM(I27:J27)</f>
        <v>0</v>
      </c>
      <c r="L27" s="37" t="n">
        <f aca="false">H27-K27</f>
        <v>0</v>
      </c>
      <c r="M27" s="37" t="s">
        <v>29</v>
      </c>
      <c r="N27" s="37" t="s">
        <v>29</v>
      </c>
      <c r="O27" s="37" t="s">
        <v>29</v>
      </c>
      <c r="P27" s="37" t="s">
        <v>29</v>
      </c>
      <c r="Q27" s="37" t="s">
        <v>29</v>
      </c>
      <c r="R27" s="37" t="s">
        <v>29</v>
      </c>
      <c r="S27" s="37" t="s">
        <v>29</v>
      </c>
      <c r="T27" s="37" t="s">
        <v>29</v>
      </c>
      <c r="U27" s="37" t="s">
        <v>29</v>
      </c>
      <c r="V27" s="37" t="s">
        <v>29</v>
      </c>
      <c r="W27" s="37" t="s">
        <v>29</v>
      </c>
      <c r="X27" s="37" t="s">
        <v>29</v>
      </c>
      <c r="Y27" s="37" t="s">
        <v>29</v>
      </c>
      <c r="Z27" s="37" t="s">
        <v>29</v>
      </c>
      <c r="AA27" s="37" t="s">
        <v>29</v>
      </c>
      <c r="AB27" s="37" t="s">
        <v>29</v>
      </c>
      <c r="AC27" s="37" t="s">
        <v>29</v>
      </c>
      <c r="AD27" s="37" t="s">
        <v>29</v>
      </c>
      <c r="AE27" s="37" t="s">
        <v>29</v>
      </c>
      <c r="AF27" s="37" t="s">
        <v>29</v>
      </c>
      <c r="AG27" s="37" t="s">
        <v>29</v>
      </c>
      <c r="AH27" s="37" t="s">
        <v>29</v>
      </c>
      <c r="AI27" s="37" t="s">
        <v>29</v>
      </c>
      <c r="AJ27" s="37" t="s">
        <v>29</v>
      </c>
      <c r="AK27" s="37" t="s">
        <v>29</v>
      </c>
      <c r="AL27" s="11" t="n">
        <f aca="false">ROUNDUP(L27/C27,0)</f>
        <v>0</v>
      </c>
      <c r="AM27" s="13" t="n">
        <v>1</v>
      </c>
      <c r="AN27" s="13" t="n">
        <v>0</v>
      </c>
      <c r="AO27" s="13" t="s">
        <v>95</v>
      </c>
    </row>
    <row r="28" customFormat="false" ht="15" hidden="false" customHeight="false" outlineLevel="0" collapsed="false">
      <c r="A28" s="37" t="n">
        <v>26</v>
      </c>
      <c r="B28" s="37" t="s">
        <v>24</v>
      </c>
      <c r="C28" s="37" t="n">
        <v>500</v>
      </c>
      <c r="D28" s="37" t="n">
        <v>0</v>
      </c>
      <c r="E28" s="38" t="s">
        <v>183</v>
      </c>
      <c r="F28" s="37" t="n">
        <v>2079689</v>
      </c>
      <c r="G28" s="37" t="s">
        <v>182</v>
      </c>
      <c r="H28" s="37" t="s">
        <v>29</v>
      </c>
      <c r="I28" s="37" t="n">
        <v>0</v>
      </c>
      <c r="J28" s="37"/>
      <c r="K28" s="37" t="n">
        <f aca="false">SUM(I28:J28)</f>
        <v>0</v>
      </c>
      <c r="L28" s="37" t="n">
        <f aca="false">H28-K28</f>
        <v>0</v>
      </c>
      <c r="M28" s="37" t="s">
        <v>29</v>
      </c>
      <c r="N28" s="37" t="s">
        <v>29</v>
      </c>
      <c r="O28" s="37" t="s">
        <v>29</v>
      </c>
      <c r="P28" s="37" t="s">
        <v>29</v>
      </c>
      <c r="Q28" s="37" t="s">
        <v>29</v>
      </c>
      <c r="R28" s="37" t="s">
        <v>29</v>
      </c>
      <c r="S28" s="37" t="s">
        <v>29</v>
      </c>
      <c r="T28" s="37" t="s">
        <v>29</v>
      </c>
      <c r="U28" s="37" t="n">
        <v>100</v>
      </c>
      <c r="V28" s="37" t="n">
        <v>100</v>
      </c>
      <c r="W28" s="37" t="n">
        <v>100</v>
      </c>
      <c r="X28" s="37" t="s">
        <v>29</v>
      </c>
      <c r="Y28" s="37" t="s">
        <v>29</v>
      </c>
      <c r="Z28" s="37" t="s">
        <v>29</v>
      </c>
      <c r="AA28" s="37" t="s">
        <v>29</v>
      </c>
      <c r="AB28" s="37" t="s">
        <v>29</v>
      </c>
      <c r="AC28" s="37" t="s">
        <v>29</v>
      </c>
      <c r="AD28" s="37" t="s">
        <v>29</v>
      </c>
      <c r="AE28" s="37" t="s">
        <v>29</v>
      </c>
      <c r="AF28" s="37" t="s">
        <v>29</v>
      </c>
      <c r="AG28" s="37" t="n">
        <v>100</v>
      </c>
      <c r="AH28" s="37" t="n">
        <v>100</v>
      </c>
      <c r="AI28" s="37" t="n">
        <v>100</v>
      </c>
      <c r="AJ28" s="37" t="s">
        <v>29</v>
      </c>
      <c r="AK28" s="37" t="n">
        <v>100</v>
      </c>
      <c r="AL28" s="11" t="n">
        <f aca="false">ROUNDUP(L28/C28,0)</f>
        <v>0</v>
      </c>
      <c r="AM28" s="13" t="n">
        <v>10</v>
      </c>
      <c r="AN28" s="13" t="n">
        <v>0</v>
      </c>
      <c r="AO28" s="13" t="s">
        <v>95</v>
      </c>
    </row>
    <row r="29" customFormat="false" ht="15" hidden="false" customHeight="false" outlineLevel="0" collapsed="false">
      <c r="A29" s="37" t="n">
        <v>27</v>
      </c>
      <c r="B29" s="37" t="s">
        <v>24</v>
      </c>
      <c r="C29" s="37" t="n">
        <v>1000</v>
      </c>
      <c r="D29" s="37" t="n">
        <v>203524</v>
      </c>
      <c r="E29" s="38" t="s">
        <v>161</v>
      </c>
      <c r="F29" s="37" t="n">
        <v>2079687</v>
      </c>
      <c r="G29" s="37" t="s">
        <v>160</v>
      </c>
      <c r="H29" s="37" t="s">
        <v>29</v>
      </c>
      <c r="I29" s="37" t="n">
        <v>0</v>
      </c>
      <c r="J29" s="37"/>
      <c r="K29" s="37" t="n">
        <f aca="false">SUM(I29:J29)</f>
        <v>0</v>
      </c>
      <c r="L29" s="37" t="n">
        <f aca="false">H29-K29</f>
        <v>0</v>
      </c>
      <c r="M29" s="37" t="n">
        <v>200</v>
      </c>
      <c r="N29" s="37" t="s">
        <v>29</v>
      </c>
      <c r="O29" s="37" t="n">
        <v>200</v>
      </c>
      <c r="P29" s="37" t="n">
        <v>200</v>
      </c>
      <c r="Q29" s="37" t="s">
        <v>29</v>
      </c>
      <c r="R29" s="37" t="n">
        <v>200</v>
      </c>
      <c r="S29" s="37" t="s">
        <v>29</v>
      </c>
      <c r="T29" s="37" t="n">
        <v>200</v>
      </c>
      <c r="U29" s="37" t="s">
        <v>29</v>
      </c>
      <c r="V29" s="37" t="n">
        <v>200</v>
      </c>
      <c r="W29" s="37" t="n">
        <v>200</v>
      </c>
      <c r="X29" s="37" t="s">
        <v>29</v>
      </c>
      <c r="Y29" s="37" t="s">
        <v>29</v>
      </c>
      <c r="Z29" s="37" t="s">
        <v>29</v>
      </c>
      <c r="AA29" s="37" t="s">
        <v>29</v>
      </c>
      <c r="AB29" s="37" t="s">
        <v>29</v>
      </c>
      <c r="AC29" s="37" t="s">
        <v>29</v>
      </c>
      <c r="AD29" s="37" t="s">
        <v>29</v>
      </c>
      <c r="AE29" s="37" t="s">
        <v>29</v>
      </c>
      <c r="AF29" s="37" t="s">
        <v>29</v>
      </c>
      <c r="AG29" s="37" t="n">
        <v>200</v>
      </c>
      <c r="AH29" s="37" t="n">
        <v>200</v>
      </c>
      <c r="AI29" s="37" t="s">
        <v>29</v>
      </c>
      <c r="AJ29" s="37" t="n">
        <v>200</v>
      </c>
      <c r="AK29" s="37" t="n">
        <v>200</v>
      </c>
      <c r="AL29" s="11" t="n">
        <f aca="false">ROUNDUP(L29/C29,0)</f>
        <v>0</v>
      </c>
      <c r="AM29" s="13" t="n">
        <v>9</v>
      </c>
      <c r="AN29" s="13" t="n">
        <v>0</v>
      </c>
      <c r="AO29" s="13" t="s">
        <v>95</v>
      </c>
    </row>
    <row r="30" customFormat="false" ht="15" hidden="false" customHeight="false" outlineLevel="0" collapsed="false">
      <c r="A30" s="37" t="n">
        <v>28</v>
      </c>
      <c r="B30" s="37" t="s">
        <v>24</v>
      </c>
      <c r="C30" s="37" t="n">
        <v>1800</v>
      </c>
      <c r="D30" s="37" t="n">
        <v>190991</v>
      </c>
      <c r="E30" s="38" t="s">
        <v>169</v>
      </c>
      <c r="F30" s="37" t="n">
        <v>2184947</v>
      </c>
      <c r="G30" s="37" t="s">
        <v>168</v>
      </c>
      <c r="H30" s="37" t="s">
        <v>29</v>
      </c>
      <c r="I30" s="37" t="n">
        <v>0</v>
      </c>
      <c r="J30" s="37"/>
      <c r="K30" s="37" t="n">
        <f aca="false">SUM(I30:J30)</f>
        <v>0</v>
      </c>
      <c r="L30" s="37" t="n">
        <f aca="false">H30-K30</f>
        <v>0</v>
      </c>
      <c r="M30" s="37" t="s">
        <v>29</v>
      </c>
      <c r="N30" s="37" t="n">
        <v>120</v>
      </c>
      <c r="O30" s="37" t="n">
        <v>120</v>
      </c>
      <c r="P30" s="37" t="n">
        <v>120</v>
      </c>
      <c r="Q30" s="37" t="n">
        <v>120</v>
      </c>
      <c r="R30" s="37" t="n">
        <v>120</v>
      </c>
      <c r="S30" s="37" t="s">
        <v>29</v>
      </c>
      <c r="T30" s="37" t="n">
        <v>120</v>
      </c>
      <c r="U30" s="37" t="n">
        <v>120</v>
      </c>
      <c r="V30" s="37" t="n">
        <v>120</v>
      </c>
      <c r="W30" s="37" t="n">
        <v>240</v>
      </c>
      <c r="X30" s="37" t="n">
        <v>120</v>
      </c>
      <c r="Y30" s="37" t="s">
        <v>29</v>
      </c>
      <c r="Z30" s="37" t="s">
        <v>29</v>
      </c>
      <c r="AA30" s="37" t="s">
        <v>29</v>
      </c>
      <c r="AB30" s="37" t="s">
        <v>29</v>
      </c>
      <c r="AC30" s="37" t="s">
        <v>29</v>
      </c>
      <c r="AD30" s="37" t="s">
        <v>29</v>
      </c>
      <c r="AE30" s="37" t="s">
        <v>29</v>
      </c>
      <c r="AF30" s="37" t="s">
        <v>29</v>
      </c>
      <c r="AG30" s="37" t="s">
        <v>29</v>
      </c>
      <c r="AH30" s="37" t="n">
        <v>240</v>
      </c>
      <c r="AI30" s="37" t="n">
        <v>120</v>
      </c>
      <c r="AJ30" s="37" t="n">
        <v>120</v>
      </c>
      <c r="AK30" s="37" t="n">
        <v>120</v>
      </c>
      <c r="AL30" s="11" t="n">
        <f aca="false">ROUNDUP(L30/C30,0)</f>
        <v>0</v>
      </c>
      <c r="AM30" s="13" t="n">
        <v>19</v>
      </c>
      <c r="AN30" s="13" t="n">
        <v>468</v>
      </c>
      <c r="AO30" s="13" t="s">
        <v>387</v>
      </c>
    </row>
    <row r="31" customFormat="false" ht="15" hidden="false" customHeight="false" outlineLevel="0" collapsed="false">
      <c r="A31" s="37" t="n">
        <v>29</v>
      </c>
      <c r="B31" s="37" t="s">
        <v>24</v>
      </c>
      <c r="C31" s="37" t="n">
        <v>400</v>
      </c>
      <c r="D31" s="37" t="n">
        <v>203524</v>
      </c>
      <c r="E31" s="38" t="s">
        <v>167</v>
      </c>
      <c r="F31" s="37" t="n">
        <v>2079661</v>
      </c>
      <c r="G31" s="37" t="s">
        <v>166</v>
      </c>
      <c r="H31" s="37" t="s">
        <v>29</v>
      </c>
      <c r="I31" s="37" t="n">
        <v>0</v>
      </c>
      <c r="J31" s="37"/>
      <c r="K31" s="37" t="n">
        <f aca="false">SUM(I31:J31)</f>
        <v>0</v>
      </c>
      <c r="L31" s="37" t="n">
        <f aca="false">H31-K31</f>
        <v>0</v>
      </c>
      <c r="M31" s="37" t="s">
        <v>29</v>
      </c>
      <c r="N31" s="37" t="s">
        <v>29</v>
      </c>
      <c r="O31" s="37" t="s">
        <v>29</v>
      </c>
      <c r="P31" s="37" t="s">
        <v>29</v>
      </c>
      <c r="Q31" s="37" t="s">
        <v>29</v>
      </c>
      <c r="R31" s="37" t="s">
        <v>29</v>
      </c>
      <c r="S31" s="37" t="s">
        <v>29</v>
      </c>
      <c r="T31" s="37" t="n">
        <v>200</v>
      </c>
      <c r="U31" s="37" t="n">
        <v>200</v>
      </c>
      <c r="V31" s="37" t="s">
        <v>29</v>
      </c>
      <c r="W31" s="37" t="n">
        <v>200</v>
      </c>
      <c r="X31" s="37" t="n">
        <v>200</v>
      </c>
      <c r="Y31" s="37" t="s">
        <v>29</v>
      </c>
      <c r="Z31" s="37" t="s">
        <v>29</v>
      </c>
      <c r="AA31" s="37" t="s">
        <v>29</v>
      </c>
      <c r="AB31" s="37" t="s">
        <v>29</v>
      </c>
      <c r="AC31" s="37" t="s">
        <v>29</v>
      </c>
      <c r="AD31" s="37" t="s">
        <v>29</v>
      </c>
      <c r="AE31" s="37" t="s">
        <v>29</v>
      </c>
      <c r="AF31" s="37" t="s">
        <v>29</v>
      </c>
      <c r="AG31" s="37" t="s">
        <v>29</v>
      </c>
      <c r="AH31" s="37" t="n">
        <v>200</v>
      </c>
      <c r="AI31" s="37" t="n">
        <v>200</v>
      </c>
      <c r="AJ31" s="37" t="s">
        <v>29</v>
      </c>
      <c r="AK31" s="37" t="n">
        <v>200</v>
      </c>
      <c r="AL31" s="11" t="n">
        <f aca="false">ROUNDUP(L31/C31,0)</f>
        <v>0</v>
      </c>
      <c r="AM31" s="13" t="n">
        <v>282</v>
      </c>
      <c r="AN31" s="13" t="n">
        <v>0</v>
      </c>
      <c r="AO31" s="13" t="n">
        <v>0</v>
      </c>
    </row>
    <row r="32" customFormat="false" ht="15" hidden="false" customHeight="false" outlineLevel="0" collapsed="false">
      <c r="A32" s="37" t="n">
        <v>30</v>
      </c>
      <c r="B32" s="37" t="s">
        <v>24</v>
      </c>
      <c r="C32" s="37" t="n">
        <v>300</v>
      </c>
      <c r="D32" s="37" t="n">
        <v>194849</v>
      </c>
      <c r="E32" s="38" t="s">
        <v>237</v>
      </c>
      <c r="F32" s="37" t="n">
        <v>2118348</v>
      </c>
      <c r="G32" s="37" t="s">
        <v>236</v>
      </c>
      <c r="H32" s="37" t="s">
        <v>29</v>
      </c>
      <c r="I32" s="37" t="n">
        <v>0</v>
      </c>
      <c r="J32" s="37"/>
      <c r="K32" s="37" t="n">
        <f aca="false">SUM(I32:J32)</f>
        <v>0</v>
      </c>
      <c r="L32" s="37" t="n">
        <f aca="false">H32-K32</f>
        <v>0</v>
      </c>
      <c r="M32" s="37" t="s">
        <v>29</v>
      </c>
      <c r="N32" s="37" t="n">
        <v>600</v>
      </c>
      <c r="O32" s="37" t="s">
        <v>29</v>
      </c>
      <c r="P32" s="37" t="s">
        <v>29</v>
      </c>
      <c r="Q32" s="37" t="s">
        <v>29</v>
      </c>
      <c r="R32" s="37" t="s">
        <v>29</v>
      </c>
      <c r="S32" s="37" t="s">
        <v>29</v>
      </c>
      <c r="T32" s="37" t="s">
        <v>29</v>
      </c>
      <c r="U32" s="37" t="s">
        <v>29</v>
      </c>
      <c r="V32" s="37" t="s">
        <v>29</v>
      </c>
      <c r="W32" s="37" t="s">
        <v>29</v>
      </c>
      <c r="X32" s="37" t="s">
        <v>29</v>
      </c>
      <c r="Y32" s="37" t="s">
        <v>29</v>
      </c>
      <c r="Z32" s="37" t="s">
        <v>29</v>
      </c>
      <c r="AA32" s="37" t="s">
        <v>29</v>
      </c>
      <c r="AB32" s="37" t="s">
        <v>29</v>
      </c>
      <c r="AC32" s="37" t="s">
        <v>29</v>
      </c>
      <c r="AD32" s="37" t="s">
        <v>29</v>
      </c>
      <c r="AE32" s="37" t="s">
        <v>29</v>
      </c>
      <c r="AF32" s="37" t="s">
        <v>29</v>
      </c>
      <c r="AG32" s="37" t="n">
        <v>600</v>
      </c>
      <c r="AH32" s="37" t="s">
        <v>29</v>
      </c>
      <c r="AI32" s="37" t="s">
        <v>29</v>
      </c>
      <c r="AJ32" s="37" t="s">
        <v>29</v>
      </c>
      <c r="AK32" s="37" t="n">
        <v>600</v>
      </c>
      <c r="AL32" s="11" t="n">
        <f aca="false">ROUNDUP(L32/C32,0)</f>
        <v>0</v>
      </c>
      <c r="AM32" s="13" t="n">
        <v>364</v>
      </c>
      <c r="AN32" s="13" t="n">
        <v>0</v>
      </c>
      <c r="AO32" s="13" t="n">
        <v>0</v>
      </c>
    </row>
    <row r="33" customFormat="false" ht="15" hidden="false" customHeight="false" outlineLevel="0" collapsed="false">
      <c r="A33" s="37" t="n">
        <v>31</v>
      </c>
      <c r="B33" s="37" t="s">
        <v>24</v>
      </c>
      <c r="C33" s="37" t="n">
        <v>200</v>
      </c>
      <c r="D33" s="37" t="n">
        <v>203524</v>
      </c>
      <c r="E33" s="38" t="s">
        <v>193</v>
      </c>
      <c r="F33" s="37" t="n">
        <v>2071369</v>
      </c>
      <c r="G33" s="37" t="s">
        <v>192</v>
      </c>
      <c r="H33" s="37" t="s">
        <v>29</v>
      </c>
      <c r="I33" s="37" t="n">
        <v>0</v>
      </c>
      <c r="J33" s="37"/>
      <c r="K33" s="37" t="n">
        <f aca="false">SUM(I33:J33)</f>
        <v>0</v>
      </c>
      <c r="L33" s="37" t="n">
        <f aca="false">H33-K33</f>
        <v>0</v>
      </c>
      <c r="M33" s="37" t="s">
        <v>29</v>
      </c>
      <c r="N33" s="37" t="s">
        <v>29</v>
      </c>
      <c r="O33" s="37" t="s">
        <v>29</v>
      </c>
      <c r="P33" s="37" t="s">
        <v>29</v>
      </c>
      <c r="Q33" s="37" t="s">
        <v>29</v>
      </c>
      <c r="R33" s="37" t="s">
        <v>29</v>
      </c>
      <c r="S33" s="37" t="s">
        <v>29</v>
      </c>
      <c r="T33" s="37" t="s">
        <v>29</v>
      </c>
      <c r="U33" s="37" t="s">
        <v>29</v>
      </c>
      <c r="V33" s="37" t="s">
        <v>29</v>
      </c>
      <c r="W33" s="37" t="s">
        <v>29</v>
      </c>
      <c r="X33" s="37" t="s">
        <v>29</v>
      </c>
      <c r="Y33" s="37" t="s">
        <v>29</v>
      </c>
      <c r="Z33" s="37" t="s">
        <v>29</v>
      </c>
      <c r="AA33" s="37" t="s">
        <v>29</v>
      </c>
      <c r="AB33" s="37" t="s">
        <v>29</v>
      </c>
      <c r="AC33" s="37" t="s">
        <v>29</v>
      </c>
      <c r="AD33" s="37" t="s">
        <v>29</v>
      </c>
      <c r="AE33" s="37" t="s">
        <v>29</v>
      </c>
      <c r="AF33" s="37" t="s">
        <v>29</v>
      </c>
      <c r="AG33" s="37" t="s">
        <v>29</v>
      </c>
      <c r="AH33" s="37" t="s">
        <v>29</v>
      </c>
      <c r="AI33" s="37" t="s">
        <v>29</v>
      </c>
      <c r="AJ33" s="37" t="s">
        <v>29</v>
      </c>
      <c r="AK33" s="37" t="s">
        <v>29</v>
      </c>
      <c r="AL33" s="11" t="n">
        <f aca="false">ROUNDUP(L33/C33,0)</f>
        <v>0</v>
      </c>
      <c r="AM33" s="13" t="n">
        <v>70</v>
      </c>
      <c r="AN33" s="13" t="n">
        <v>0</v>
      </c>
      <c r="AO33" s="13" t="n">
        <v>0</v>
      </c>
    </row>
    <row r="34" customFormat="false" ht="15" hidden="false" customHeight="false" outlineLevel="0" collapsed="false">
      <c r="A34" s="37" t="n">
        <v>32</v>
      </c>
      <c r="B34" s="37" t="s">
        <v>24</v>
      </c>
      <c r="C34" s="37" t="n">
        <v>2850</v>
      </c>
      <c r="D34" s="37" t="n">
        <v>203524</v>
      </c>
      <c r="E34" s="38" t="s">
        <v>207</v>
      </c>
      <c r="F34" s="37" t="n">
        <v>2134669</v>
      </c>
      <c r="G34" s="37" t="s">
        <v>206</v>
      </c>
      <c r="H34" s="37" t="s">
        <v>29</v>
      </c>
      <c r="I34" s="37" t="n">
        <v>0</v>
      </c>
      <c r="J34" s="37"/>
      <c r="K34" s="37" t="n">
        <f aca="false">SUM(I34:J34)</f>
        <v>0</v>
      </c>
      <c r="L34" s="37" t="n">
        <f aca="false">H34-K34</f>
        <v>0</v>
      </c>
      <c r="M34" s="37" t="s">
        <v>29</v>
      </c>
      <c r="N34" s="37" t="s">
        <v>29</v>
      </c>
      <c r="O34" s="37" t="s">
        <v>29</v>
      </c>
      <c r="P34" s="37" t="s">
        <v>29</v>
      </c>
      <c r="Q34" s="37" t="s">
        <v>29</v>
      </c>
      <c r="R34" s="37" t="s">
        <v>29</v>
      </c>
      <c r="S34" s="37" t="s">
        <v>29</v>
      </c>
      <c r="T34" s="37" t="s">
        <v>29</v>
      </c>
      <c r="U34" s="37" t="s">
        <v>29</v>
      </c>
      <c r="V34" s="37" t="s">
        <v>29</v>
      </c>
      <c r="W34" s="37" t="s">
        <v>29</v>
      </c>
      <c r="X34" s="37" t="s">
        <v>29</v>
      </c>
      <c r="Y34" s="37" t="s">
        <v>29</v>
      </c>
      <c r="Z34" s="37" t="s">
        <v>29</v>
      </c>
      <c r="AA34" s="37" t="s">
        <v>29</v>
      </c>
      <c r="AB34" s="37" t="s">
        <v>29</v>
      </c>
      <c r="AC34" s="37" t="s">
        <v>29</v>
      </c>
      <c r="AD34" s="37" t="s">
        <v>29</v>
      </c>
      <c r="AE34" s="37" t="s">
        <v>29</v>
      </c>
      <c r="AF34" s="37" t="s">
        <v>29</v>
      </c>
      <c r="AG34" s="37" t="n">
        <v>1500</v>
      </c>
      <c r="AH34" s="37" t="s">
        <v>29</v>
      </c>
      <c r="AI34" s="37" t="s">
        <v>29</v>
      </c>
      <c r="AJ34" s="37" t="s">
        <v>29</v>
      </c>
      <c r="AK34" s="37" t="s">
        <v>29</v>
      </c>
      <c r="AL34" s="11" t="n">
        <f aca="false">ROUNDUP(L34/C34,0)</f>
        <v>0</v>
      </c>
      <c r="AM34" s="13" t="n">
        <v>16</v>
      </c>
      <c r="AN34" s="13" t="n">
        <v>3</v>
      </c>
      <c r="AO34" s="13" t="s">
        <v>95</v>
      </c>
    </row>
    <row r="35" customFormat="false" ht="15" hidden="false" customHeight="false" outlineLevel="0" collapsed="false">
      <c r="A35" s="37" t="n">
        <v>33</v>
      </c>
      <c r="B35" s="37" t="s">
        <v>24</v>
      </c>
      <c r="C35" s="37" t="n">
        <v>200</v>
      </c>
      <c r="D35" s="37" t="n">
        <v>0</v>
      </c>
      <c r="E35" s="38" t="s">
        <v>191</v>
      </c>
      <c r="F35" s="37" t="n">
        <v>2071368</v>
      </c>
      <c r="G35" s="37" t="s">
        <v>190</v>
      </c>
      <c r="H35" s="37" t="s">
        <v>29</v>
      </c>
      <c r="I35" s="37" t="n">
        <v>0</v>
      </c>
      <c r="J35" s="37"/>
      <c r="K35" s="37" t="n">
        <f aca="false">SUM(I35:J35)</f>
        <v>0</v>
      </c>
      <c r="L35" s="37" t="n">
        <f aca="false">H35-K35</f>
        <v>0</v>
      </c>
      <c r="M35" s="37" t="s">
        <v>29</v>
      </c>
      <c r="N35" s="37" t="s">
        <v>29</v>
      </c>
      <c r="O35" s="37" t="s">
        <v>29</v>
      </c>
      <c r="P35" s="37" t="s">
        <v>29</v>
      </c>
      <c r="Q35" s="37" t="s">
        <v>29</v>
      </c>
      <c r="R35" s="37" t="s">
        <v>29</v>
      </c>
      <c r="S35" s="37" t="s">
        <v>29</v>
      </c>
      <c r="T35" s="37" t="s">
        <v>29</v>
      </c>
      <c r="U35" s="37" t="s">
        <v>29</v>
      </c>
      <c r="V35" s="37" t="s">
        <v>29</v>
      </c>
      <c r="W35" s="37" t="s">
        <v>29</v>
      </c>
      <c r="X35" s="37" t="s">
        <v>29</v>
      </c>
      <c r="Y35" s="37" t="s">
        <v>29</v>
      </c>
      <c r="Z35" s="37" t="s">
        <v>29</v>
      </c>
      <c r="AA35" s="37" t="s">
        <v>29</v>
      </c>
      <c r="AB35" s="37" t="s">
        <v>29</v>
      </c>
      <c r="AC35" s="37" t="s">
        <v>29</v>
      </c>
      <c r="AD35" s="37" t="s">
        <v>29</v>
      </c>
      <c r="AE35" s="37" t="s">
        <v>29</v>
      </c>
      <c r="AF35" s="37" t="s">
        <v>29</v>
      </c>
      <c r="AG35" s="37" t="s">
        <v>29</v>
      </c>
      <c r="AH35" s="37" t="s">
        <v>29</v>
      </c>
      <c r="AI35" s="37" t="s">
        <v>29</v>
      </c>
      <c r="AJ35" s="37" t="s">
        <v>29</v>
      </c>
      <c r="AK35" s="37" t="s">
        <v>29</v>
      </c>
      <c r="AL35" s="11" t="n">
        <f aca="false">ROUNDUP(L35/C35,0)</f>
        <v>0</v>
      </c>
      <c r="AM35" s="13" t="n">
        <v>105</v>
      </c>
      <c r="AN35" s="13" t="n">
        <v>0</v>
      </c>
      <c r="AO35" s="13" t="n">
        <v>0</v>
      </c>
    </row>
    <row r="36" customFormat="false" ht="15" hidden="false" customHeight="false" outlineLevel="0" collapsed="false">
      <c r="A36" s="37" t="n">
        <v>34</v>
      </c>
      <c r="B36" s="37" t="s">
        <v>24</v>
      </c>
      <c r="C36" s="37" t="n">
        <v>400</v>
      </c>
      <c r="D36" s="37" t="n">
        <v>203524</v>
      </c>
      <c r="E36" s="38" t="s">
        <v>149</v>
      </c>
      <c r="F36" s="37" t="n">
        <v>2079665</v>
      </c>
      <c r="G36" s="37" t="s">
        <v>148</v>
      </c>
      <c r="H36" s="37" t="s">
        <v>29</v>
      </c>
      <c r="I36" s="37" t="n">
        <v>0</v>
      </c>
      <c r="J36" s="37"/>
      <c r="K36" s="37" t="n">
        <f aca="false">SUM(I36:J36)</f>
        <v>0</v>
      </c>
      <c r="L36" s="37" t="n">
        <f aca="false">H36-K36</f>
        <v>0</v>
      </c>
      <c r="M36" s="37" t="s">
        <v>29</v>
      </c>
      <c r="N36" s="37" t="s">
        <v>29</v>
      </c>
      <c r="O36" s="37" t="n">
        <v>200</v>
      </c>
      <c r="P36" s="37" t="n">
        <v>200</v>
      </c>
      <c r="Q36" s="37" t="s">
        <v>29</v>
      </c>
      <c r="R36" s="37" t="n">
        <v>200</v>
      </c>
      <c r="S36" s="37" t="s">
        <v>29</v>
      </c>
      <c r="T36" s="37" t="s">
        <v>29</v>
      </c>
      <c r="U36" s="37" t="n">
        <v>200</v>
      </c>
      <c r="V36" s="37" t="n">
        <v>200</v>
      </c>
      <c r="W36" s="37" t="s">
        <v>29</v>
      </c>
      <c r="X36" s="37" t="n">
        <v>200</v>
      </c>
      <c r="Y36" s="37" t="s">
        <v>29</v>
      </c>
      <c r="Z36" s="37" t="s">
        <v>29</v>
      </c>
      <c r="AA36" s="37" t="s">
        <v>29</v>
      </c>
      <c r="AB36" s="37" t="s">
        <v>29</v>
      </c>
      <c r="AC36" s="37" t="s">
        <v>29</v>
      </c>
      <c r="AD36" s="37" t="s">
        <v>29</v>
      </c>
      <c r="AE36" s="37" t="s">
        <v>29</v>
      </c>
      <c r="AF36" s="37" t="s">
        <v>29</v>
      </c>
      <c r="AG36" s="37" t="s">
        <v>29</v>
      </c>
      <c r="AH36" s="37" t="n">
        <v>200</v>
      </c>
      <c r="AI36" s="37" t="n">
        <v>200</v>
      </c>
      <c r="AJ36" s="37" t="n">
        <v>200</v>
      </c>
      <c r="AK36" s="37" t="s">
        <v>29</v>
      </c>
      <c r="AL36" s="11" t="n">
        <f aca="false">ROUNDUP(L36/C36,0)</f>
        <v>0</v>
      </c>
      <c r="AM36" s="13" t="n">
        <v>34</v>
      </c>
      <c r="AN36" s="13" t="n">
        <v>494</v>
      </c>
      <c r="AO36" s="13" t="n">
        <v>0</v>
      </c>
    </row>
    <row r="37" customFormat="false" ht="15" hidden="false" customHeight="false" outlineLevel="0" collapsed="false">
      <c r="A37" s="37" t="n">
        <v>35</v>
      </c>
      <c r="B37" s="37" t="s">
        <v>24</v>
      </c>
      <c r="C37" s="37" t="n">
        <v>600</v>
      </c>
      <c r="D37" s="37" t="n">
        <v>203525</v>
      </c>
      <c r="E37" s="38" t="s">
        <v>175</v>
      </c>
      <c r="F37" s="37" t="n">
        <v>2021443</v>
      </c>
      <c r="G37" s="37" t="s">
        <v>174</v>
      </c>
      <c r="H37" s="37" t="s">
        <v>29</v>
      </c>
      <c r="I37" s="37" t="n">
        <v>0</v>
      </c>
      <c r="J37" s="37"/>
      <c r="K37" s="37" t="n">
        <f aca="false">SUM(I37:J37)</f>
        <v>0</v>
      </c>
      <c r="L37" s="37" t="n">
        <f aca="false">H37-K37</f>
        <v>0</v>
      </c>
      <c r="M37" s="37" t="s">
        <v>29</v>
      </c>
      <c r="N37" s="37" t="s">
        <v>29</v>
      </c>
      <c r="O37" s="37" t="n">
        <v>600</v>
      </c>
      <c r="P37" s="37" t="n">
        <v>600</v>
      </c>
      <c r="Q37" s="37" t="n">
        <v>600</v>
      </c>
      <c r="R37" s="37" t="s">
        <v>29</v>
      </c>
      <c r="S37" s="37" t="s">
        <v>29</v>
      </c>
      <c r="T37" s="37" t="n">
        <v>600</v>
      </c>
      <c r="U37" s="37" t="n">
        <v>600</v>
      </c>
      <c r="V37" s="37" t="n">
        <v>600</v>
      </c>
      <c r="W37" s="37" t="n">
        <v>600</v>
      </c>
      <c r="X37" s="37" t="n">
        <v>600</v>
      </c>
      <c r="Y37" s="37" t="s">
        <v>29</v>
      </c>
      <c r="Z37" s="37" t="s">
        <v>29</v>
      </c>
      <c r="AA37" s="37" t="s">
        <v>29</v>
      </c>
      <c r="AB37" s="37" t="s">
        <v>29</v>
      </c>
      <c r="AC37" s="37" t="s">
        <v>29</v>
      </c>
      <c r="AD37" s="37" t="s">
        <v>29</v>
      </c>
      <c r="AE37" s="37" t="s">
        <v>29</v>
      </c>
      <c r="AF37" s="37" t="s">
        <v>29</v>
      </c>
      <c r="AG37" s="37" t="s">
        <v>29</v>
      </c>
      <c r="AH37" s="37" t="n">
        <v>600</v>
      </c>
      <c r="AI37" s="37" t="n">
        <v>600</v>
      </c>
      <c r="AJ37" s="37" t="n">
        <v>600</v>
      </c>
      <c r="AK37" s="37" t="n">
        <v>600</v>
      </c>
      <c r="AL37" s="11" t="n">
        <f aca="false">ROUNDUP(L37/C37,0)</f>
        <v>0</v>
      </c>
      <c r="AM37" s="13" t="n">
        <v>620</v>
      </c>
      <c r="AN37" s="13" t="n">
        <v>77</v>
      </c>
      <c r="AO37" s="13" t="n">
        <v>0</v>
      </c>
    </row>
    <row r="38" customFormat="false" ht="15" hidden="false" customHeight="false" outlineLevel="0" collapsed="false">
      <c r="A38" s="37" t="n">
        <v>36</v>
      </c>
      <c r="B38" s="37" t="s">
        <v>24</v>
      </c>
      <c r="C38" s="37" t="n">
        <v>450</v>
      </c>
      <c r="D38" s="37" t="n">
        <v>156988</v>
      </c>
      <c r="E38" s="38" t="s">
        <v>251</v>
      </c>
      <c r="F38" s="37" t="n">
        <v>2132174</v>
      </c>
      <c r="G38" s="37" t="s">
        <v>250</v>
      </c>
      <c r="H38" s="37" t="s">
        <v>29</v>
      </c>
      <c r="I38" s="37" t="n">
        <v>0</v>
      </c>
      <c r="J38" s="37"/>
      <c r="K38" s="37" t="n">
        <f aca="false">SUM(I38:J38)</f>
        <v>0</v>
      </c>
      <c r="L38" s="37" t="n">
        <f aca="false">H38-K38</f>
        <v>0</v>
      </c>
      <c r="M38" s="37" t="n">
        <v>500</v>
      </c>
      <c r="N38" s="37" t="n">
        <v>500</v>
      </c>
      <c r="O38" s="37" t="s">
        <v>29</v>
      </c>
      <c r="P38" s="37" t="s">
        <v>29</v>
      </c>
      <c r="Q38" s="37" t="s">
        <v>29</v>
      </c>
      <c r="R38" s="37" t="s">
        <v>29</v>
      </c>
      <c r="S38" s="37" t="s">
        <v>29</v>
      </c>
      <c r="T38" s="37" t="s">
        <v>29</v>
      </c>
      <c r="U38" s="37" t="s">
        <v>29</v>
      </c>
      <c r="V38" s="37" t="s">
        <v>29</v>
      </c>
      <c r="W38" s="37" t="s">
        <v>29</v>
      </c>
      <c r="X38" s="37" t="s">
        <v>29</v>
      </c>
      <c r="Y38" s="37" t="s">
        <v>29</v>
      </c>
      <c r="Z38" s="37" t="s">
        <v>29</v>
      </c>
      <c r="AA38" s="37" t="s">
        <v>29</v>
      </c>
      <c r="AB38" s="37" t="s">
        <v>29</v>
      </c>
      <c r="AC38" s="37" t="s">
        <v>29</v>
      </c>
      <c r="AD38" s="37" t="s">
        <v>29</v>
      </c>
      <c r="AE38" s="37" t="s">
        <v>29</v>
      </c>
      <c r="AF38" s="37" t="s">
        <v>29</v>
      </c>
      <c r="AG38" s="37" t="n">
        <v>500</v>
      </c>
      <c r="AH38" s="37" t="s">
        <v>29</v>
      </c>
      <c r="AI38" s="37" t="s">
        <v>29</v>
      </c>
      <c r="AJ38" s="37" t="n">
        <v>500</v>
      </c>
      <c r="AK38" s="37" t="s">
        <v>29</v>
      </c>
      <c r="AL38" s="11" t="n">
        <f aca="false">ROUNDUP(L38/C38,0)</f>
        <v>0</v>
      </c>
      <c r="AM38" s="13" t="n">
        <v>21</v>
      </c>
      <c r="AN38" s="13" t="n">
        <v>0</v>
      </c>
      <c r="AO38" s="13" t="n">
        <v>0</v>
      </c>
    </row>
    <row r="39" customFormat="false" ht="15" hidden="false" customHeight="false" outlineLevel="0" collapsed="false">
      <c r="A39" s="37" t="n">
        <v>37</v>
      </c>
      <c r="B39" s="37" t="s">
        <v>24</v>
      </c>
      <c r="C39" s="37" t="n">
        <v>3000</v>
      </c>
      <c r="D39" s="37" t="n">
        <v>203524</v>
      </c>
      <c r="E39" s="38" t="s">
        <v>249</v>
      </c>
      <c r="F39" s="37" t="n">
        <v>2115219</v>
      </c>
      <c r="G39" s="37" t="s">
        <v>248</v>
      </c>
      <c r="H39" s="37" t="s">
        <v>29</v>
      </c>
      <c r="I39" s="37" t="n">
        <v>0</v>
      </c>
      <c r="J39" s="37"/>
      <c r="K39" s="37" t="n">
        <f aca="false">SUM(I39:J39)</f>
        <v>0</v>
      </c>
      <c r="L39" s="37" t="n">
        <f aca="false">H39-K39</f>
        <v>0</v>
      </c>
      <c r="M39" s="37" t="n">
        <v>500</v>
      </c>
      <c r="N39" s="37" t="s">
        <v>29</v>
      </c>
      <c r="O39" s="37" t="n">
        <v>300</v>
      </c>
      <c r="P39" s="37" t="s">
        <v>29</v>
      </c>
      <c r="Q39" s="37" t="s">
        <v>29</v>
      </c>
      <c r="R39" s="37" t="s">
        <v>29</v>
      </c>
      <c r="S39" s="37" t="s">
        <v>29</v>
      </c>
      <c r="T39" s="37" t="s">
        <v>29</v>
      </c>
      <c r="U39" s="37" t="s">
        <v>29</v>
      </c>
      <c r="V39" s="37" t="s">
        <v>29</v>
      </c>
      <c r="W39" s="37" t="s">
        <v>29</v>
      </c>
      <c r="X39" s="37" t="s">
        <v>29</v>
      </c>
      <c r="Y39" s="37" t="s">
        <v>29</v>
      </c>
      <c r="Z39" s="37" t="s">
        <v>29</v>
      </c>
      <c r="AA39" s="37" t="s">
        <v>29</v>
      </c>
      <c r="AB39" s="37" t="s">
        <v>29</v>
      </c>
      <c r="AC39" s="37" t="s">
        <v>29</v>
      </c>
      <c r="AD39" s="37" t="s">
        <v>29</v>
      </c>
      <c r="AE39" s="37" t="s">
        <v>29</v>
      </c>
      <c r="AF39" s="37" t="s">
        <v>29</v>
      </c>
      <c r="AG39" s="37" t="s">
        <v>29</v>
      </c>
      <c r="AH39" s="37" t="n">
        <v>500</v>
      </c>
      <c r="AI39" s="37" t="s">
        <v>29</v>
      </c>
      <c r="AJ39" s="37" t="s">
        <v>29</v>
      </c>
      <c r="AK39" s="37" t="n">
        <v>500</v>
      </c>
      <c r="AL39" s="11" t="n">
        <f aca="false">ROUNDUP(L39/C39,0)</f>
        <v>0</v>
      </c>
      <c r="AM39" s="13" t="n">
        <v>1</v>
      </c>
      <c r="AN39" s="13" t="n">
        <v>0</v>
      </c>
      <c r="AO39" s="13" t="n">
        <v>0</v>
      </c>
    </row>
    <row r="40" customFormat="false" ht="15" hidden="false" customHeight="false" outlineLevel="0" collapsed="false">
      <c r="A40" s="37" t="n">
        <v>38</v>
      </c>
      <c r="B40" s="37" t="s">
        <v>24</v>
      </c>
      <c r="C40" s="37" t="n">
        <v>400</v>
      </c>
      <c r="D40" s="37" t="n">
        <v>203524</v>
      </c>
      <c r="E40" s="38" t="s">
        <v>271</v>
      </c>
      <c r="F40" s="37" t="n">
        <v>2079688</v>
      </c>
      <c r="G40" s="37" t="s">
        <v>270</v>
      </c>
      <c r="H40" s="37" t="s">
        <v>29</v>
      </c>
      <c r="I40" s="37" t="n">
        <v>0</v>
      </c>
      <c r="J40" s="37"/>
      <c r="K40" s="37" t="n">
        <f aca="false">SUM(I40:J40)</f>
        <v>0</v>
      </c>
      <c r="L40" s="37" t="n">
        <f aca="false">H40-K40</f>
        <v>0</v>
      </c>
      <c r="M40" s="37" t="s">
        <v>29</v>
      </c>
      <c r="N40" s="37" t="s">
        <v>29</v>
      </c>
      <c r="O40" s="37" t="s">
        <v>29</v>
      </c>
      <c r="P40" s="37" t="s">
        <v>29</v>
      </c>
      <c r="Q40" s="37" t="s">
        <v>29</v>
      </c>
      <c r="R40" s="37" t="s">
        <v>29</v>
      </c>
      <c r="S40" s="37" t="s">
        <v>29</v>
      </c>
      <c r="T40" s="37" t="n">
        <v>200</v>
      </c>
      <c r="U40" s="37" t="n">
        <v>200</v>
      </c>
      <c r="V40" s="37" t="s">
        <v>29</v>
      </c>
      <c r="W40" s="37" t="n">
        <v>200</v>
      </c>
      <c r="X40" s="37" t="n">
        <v>200</v>
      </c>
      <c r="Y40" s="37" t="s">
        <v>29</v>
      </c>
      <c r="Z40" s="37" t="s">
        <v>29</v>
      </c>
      <c r="AA40" s="37" t="s">
        <v>29</v>
      </c>
      <c r="AB40" s="37" t="s">
        <v>29</v>
      </c>
      <c r="AC40" s="37" t="s">
        <v>29</v>
      </c>
      <c r="AD40" s="37" t="s">
        <v>29</v>
      </c>
      <c r="AE40" s="37" t="s">
        <v>29</v>
      </c>
      <c r="AF40" s="37" t="s">
        <v>29</v>
      </c>
      <c r="AG40" s="37" t="s">
        <v>29</v>
      </c>
      <c r="AH40" s="37" t="n">
        <v>200</v>
      </c>
      <c r="AI40" s="37" t="n">
        <v>200</v>
      </c>
      <c r="AJ40" s="37" t="s">
        <v>29</v>
      </c>
      <c r="AK40" s="37" t="n">
        <v>200</v>
      </c>
      <c r="AL40" s="11" t="n">
        <f aca="false">ROUNDUP(L40/C40,0)</f>
        <v>0</v>
      </c>
      <c r="AM40" s="13" t="n">
        <v>9</v>
      </c>
      <c r="AN40" s="13" t="n">
        <v>0</v>
      </c>
      <c r="AO40" s="13" t="n">
        <v>0</v>
      </c>
    </row>
    <row r="41" customFormat="false" ht="15" hidden="false" customHeight="false" outlineLevel="0" collapsed="false">
      <c r="A41" s="37" t="n">
        <v>39</v>
      </c>
      <c r="B41" s="37" t="s">
        <v>24</v>
      </c>
      <c r="C41" s="37" t="n">
        <v>3000</v>
      </c>
      <c r="D41" s="37" t="n">
        <v>203524</v>
      </c>
      <c r="E41" s="38" t="s">
        <v>209</v>
      </c>
      <c r="F41" s="37" t="n">
        <v>2118355</v>
      </c>
      <c r="G41" s="37" t="s">
        <v>208</v>
      </c>
      <c r="H41" s="37" t="s">
        <v>29</v>
      </c>
      <c r="I41" s="37" t="n">
        <v>0</v>
      </c>
      <c r="J41" s="37"/>
      <c r="K41" s="37" t="n">
        <f aca="false">SUM(I41:J41)</f>
        <v>0</v>
      </c>
      <c r="L41" s="37" t="n">
        <f aca="false">H41-K41</f>
        <v>0</v>
      </c>
      <c r="M41" s="37" t="s">
        <v>29</v>
      </c>
      <c r="N41" s="37" t="n">
        <v>500</v>
      </c>
      <c r="O41" s="37" t="n">
        <v>0</v>
      </c>
      <c r="P41" s="37" t="s">
        <v>29</v>
      </c>
      <c r="Q41" s="37" t="s">
        <v>29</v>
      </c>
      <c r="R41" s="37" t="s">
        <v>29</v>
      </c>
      <c r="S41" s="37" t="s">
        <v>29</v>
      </c>
      <c r="T41" s="37" t="s">
        <v>29</v>
      </c>
      <c r="U41" s="37" t="s">
        <v>29</v>
      </c>
      <c r="V41" s="37" t="s">
        <v>29</v>
      </c>
      <c r="W41" s="37" t="s">
        <v>29</v>
      </c>
      <c r="X41" s="37" t="s">
        <v>29</v>
      </c>
      <c r="Y41" s="37" t="s">
        <v>29</v>
      </c>
      <c r="Z41" s="37" t="s">
        <v>29</v>
      </c>
      <c r="AA41" s="37" t="s">
        <v>29</v>
      </c>
      <c r="AB41" s="37" t="s">
        <v>29</v>
      </c>
      <c r="AC41" s="37" t="s">
        <v>29</v>
      </c>
      <c r="AD41" s="37" t="s">
        <v>29</v>
      </c>
      <c r="AE41" s="37" t="s">
        <v>29</v>
      </c>
      <c r="AF41" s="37" t="s">
        <v>29</v>
      </c>
      <c r="AG41" s="37" t="s">
        <v>29</v>
      </c>
      <c r="AH41" s="37" t="s">
        <v>29</v>
      </c>
      <c r="AI41" s="37" t="s">
        <v>29</v>
      </c>
      <c r="AJ41" s="37" t="s">
        <v>29</v>
      </c>
      <c r="AK41" s="37" t="s">
        <v>29</v>
      </c>
      <c r="AL41" s="11" t="n">
        <f aca="false">ROUNDUP(L41/C41,0)</f>
        <v>0</v>
      </c>
      <c r="AM41" s="13" t="n">
        <v>6</v>
      </c>
      <c r="AN41" s="13" t="n">
        <v>0</v>
      </c>
      <c r="AO41" s="13" t="n">
        <v>0</v>
      </c>
    </row>
    <row r="42" customFormat="false" ht="15" hidden="false" customHeight="false" outlineLevel="0" collapsed="false">
      <c r="A42" s="37" t="n">
        <v>40</v>
      </c>
      <c r="B42" s="37" t="s">
        <v>24</v>
      </c>
      <c r="C42" s="37" t="n">
        <v>2500</v>
      </c>
      <c r="D42" s="37" t="n">
        <v>203524</v>
      </c>
      <c r="E42" s="38" t="s">
        <v>221</v>
      </c>
      <c r="F42" s="37" t="n">
        <v>2115220</v>
      </c>
      <c r="G42" s="37" t="s">
        <v>220</v>
      </c>
      <c r="H42" s="37" t="s">
        <v>29</v>
      </c>
      <c r="I42" s="37" t="n">
        <v>0</v>
      </c>
      <c r="J42" s="37"/>
      <c r="K42" s="37" t="n">
        <f aca="false">SUM(I42:J42)</f>
        <v>0</v>
      </c>
      <c r="L42" s="37" t="n">
        <f aca="false">H42-K42</f>
        <v>0</v>
      </c>
      <c r="M42" s="37" t="n">
        <v>600</v>
      </c>
      <c r="N42" s="37" t="s">
        <v>29</v>
      </c>
      <c r="O42" s="37" t="s">
        <v>29</v>
      </c>
      <c r="P42" s="37" t="s">
        <v>29</v>
      </c>
      <c r="Q42" s="37" t="s">
        <v>29</v>
      </c>
      <c r="R42" s="37" t="s">
        <v>29</v>
      </c>
      <c r="S42" s="37" t="s">
        <v>29</v>
      </c>
      <c r="T42" s="37" t="s">
        <v>29</v>
      </c>
      <c r="U42" s="37" t="s">
        <v>29</v>
      </c>
      <c r="V42" s="37" t="s">
        <v>29</v>
      </c>
      <c r="W42" s="37" t="s">
        <v>29</v>
      </c>
      <c r="X42" s="37" t="s">
        <v>29</v>
      </c>
      <c r="Y42" s="37" t="s">
        <v>29</v>
      </c>
      <c r="Z42" s="37" t="s">
        <v>29</v>
      </c>
      <c r="AA42" s="37" t="s">
        <v>29</v>
      </c>
      <c r="AB42" s="37" t="s">
        <v>29</v>
      </c>
      <c r="AC42" s="37" t="s">
        <v>29</v>
      </c>
      <c r="AD42" s="37" t="s">
        <v>29</v>
      </c>
      <c r="AE42" s="37" t="s">
        <v>29</v>
      </c>
      <c r="AF42" s="37" t="s">
        <v>29</v>
      </c>
      <c r="AG42" s="37" t="s">
        <v>29</v>
      </c>
      <c r="AH42" s="37" t="s">
        <v>29</v>
      </c>
      <c r="AI42" s="37" t="s">
        <v>29</v>
      </c>
      <c r="AJ42" s="37" t="s">
        <v>29</v>
      </c>
      <c r="AK42" s="37" t="n">
        <v>1500</v>
      </c>
      <c r="AL42" s="11" t="n">
        <f aca="false">ROUNDUP(L42/C42,0)</f>
        <v>0</v>
      </c>
      <c r="AM42" s="13" t="n">
        <v>1</v>
      </c>
      <c r="AN42" s="13" t="n">
        <v>0</v>
      </c>
      <c r="AO42" s="13" t="s">
        <v>95</v>
      </c>
    </row>
    <row r="43" customFormat="false" ht="15" hidden="false" customHeight="false" outlineLevel="0" collapsed="false">
      <c r="A43" s="37" t="n">
        <v>41</v>
      </c>
      <c r="B43" s="37" t="s">
        <v>24</v>
      </c>
      <c r="C43" s="37" t="n">
        <v>2850</v>
      </c>
      <c r="D43" s="37" t="n">
        <v>0</v>
      </c>
      <c r="E43" s="38" t="s">
        <v>205</v>
      </c>
      <c r="F43" s="37" t="n">
        <v>2134667</v>
      </c>
      <c r="G43" s="37" t="s">
        <v>204</v>
      </c>
      <c r="H43" s="37" t="s">
        <v>29</v>
      </c>
      <c r="I43" s="37" t="n">
        <v>0</v>
      </c>
      <c r="J43" s="37"/>
      <c r="K43" s="37" t="n">
        <f aca="false">SUM(I43:J43)</f>
        <v>0</v>
      </c>
      <c r="L43" s="37" t="n">
        <f aca="false">H43-K43</f>
        <v>0</v>
      </c>
      <c r="M43" s="37" t="n">
        <v>600</v>
      </c>
      <c r="N43" s="37" t="s">
        <v>29</v>
      </c>
      <c r="O43" s="37" t="n">
        <v>0</v>
      </c>
      <c r="P43" s="37" t="s">
        <v>29</v>
      </c>
      <c r="Q43" s="37" t="s">
        <v>29</v>
      </c>
      <c r="R43" s="37" t="s">
        <v>29</v>
      </c>
      <c r="S43" s="37" t="s">
        <v>29</v>
      </c>
      <c r="T43" s="37" t="s">
        <v>29</v>
      </c>
      <c r="U43" s="37" t="s">
        <v>29</v>
      </c>
      <c r="V43" s="37" t="s">
        <v>29</v>
      </c>
      <c r="W43" s="37" t="s">
        <v>29</v>
      </c>
      <c r="X43" s="37" t="s">
        <v>29</v>
      </c>
      <c r="Y43" s="37" t="s">
        <v>29</v>
      </c>
      <c r="Z43" s="37" t="s">
        <v>29</v>
      </c>
      <c r="AA43" s="37" t="s">
        <v>29</v>
      </c>
      <c r="AB43" s="37" t="s">
        <v>29</v>
      </c>
      <c r="AC43" s="37" t="s">
        <v>29</v>
      </c>
      <c r="AD43" s="37" t="s">
        <v>29</v>
      </c>
      <c r="AE43" s="37" t="s">
        <v>29</v>
      </c>
      <c r="AF43" s="37" t="s">
        <v>29</v>
      </c>
      <c r="AG43" s="37" t="s">
        <v>29</v>
      </c>
      <c r="AH43" s="37" t="n">
        <v>500</v>
      </c>
      <c r="AI43" s="37" t="s">
        <v>29</v>
      </c>
      <c r="AJ43" s="37" t="s">
        <v>29</v>
      </c>
      <c r="AK43" s="37" t="n">
        <v>500</v>
      </c>
      <c r="AL43" s="11" t="n">
        <f aca="false">ROUNDUP(L43/C43,0)</f>
        <v>0</v>
      </c>
      <c r="AM43" s="13" t="n">
        <v>3</v>
      </c>
      <c r="AN43" s="13" t="n">
        <v>18</v>
      </c>
      <c r="AO43" s="13" t="n">
        <v>0</v>
      </c>
    </row>
    <row r="44" customFormat="false" ht="15" hidden="false" customHeight="false" outlineLevel="0" collapsed="false">
      <c r="A44" s="37" t="n">
        <v>42</v>
      </c>
      <c r="B44" s="37" t="s">
        <v>24</v>
      </c>
      <c r="C44" s="37" t="n">
        <v>300</v>
      </c>
      <c r="D44" s="37" t="n">
        <v>194849</v>
      </c>
      <c r="E44" s="38" t="s">
        <v>235</v>
      </c>
      <c r="F44" s="37" t="n">
        <v>2118347</v>
      </c>
      <c r="G44" s="37" t="s">
        <v>234</v>
      </c>
      <c r="H44" s="37" t="s">
        <v>29</v>
      </c>
      <c r="I44" s="37" t="n">
        <v>0</v>
      </c>
      <c r="J44" s="37"/>
      <c r="K44" s="37" t="n">
        <f aca="false">SUM(I44:J44)</f>
        <v>0</v>
      </c>
      <c r="L44" s="37" t="n">
        <f aca="false">H44-K44</f>
        <v>0</v>
      </c>
      <c r="M44" s="37" t="s">
        <v>29</v>
      </c>
      <c r="N44" s="37" t="s">
        <v>29</v>
      </c>
      <c r="O44" s="37" t="s">
        <v>29</v>
      </c>
      <c r="P44" s="37" t="n">
        <v>0</v>
      </c>
      <c r="Q44" s="37" t="s">
        <v>29</v>
      </c>
      <c r="R44" s="37" t="s">
        <v>29</v>
      </c>
      <c r="S44" s="37" t="s">
        <v>29</v>
      </c>
      <c r="T44" s="37" t="s">
        <v>29</v>
      </c>
      <c r="U44" s="37" t="s">
        <v>29</v>
      </c>
      <c r="V44" s="37" t="s">
        <v>29</v>
      </c>
      <c r="W44" s="37" t="s">
        <v>29</v>
      </c>
      <c r="X44" s="37" t="s">
        <v>29</v>
      </c>
      <c r="Y44" s="37" t="s">
        <v>29</v>
      </c>
      <c r="Z44" s="37" t="s">
        <v>29</v>
      </c>
      <c r="AA44" s="37" t="s">
        <v>29</v>
      </c>
      <c r="AB44" s="37" t="s">
        <v>29</v>
      </c>
      <c r="AC44" s="37" t="s">
        <v>29</v>
      </c>
      <c r="AD44" s="37" t="s">
        <v>29</v>
      </c>
      <c r="AE44" s="37" t="s">
        <v>29</v>
      </c>
      <c r="AF44" s="37" t="s">
        <v>29</v>
      </c>
      <c r="AG44" s="37" t="s">
        <v>29</v>
      </c>
      <c r="AH44" s="37" t="s">
        <v>29</v>
      </c>
      <c r="AI44" s="37" t="s">
        <v>29</v>
      </c>
      <c r="AJ44" s="37" t="n">
        <v>600</v>
      </c>
      <c r="AK44" s="37" t="s">
        <v>29</v>
      </c>
      <c r="AL44" s="11" t="n">
        <f aca="false">ROUNDUP(L44/C44,0)</f>
        <v>0</v>
      </c>
      <c r="AM44" s="13" t="n">
        <v>10</v>
      </c>
      <c r="AN44" s="13" t="n">
        <v>480</v>
      </c>
      <c r="AO44" s="13" t="s">
        <v>95</v>
      </c>
    </row>
    <row r="45" customFormat="false" ht="15" hidden="false" customHeight="false" outlineLevel="0" collapsed="false">
      <c r="A45" s="37" t="n">
        <v>43</v>
      </c>
      <c r="B45" s="37" t="s">
        <v>24</v>
      </c>
      <c r="C45" s="37" t="n">
        <v>6000</v>
      </c>
      <c r="D45" s="37" t="n">
        <v>203524</v>
      </c>
      <c r="E45" s="38" t="s">
        <v>201</v>
      </c>
      <c r="F45" s="37" t="n">
        <v>2116638</v>
      </c>
      <c r="G45" s="37" t="s">
        <v>200</v>
      </c>
      <c r="H45" s="37" t="s">
        <v>29</v>
      </c>
      <c r="I45" s="37" t="n">
        <v>0</v>
      </c>
      <c r="J45" s="37"/>
      <c r="K45" s="37" t="n">
        <f aca="false">SUM(I45:J45)</f>
        <v>0</v>
      </c>
      <c r="L45" s="37" t="n">
        <f aca="false">H45-K45</f>
        <v>0</v>
      </c>
      <c r="M45" s="37" t="s">
        <v>29</v>
      </c>
      <c r="N45" s="37" t="n">
        <v>500</v>
      </c>
      <c r="O45" s="37" t="s">
        <v>29</v>
      </c>
      <c r="P45" s="37" t="n">
        <v>0</v>
      </c>
      <c r="Q45" s="37" t="s">
        <v>29</v>
      </c>
      <c r="R45" s="37" t="s">
        <v>29</v>
      </c>
      <c r="S45" s="37" t="s">
        <v>29</v>
      </c>
      <c r="T45" s="37" t="s">
        <v>29</v>
      </c>
      <c r="U45" s="37" t="s">
        <v>29</v>
      </c>
      <c r="V45" s="37" t="s">
        <v>29</v>
      </c>
      <c r="W45" s="37" t="s">
        <v>29</v>
      </c>
      <c r="X45" s="37" t="s">
        <v>29</v>
      </c>
      <c r="Y45" s="37" t="s">
        <v>29</v>
      </c>
      <c r="Z45" s="37" t="s">
        <v>29</v>
      </c>
      <c r="AA45" s="37" t="s">
        <v>29</v>
      </c>
      <c r="AB45" s="37" t="s">
        <v>29</v>
      </c>
      <c r="AC45" s="37" t="s">
        <v>29</v>
      </c>
      <c r="AD45" s="37" t="s">
        <v>29</v>
      </c>
      <c r="AE45" s="37" t="s">
        <v>29</v>
      </c>
      <c r="AF45" s="37" t="s">
        <v>29</v>
      </c>
      <c r="AG45" s="37" t="s">
        <v>29</v>
      </c>
      <c r="AH45" s="37" t="s">
        <v>29</v>
      </c>
      <c r="AI45" s="37" t="s">
        <v>29</v>
      </c>
      <c r="AJ45" s="37" t="n">
        <v>500</v>
      </c>
      <c r="AK45" s="37" t="s">
        <v>29</v>
      </c>
      <c r="AL45" s="11" t="n">
        <f aca="false">ROUNDUP(L45/C45,0)</f>
        <v>0</v>
      </c>
      <c r="AM45" s="13" t="n">
        <v>9</v>
      </c>
      <c r="AN45" s="13" t="n">
        <v>0</v>
      </c>
      <c r="AO45" s="13" t="n">
        <v>0</v>
      </c>
    </row>
    <row r="46" customFormat="false" ht="15" hidden="false" customHeight="false" outlineLevel="0" collapsed="false">
      <c r="A46" s="37" t="n">
        <v>44</v>
      </c>
      <c r="B46" s="37" t="s">
        <v>24</v>
      </c>
      <c r="C46" s="37" t="n">
        <v>120</v>
      </c>
      <c r="D46" s="37" t="n">
        <v>156985</v>
      </c>
      <c r="E46" s="38" t="s">
        <v>195</v>
      </c>
      <c r="F46" s="37" t="n">
        <v>2122173</v>
      </c>
      <c r="G46" s="37" t="s">
        <v>194</v>
      </c>
      <c r="H46" s="37" t="s">
        <v>29</v>
      </c>
      <c r="I46" s="37" t="n">
        <v>0</v>
      </c>
      <c r="J46" s="37"/>
      <c r="K46" s="37" t="n">
        <f aca="false">SUM(I46:J46)</f>
        <v>0</v>
      </c>
      <c r="L46" s="37" t="n">
        <f aca="false">H46-K46</f>
        <v>0</v>
      </c>
      <c r="M46" s="37" t="n">
        <v>240</v>
      </c>
      <c r="N46" s="37" t="n">
        <v>240</v>
      </c>
      <c r="O46" s="37" t="n">
        <v>240</v>
      </c>
      <c r="P46" s="37" t="n">
        <v>0</v>
      </c>
      <c r="Q46" s="37" t="s">
        <v>29</v>
      </c>
      <c r="R46" s="37" t="s">
        <v>29</v>
      </c>
      <c r="S46" s="37" t="s">
        <v>29</v>
      </c>
      <c r="T46" s="37" t="s">
        <v>29</v>
      </c>
      <c r="U46" s="37" t="s">
        <v>29</v>
      </c>
      <c r="V46" s="37" t="s">
        <v>29</v>
      </c>
      <c r="W46" s="37" t="s">
        <v>29</v>
      </c>
      <c r="X46" s="37" t="s">
        <v>29</v>
      </c>
      <c r="Y46" s="37" t="s">
        <v>29</v>
      </c>
      <c r="Z46" s="37" t="s">
        <v>29</v>
      </c>
      <c r="AA46" s="37" t="s">
        <v>29</v>
      </c>
      <c r="AB46" s="37" t="s">
        <v>29</v>
      </c>
      <c r="AC46" s="37" t="s">
        <v>29</v>
      </c>
      <c r="AD46" s="37" t="s">
        <v>29</v>
      </c>
      <c r="AE46" s="37" t="s">
        <v>29</v>
      </c>
      <c r="AF46" s="37" t="s">
        <v>29</v>
      </c>
      <c r="AG46" s="37" t="n">
        <v>120</v>
      </c>
      <c r="AH46" s="37" t="n">
        <v>240</v>
      </c>
      <c r="AI46" s="37" t="s">
        <v>29</v>
      </c>
      <c r="AJ46" s="37" t="n">
        <v>240</v>
      </c>
      <c r="AK46" s="37" t="n">
        <v>120</v>
      </c>
      <c r="AL46" s="11" t="n">
        <f aca="false">ROUNDUP(L46/C46,0)</f>
        <v>0</v>
      </c>
      <c r="AM46" s="13" t="n">
        <v>402</v>
      </c>
      <c r="AN46" s="13" t="n">
        <v>774</v>
      </c>
      <c r="AO46" s="13" t="s">
        <v>95</v>
      </c>
    </row>
    <row r="47" customFormat="false" ht="15" hidden="false" customHeight="false" outlineLevel="0" collapsed="false">
      <c r="A47" s="37" t="n">
        <v>45</v>
      </c>
      <c r="B47" s="37" t="s">
        <v>24</v>
      </c>
      <c r="C47" s="37" t="n">
        <v>400</v>
      </c>
      <c r="D47" s="37" t="n">
        <v>203524</v>
      </c>
      <c r="E47" s="38" t="s">
        <v>75</v>
      </c>
      <c r="F47" s="37" t="n">
        <v>2071358</v>
      </c>
      <c r="G47" s="37" t="s">
        <v>74</v>
      </c>
      <c r="H47" s="37" t="s">
        <v>29</v>
      </c>
      <c r="I47" s="37" t="n">
        <v>0</v>
      </c>
      <c r="J47" s="37"/>
      <c r="K47" s="37" t="n">
        <f aca="false">SUM(I47:J47)</f>
        <v>0</v>
      </c>
      <c r="L47" s="37" t="n">
        <f aca="false">H47-K47</f>
        <v>0</v>
      </c>
      <c r="M47" s="37" t="n">
        <v>1000</v>
      </c>
      <c r="N47" s="37" t="n">
        <v>500</v>
      </c>
      <c r="O47" s="37" t="n">
        <v>1000</v>
      </c>
      <c r="P47" s="37" t="n">
        <v>500</v>
      </c>
      <c r="Q47" s="37" t="n">
        <v>1000</v>
      </c>
      <c r="R47" s="37" t="n">
        <v>500</v>
      </c>
      <c r="S47" s="37" t="s">
        <v>29</v>
      </c>
      <c r="T47" s="37" t="n">
        <v>1000</v>
      </c>
      <c r="U47" s="37" t="n">
        <v>500</v>
      </c>
      <c r="V47" s="37" t="n">
        <v>1000</v>
      </c>
      <c r="W47" s="37" t="n">
        <v>500</v>
      </c>
      <c r="X47" s="37" t="n">
        <v>1000</v>
      </c>
      <c r="Y47" s="37" t="s">
        <v>29</v>
      </c>
      <c r="Z47" s="37" t="s">
        <v>29</v>
      </c>
      <c r="AA47" s="37" t="s">
        <v>29</v>
      </c>
      <c r="AB47" s="37" t="s">
        <v>29</v>
      </c>
      <c r="AC47" s="37" t="s">
        <v>29</v>
      </c>
      <c r="AD47" s="37" t="s">
        <v>29</v>
      </c>
      <c r="AE47" s="37" t="s">
        <v>29</v>
      </c>
      <c r="AF47" s="37" t="s">
        <v>29</v>
      </c>
      <c r="AG47" s="37" t="s">
        <v>29</v>
      </c>
      <c r="AH47" s="37" t="n">
        <v>1500</v>
      </c>
      <c r="AI47" s="37" t="n">
        <v>500</v>
      </c>
      <c r="AJ47" s="37" t="n">
        <v>1000</v>
      </c>
      <c r="AK47" s="37" t="n">
        <v>500</v>
      </c>
      <c r="AL47" s="11" t="n">
        <f aca="false">ROUNDUP(L47/C47,0)</f>
        <v>0</v>
      </c>
      <c r="AM47" s="13" t="n">
        <v>13</v>
      </c>
      <c r="AN47" s="13" t="n">
        <v>1171</v>
      </c>
      <c r="AO47" s="13" t="n">
        <v>0</v>
      </c>
    </row>
    <row r="48" customFormat="false" ht="15" hidden="false" customHeight="false" outlineLevel="0" collapsed="false">
      <c r="A48" s="37" t="n">
        <v>46</v>
      </c>
      <c r="B48" s="37" t="s">
        <v>24</v>
      </c>
      <c r="C48" s="37" t="n">
        <v>200</v>
      </c>
      <c r="D48" s="37" t="n">
        <v>203525</v>
      </c>
      <c r="E48" s="38" t="s">
        <v>83</v>
      </c>
      <c r="F48" s="37" t="n">
        <v>2004137</v>
      </c>
      <c r="G48" s="37" t="s">
        <v>82</v>
      </c>
      <c r="H48" s="37" t="s">
        <v>29</v>
      </c>
      <c r="I48" s="37" t="n">
        <v>0</v>
      </c>
      <c r="J48" s="37"/>
      <c r="K48" s="37" t="n">
        <f aca="false">SUM(I48:J48)</f>
        <v>0</v>
      </c>
      <c r="L48" s="37" t="n">
        <f aca="false">H48-K48</f>
        <v>0</v>
      </c>
      <c r="M48" s="37" t="s">
        <v>29</v>
      </c>
      <c r="N48" s="37" t="n">
        <v>200</v>
      </c>
      <c r="O48" s="37" t="n">
        <v>500</v>
      </c>
      <c r="P48" s="37" t="n">
        <v>500</v>
      </c>
      <c r="Q48" s="37" t="n">
        <v>500</v>
      </c>
      <c r="R48" s="37" t="n">
        <v>500</v>
      </c>
      <c r="S48" s="37" t="s">
        <v>29</v>
      </c>
      <c r="T48" s="37" t="n">
        <v>500</v>
      </c>
      <c r="U48" s="37" t="n">
        <v>500</v>
      </c>
      <c r="V48" s="37" t="n">
        <v>500</v>
      </c>
      <c r="W48" s="37" t="n">
        <v>500</v>
      </c>
      <c r="X48" s="37" t="n">
        <v>500</v>
      </c>
      <c r="Y48" s="37" t="s">
        <v>29</v>
      </c>
      <c r="Z48" s="37" t="s">
        <v>29</v>
      </c>
      <c r="AA48" s="37" t="s">
        <v>29</v>
      </c>
      <c r="AB48" s="37" t="s">
        <v>29</v>
      </c>
      <c r="AC48" s="37" t="s">
        <v>29</v>
      </c>
      <c r="AD48" s="37" t="s">
        <v>29</v>
      </c>
      <c r="AE48" s="37" t="s">
        <v>29</v>
      </c>
      <c r="AF48" s="37" t="s">
        <v>29</v>
      </c>
      <c r="AG48" s="37" t="n">
        <v>100</v>
      </c>
      <c r="AH48" s="37" t="n">
        <v>900</v>
      </c>
      <c r="AI48" s="37" t="n">
        <v>500</v>
      </c>
      <c r="AJ48" s="37" t="n">
        <v>500</v>
      </c>
      <c r="AK48" s="37" t="n">
        <v>500</v>
      </c>
      <c r="AL48" s="11" t="n">
        <f aca="false">ROUNDUP(L48/C48,0)</f>
        <v>0</v>
      </c>
      <c r="AM48" s="13" t="n">
        <v>129</v>
      </c>
      <c r="AN48" s="13" t="n">
        <v>2049</v>
      </c>
      <c r="AO48" s="13" t="n">
        <v>0</v>
      </c>
    </row>
    <row r="49" customFormat="false" ht="15" hidden="false" customHeight="false" outlineLevel="0" collapsed="false">
      <c r="A49" s="37" t="n">
        <v>47</v>
      </c>
      <c r="B49" s="37" t="s">
        <v>24</v>
      </c>
      <c r="C49" s="37" t="n">
        <v>200</v>
      </c>
      <c r="D49" s="37" t="n">
        <v>203524</v>
      </c>
      <c r="E49" s="38" t="s">
        <v>137</v>
      </c>
      <c r="F49" s="37" t="n">
        <v>2071359</v>
      </c>
      <c r="G49" s="37" t="s">
        <v>136</v>
      </c>
      <c r="H49" s="37" t="s">
        <v>29</v>
      </c>
      <c r="I49" s="37" t="n">
        <v>0</v>
      </c>
      <c r="J49" s="37"/>
      <c r="K49" s="37" t="n">
        <f aca="false">SUM(I49:J49)</f>
        <v>0</v>
      </c>
      <c r="L49" s="37" t="n">
        <f aca="false">H49-K49</f>
        <v>0</v>
      </c>
      <c r="M49" s="37" t="n">
        <v>640</v>
      </c>
      <c r="N49" s="37" t="n">
        <v>960</v>
      </c>
      <c r="O49" s="37" t="n">
        <v>640</v>
      </c>
      <c r="P49" s="37" t="n">
        <v>640</v>
      </c>
      <c r="Q49" s="37" t="n">
        <v>960</v>
      </c>
      <c r="R49" s="37" t="n">
        <v>640</v>
      </c>
      <c r="S49" s="37" t="s">
        <v>29</v>
      </c>
      <c r="T49" s="37" t="n">
        <v>640</v>
      </c>
      <c r="U49" s="37" t="n">
        <v>960</v>
      </c>
      <c r="V49" s="37" t="n">
        <v>640</v>
      </c>
      <c r="W49" s="37" t="n">
        <v>640</v>
      </c>
      <c r="X49" s="37" t="n">
        <v>960</v>
      </c>
      <c r="Y49" s="37" t="s">
        <v>29</v>
      </c>
      <c r="Z49" s="37" t="s">
        <v>29</v>
      </c>
      <c r="AA49" s="37" t="s">
        <v>29</v>
      </c>
      <c r="AB49" s="37" t="s">
        <v>29</v>
      </c>
      <c r="AC49" s="37" t="s">
        <v>29</v>
      </c>
      <c r="AD49" s="37" t="s">
        <v>29</v>
      </c>
      <c r="AE49" s="37" t="s">
        <v>29</v>
      </c>
      <c r="AF49" s="37" t="s">
        <v>29</v>
      </c>
      <c r="AG49" s="37" t="n">
        <v>320</v>
      </c>
      <c r="AH49" s="37" t="n">
        <v>1280</v>
      </c>
      <c r="AI49" s="37" t="n">
        <v>640</v>
      </c>
      <c r="AJ49" s="37" t="n">
        <v>640</v>
      </c>
      <c r="AK49" s="37" t="n">
        <v>960</v>
      </c>
      <c r="AL49" s="11" t="n">
        <f aca="false">ROUNDUP(L49/C49,0)</f>
        <v>0</v>
      </c>
      <c r="AM49" s="13" t="n">
        <v>271</v>
      </c>
      <c r="AN49" s="13" t="n">
        <v>0</v>
      </c>
      <c r="AO49" s="13" t="s">
        <v>95</v>
      </c>
    </row>
    <row r="50" customFormat="false" ht="15" hidden="false" customHeight="false" outlineLevel="0" collapsed="false">
      <c r="A50" s="37" t="n">
        <v>48</v>
      </c>
      <c r="B50" s="37" t="s">
        <v>24</v>
      </c>
      <c r="C50" s="37" t="n">
        <v>4000</v>
      </c>
      <c r="D50" s="37" t="n">
        <v>203524</v>
      </c>
      <c r="E50" s="38" t="s">
        <v>211</v>
      </c>
      <c r="F50" s="37" t="n">
        <v>2118357</v>
      </c>
      <c r="G50" s="37" t="s">
        <v>210</v>
      </c>
      <c r="H50" s="37" t="s">
        <v>29</v>
      </c>
      <c r="I50" s="37" t="n">
        <v>0</v>
      </c>
      <c r="J50" s="37"/>
      <c r="K50" s="37" t="n">
        <f aca="false">SUM(I50:J50)</f>
        <v>0</v>
      </c>
      <c r="L50" s="37" t="n">
        <f aca="false">H50-K50</f>
        <v>0</v>
      </c>
      <c r="M50" s="37" t="s">
        <v>29</v>
      </c>
      <c r="N50" s="37" t="s">
        <v>29</v>
      </c>
      <c r="O50" s="37" t="s">
        <v>29</v>
      </c>
      <c r="P50" s="37" t="n">
        <v>0</v>
      </c>
      <c r="Q50" s="37" t="s">
        <v>29</v>
      </c>
      <c r="R50" s="37" t="s">
        <v>29</v>
      </c>
      <c r="S50" s="37" t="s">
        <v>29</v>
      </c>
      <c r="T50" s="37" t="s">
        <v>29</v>
      </c>
      <c r="U50" s="37" t="s">
        <v>29</v>
      </c>
      <c r="V50" s="37" t="s">
        <v>29</v>
      </c>
      <c r="W50" s="37" t="s">
        <v>29</v>
      </c>
      <c r="X50" s="37" t="s">
        <v>29</v>
      </c>
      <c r="Y50" s="37" t="s">
        <v>29</v>
      </c>
      <c r="Z50" s="37" t="s">
        <v>29</v>
      </c>
      <c r="AA50" s="37" t="s">
        <v>29</v>
      </c>
      <c r="AB50" s="37" t="s">
        <v>29</v>
      </c>
      <c r="AC50" s="37" t="s">
        <v>29</v>
      </c>
      <c r="AD50" s="37" t="s">
        <v>29</v>
      </c>
      <c r="AE50" s="37" t="s">
        <v>29</v>
      </c>
      <c r="AF50" s="37" t="s">
        <v>29</v>
      </c>
      <c r="AG50" s="37" t="s">
        <v>29</v>
      </c>
      <c r="AH50" s="37" t="n">
        <v>500</v>
      </c>
      <c r="AI50" s="37" t="s">
        <v>29</v>
      </c>
      <c r="AJ50" s="37" t="s">
        <v>29</v>
      </c>
      <c r="AK50" s="37" t="s">
        <v>29</v>
      </c>
      <c r="AL50" s="11" t="n">
        <f aca="false">ROUNDUP(L50/C50,0)</f>
        <v>0</v>
      </c>
      <c r="AM50" s="13" t="n">
        <v>1</v>
      </c>
      <c r="AN50" s="13" t="n">
        <v>0</v>
      </c>
      <c r="AO50" s="13" t="n">
        <v>0</v>
      </c>
    </row>
    <row r="51" customFormat="false" ht="15" hidden="false" customHeight="false" outlineLevel="0" collapsed="false">
      <c r="A51" s="37" t="n">
        <v>49</v>
      </c>
      <c r="B51" s="37" t="s">
        <v>24</v>
      </c>
      <c r="C51" s="37" t="n">
        <v>1500</v>
      </c>
      <c r="D51" s="37" t="n">
        <v>203524</v>
      </c>
      <c r="E51" s="38" t="s">
        <v>215</v>
      </c>
      <c r="F51" s="37" t="n">
        <v>2118359</v>
      </c>
      <c r="G51" s="37" t="s">
        <v>214</v>
      </c>
      <c r="H51" s="37" t="s">
        <v>29</v>
      </c>
      <c r="I51" s="37" t="n">
        <v>0</v>
      </c>
      <c r="J51" s="37"/>
      <c r="K51" s="37" t="n">
        <f aca="false">SUM(I51:J51)</f>
        <v>0</v>
      </c>
      <c r="L51" s="37" t="n">
        <f aca="false">H51-K51</f>
        <v>0</v>
      </c>
      <c r="M51" s="37" t="s">
        <v>29</v>
      </c>
      <c r="N51" s="37" t="s">
        <v>29</v>
      </c>
      <c r="O51" s="37" t="s">
        <v>29</v>
      </c>
      <c r="P51" s="37" t="n">
        <v>0</v>
      </c>
      <c r="Q51" s="37" t="s">
        <v>29</v>
      </c>
      <c r="R51" s="37" t="s">
        <v>29</v>
      </c>
      <c r="S51" s="37" t="s">
        <v>29</v>
      </c>
      <c r="T51" s="37" t="s">
        <v>29</v>
      </c>
      <c r="U51" s="37" t="s">
        <v>29</v>
      </c>
      <c r="V51" s="37" t="s">
        <v>29</v>
      </c>
      <c r="W51" s="37" t="s">
        <v>29</v>
      </c>
      <c r="X51" s="37" t="s">
        <v>29</v>
      </c>
      <c r="Y51" s="37" t="s">
        <v>29</v>
      </c>
      <c r="Z51" s="37" t="s">
        <v>29</v>
      </c>
      <c r="AA51" s="37" t="s">
        <v>29</v>
      </c>
      <c r="AB51" s="37" t="s">
        <v>29</v>
      </c>
      <c r="AC51" s="37" t="s">
        <v>29</v>
      </c>
      <c r="AD51" s="37" t="s">
        <v>29</v>
      </c>
      <c r="AE51" s="37" t="s">
        <v>29</v>
      </c>
      <c r="AF51" s="37" t="s">
        <v>29</v>
      </c>
      <c r="AG51" s="37" t="s">
        <v>29</v>
      </c>
      <c r="AH51" s="37" t="n">
        <v>500</v>
      </c>
      <c r="AI51" s="37" t="s">
        <v>29</v>
      </c>
      <c r="AJ51" s="37" t="s">
        <v>29</v>
      </c>
      <c r="AK51" s="37" t="s">
        <v>29</v>
      </c>
      <c r="AL51" s="11" t="n">
        <f aca="false">ROUNDUP(L51/C51,0)</f>
        <v>0</v>
      </c>
      <c r="AM51" s="13" t="n">
        <v>9</v>
      </c>
      <c r="AN51" s="13" t="n">
        <v>131</v>
      </c>
      <c r="AO51" s="13" t="s">
        <v>95</v>
      </c>
    </row>
    <row r="52" customFormat="false" ht="15" hidden="false" customHeight="false" outlineLevel="0" collapsed="false">
      <c r="A52" s="37" t="n">
        <v>50</v>
      </c>
      <c r="B52" s="37" t="s">
        <v>24</v>
      </c>
      <c r="C52" s="37" t="n">
        <v>100</v>
      </c>
      <c r="D52" s="37" t="n">
        <v>203524</v>
      </c>
      <c r="E52" s="38" t="s">
        <v>199</v>
      </c>
      <c r="F52" s="37" t="n">
        <v>2122175</v>
      </c>
      <c r="G52" s="37" t="s">
        <v>198</v>
      </c>
      <c r="H52" s="37" t="s">
        <v>29</v>
      </c>
      <c r="I52" s="37" t="n">
        <v>0</v>
      </c>
      <c r="J52" s="37"/>
      <c r="K52" s="37" t="n">
        <f aca="false">SUM(I52:J52)</f>
        <v>0</v>
      </c>
      <c r="L52" s="37" t="n">
        <f aca="false">H52-K52</f>
        <v>0</v>
      </c>
      <c r="M52" s="37" t="s">
        <v>29</v>
      </c>
      <c r="N52" s="37" t="n">
        <v>500</v>
      </c>
      <c r="O52" s="37" t="n">
        <v>0</v>
      </c>
      <c r="P52" s="37" t="s">
        <v>29</v>
      </c>
      <c r="Q52" s="37" t="s">
        <v>29</v>
      </c>
      <c r="R52" s="37" t="s">
        <v>29</v>
      </c>
      <c r="S52" s="37" t="s">
        <v>29</v>
      </c>
      <c r="T52" s="37" t="s">
        <v>29</v>
      </c>
      <c r="U52" s="37" t="s">
        <v>29</v>
      </c>
      <c r="V52" s="37" t="s">
        <v>29</v>
      </c>
      <c r="W52" s="37" t="s">
        <v>29</v>
      </c>
      <c r="X52" s="37" t="s">
        <v>29</v>
      </c>
      <c r="Y52" s="37" t="s">
        <v>29</v>
      </c>
      <c r="Z52" s="37" t="s">
        <v>29</v>
      </c>
      <c r="AA52" s="37" t="s">
        <v>29</v>
      </c>
      <c r="AB52" s="37" t="s">
        <v>29</v>
      </c>
      <c r="AC52" s="37" t="s">
        <v>29</v>
      </c>
      <c r="AD52" s="37" t="s">
        <v>29</v>
      </c>
      <c r="AE52" s="37" t="s">
        <v>29</v>
      </c>
      <c r="AF52" s="37" t="s">
        <v>29</v>
      </c>
      <c r="AG52" s="37" t="s">
        <v>29</v>
      </c>
      <c r="AH52" s="37" t="n">
        <v>500</v>
      </c>
      <c r="AI52" s="37" t="s">
        <v>29</v>
      </c>
      <c r="AJ52" s="37" t="s">
        <v>29</v>
      </c>
      <c r="AK52" s="37" t="n">
        <v>500</v>
      </c>
      <c r="AL52" s="11" t="n">
        <f aca="false">ROUNDUP(L52/C52,0)</f>
        <v>0</v>
      </c>
      <c r="AM52" s="13" t="n">
        <v>100</v>
      </c>
      <c r="AN52" s="13" t="n">
        <v>1435</v>
      </c>
      <c r="AO52" s="13" t="n">
        <v>0</v>
      </c>
    </row>
    <row r="53" customFormat="false" ht="15" hidden="false" customHeight="false" outlineLevel="0" collapsed="false">
      <c r="A53" s="37" t="n">
        <v>51</v>
      </c>
      <c r="B53" s="37" t="s">
        <v>24</v>
      </c>
      <c r="C53" s="37" t="n">
        <v>300</v>
      </c>
      <c r="D53" s="37" t="n">
        <v>203524</v>
      </c>
      <c r="E53" s="38" t="s">
        <v>197</v>
      </c>
      <c r="F53" s="37" t="n">
        <v>2122174</v>
      </c>
      <c r="G53" s="37" t="s">
        <v>196</v>
      </c>
      <c r="H53" s="37" t="s">
        <v>29</v>
      </c>
      <c r="I53" s="37" t="n">
        <v>0</v>
      </c>
      <c r="J53" s="37"/>
      <c r="K53" s="37" t="n">
        <f aca="false">SUM(I53:J53)</f>
        <v>0</v>
      </c>
      <c r="L53" s="37" t="n">
        <f aca="false">H53-K53</f>
        <v>0</v>
      </c>
      <c r="M53" s="37" t="s">
        <v>29</v>
      </c>
      <c r="N53" s="37" t="n">
        <v>500</v>
      </c>
      <c r="O53" s="37" t="n">
        <v>0</v>
      </c>
      <c r="P53" s="37" t="s">
        <v>29</v>
      </c>
      <c r="Q53" s="37" t="s">
        <v>29</v>
      </c>
      <c r="R53" s="37" t="s">
        <v>29</v>
      </c>
      <c r="S53" s="37" t="s">
        <v>29</v>
      </c>
      <c r="T53" s="37" t="s">
        <v>29</v>
      </c>
      <c r="U53" s="37" t="s">
        <v>29</v>
      </c>
      <c r="V53" s="37" t="s">
        <v>29</v>
      </c>
      <c r="W53" s="37" t="s">
        <v>29</v>
      </c>
      <c r="X53" s="37" t="s">
        <v>29</v>
      </c>
      <c r="Y53" s="37" t="s">
        <v>29</v>
      </c>
      <c r="Z53" s="37" t="s">
        <v>29</v>
      </c>
      <c r="AA53" s="37" t="s">
        <v>29</v>
      </c>
      <c r="AB53" s="37" t="s">
        <v>29</v>
      </c>
      <c r="AC53" s="37" t="s">
        <v>29</v>
      </c>
      <c r="AD53" s="37" t="s">
        <v>29</v>
      </c>
      <c r="AE53" s="37" t="s">
        <v>29</v>
      </c>
      <c r="AF53" s="37" t="s">
        <v>29</v>
      </c>
      <c r="AG53" s="37" t="s">
        <v>29</v>
      </c>
      <c r="AH53" s="37" t="n">
        <v>500</v>
      </c>
      <c r="AI53" s="37" t="s">
        <v>29</v>
      </c>
      <c r="AJ53" s="37" t="s">
        <v>29</v>
      </c>
      <c r="AK53" s="37" t="n">
        <v>500</v>
      </c>
      <c r="AL53" s="11" t="n">
        <f aca="false">ROUNDUP(L53/C53,0)</f>
        <v>0</v>
      </c>
      <c r="AM53" s="13" t="n">
        <v>143</v>
      </c>
      <c r="AN53" s="13" t="n">
        <v>0</v>
      </c>
      <c r="AO53" s="13" t="n">
        <v>0</v>
      </c>
    </row>
    <row r="54" customFormat="false" ht="15" hidden="false" customHeight="false" outlineLevel="0" collapsed="false">
      <c r="A54" s="37" t="n">
        <v>52</v>
      </c>
      <c r="B54" s="37" t="s">
        <v>24</v>
      </c>
      <c r="C54" s="37" t="n">
        <v>130</v>
      </c>
      <c r="D54" s="37" t="n">
        <v>190991</v>
      </c>
      <c r="E54" s="38" t="s">
        <v>165</v>
      </c>
      <c r="F54" s="37" t="n">
        <v>2093739</v>
      </c>
      <c r="G54" s="37" t="s">
        <v>164</v>
      </c>
      <c r="H54" s="37" t="s">
        <v>29</v>
      </c>
      <c r="I54" s="37" t="n">
        <v>0</v>
      </c>
      <c r="J54" s="37"/>
      <c r="K54" s="37" t="n">
        <f aca="false">SUM(I54:J54)</f>
        <v>0</v>
      </c>
      <c r="L54" s="37" t="n">
        <f aca="false">H54-K54</f>
        <v>0</v>
      </c>
      <c r="M54" s="37" t="n">
        <v>450</v>
      </c>
      <c r="N54" s="37" t="n">
        <v>900</v>
      </c>
      <c r="O54" s="37" t="n">
        <v>900</v>
      </c>
      <c r="P54" s="37" t="n">
        <v>900</v>
      </c>
      <c r="Q54" s="37" t="n">
        <v>450</v>
      </c>
      <c r="R54" s="37" t="n">
        <v>900</v>
      </c>
      <c r="S54" s="37" t="s">
        <v>29</v>
      </c>
      <c r="T54" s="37" t="n">
        <v>900</v>
      </c>
      <c r="U54" s="37" t="n">
        <v>450</v>
      </c>
      <c r="V54" s="37" t="n">
        <v>900</v>
      </c>
      <c r="W54" s="37" t="n">
        <v>900</v>
      </c>
      <c r="X54" s="37" t="n">
        <v>450</v>
      </c>
      <c r="Y54" s="37" t="s">
        <v>29</v>
      </c>
      <c r="Z54" s="37" t="s">
        <v>29</v>
      </c>
      <c r="AA54" s="37" t="s">
        <v>29</v>
      </c>
      <c r="AB54" s="37" t="s">
        <v>29</v>
      </c>
      <c r="AC54" s="37" t="s">
        <v>29</v>
      </c>
      <c r="AD54" s="37" t="s">
        <v>29</v>
      </c>
      <c r="AE54" s="37" t="s">
        <v>29</v>
      </c>
      <c r="AF54" s="37" t="s">
        <v>29</v>
      </c>
      <c r="AG54" s="37" t="n">
        <v>450</v>
      </c>
      <c r="AH54" s="37" t="n">
        <v>1350</v>
      </c>
      <c r="AI54" s="37" t="n">
        <v>450</v>
      </c>
      <c r="AJ54" s="37" t="n">
        <v>900</v>
      </c>
      <c r="AK54" s="37" t="n">
        <v>900</v>
      </c>
      <c r="AL54" s="11" t="n">
        <f aca="false">ROUNDUP(L54/C54,0)</f>
        <v>0</v>
      </c>
      <c r="AM54" s="13" t="n">
        <v>179</v>
      </c>
      <c r="AN54" s="13" t="n">
        <v>4329</v>
      </c>
      <c r="AO54" s="13" t="n">
        <v>0</v>
      </c>
    </row>
    <row r="55" customFormat="false" ht="15" hidden="false" customHeight="false" outlineLevel="0" collapsed="false">
      <c r="A55" s="37" t="n">
        <v>53</v>
      </c>
      <c r="B55" s="37" t="s">
        <v>24</v>
      </c>
      <c r="C55" s="37" t="n">
        <v>2000</v>
      </c>
      <c r="D55" s="37" t="n">
        <v>203525</v>
      </c>
      <c r="E55" s="38" t="s">
        <v>124</v>
      </c>
      <c r="F55" s="37" t="n">
        <v>2032038</v>
      </c>
      <c r="G55" s="37" t="s">
        <v>123</v>
      </c>
      <c r="H55" s="37" t="s">
        <v>29</v>
      </c>
      <c r="I55" s="37" t="n">
        <v>0</v>
      </c>
      <c r="J55" s="37"/>
      <c r="K55" s="37" t="n">
        <f aca="false">SUM(I55:J55)</f>
        <v>0</v>
      </c>
      <c r="L55" s="37" t="n">
        <f aca="false">H55-K55</f>
        <v>0</v>
      </c>
      <c r="M55" s="37" t="n">
        <v>2000</v>
      </c>
      <c r="N55" s="37" t="s">
        <v>29</v>
      </c>
      <c r="O55" s="37" t="n">
        <v>2000</v>
      </c>
      <c r="P55" s="37" t="s">
        <v>29</v>
      </c>
      <c r="Q55" s="37" t="n">
        <v>2000</v>
      </c>
      <c r="R55" s="37" t="s">
        <v>29</v>
      </c>
      <c r="S55" s="37" t="s">
        <v>29</v>
      </c>
      <c r="T55" s="37" t="n">
        <v>2000</v>
      </c>
      <c r="U55" s="37" t="s">
        <v>29</v>
      </c>
      <c r="V55" s="37" t="n">
        <v>2000</v>
      </c>
      <c r="W55" s="37" t="s">
        <v>29</v>
      </c>
      <c r="X55" s="37" t="s">
        <v>29</v>
      </c>
      <c r="Y55" s="37" t="s">
        <v>29</v>
      </c>
      <c r="Z55" s="37" t="s">
        <v>29</v>
      </c>
      <c r="AA55" s="37" t="s">
        <v>29</v>
      </c>
      <c r="AB55" s="37" t="s">
        <v>29</v>
      </c>
      <c r="AC55" s="37" t="s">
        <v>29</v>
      </c>
      <c r="AD55" s="37" t="s">
        <v>29</v>
      </c>
      <c r="AE55" s="37" t="s">
        <v>29</v>
      </c>
      <c r="AF55" s="37" t="s">
        <v>29</v>
      </c>
      <c r="AG55" s="37" t="n">
        <v>2000</v>
      </c>
      <c r="AH55" s="37" t="s">
        <v>29</v>
      </c>
      <c r="AI55" s="37" t="n">
        <v>2000</v>
      </c>
      <c r="AJ55" s="37" t="s">
        <v>29</v>
      </c>
      <c r="AK55" s="37" t="n">
        <v>2000</v>
      </c>
      <c r="AL55" s="11" t="n">
        <f aca="false">ROUNDUP(L55/C55,0)</f>
        <v>0</v>
      </c>
      <c r="AM55" s="13" t="n">
        <v>25</v>
      </c>
      <c r="AN55" s="13" t="n">
        <v>210</v>
      </c>
      <c r="AO55" s="13" t="s">
        <v>95</v>
      </c>
    </row>
    <row r="56" customFormat="false" ht="15" hidden="false" customHeight="false" outlineLevel="0" collapsed="false">
      <c r="A56" s="37" t="n">
        <v>54</v>
      </c>
      <c r="B56" s="37" t="s">
        <v>24</v>
      </c>
      <c r="C56" s="37" t="n">
        <v>4000</v>
      </c>
      <c r="D56" s="37" t="n">
        <v>203524</v>
      </c>
      <c r="E56" s="38" t="s">
        <v>213</v>
      </c>
      <c r="F56" s="37" t="n">
        <v>2118358</v>
      </c>
      <c r="G56" s="37" t="s">
        <v>212</v>
      </c>
      <c r="H56" s="37" t="s">
        <v>29</v>
      </c>
      <c r="I56" s="37" t="n">
        <v>0</v>
      </c>
      <c r="J56" s="37"/>
      <c r="K56" s="37" t="n">
        <f aca="false">SUM(I56:J56)</f>
        <v>0</v>
      </c>
      <c r="L56" s="37" t="n">
        <f aca="false">H56-K56</f>
        <v>0</v>
      </c>
      <c r="M56" s="37" t="s">
        <v>29</v>
      </c>
      <c r="N56" s="37" t="s">
        <v>29</v>
      </c>
      <c r="O56" s="37" t="s">
        <v>29</v>
      </c>
      <c r="P56" s="37" t="n">
        <v>0</v>
      </c>
      <c r="Q56" s="37" t="s">
        <v>29</v>
      </c>
      <c r="R56" s="37" t="s">
        <v>29</v>
      </c>
      <c r="S56" s="37" t="s">
        <v>29</v>
      </c>
      <c r="T56" s="37" t="s">
        <v>29</v>
      </c>
      <c r="U56" s="37" t="s">
        <v>29</v>
      </c>
      <c r="V56" s="37" t="s">
        <v>29</v>
      </c>
      <c r="W56" s="37" t="s">
        <v>29</v>
      </c>
      <c r="X56" s="37" t="s">
        <v>29</v>
      </c>
      <c r="Y56" s="37" t="s">
        <v>29</v>
      </c>
      <c r="Z56" s="37" t="s">
        <v>29</v>
      </c>
      <c r="AA56" s="37" t="s">
        <v>29</v>
      </c>
      <c r="AB56" s="37" t="s">
        <v>29</v>
      </c>
      <c r="AC56" s="37" t="s">
        <v>29</v>
      </c>
      <c r="AD56" s="37" t="s">
        <v>29</v>
      </c>
      <c r="AE56" s="37" t="s">
        <v>29</v>
      </c>
      <c r="AF56" s="37" t="s">
        <v>29</v>
      </c>
      <c r="AG56" s="37" t="s">
        <v>29</v>
      </c>
      <c r="AH56" s="37" t="s">
        <v>29</v>
      </c>
      <c r="AI56" s="37" t="s">
        <v>29</v>
      </c>
      <c r="AJ56" s="37" t="s">
        <v>29</v>
      </c>
      <c r="AK56" s="37" t="s">
        <v>29</v>
      </c>
      <c r="AL56" s="11" t="n">
        <f aca="false">ROUNDUP(L56/C56,0)</f>
        <v>0</v>
      </c>
      <c r="AM56" s="13" t="n">
        <v>1</v>
      </c>
      <c r="AN56" s="13" t="n">
        <v>0</v>
      </c>
      <c r="AO56" s="13" t="n">
        <v>0</v>
      </c>
    </row>
    <row r="57" customFormat="false" ht="15" hidden="false" customHeight="false" outlineLevel="0" collapsed="false">
      <c r="A57" s="37" t="n">
        <v>55</v>
      </c>
      <c r="B57" s="37" t="s">
        <v>24</v>
      </c>
      <c r="C57" s="37" t="n">
        <v>1000</v>
      </c>
      <c r="D57" s="37" t="n">
        <v>203524</v>
      </c>
      <c r="E57" s="38" t="s">
        <v>231</v>
      </c>
      <c r="F57" s="37" t="n">
        <v>2118338</v>
      </c>
      <c r="G57" s="37" t="s">
        <v>230</v>
      </c>
      <c r="H57" s="37" t="s">
        <v>29</v>
      </c>
      <c r="I57" s="37" t="n">
        <v>0</v>
      </c>
      <c r="J57" s="37"/>
      <c r="K57" s="37" t="n">
        <f aca="false">SUM(I57:J57)</f>
        <v>0</v>
      </c>
      <c r="L57" s="37" t="n">
        <f aca="false">H57-K57</f>
        <v>0</v>
      </c>
      <c r="M57" s="37" t="n">
        <v>800</v>
      </c>
      <c r="N57" s="37" t="s">
        <v>29</v>
      </c>
      <c r="O57" s="37" t="s">
        <v>29</v>
      </c>
      <c r="P57" s="37" t="s">
        <v>29</v>
      </c>
      <c r="Q57" s="37" t="s">
        <v>29</v>
      </c>
      <c r="R57" s="37" t="s">
        <v>29</v>
      </c>
      <c r="S57" s="37" t="s">
        <v>29</v>
      </c>
      <c r="T57" s="37" t="s">
        <v>29</v>
      </c>
      <c r="U57" s="37" t="s">
        <v>29</v>
      </c>
      <c r="V57" s="37" t="s">
        <v>29</v>
      </c>
      <c r="W57" s="37" t="s">
        <v>29</v>
      </c>
      <c r="X57" s="37" t="s">
        <v>29</v>
      </c>
      <c r="Y57" s="37" t="s">
        <v>29</v>
      </c>
      <c r="Z57" s="37" t="s">
        <v>29</v>
      </c>
      <c r="AA57" s="37" t="s">
        <v>29</v>
      </c>
      <c r="AB57" s="37" t="s">
        <v>29</v>
      </c>
      <c r="AC57" s="37" t="s">
        <v>29</v>
      </c>
      <c r="AD57" s="37" t="s">
        <v>29</v>
      </c>
      <c r="AE57" s="37" t="s">
        <v>29</v>
      </c>
      <c r="AF57" s="37" t="s">
        <v>29</v>
      </c>
      <c r="AG57" s="37" t="n">
        <v>800</v>
      </c>
      <c r="AH57" s="37" t="s">
        <v>29</v>
      </c>
      <c r="AI57" s="37" t="s">
        <v>29</v>
      </c>
      <c r="AJ57" s="37" t="s">
        <v>29</v>
      </c>
      <c r="AK57" s="37" t="s">
        <v>29</v>
      </c>
      <c r="AL57" s="11" t="n">
        <f aca="false">ROUNDUP(L57/C57,0)</f>
        <v>0</v>
      </c>
      <c r="AM57" s="13" t="n">
        <v>515</v>
      </c>
      <c r="AN57" s="13" t="n">
        <v>1235</v>
      </c>
      <c r="AO57" s="13" t="s">
        <v>21</v>
      </c>
    </row>
    <row r="58" customFormat="false" ht="15" hidden="false" customHeight="false" outlineLevel="0" collapsed="false">
      <c r="A58" s="37" t="n">
        <v>56</v>
      </c>
      <c r="B58" s="37" t="s">
        <v>24</v>
      </c>
      <c r="C58" s="37" t="n">
        <v>1000</v>
      </c>
      <c r="D58" s="37" t="n">
        <v>203524</v>
      </c>
      <c r="E58" s="38" t="s">
        <v>225</v>
      </c>
      <c r="F58" s="37" t="n">
        <v>2118333</v>
      </c>
      <c r="G58" s="37" t="s">
        <v>224</v>
      </c>
      <c r="H58" s="37" t="s">
        <v>29</v>
      </c>
      <c r="I58" s="37" t="n">
        <v>0</v>
      </c>
      <c r="J58" s="37"/>
      <c r="K58" s="37" t="n">
        <f aca="false">SUM(I58:J58)</f>
        <v>0</v>
      </c>
      <c r="L58" s="37" t="n">
        <f aca="false">H58-K58</f>
        <v>0</v>
      </c>
      <c r="M58" s="37" t="n">
        <v>800</v>
      </c>
      <c r="N58" s="37" t="s">
        <v>29</v>
      </c>
      <c r="O58" s="37" t="n">
        <v>0</v>
      </c>
      <c r="P58" s="37" t="s">
        <v>29</v>
      </c>
      <c r="Q58" s="37" t="s">
        <v>29</v>
      </c>
      <c r="R58" s="37" t="s">
        <v>29</v>
      </c>
      <c r="S58" s="37" t="s">
        <v>29</v>
      </c>
      <c r="T58" s="37" t="s">
        <v>29</v>
      </c>
      <c r="U58" s="37" t="s">
        <v>29</v>
      </c>
      <c r="V58" s="37" t="s">
        <v>29</v>
      </c>
      <c r="W58" s="37" t="s">
        <v>29</v>
      </c>
      <c r="X58" s="37" t="s">
        <v>29</v>
      </c>
      <c r="Y58" s="37" t="s">
        <v>29</v>
      </c>
      <c r="Z58" s="37" t="s">
        <v>29</v>
      </c>
      <c r="AA58" s="37" t="s">
        <v>29</v>
      </c>
      <c r="AB58" s="37" t="s">
        <v>29</v>
      </c>
      <c r="AC58" s="37" t="s">
        <v>29</v>
      </c>
      <c r="AD58" s="37" t="s">
        <v>29</v>
      </c>
      <c r="AE58" s="37" t="s">
        <v>29</v>
      </c>
      <c r="AF58" s="37" t="s">
        <v>29</v>
      </c>
      <c r="AG58" s="37" t="s">
        <v>29</v>
      </c>
      <c r="AH58" s="37" t="s">
        <v>29</v>
      </c>
      <c r="AI58" s="37" t="s">
        <v>29</v>
      </c>
      <c r="AJ58" s="37" t="n">
        <v>800</v>
      </c>
      <c r="AK58" s="37" t="s">
        <v>29</v>
      </c>
      <c r="AL58" s="11" t="n">
        <f aca="false">ROUNDUP(L58/C58,0)</f>
        <v>0</v>
      </c>
      <c r="AM58" s="13" t="n">
        <v>515</v>
      </c>
      <c r="AN58" s="13" t="n">
        <v>1235</v>
      </c>
      <c r="AO58" s="13" t="n">
        <v>0</v>
      </c>
    </row>
    <row r="59" customFormat="false" ht="15" hidden="false" customHeight="false" outlineLevel="0" collapsed="false">
      <c r="A59" s="37" t="n">
        <v>57</v>
      </c>
      <c r="B59" s="37" t="s">
        <v>24</v>
      </c>
      <c r="C59" s="37" t="n">
        <v>400</v>
      </c>
      <c r="D59" s="37" t="n">
        <v>200375</v>
      </c>
      <c r="E59" s="38" t="s">
        <v>135</v>
      </c>
      <c r="F59" s="37" t="n">
        <v>2260334</v>
      </c>
      <c r="G59" s="37" t="s">
        <v>134</v>
      </c>
      <c r="H59" s="37" t="s">
        <v>29</v>
      </c>
      <c r="I59" s="37" t="n">
        <v>0</v>
      </c>
      <c r="J59" s="37"/>
      <c r="K59" s="37" t="n">
        <f aca="false">SUM(I59:J59)</f>
        <v>0</v>
      </c>
      <c r="L59" s="37" t="n">
        <f aca="false">H59-K59</f>
        <v>0</v>
      </c>
      <c r="M59" s="37" t="n">
        <v>1000</v>
      </c>
      <c r="N59" s="37" t="n">
        <v>400</v>
      </c>
      <c r="O59" s="37" t="n">
        <v>600</v>
      </c>
      <c r="P59" s="37" t="n">
        <v>400</v>
      </c>
      <c r="Q59" s="37" t="n">
        <v>600</v>
      </c>
      <c r="R59" s="37" t="n">
        <v>400</v>
      </c>
      <c r="S59" s="37" t="s">
        <v>29</v>
      </c>
      <c r="T59" s="37" t="n">
        <v>600</v>
      </c>
      <c r="U59" s="37" t="n">
        <v>400</v>
      </c>
      <c r="V59" s="37" t="n">
        <v>600</v>
      </c>
      <c r="W59" s="37" t="n">
        <v>400</v>
      </c>
      <c r="X59" s="37" t="n">
        <v>600</v>
      </c>
      <c r="Y59" s="37" t="s">
        <v>29</v>
      </c>
      <c r="Z59" s="37" t="s">
        <v>29</v>
      </c>
      <c r="AA59" s="37" t="s">
        <v>29</v>
      </c>
      <c r="AB59" s="37" t="s">
        <v>29</v>
      </c>
      <c r="AC59" s="37" t="s">
        <v>29</v>
      </c>
      <c r="AD59" s="37" t="s">
        <v>29</v>
      </c>
      <c r="AE59" s="37" t="s">
        <v>29</v>
      </c>
      <c r="AF59" s="37" t="s">
        <v>29</v>
      </c>
      <c r="AG59" s="37" t="s">
        <v>29</v>
      </c>
      <c r="AH59" s="37" t="n">
        <v>1000</v>
      </c>
      <c r="AI59" s="37" t="n">
        <v>400</v>
      </c>
      <c r="AJ59" s="37" t="n">
        <v>600</v>
      </c>
      <c r="AK59" s="37" t="n">
        <v>400</v>
      </c>
      <c r="AL59" s="11" t="n">
        <f aca="false">ROUNDUP(L59/C59,0)</f>
        <v>0</v>
      </c>
      <c r="AM59" s="13" t="n">
        <v>432</v>
      </c>
      <c r="AN59" s="13" t="n">
        <v>0</v>
      </c>
      <c r="AO59" s="13" t="s">
        <v>49</v>
      </c>
    </row>
    <row r="60" customFormat="false" ht="15" hidden="false" customHeight="false" outlineLevel="0" collapsed="false">
      <c r="A60" s="37" t="n">
        <v>58</v>
      </c>
      <c r="B60" s="37" t="s">
        <v>24</v>
      </c>
      <c r="C60" s="37" t="n">
        <v>500</v>
      </c>
      <c r="D60" s="37" t="n">
        <v>0</v>
      </c>
      <c r="E60" s="38" t="s">
        <v>179</v>
      </c>
      <c r="F60" s="37" t="n">
        <v>2260412</v>
      </c>
      <c r="G60" s="37" t="s">
        <v>178</v>
      </c>
      <c r="H60" s="37" t="s">
        <v>29</v>
      </c>
      <c r="I60" s="37" t="n">
        <v>0</v>
      </c>
      <c r="J60" s="37"/>
      <c r="K60" s="37" t="n">
        <f aca="false">SUM(I60:J60)</f>
        <v>0</v>
      </c>
      <c r="L60" s="37" t="n">
        <f aca="false">H60-K60</f>
        <v>0</v>
      </c>
      <c r="M60" s="37" t="s">
        <v>29</v>
      </c>
      <c r="N60" s="37" t="s">
        <v>29</v>
      </c>
      <c r="O60" s="37" t="s">
        <v>29</v>
      </c>
      <c r="P60" s="37" t="s">
        <v>29</v>
      </c>
      <c r="Q60" s="37" t="s">
        <v>29</v>
      </c>
      <c r="R60" s="37" t="s">
        <v>29</v>
      </c>
      <c r="S60" s="37" t="s">
        <v>29</v>
      </c>
      <c r="T60" s="37" t="s">
        <v>29</v>
      </c>
      <c r="U60" s="37" t="s">
        <v>29</v>
      </c>
      <c r="V60" s="37" t="s">
        <v>29</v>
      </c>
      <c r="W60" s="37" t="s">
        <v>29</v>
      </c>
      <c r="X60" s="37" t="s">
        <v>29</v>
      </c>
      <c r="Y60" s="37" t="s">
        <v>29</v>
      </c>
      <c r="Z60" s="37" t="s">
        <v>29</v>
      </c>
      <c r="AA60" s="37" t="s">
        <v>29</v>
      </c>
      <c r="AB60" s="37" t="s">
        <v>29</v>
      </c>
      <c r="AC60" s="37" t="s">
        <v>29</v>
      </c>
      <c r="AD60" s="37" t="s">
        <v>29</v>
      </c>
      <c r="AE60" s="37" t="s">
        <v>29</v>
      </c>
      <c r="AF60" s="37" t="s">
        <v>29</v>
      </c>
      <c r="AG60" s="37" t="s">
        <v>29</v>
      </c>
      <c r="AH60" s="37" t="s">
        <v>29</v>
      </c>
      <c r="AI60" s="37" t="s">
        <v>29</v>
      </c>
      <c r="AJ60" s="37" t="s">
        <v>29</v>
      </c>
      <c r="AK60" s="37" t="s">
        <v>29</v>
      </c>
      <c r="AL60" s="11" t="n">
        <f aca="false">ROUNDUP(L60/C60,0)</f>
        <v>0</v>
      </c>
      <c r="AM60" s="13" t="n">
        <v>64</v>
      </c>
      <c r="AN60" s="13" t="n">
        <v>81</v>
      </c>
      <c r="AO60" s="13" t="n">
        <v>0</v>
      </c>
    </row>
    <row r="61" customFormat="false" ht="15" hidden="false" customHeight="false" outlineLevel="0" collapsed="false">
      <c r="A61" s="37" t="n">
        <v>59</v>
      </c>
      <c r="B61" s="37" t="s">
        <v>24</v>
      </c>
      <c r="C61" s="37" t="n">
        <v>500</v>
      </c>
      <c r="D61" s="37" t="n">
        <v>0</v>
      </c>
      <c r="E61" s="38" t="s">
        <v>177</v>
      </c>
      <c r="F61" s="37" t="n">
        <v>2260411</v>
      </c>
      <c r="G61" s="37" t="s">
        <v>176</v>
      </c>
      <c r="H61" s="37" t="s">
        <v>29</v>
      </c>
      <c r="I61" s="37" t="n">
        <v>0</v>
      </c>
      <c r="J61" s="37"/>
      <c r="K61" s="37" t="n">
        <f aca="false">SUM(I61:J61)</f>
        <v>0</v>
      </c>
      <c r="L61" s="37" t="n">
        <f aca="false">H61-K61</f>
        <v>0</v>
      </c>
      <c r="M61" s="37" t="s">
        <v>29</v>
      </c>
      <c r="N61" s="37" t="s">
        <v>29</v>
      </c>
      <c r="O61" s="37" t="s">
        <v>29</v>
      </c>
      <c r="P61" s="37" t="s">
        <v>29</v>
      </c>
      <c r="Q61" s="37" t="s">
        <v>29</v>
      </c>
      <c r="R61" s="37" t="s">
        <v>29</v>
      </c>
      <c r="S61" s="37" t="s">
        <v>29</v>
      </c>
      <c r="T61" s="37" t="s">
        <v>29</v>
      </c>
      <c r="U61" s="37" t="s">
        <v>29</v>
      </c>
      <c r="V61" s="37" t="s">
        <v>29</v>
      </c>
      <c r="W61" s="37" t="s">
        <v>29</v>
      </c>
      <c r="X61" s="37" t="s">
        <v>29</v>
      </c>
      <c r="Y61" s="37" t="s">
        <v>29</v>
      </c>
      <c r="Z61" s="37" t="s">
        <v>29</v>
      </c>
      <c r="AA61" s="37" t="s">
        <v>29</v>
      </c>
      <c r="AB61" s="37" t="s">
        <v>29</v>
      </c>
      <c r="AC61" s="37" t="s">
        <v>29</v>
      </c>
      <c r="AD61" s="37" t="s">
        <v>29</v>
      </c>
      <c r="AE61" s="37" t="s">
        <v>29</v>
      </c>
      <c r="AF61" s="37" t="s">
        <v>29</v>
      </c>
      <c r="AG61" s="37" t="s">
        <v>29</v>
      </c>
      <c r="AH61" s="37" t="s">
        <v>29</v>
      </c>
      <c r="AI61" s="37" t="s">
        <v>29</v>
      </c>
      <c r="AJ61" s="37" t="s">
        <v>29</v>
      </c>
      <c r="AK61" s="37" t="s">
        <v>29</v>
      </c>
      <c r="AL61" s="11" t="n">
        <f aca="false">ROUNDUP(L61/C61,0)</f>
        <v>0</v>
      </c>
      <c r="AM61" s="13" t="n">
        <v>146</v>
      </c>
      <c r="AN61" s="13" t="n">
        <v>21</v>
      </c>
      <c r="AO61" s="13" t="n">
        <v>0</v>
      </c>
    </row>
    <row r="62" customFormat="false" ht="15" hidden="false" customHeight="false" outlineLevel="0" collapsed="false">
      <c r="A62" s="37" t="n">
        <v>60</v>
      </c>
      <c r="B62" s="37" t="s">
        <v>24</v>
      </c>
      <c r="C62" s="37" t="n">
        <v>500</v>
      </c>
      <c r="D62" s="37" t="n">
        <v>191564</v>
      </c>
      <c r="E62" s="38" t="s">
        <v>181</v>
      </c>
      <c r="F62" s="37" t="n">
        <v>2079686</v>
      </c>
      <c r="G62" s="37" t="s">
        <v>180</v>
      </c>
      <c r="H62" s="37" t="s">
        <v>29</v>
      </c>
      <c r="I62" s="37" t="n">
        <v>0</v>
      </c>
      <c r="J62" s="37"/>
      <c r="K62" s="37" t="n">
        <f aca="false">SUM(I62:J62)</f>
        <v>0</v>
      </c>
      <c r="L62" s="37" t="n">
        <f aca="false">H62-K62</f>
        <v>0</v>
      </c>
      <c r="M62" s="37" t="s">
        <v>29</v>
      </c>
      <c r="N62" s="37" t="s">
        <v>29</v>
      </c>
      <c r="O62" s="37" t="s">
        <v>29</v>
      </c>
      <c r="P62" s="37" t="s">
        <v>29</v>
      </c>
      <c r="Q62" s="37" t="s">
        <v>29</v>
      </c>
      <c r="R62" s="37" t="s">
        <v>29</v>
      </c>
      <c r="S62" s="37" t="s">
        <v>29</v>
      </c>
      <c r="T62" s="37" t="s">
        <v>29</v>
      </c>
      <c r="U62" s="37" t="s">
        <v>29</v>
      </c>
      <c r="V62" s="37" t="s">
        <v>29</v>
      </c>
      <c r="W62" s="37" t="s">
        <v>29</v>
      </c>
      <c r="X62" s="37" t="s">
        <v>29</v>
      </c>
      <c r="Y62" s="37" t="s">
        <v>29</v>
      </c>
      <c r="Z62" s="37" t="s">
        <v>29</v>
      </c>
      <c r="AA62" s="37" t="s">
        <v>29</v>
      </c>
      <c r="AB62" s="37" t="s">
        <v>29</v>
      </c>
      <c r="AC62" s="37" t="s">
        <v>29</v>
      </c>
      <c r="AD62" s="37" t="s">
        <v>29</v>
      </c>
      <c r="AE62" s="37" t="s">
        <v>29</v>
      </c>
      <c r="AF62" s="37" t="s">
        <v>29</v>
      </c>
      <c r="AG62" s="37" t="s">
        <v>29</v>
      </c>
      <c r="AH62" s="37" t="s">
        <v>29</v>
      </c>
      <c r="AI62" s="37" t="s">
        <v>29</v>
      </c>
      <c r="AJ62" s="37" t="s">
        <v>29</v>
      </c>
      <c r="AK62" s="37" t="s">
        <v>29</v>
      </c>
      <c r="AL62" s="11" t="n">
        <f aca="false">ROUNDUP(L62/C62,0)</f>
        <v>0</v>
      </c>
      <c r="AM62" s="13" t="n">
        <v>94</v>
      </c>
      <c r="AN62" s="13" t="n">
        <v>0</v>
      </c>
      <c r="AO62" s="13" t="n">
        <v>0</v>
      </c>
    </row>
    <row r="63" customFormat="false" ht="15" hidden="false" customHeight="false" outlineLevel="0" collapsed="false">
      <c r="A63" s="37" t="n">
        <v>61</v>
      </c>
      <c r="B63" s="37" t="s">
        <v>24</v>
      </c>
      <c r="C63" s="37" t="n">
        <v>100</v>
      </c>
      <c r="D63" s="37" t="n">
        <v>0</v>
      </c>
      <c r="E63" s="38" t="s">
        <v>189</v>
      </c>
      <c r="F63" s="37" t="n">
        <v>2071356</v>
      </c>
      <c r="G63" s="37" t="s">
        <v>188</v>
      </c>
      <c r="H63" s="37" t="s">
        <v>29</v>
      </c>
      <c r="I63" s="37" t="n">
        <v>0</v>
      </c>
      <c r="J63" s="37"/>
      <c r="K63" s="37" t="n">
        <f aca="false">SUM(I63:J63)</f>
        <v>0</v>
      </c>
      <c r="L63" s="37" t="n">
        <f aca="false">H63-K63</f>
        <v>0</v>
      </c>
      <c r="M63" s="37" t="s">
        <v>29</v>
      </c>
      <c r="N63" s="37" t="s">
        <v>29</v>
      </c>
      <c r="O63" s="37" t="s">
        <v>29</v>
      </c>
      <c r="P63" s="37" t="s">
        <v>29</v>
      </c>
      <c r="Q63" s="37" t="s">
        <v>29</v>
      </c>
      <c r="R63" s="37" t="s">
        <v>29</v>
      </c>
      <c r="S63" s="37" t="s">
        <v>29</v>
      </c>
      <c r="T63" s="37" t="s">
        <v>29</v>
      </c>
      <c r="U63" s="37" t="s">
        <v>29</v>
      </c>
      <c r="V63" s="37" t="s">
        <v>29</v>
      </c>
      <c r="W63" s="37" t="s">
        <v>29</v>
      </c>
      <c r="X63" s="37" t="s">
        <v>29</v>
      </c>
      <c r="Y63" s="37" t="s">
        <v>29</v>
      </c>
      <c r="Z63" s="37" t="s">
        <v>29</v>
      </c>
      <c r="AA63" s="37" t="s">
        <v>29</v>
      </c>
      <c r="AB63" s="37" t="s">
        <v>29</v>
      </c>
      <c r="AC63" s="37" t="s">
        <v>29</v>
      </c>
      <c r="AD63" s="37" t="s">
        <v>29</v>
      </c>
      <c r="AE63" s="37" t="s">
        <v>29</v>
      </c>
      <c r="AF63" s="37" t="s">
        <v>29</v>
      </c>
      <c r="AG63" s="37" t="s">
        <v>29</v>
      </c>
      <c r="AH63" s="37" t="s">
        <v>29</v>
      </c>
      <c r="AI63" s="37" t="s">
        <v>29</v>
      </c>
      <c r="AJ63" s="37" t="s">
        <v>29</v>
      </c>
      <c r="AK63" s="37" t="s">
        <v>29</v>
      </c>
      <c r="AL63" s="11" t="n">
        <f aca="false">ROUNDUP(L63/C63,0)</f>
        <v>0</v>
      </c>
      <c r="AM63" s="13" t="n">
        <v>0</v>
      </c>
      <c r="AN63" s="13" t="n">
        <v>0</v>
      </c>
      <c r="AO63" s="13" t="n">
        <v>0</v>
      </c>
    </row>
    <row r="64" customFormat="false" ht="15" hidden="false" customHeight="false" outlineLevel="0" collapsed="false">
      <c r="A64" s="37" t="n">
        <v>62</v>
      </c>
      <c r="B64" s="37" t="s">
        <v>24</v>
      </c>
      <c r="C64" s="37" t="n">
        <v>400</v>
      </c>
      <c r="D64" s="37" t="n">
        <v>0</v>
      </c>
      <c r="E64" s="38" t="s">
        <v>217</v>
      </c>
      <c r="F64" s="37" t="n">
        <v>2116636</v>
      </c>
      <c r="G64" s="37" t="s">
        <v>216</v>
      </c>
      <c r="H64" s="37" t="s">
        <v>29</v>
      </c>
      <c r="I64" s="37" t="n">
        <v>0</v>
      </c>
      <c r="J64" s="37"/>
      <c r="K64" s="37" t="n">
        <f aca="false">SUM(I64:J64)</f>
        <v>0</v>
      </c>
      <c r="L64" s="37" t="n">
        <f aca="false">H64-K64</f>
        <v>0</v>
      </c>
      <c r="M64" s="37" t="n">
        <v>600</v>
      </c>
      <c r="N64" s="37" t="n">
        <v>300</v>
      </c>
      <c r="O64" s="37" t="n">
        <v>0</v>
      </c>
      <c r="P64" s="37" t="n">
        <v>0</v>
      </c>
      <c r="Q64" s="37" t="s">
        <v>29</v>
      </c>
      <c r="R64" s="37" t="s">
        <v>29</v>
      </c>
      <c r="S64" s="37" t="s">
        <v>29</v>
      </c>
      <c r="T64" s="37" t="s">
        <v>29</v>
      </c>
      <c r="U64" s="37" t="s">
        <v>29</v>
      </c>
      <c r="V64" s="37" t="s">
        <v>29</v>
      </c>
      <c r="W64" s="37" t="s">
        <v>29</v>
      </c>
      <c r="X64" s="37" t="s">
        <v>29</v>
      </c>
      <c r="Y64" s="37" t="s">
        <v>29</v>
      </c>
      <c r="Z64" s="37" t="s">
        <v>29</v>
      </c>
      <c r="AA64" s="37" t="s">
        <v>29</v>
      </c>
      <c r="AB64" s="37" t="s">
        <v>29</v>
      </c>
      <c r="AC64" s="37" t="s">
        <v>29</v>
      </c>
      <c r="AD64" s="37" t="s">
        <v>29</v>
      </c>
      <c r="AE64" s="37" t="s">
        <v>29</v>
      </c>
      <c r="AF64" s="37" t="s">
        <v>29</v>
      </c>
      <c r="AG64" s="37" t="s">
        <v>29</v>
      </c>
      <c r="AH64" s="37" t="n">
        <v>300</v>
      </c>
      <c r="AI64" s="37" t="s">
        <v>29</v>
      </c>
      <c r="AJ64" s="37" t="n">
        <v>300</v>
      </c>
      <c r="AK64" s="37" t="s">
        <v>29</v>
      </c>
      <c r="AL64" s="11" t="n">
        <f aca="false">ROUNDUP(L64/C64,0)</f>
        <v>0</v>
      </c>
      <c r="AM64" s="13" t="n">
        <v>40</v>
      </c>
      <c r="AN64" s="13" t="n">
        <v>0</v>
      </c>
      <c r="AO64" s="13" t="s">
        <v>95</v>
      </c>
    </row>
    <row r="65" customFormat="false" ht="15" hidden="false" customHeight="false" outlineLevel="0" collapsed="false">
      <c r="A65" s="37" t="n">
        <v>63</v>
      </c>
      <c r="B65" s="37" t="s">
        <v>24</v>
      </c>
      <c r="C65" s="37" t="n">
        <v>1000</v>
      </c>
      <c r="D65" s="37" t="n">
        <v>0</v>
      </c>
      <c r="E65" s="38" t="s">
        <v>173</v>
      </c>
      <c r="F65" s="37" t="n">
        <v>2074373</v>
      </c>
      <c r="G65" s="37" t="s">
        <v>172</v>
      </c>
      <c r="H65" s="37" t="s">
        <v>29</v>
      </c>
      <c r="I65" s="37" t="n">
        <v>0</v>
      </c>
      <c r="J65" s="37"/>
      <c r="K65" s="37" t="n">
        <f aca="false">SUM(I65:J65)</f>
        <v>0</v>
      </c>
      <c r="L65" s="37" t="n">
        <f aca="false">H65-K65</f>
        <v>0</v>
      </c>
      <c r="M65" s="37" t="n">
        <v>1000</v>
      </c>
      <c r="N65" s="37" t="n">
        <v>500</v>
      </c>
      <c r="O65" s="37" t="n">
        <v>1000</v>
      </c>
      <c r="P65" s="37" t="n">
        <v>1000</v>
      </c>
      <c r="Q65" s="37" t="n">
        <v>1000</v>
      </c>
      <c r="R65" s="37" t="n">
        <v>1000</v>
      </c>
      <c r="S65" s="37" t="s">
        <v>29</v>
      </c>
      <c r="T65" s="37" t="n">
        <v>500</v>
      </c>
      <c r="U65" s="37" t="n">
        <v>1000</v>
      </c>
      <c r="V65" s="37" t="n">
        <v>1000</v>
      </c>
      <c r="W65" s="37" t="n">
        <v>1000</v>
      </c>
      <c r="X65" s="37" t="n">
        <v>1000</v>
      </c>
      <c r="Y65" s="37" t="s">
        <v>29</v>
      </c>
      <c r="Z65" s="37" t="s">
        <v>29</v>
      </c>
      <c r="AA65" s="37" t="s">
        <v>29</v>
      </c>
      <c r="AB65" s="37" t="s">
        <v>29</v>
      </c>
      <c r="AC65" s="37" t="s">
        <v>29</v>
      </c>
      <c r="AD65" s="37" t="s">
        <v>29</v>
      </c>
      <c r="AE65" s="37" t="s">
        <v>29</v>
      </c>
      <c r="AF65" s="37" t="s">
        <v>29</v>
      </c>
      <c r="AG65" s="37" t="s">
        <v>29</v>
      </c>
      <c r="AH65" s="37" t="n">
        <v>1500</v>
      </c>
      <c r="AI65" s="37" t="n">
        <v>1000</v>
      </c>
      <c r="AJ65" s="37" t="n">
        <v>1000</v>
      </c>
      <c r="AK65" s="37" t="n">
        <v>1000</v>
      </c>
      <c r="AL65" s="11" t="n">
        <f aca="false">ROUNDUP(L65/C65,0)</f>
        <v>0</v>
      </c>
      <c r="AM65" s="13" t="n">
        <v>30</v>
      </c>
      <c r="AN65" s="13" t="n">
        <v>1686</v>
      </c>
      <c r="AO65" s="13" t="n">
        <v>0</v>
      </c>
    </row>
    <row r="66" customFormat="false" ht="15" hidden="false" customHeight="false" outlineLevel="0" collapsed="false">
      <c r="A66" s="37" t="n">
        <v>64</v>
      </c>
      <c r="B66" s="37" t="s">
        <v>24</v>
      </c>
      <c r="C66" s="37" t="n">
        <v>39</v>
      </c>
      <c r="D66" s="37" t="n">
        <v>203524</v>
      </c>
      <c r="E66" s="38" t="s">
        <v>94</v>
      </c>
      <c r="F66" s="37" t="n">
        <v>2079695</v>
      </c>
      <c r="G66" s="37" t="s">
        <v>93</v>
      </c>
      <c r="H66" s="37" t="s">
        <v>29</v>
      </c>
      <c r="I66" s="37" t="n">
        <v>41</v>
      </c>
      <c r="J66" s="37"/>
      <c r="K66" s="37" t="n">
        <f aca="false">SUM(H66:J66)</f>
        <v>41</v>
      </c>
      <c r="L66" s="37" t="n">
        <f aca="false">H66-K66</f>
        <v>-41</v>
      </c>
      <c r="M66" s="37" t="n">
        <v>126</v>
      </c>
      <c r="N66" s="37" t="n">
        <v>126</v>
      </c>
      <c r="O66" s="37" t="n">
        <v>126</v>
      </c>
      <c r="P66" s="37" t="n">
        <v>126</v>
      </c>
      <c r="Q66" s="37" t="n">
        <v>126</v>
      </c>
      <c r="R66" s="37" t="n">
        <v>126</v>
      </c>
      <c r="S66" s="37" t="s">
        <v>29</v>
      </c>
      <c r="T66" s="37" t="n">
        <v>126</v>
      </c>
      <c r="U66" s="37" t="n">
        <v>126</v>
      </c>
      <c r="V66" s="37" t="n">
        <v>126</v>
      </c>
      <c r="W66" s="37" t="n">
        <v>126</v>
      </c>
      <c r="X66" s="37" t="n">
        <v>168</v>
      </c>
      <c r="Y66" s="37" t="s">
        <v>29</v>
      </c>
      <c r="Z66" s="37" t="s">
        <v>29</v>
      </c>
      <c r="AA66" s="37" t="s">
        <v>29</v>
      </c>
      <c r="AB66" s="37" t="s">
        <v>29</v>
      </c>
      <c r="AC66" s="37" t="s">
        <v>29</v>
      </c>
      <c r="AD66" s="37" t="s">
        <v>29</v>
      </c>
      <c r="AE66" s="37" t="s">
        <v>29</v>
      </c>
      <c r="AF66" s="37" t="s">
        <v>29</v>
      </c>
      <c r="AG66" s="37" t="n">
        <v>84</v>
      </c>
      <c r="AH66" s="37" t="n">
        <v>168</v>
      </c>
      <c r="AI66" s="37" t="n">
        <v>126</v>
      </c>
      <c r="AJ66" s="37" t="n">
        <v>126</v>
      </c>
      <c r="AK66" s="37" t="n">
        <v>126</v>
      </c>
      <c r="AL66" s="11" t="n">
        <f aca="false">ROUNDUP(L66/C66,0)</f>
        <v>-2</v>
      </c>
      <c r="AM66" s="13" t="n">
        <v>74</v>
      </c>
      <c r="AN66" s="13" t="n">
        <v>0</v>
      </c>
      <c r="AO66" s="13" t="s">
        <v>117</v>
      </c>
    </row>
    <row r="67" customFormat="false" ht="15" hidden="false" customHeight="false" outlineLevel="0" collapsed="false">
      <c r="A67" s="37" t="n">
        <v>65</v>
      </c>
      <c r="B67" s="37" t="s">
        <v>24</v>
      </c>
      <c r="C67" s="37" t="n">
        <v>1000</v>
      </c>
      <c r="D67" s="37" t="n">
        <v>203524</v>
      </c>
      <c r="E67" s="38" t="s">
        <v>119</v>
      </c>
      <c r="F67" s="37" t="n">
        <v>2079692</v>
      </c>
      <c r="G67" s="37" t="s">
        <v>118</v>
      </c>
      <c r="H67" s="37" t="s">
        <v>29</v>
      </c>
      <c r="I67" s="37" t="n">
        <v>67</v>
      </c>
      <c r="J67" s="37"/>
      <c r="K67" s="37" t="n">
        <f aca="false">SUM(I67:J67)</f>
        <v>67</v>
      </c>
      <c r="L67" s="37" t="n">
        <f aca="false">H67-K67</f>
        <v>-67</v>
      </c>
      <c r="M67" s="37" t="n">
        <v>210</v>
      </c>
      <c r="N67" s="37" t="n">
        <v>126</v>
      </c>
      <c r="O67" s="37" t="n">
        <v>126</v>
      </c>
      <c r="P67" s="37" t="n">
        <v>126</v>
      </c>
      <c r="Q67" s="37" t="n">
        <v>126</v>
      </c>
      <c r="R67" s="37" t="n">
        <v>168</v>
      </c>
      <c r="S67" s="37" t="s">
        <v>29</v>
      </c>
      <c r="T67" s="37" t="n">
        <v>126</v>
      </c>
      <c r="U67" s="37" t="n">
        <v>126</v>
      </c>
      <c r="V67" s="37" t="n">
        <v>126</v>
      </c>
      <c r="W67" s="37" t="n">
        <v>126</v>
      </c>
      <c r="X67" s="37" t="n">
        <v>126</v>
      </c>
      <c r="Y67" s="37" t="s">
        <v>29</v>
      </c>
      <c r="Z67" s="37" t="s">
        <v>29</v>
      </c>
      <c r="AA67" s="37" t="s">
        <v>29</v>
      </c>
      <c r="AB67" s="37" t="s">
        <v>29</v>
      </c>
      <c r="AC67" s="37" t="s">
        <v>29</v>
      </c>
      <c r="AD67" s="37" t="s">
        <v>29</v>
      </c>
      <c r="AE67" s="37" t="s">
        <v>29</v>
      </c>
      <c r="AF67" s="37" t="s">
        <v>29</v>
      </c>
      <c r="AG67" s="37" t="n">
        <v>84</v>
      </c>
      <c r="AH67" s="37" t="n">
        <v>168</v>
      </c>
      <c r="AI67" s="37" t="n">
        <v>168</v>
      </c>
      <c r="AJ67" s="37" t="n">
        <v>126</v>
      </c>
      <c r="AK67" s="37" t="n">
        <v>126</v>
      </c>
      <c r="AL67" s="11" t="n">
        <f aca="false">ROUNDUP(L67/C67,0)</f>
        <v>-1</v>
      </c>
      <c r="AM67" s="13" t="n">
        <v>0</v>
      </c>
      <c r="AN67" s="13" t="n">
        <v>0</v>
      </c>
      <c r="AO67" s="13" t="s">
        <v>117</v>
      </c>
    </row>
    <row r="68" customFormat="false" ht="15" hidden="false" customHeight="false" outlineLevel="0" collapsed="false">
      <c r="A68" s="37" t="n">
        <v>66</v>
      </c>
      <c r="B68" s="37" t="s">
        <v>24</v>
      </c>
      <c r="C68" s="37" t="n">
        <v>42</v>
      </c>
      <c r="D68" s="37" t="n">
        <v>203524</v>
      </c>
      <c r="E68" s="38" t="s">
        <v>121</v>
      </c>
      <c r="F68" s="37" t="n">
        <v>2079698</v>
      </c>
      <c r="G68" s="37" t="s">
        <v>120</v>
      </c>
      <c r="H68" s="37" t="s">
        <v>29</v>
      </c>
      <c r="I68" s="37" t="n">
        <v>72</v>
      </c>
      <c r="J68" s="37"/>
      <c r="K68" s="37" t="n">
        <f aca="false">SUM(H68:J68)</f>
        <v>72</v>
      </c>
      <c r="L68" s="37" t="n">
        <f aca="false">H68-K68</f>
        <v>-72</v>
      </c>
      <c r="M68" s="37" t="n">
        <v>144</v>
      </c>
      <c r="N68" s="37" t="n">
        <v>144</v>
      </c>
      <c r="O68" s="37" t="n">
        <v>108</v>
      </c>
      <c r="P68" s="37" t="n">
        <v>144</v>
      </c>
      <c r="Q68" s="37" t="n">
        <v>144</v>
      </c>
      <c r="R68" s="37" t="n">
        <v>108</v>
      </c>
      <c r="S68" s="37" t="s">
        <v>29</v>
      </c>
      <c r="T68" s="37" t="n">
        <v>144</v>
      </c>
      <c r="U68" s="37" t="n">
        <v>108</v>
      </c>
      <c r="V68" s="37" t="n">
        <v>144</v>
      </c>
      <c r="W68" s="37" t="n">
        <v>144</v>
      </c>
      <c r="X68" s="37" t="n">
        <v>108</v>
      </c>
      <c r="Y68" s="37" t="n">
        <v>36</v>
      </c>
      <c r="Z68" s="37" t="s">
        <v>29</v>
      </c>
      <c r="AA68" s="37" t="s">
        <v>29</v>
      </c>
      <c r="AB68" s="37" t="s">
        <v>29</v>
      </c>
      <c r="AC68" s="37" t="s">
        <v>29</v>
      </c>
      <c r="AD68" s="37" t="s">
        <v>29</v>
      </c>
      <c r="AE68" s="37" t="s">
        <v>29</v>
      </c>
      <c r="AF68" s="37" t="s">
        <v>29</v>
      </c>
      <c r="AG68" s="37" t="n">
        <v>72</v>
      </c>
      <c r="AH68" s="37" t="n">
        <v>180</v>
      </c>
      <c r="AI68" s="37" t="n">
        <v>108</v>
      </c>
      <c r="AJ68" s="37" t="n">
        <v>144</v>
      </c>
      <c r="AK68" s="37" t="n">
        <v>144</v>
      </c>
      <c r="AL68" s="11" t="n">
        <f aca="false">ROUNDUP(L68/C68,0)</f>
        <v>-2</v>
      </c>
      <c r="AM68" s="13" t="n">
        <v>10</v>
      </c>
      <c r="AN68" s="13" t="n">
        <v>183</v>
      </c>
      <c r="AO68" s="13" t="s">
        <v>117</v>
      </c>
    </row>
    <row r="69" customFormat="false" ht="15" hidden="false" customHeight="false" outlineLevel="0" collapsed="false">
      <c r="A69" s="37" t="n">
        <v>67</v>
      </c>
      <c r="B69" s="37" t="s">
        <v>24</v>
      </c>
      <c r="C69" s="37" t="n">
        <v>200</v>
      </c>
      <c r="D69" s="37" t="n">
        <v>203524</v>
      </c>
      <c r="E69" s="38" t="s">
        <v>85</v>
      </c>
      <c r="F69" s="37" t="n">
        <v>2079693</v>
      </c>
      <c r="G69" s="37" t="s">
        <v>84</v>
      </c>
      <c r="H69" s="37" t="s">
        <v>29</v>
      </c>
      <c r="I69" s="37" t="n">
        <v>138</v>
      </c>
      <c r="J69" s="37"/>
      <c r="K69" s="37" t="n">
        <f aca="false">SUM(I69:J69)</f>
        <v>138</v>
      </c>
      <c r="L69" s="37" t="n">
        <f aca="false">H69-K69</f>
        <v>-138</v>
      </c>
      <c r="M69" s="37" t="n">
        <v>200</v>
      </c>
      <c r="N69" s="37" t="s">
        <v>29</v>
      </c>
      <c r="O69" s="37" t="n">
        <v>200</v>
      </c>
      <c r="P69" s="37" t="s">
        <v>29</v>
      </c>
      <c r="Q69" s="37" t="n">
        <v>200</v>
      </c>
      <c r="R69" s="37" t="n">
        <v>200</v>
      </c>
      <c r="S69" s="37" t="s">
        <v>29</v>
      </c>
      <c r="T69" s="37" t="s">
        <v>29</v>
      </c>
      <c r="U69" s="37" t="n">
        <v>200</v>
      </c>
      <c r="V69" s="37" t="n">
        <v>200</v>
      </c>
      <c r="W69" s="37" t="s">
        <v>29</v>
      </c>
      <c r="X69" s="37" t="n">
        <v>200</v>
      </c>
      <c r="Y69" s="37" t="s">
        <v>29</v>
      </c>
      <c r="Z69" s="37" t="s">
        <v>29</v>
      </c>
      <c r="AA69" s="37" t="s">
        <v>29</v>
      </c>
      <c r="AB69" s="37" t="s">
        <v>29</v>
      </c>
      <c r="AC69" s="37" t="s">
        <v>29</v>
      </c>
      <c r="AD69" s="37" t="s">
        <v>29</v>
      </c>
      <c r="AE69" s="37" t="s">
        <v>29</v>
      </c>
      <c r="AF69" s="37" t="s">
        <v>29</v>
      </c>
      <c r="AG69" s="37" t="s">
        <v>29</v>
      </c>
      <c r="AH69" s="37" t="n">
        <v>200</v>
      </c>
      <c r="AI69" s="37" t="n">
        <v>200</v>
      </c>
      <c r="AJ69" s="37" t="n">
        <v>200</v>
      </c>
      <c r="AK69" s="37" t="s">
        <v>29</v>
      </c>
      <c r="AL69" s="11" t="n">
        <f aca="false">ROUNDUP(L69/C69,0)</f>
        <v>-1</v>
      </c>
      <c r="AM69" s="13" t="n">
        <v>170</v>
      </c>
      <c r="AN69" s="13" t="n">
        <v>2063</v>
      </c>
      <c r="AO69" s="13" t="s">
        <v>117</v>
      </c>
    </row>
    <row r="70" customFormat="false" ht="15" hidden="false" customHeight="false" outlineLevel="0" collapsed="false">
      <c r="A70" s="37" t="n">
        <v>68</v>
      </c>
      <c r="B70" s="37" t="s">
        <v>24</v>
      </c>
      <c r="C70" s="37" t="n">
        <v>300</v>
      </c>
      <c r="D70" s="37" t="n">
        <v>0</v>
      </c>
      <c r="E70" s="38" t="s">
        <v>203</v>
      </c>
      <c r="F70" s="37" t="n">
        <v>2257584</v>
      </c>
      <c r="G70" s="37" t="s">
        <v>202</v>
      </c>
      <c r="H70" s="37" t="s">
        <v>29</v>
      </c>
      <c r="I70" s="37" t="n">
        <v>140</v>
      </c>
      <c r="J70" s="37"/>
      <c r="K70" s="37" t="n">
        <f aca="false">SUM(I70:J70)</f>
        <v>140</v>
      </c>
      <c r="L70" s="37" t="n">
        <f aca="false">H70-K70</f>
        <v>-140</v>
      </c>
      <c r="M70" s="37" t="n">
        <v>300</v>
      </c>
      <c r="N70" s="37" t="n">
        <v>300</v>
      </c>
      <c r="O70" s="37" t="n">
        <v>300</v>
      </c>
      <c r="P70" s="37" t="n">
        <v>0</v>
      </c>
      <c r="Q70" s="37" t="s">
        <v>29</v>
      </c>
      <c r="R70" s="37" t="s">
        <v>29</v>
      </c>
      <c r="S70" s="37" t="s">
        <v>29</v>
      </c>
      <c r="T70" s="37" t="s">
        <v>29</v>
      </c>
      <c r="U70" s="37" t="s">
        <v>29</v>
      </c>
      <c r="V70" s="37" t="s">
        <v>29</v>
      </c>
      <c r="W70" s="37" t="s">
        <v>29</v>
      </c>
      <c r="X70" s="37" t="s">
        <v>29</v>
      </c>
      <c r="Y70" s="37" t="s">
        <v>29</v>
      </c>
      <c r="Z70" s="37" t="s">
        <v>29</v>
      </c>
      <c r="AA70" s="37" t="s">
        <v>29</v>
      </c>
      <c r="AB70" s="37" t="s">
        <v>29</v>
      </c>
      <c r="AC70" s="37" t="s">
        <v>29</v>
      </c>
      <c r="AD70" s="37" t="s">
        <v>29</v>
      </c>
      <c r="AE70" s="37" t="s">
        <v>29</v>
      </c>
      <c r="AF70" s="37" t="s">
        <v>29</v>
      </c>
      <c r="AG70" s="37" t="n">
        <v>300</v>
      </c>
      <c r="AH70" s="37" t="s">
        <v>29</v>
      </c>
      <c r="AI70" s="37" t="s">
        <v>29</v>
      </c>
      <c r="AJ70" s="37" t="n">
        <v>300</v>
      </c>
      <c r="AK70" s="37" t="n">
        <v>300</v>
      </c>
      <c r="AL70" s="11" t="n">
        <f aca="false">ROUNDUP(L70/C70,0)</f>
        <v>-1</v>
      </c>
      <c r="AM70" s="13" t="n">
        <v>17</v>
      </c>
      <c r="AN70" s="13" t="n">
        <v>203</v>
      </c>
      <c r="AO70" s="13" t="s">
        <v>95</v>
      </c>
    </row>
    <row r="71" customFormat="false" ht="15" hidden="false" customHeight="false" outlineLevel="0" collapsed="false">
      <c r="A71" s="37" t="n">
        <v>69</v>
      </c>
      <c r="B71" s="37" t="s">
        <v>24</v>
      </c>
      <c r="C71" s="37" t="n">
        <v>300</v>
      </c>
      <c r="D71" s="37" t="n">
        <v>203524</v>
      </c>
      <c r="E71" s="38" t="s">
        <v>163</v>
      </c>
      <c r="F71" s="37" t="n">
        <v>2079696</v>
      </c>
      <c r="G71" s="37" t="s">
        <v>162</v>
      </c>
      <c r="H71" s="37" t="s">
        <v>29</v>
      </c>
      <c r="I71" s="37" t="n">
        <v>145</v>
      </c>
      <c r="J71" s="37"/>
      <c r="K71" s="37" t="n">
        <f aca="false">SUM(I71:J71)</f>
        <v>145</v>
      </c>
      <c r="L71" s="37" t="n">
        <f aca="false">H71-K71</f>
        <v>-145</v>
      </c>
      <c r="M71" s="37" t="s">
        <v>29</v>
      </c>
      <c r="N71" s="37" t="n">
        <v>200</v>
      </c>
      <c r="O71" s="37" t="s">
        <v>29</v>
      </c>
      <c r="P71" s="37" t="n">
        <v>200</v>
      </c>
      <c r="Q71" s="37" t="n">
        <v>200</v>
      </c>
      <c r="R71" s="37" t="s">
        <v>29</v>
      </c>
      <c r="S71" s="37" t="s">
        <v>29</v>
      </c>
      <c r="T71" s="37" t="n">
        <v>200</v>
      </c>
      <c r="U71" s="37" t="n">
        <v>200</v>
      </c>
      <c r="V71" s="37" t="s">
        <v>29</v>
      </c>
      <c r="W71" s="37" t="n">
        <v>200</v>
      </c>
      <c r="X71" s="37" t="n">
        <v>200</v>
      </c>
      <c r="Y71" s="37" t="s">
        <v>29</v>
      </c>
      <c r="Z71" s="37" t="s">
        <v>29</v>
      </c>
      <c r="AA71" s="37" t="s">
        <v>29</v>
      </c>
      <c r="AB71" s="37" t="s">
        <v>29</v>
      </c>
      <c r="AC71" s="37" t="s">
        <v>29</v>
      </c>
      <c r="AD71" s="37" t="s">
        <v>29</v>
      </c>
      <c r="AE71" s="37" t="s">
        <v>29</v>
      </c>
      <c r="AF71" s="37" t="s">
        <v>29</v>
      </c>
      <c r="AG71" s="37" t="s">
        <v>29</v>
      </c>
      <c r="AH71" s="37" t="n">
        <v>200</v>
      </c>
      <c r="AI71" s="37" t="n">
        <v>200</v>
      </c>
      <c r="AJ71" s="37" t="s">
        <v>29</v>
      </c>
      <c r="AK71" s="37" t="n">
        <v>200</v>
      </c>
      <c r="AL71" s="11" t="n">
        <f aca="false">ROUNDUP(L71/C71,0)</f>
        <v>-1</v>
      </c>
      <c r="AM71" s="13" t="n">
        <v>512</v>
      </c>
      <c r="AN71" s="13" t="n">
        <v>1449</v>
      </c>
      <c r="AO71" s="13" t="s">
        <v>117</v>
      </c>
    </row>
    <row r="72" customFormat="false" ht="15" hidden="false" customHeight="false" outlineLevel="0" collapsed="false">
      <c r="A72" s="37" t="n">
        <v>70</v>
      </c>
      <c r="B72" s="37" t="s">
        <v>24</v>
      </c>
      <c r="C72" s="37" t="n">
        <v>100</v>
      </c>
      <c r="D72" s="37" t="n">
        <v>203524</v>
      </c>
      <c r="E72" s="38" t="s">
        <v>229</v>
      </c>
      <c r="F72" s="37" t="n">
        <v>2131448</v>
      </c>
      <c r="G72" s="37" t="s">
        <v>228</v>
      </c>
      <c r="H72" s="37" t="s">
        <v>29</v>
      </c>
      <c r="I72" s="37" t="n">
        <v>147</v>
      </c>
      <c r="J72" s="37"/>
      <c r="K72" s="37" t="n">
        <f aca="false">SUM(I72:J72)</f>
        <v>147</v>
      </c>
      <c r="L72" s="37" t="n">
        <f aca="false">H72-K72</f>
        <v>-147</v>
      </c>
      <c r="M72" s="37" t="s">
        <v>29</v>
      </c>
      <c r="N72" s="37" t="n">
        <v>170</v>
      </c>
      <c r="O72" s="37" t="n">
        <v>170</v>
      </c>
      <c r="P72" s="37" t="s">
        <v>29</v>
      </c>
      <c r="Q72" s="37" t="s">
        <v>29</v>
      </c>
      <c r="R72" s="37" t="s">
        <v>29</v>
      </c>
      <c r="S72" s="37" t="s">
        <v>29</v>
      </c>
      <c r="T72" s="37" t="s">
        <v>29</v>
      </c>
      <c r="U72" s="37" t="s">
        <v>29</v>
      </c>
      <c r="V72" s="37" t="s">
        <v>29</v>
      </c>
      <c r="W72" s="37" t="s">
        <v>29</v>
      </c>
      <c r="X72" s="37" t="s">
        <v>29</v>
      </c>
      <c r="Y72" s="37" t="s">
        <v>29</v>
      </c>
      <c r="Z72" s="37" t="s">
        <v>29</v>
      </c>
      <c r="AA72" s="37" t="s">
        <v>29</v>
      </c>
      <c r="AB72" s="37" t="s">
        <v>29</v>
      </c>
      <c r="AC72" s="37" t="s">
        <v>29</v>
      </c>
      <c r="AD72" s="37" t="s">
        <v>29</v>
      </c>
      <c r="AE72" s="37" t="s">
        <v>29</v>
      </c>
      <c r="AF72" s="37" t="s">
        <v>29</v>
      </c>
      <c r="AG72" s="37" t="n">
        <v>170</v>
      </c>
      <c r="AH72" s="37" t="n">
        <v>340</v>
      </c>
      <c r="AI72" s="37" t="s">
        <v>29</v>
      </c>
      <c r="AJ72" s="37" t="n">
        <v>170</v>
      </c>
      <c r="AK72" s="37" t="n">
        <v>170</v>
      </c>
      <c r="AL72" s="11" t="n">
        <f aca="false">ROUNDUP(L72/C72,0)</f>
        <v>-2</v>
      </c>
      <c r="AM72" s="13" t="n">
        <v>5</v>
      </c>
      <c r="AN72" s="13" t="n">
        <v>0</v>
      </c>
      <c r="AO72" s="13" t="s">
        <v>117</v>
      </c>
    </row>
    <row r="73" customFormat="false" ht="15" hidden="false" customHeight="false" outlineLevel="0" collapsed="false">
      <c r="A73" s="37" t="n">
        <v>71</v>
      </c>
      <c r="B73" s="37" t="s">
        <v>24</v>
      </c>
      <c r="C73" s="37" t="n">
        <v>150</v>
      </c>
      <c r="D73" s="37" t="n">
        <v>203524</v>
      </c>
      <c r="E73" s="38" t="s">
        <v>223</v>
      </c>
      <c r="F73" s="37" t="n">
        <v>2131447</v>
      </c>
      <c r="G73" s="37" t="s">
        <v>222</v>
      </c>
      <c r="H73" s="37" t="s">
        <v>29</v>
      </c>
      <c r="I73" s="37" t="n">
        <v>150</v>
      </c>
      <c r="J73" s="37"/>
      <c r="K73" s="37" t="n">
        <f aca="false">SUM(I73:J73)</f>
        <v>150</v>
      </c>
      <c r="L73" s="37" t="n">
        <f aca="false">H73-K73</f>
        <v>-150</v>
      </c>
      <c r="M73" s="37" t="n">
        <v>170</v>
      </c>
      <c r="N73" s="37" t="n">
        <v>170</v>
      </c>
      <c r="O73" s="37" t="n">
        <v>170</v>
      </c>
      <c r="P73" s="37" t="n">
        <v>0</v>
      </c>
      <c r="Q73" s="37" t="s">
        <v>29</v>
      </c>
      <c r="R73" s="37" t="s">
        <v>29</v>
      </c>
      <c r="S73" s="37" t="s">
        <v>29</v>
      </c>
      <c r="T73" s="37" t="s">
        <v>29</v>
      </c>
      <c r="U73" s="37" t="s">
        <v>29</v>
      </c>
      <c r="V73" s="37" t="s">
        <v>29</v>
      </c>
      <c r="W73" s="37" t="s">
        <v>29</v>
      </c>
      <c r="X73" s="37" t="s">
        <v>29</v>
      </c>
      <c r="Y73" s="37" t="s">
        <v>29</v>
      </c>
      <c r="Z73" s="37" t="s">
        <v>29</v>
      </c>
      <c r="AA73" s="37" t="s">
        <v>29</v>
      </c>
      <c r="AB73" s="37" t="s">
        <v>29</v>
      </c>
      <c r="AC73" s="37" t="s">
        <v>29</v>
      </c>
      <c r="AD73" s="37" t="s">
        <v>29</v>
      </c>
      <c r="AE73" s="37" t="s">
        <v>29</v>
      </c>
      <c r="AF73" s="37" t="s">
        <v>29</v>
      </c>
      <c r="AG73" s="37" t="n">
        <v>340</v>
      </c>
      <c r="AH73" s="37" t="n">
        <v>170</v>
      </c>
      <c r="AI73" s="37" t="s">
        <v>29</v>
      </c>
      <c r="AJ73" s="37" t="n">
        <v>170</v>
      </c>
      <c r="AK73" s="37" t="n">
        <v>170</v>
      </c>
      <c r="AL73" s="11" t="n">
        <f aca="false">ROUNDUP(L73/C73,0)</f>
        <v>-1</v>
      </c>
      <c r="AM73" s="13" t="n">
        <v>850</v>
      </c>
      <c r="AN73" s="13" t="n">
        <v>615</v>
      </c>
      <c r="AO73" s="13" t="s">
        <v>117</v>
      </c>
    </row>
    <row r="74" customFormat="false" ht="15" hidden="false" customHeight="false" outlineLevel="0" collapsed="false">
      <c r="A74" s="37" t="n">
        <v>72</v>
      </c>
      <c r="B74" s="37" t="s">
        <v>24</v>
      </c>
      <c r="C74" s="37" t="n">
        <v>150</v>
      </c>
      <c r="D74" s="37" t="n">
        <v>203524</v>
      </c>
      <c r="E74" s="38" t="s">
        <v>266</v>
      </c>
      <c r="F74" s="37" t="n">
        <v>2115229</v>
      </c>
      <c r="G74" s="37" t="s">
        <v>265</v>
      </c>
      <c r="H74" s="37" t="s">
        <v>29</v>
      </c>
      <c r="I74" s="37" t="n">
        <v>150</v>
      </c>
      <c r="J74" s="37"/>
      <c r="K74" s="37" t="n">
        <f aca="false">SUM(I74:J74)</f>
        <v>150</v>
      </c>
      <c r="L74" s="37" t="n">
        <f aca="false">H74-K74</f>
        <v>-150</v>
      </c>
      <c r="M74" s="37" t="n">
        <v>1000</v>
      </c>
      <c r="N74" s="37" t="s">
        <v>29</v>
      </c>
      <c r="O74" s="37" t="s">
        <v>29</v>
      </c>
      <c r="P74" s="37" t="s">
        <v>29</v>
      </c>
      <c r="Q74" s="37" t="s">
        <v>29</v>
      </c>
      <c r="R74" s="37" t="s">
        <v>29</v>
      </c>
      <c r="S74" s="37" t="s">
        <v>29</v>
      </c>
      <c r="T74" s="37" t="s">
        <v>29</v>
      </c>
      <c r="U74" s="37" t="s">
        <v>29</v>
      </c>
      <c r="V74" s="37" t="s">
        <v>29</v>
      </c>
      <c r="W74" s="37" t="s">
        <v>29</v>
      </c>
      <c r="X74" s="37" t="s">
        <v>29</v>
      </c>
      <c r="Y74" s="37" t="s">
        <v>29</v>
      </c>
      <c r="Z74" s="37" t="s">
        <v>29</v>
      </c>
      <c r="AA74" s="37" t="s">
        <v>29</v>
      </c>
      <c r="AB74" s="37" t="s">
        <v>29</v>
      </c>
      <c r="AC74" s="37" t="s">
        <v>29</v>
      </c>
      <c r="AD74" s="37" t="s">
        <v>29</v>
      </c>
      <c r="AE74" s="37" t="s">
        <v>29</v>
      </c>
      <c r="AF74" s="37" t="s">
        <v>29</v>
      </c>
      <c r="AG74" s="37" t="n">
        <v>1000</v>
      </c>
      <c r="AH74" s="37" t="s">
        <v>29</v>
      </c>
      <c r="AI74" s="37" t="s">
        <v>29</v>
      </c>
      <c r="AJ74" s="37" t="s">
        <v>29</v>
      </c>
      <c r="AK74" s="37" t="s">
        <v>29</v>
      </c>
      <c r="AL74" s="11" t="n">
        <f aca="false">ROUNDUP(L74/C74,0)</f>
        <v>-1</v>
      </c>
      <c r="AM74" s="13" t="n">
        <v>64</v>
      </c>
      <c r="AN74" s="13" t="n">
        <v>0</v>
      </c>
      <c r="AO74" s="13" t="s">
        <v>388</v>
      </c>
    </row>
    <row r="75" customFormat="false" ht="15" hidden="false" customHeight="false" outlineLevel="0" collapsed="false">
      <c r="A75" s="37" t="n">
        <v>73</v>
      </c>
      <c r="B75" s="37" t="s">
        <v>24</v>
      </c>
      <c r="C75" s="37" t="n">
        <v>90</v>
      </c>
      <c r="D75" s="37" t="n">
        <v>203525</v>
      </c>
      <c r="E75" s="38" t="s">
        <v>106</v>
      </c>
      <c r="F75" s="37" t="n">
        <v>2004136</v>
      </c>
      <c r="G75" s="37" t="s">
        <v>105</v>
      </c>
      <c r="H75" s="37" t="s">
        <v>29</v>
      </c>
      <c r="I75" s="37" t="n">
        <v>167</v>
      </c>
      <c r="J75" s="37"/>
      <c r="K75" s="37" t="n">
        <f aca="false">SUM(I75:J75)</f>
        <v>167</v>
      </c>
      <c r="L75" s="37" t="n">
        <f aca="false">H75-K75</f>
        <v>-167</v>
      </c>
      <c r="M75" s="37" t="n">
        <v>300</v>
      </c>
      <c r="N75" s="37" t="n">
        <v>500</v>
      </c>
      <c r="O75" s="37" t="n">
        <v>500</v>
      </c>
      <c r="P75" s="37" t="n">
        <v>500</v>
      </c>
      <c r="Q75" s="37" t="n">
        <v>500</v>
      </c>
      <c r="R75" s="37" t="n">
        <v>500</v>
      </c>
      <c r="S75" s="37" t="s">
        <v>29</v>
      </c>
      <c r="T75" s="37" t="n">
        <v>500</v>
      </c>
      <c r="U75" s="37" t="n">
        <v>500</v>
      </c>
      <c r="V75" s="37" t="n">
        <v>500</v>
      </c>
      <c r="W75" s="37" t="n">
        <v>500</v>
      </c>
      <c r="X75" s="37" t="n">
        <v>500</v>
      </c>
      <c r="Y75" s="37" t="s">
        <v>29</v>
      </c>
      <c r="Z75" s="37" t="s">
        <v>29</v>
      </c>
      <c r="AA75" s="37" t="s">
        <v>29</v>
      </c>
      <c r="AB75" s="37" t="s">
        <v>29</v>
      </c>
      <c r="AC75" s="37" t="s">
        <v>29</v>
      </c>
      <c r="AD75" s="37" t="s">
        <v>29</v>
      </c>
      <c r="AE75" s="37" t="s">
        <v>29</v>
      </c>
      <c r="AF75" s="37" t="s">
        <v>29</v>
      </c>
      <c r="AG75" s="37" t="n">
        <v>100</v>
      </c>
      <c r="AH75" s="37" t="n">
        <v>900</v>
      </c>
      <c r="AI75" s="37" t="n">
        <v>500</v>
      </c>
      <c r="AJ75" s="37" t="n">
        <v>500</v>
      </c>
      <c r="AK75" s="37" t="n">
        <v>500</v>
      </c>
      <c r="AL75" s="11" t="n">
        <f aca="false">ROUNDUP(L75/C75,0)</f>
        <v>-2</v>
      </c>
      <c r="AM75" s="13" t="n">
        <v>96</v>
      </c>
      <c r="AN75" s="13" t="n">
        <v>2057</v>
      </c>
      <c r="AO75" s="13" t="n">
        <v>0</v>
      </c>
    </row>
    <row r="76" customFormat="false" ht="15" hidden="false" customHeight="false" outlineLevel="0" collapsed="false">
      <c r="A76" s="37" t="n">
        <v>74</v>
      </c>
      <c r="B76" s="37" t="s">
        <v>24</v>
      </c>
      <c r="C76" s="37" t="n">
        <v>100</v>
      </c>
      <c r="D76" s="37" t="n">
        <v>190991</v>
      </c>
      <c r="E76" s="38" t="s">
        <v>113</v>
      </c>
      <c r="F76" s="37" t="n">
        <v>2130678</v>
      </c>
      <c r="G76" s="37" t="s">
        <v>112</v>
      </c>
      <c r="H76" s="37" t="s">
        <v>29</v>
      </c>
      <c r="I76" s="37" t="n">
        <v>200</v>
      </c>
      <c r="J76" s="37"/>
      <c r="K76" s="37" t="n">
        <f aca="false">SUM(I76:J76)</f>
        <v>200</v>
      </c>
      <c r="L76" s="37" t="n">
        <f aca="false">H76-K76</f>
        <v>-200</v>
      </c>
      <c r="M76" s="37" t="n">
        <v>1200</v>
      </c>
      <c r="N76" s="37" t="n">
        <v>500</v>
      </c>
      <c r="O76" s="37" t="n">
        <v>500</v>
      </c>
      <c r="P76" s="37" t="n">
        <v>500</v>
      </c>
      <c r="Q76" s="37" t="n">
        <v>500</v>
      </c>
      <c r="R76" s="37" t="n">
        <v>500</v>
      </c>
      <c r="S76" s="37" t="s">
        <v>29</v>
      </c>
      <c r="T76" s="37" t="n">
        <v>500</v>
      </c>
      <c r="U76" s="37" t="n">
        <v>500</v>
      </c>
      <c r="V76" s="37" t="n">
        <v>500</v>
      </c>
      <c r="W76" s="37" t="n">
        <v>500</v>
      </c>
      <c r="X76" s="37" t="n">
        <v>500</v>
      </c>
      <c r="Y76" s="37" t="s">
        <v>29</v>
      </c>
      <c r="Z76" s="37" t="s">
        <v>29</v>
      </c>
      <c r="AA76" s="37" t="s">
        <v>29</v>
      </c>
      <c r="AB76" s="37" t="s">
        <v>29</v>
      </c>
      <c r="AC76" s="37" t="s">
        <v>29</v>
      </c>
      <c r="AD76" s="37" t="s">
        <v>29</v>
      </c>
      <c r="AE76" s="37" t="s">
        <v>29</v>
      </c>
      <c r="AF76" s="37" t="s">
        <v>29</v>
      </c>
      <c r="AG76" s="37" t="n">
        <v>100</v>
      </c>
      <c r="AH76" s="37" t="n">
        <v>900</v>
      </c>
      <c r="AI76" s="37" t="n">
        <v>500</v>
      </c>
      <c r="AJ76" s="37" t="n">
        <v>500</v>
      </c>
      <c r="AK76" s="37" t="n">
        <v>500</v>
      </c>
      <c r="AL76" s="11" t="n">
        <f aca="false">ROUNDUP(L76/C76,0)</f>
        <v>-2</v>
      </c>
      <c r="AM76" s="13" t="n">
        <v>248</v>
      </c>
      <c r="AN76" s="13" t="n">
        <v>0</v>
      </c>
      <c r="AO76" s="13" t="s">
        <v>49</v>
      </c>
    </row>
    <row r="77" customFormat="false" ht="15" hidden="false" customHeight="false" outlineLevel="0" collapsed="false">
      <c r="A77" s="37" t="n">
        <v>75</v>
      </c>
      <c r="B77" s="37" t="s">
        <v>24</v>
      </c>
      <c r="C77" s="37" t="n">
        <v>250</v>
      </c>
      <c r="D77" s="37" t="n">
        <v>190991</v>
      </c>
      <c r="E77" s="38" t="s">
        <v>151</v>
      </c>
      <c r="F77" s="37" t="n">
        <v>2101413</v>
      </c>
      <c r="G77" s="37" t="s">
        <v>150</v>
      </c>
      <c r="H77" s="37" t="s">
        <v>29</v>
      </c>
      <c r="I77" s="37" t="n">
        <v>200</v>
      </c>
      <c r="J77" s="37"/>
      <c r="K77" s="37" t="n">
        <f aca="false">SUM(I77:J77)</f>
        <v>200</v>
      </c>
      <c r="L77" s="37" t="n">
        <f aca="false">H77-K77</f>
        <v>-200</v>
      </c>
      <c r="M77" s="37" t="n">
        <v>1000</v>
      </c>
      <c r="N77" s="37" t="n">
        <v>800</v>
      </c>
      <c r="O77" s="37" t="n">
        <v>800</v>
      </c>
      <c r="P77" s="37" t="n">
        <v>800</v>
      </c>
      <c r="Q77" s="37" t="n">
        <v>800</v>
      </c>
      <c r="R77" s="37" t="n">
        <v>600</v>
      </c>
      <c r="S77" s="37" t="s">
        <v>29</v>
      </c>
      <c r="T77" s="37" t="n">
        <v>800</v>
      </c>
      <c r="U77" s="37" t="n">
        <v>800</v>
      </c>
      <c r="V77" s="37" t="n">
        <v>800</v>
      </c>
      <c r="W77" s="37" t="n">
        <v>600</v>
      </c>
      <c r="X77" s="37" t="n">
        <v>800</v>
      </c>
      <c r="Y77" s="37" t="s">
        <v>29</v>
      </c>
      <c r="Z77" s="37" t="s">
        <v>29</v>
      </c>
      <c r="AA77" s="37" t="s">
        <v>29</v>
      </c>
      <c r="AB77" s="37" t="s">
        <v>29</v>
      </c>
      <c r="AC77" s="37" t="s">
        <v>29</v>
      </c>
      <c r="AD77" s="37" t="s">
        <v>29</v>
      </c>
      <c r="AE77" s="37" t="s">
        <v>29</v>
      </c>
      <c r="AF77" s="37" t="s">
        <v>29</v>
      </c>
      <c r="AG77" s="37" t="n">
        <v>400</v>
      </c>
      <c r="AH77" s="37" t="n">
        <v>1200</v>
      </c>
      <c r="AI77" s="37" t="n">
        <v>800</v>
      </c>
      <c r="AJ77" s="37" t="n">
        <v>600</v>
      </c>
      <c r="AK77" s="37" t="n">
        <v>800</v>
      </c>
      <c r="AL77" s="11" t="n">
        <f aca="false">ROUNDUP(L77/C77,0)</f>
        <v>-1</v>
      </c>
      <c r="AM77" s="13" t="n">
        <v>310</v>
      </c>
      <c r="AN77" s="13" t="n">
        <v>0</v>
      </c>
      <c r="AO77" s="13" t="s">
        <v>125</v>
      </c>
    </row>
    <row r="78" customFormat="false" ht="15" hidden="false" customHeight="false" outlineLevel="0" collapsed="false">
      <c r="A78" s="37" t="n">
        <v>76</v>
      </c>
      <c r="B78" s="37" t="s">
        <v>24</v>
      </c>
      <c r="C78" s="37" t="n">
        <v>100</v>
      </c>
      <c r="D78" s="37" t="n">
        <v>203525</v>
      </c>
      <c r="E78" s="38" t="s">
        <v>89</v>
      </c>
      <c r="F78" s="37" t="n">
        <v>2032037</v>
      </c>
      <c r="G78" s="37" t="s">
        <v>88</v>
      </c>
      <c r="H78" s="37" t="n">
        <v>400</v>
      </c>
      <c r="I78" s="37" t="n">
        <v>600</v>
      </c>
      <c r="J78" s="37"/>
      <c r="K78" s="37" t="n">
        <f aca="false">SUM(I78:J78)</f>
        <v>600</v>
      </c>
      <c r="L78" s="37" t="n">
        <f aca="false">H78-K78</f>
        <v>-200</v>
      </c>
      <c r="M78" s="37" t="n">
        <v>1100</v>
      </c>
      <c r="N78" s="37" t="n">
        <v>900</v>
      </c>
      <c r="O78" s="37" t="n">
        <v>1000</v>
      </c>
      <c r="P78" s="37" t="n">
        <v>900</v>
      </c>
      <c r="Q78" s="37" t="n">
        <v>900</v>
      </c>
      <c r="R78" s="37" t="n">
        <v>900</v>
      </c>
      <c r="S78" s="37" t="s">
        <v>29</v>
      </c>
      <c r="T78" s="37" t="n">
        <v>900</v>
      </c>
      <c r="U78" s="37" t="n">
        <v>900</v>
      </c>
      <c r="V78" s="37" t="n">
        <v>900</v>
      </c>
      <c r="W78" s="37" t="n">
        <v>900</v>
      </c>
      <c r="X78" s="37" t="n">
        <v>900</v>
      </c>
      <c r="Y78" s="37" t="s">
        <v>29</v>
      </c>
      <c r="Z78" s="37" t="s">
        <v>29</v>
      </c>
      <c r="AA78" s="37" t="s">
        <v>29</v>
      </c>
      <c r="AB78" s="37" t="s">
        <v>29</v>
      </c>
      <c r="AC78" s="37" t="s">
        <v>29</v>
      </c>
      <c r="AD78" s="37" t="s">
        <v>29</v>
      </c>
      <c r="AE78" s="37" t="s">
        <v>29</v>
      </c>
      <c r="AF78" s="37" t="s">
        <v>29</v>
      </c>
      <c r="AG78" s="37" t="n">
        <v>300</v>
      </c>
      <c r="AH78" s="37" t="n">
        <v>1500</v>
      </c>
      <c r="AI78" s="37" t="n">
        <v>900</v>
      </c>
      <c r="AJ78" s="37" t="n">
        <v>900</v>
      </c>
      <c r="AK78" s="37" t="n">
        <v>900</v>
      </c>
      <c r="AL78" s="11" t="n">
        <f aca="false">ROUNDUP(L78/C78,0)</f>
        <v>-2</v>
      </c>
      <c r="AM78" s="13" t="n">
        <v>1059</v>
      </c>
      <c r="AN78" s="13" t="n">
        <v>460</v>
      </c>
      <c r="AO78" s="13" t="n">
        <v>0</v>
      </c>
    </row>
    <row r="79" customFormat="false" ht="15" hidden="false" customHeight="false" outlineLevel="0" collapsed="false">
      <c r="A79" s="37" t="n">
        <v>77</v>
      </c>
      <c r="B79" s="37" t="s">
        <v>24</v>
      </c>
      <c r="C79" s="37" t="n">
        <v>300</v>
      </c>
      <c r="D79" s="37" t="n">
        <v>203524</v>
      </c>
      <c r="E79" s="38" t="s">
        <v>261</v>
      </c>
      <c r="F79" s="37" t="n">
        <v>2118361</v>
      </c>
      <c r="G79" s="37" t="s">
        <v>260</v>
      </c>
      <c r="H79" s="37" t="s">
        <v>29</v>
      </c>
      <c r="I79" s="37" t="n">
        <v>205</v>
      </c>
      <c r="J79" s="37"/>
      <c r="K79" s="37" t="n">
        <f aca="false">SUM(I79:J79)</f>
        <v>205</v>
      </c>
      <c r="L79" s="37" t="n">
        <f aca="false">H79-K79</f>
        <v>-205</v>
      </c>
      <c r="M79" s="37" t="s">
        <v>29</v>
      </c>
      <c r="N79" s="37" t="s">
        <v>29</v>
      </c>
      <c r="O79" s="37" t="s">
        <v>29</v>
      </c>
      <c r="P79" s="37" t="n">
        <v>0</v>
      </c>
      <c r="Q79" s="37" t="s">
        <v>29</v>
      </c>
      <c r="R79" s="37" t="s">
        <v>29</v>
      </c>
      <c r="S79" s="37" t="s">
        <v>29</v>
      </c>
      <c r="T79" s="37" t="s">
        <v>29</v>
      </c>
      <c r="U79" s="37" t="s">
        <v>29</v>
      </c>
      <c r="V79" s="37" t="s">
        <v>29</v>
      </c>
      <c r="W79" s="37" t="s">
        <v>29</v>
      </c>
      <c r="X79" s="37" t="s">
        <v>29</v>
      </c>
      <c r="Y79" s="37" t="s">
        <v>29</v>
      </c>
      <c r="Z79" s="37" t="s">
        <v>29</v>
      </c>
      <c r="AA79" s="37" t="s">
        <v>29</v>
      </c>
      <c r="AB79" s="37" t="s">
        <v>29</v>
      </c>
      <c r="AC79" s="37" t="s">
        <v>29</v>
      </c>
      <c r="AD79" s="37" t="s">
        <v>29</v>
      </c>
      <c r="AE79" s="37" t="s">
        <v>29</v>
      </c>
      <c r="AF79" s="37" t="s">
        <v>29</v>
      </c>
      <c r="AG79" s="37" t="s">
        <v>29</v>
      </c>
      <c r="AH79" s="37" t="n">
        <v>280</v>
      </c>
      <c r="AI79" s="37" t="s">
        <v>29</v>
      </c>
      <c r="AJ79" s="37" t="n">
        <v>280</v>
      </c>
      <c r="AK79" s="37" t="s">
        <v>29</v>
      </c>
      <c r="AL79" s="11" t="n">
        <f aca="false">ROUNDUP(L79/C79,0)</f>
        <v>-1</v>
      </c>
      <c r="AM79" s="13" t="n">
        <v>10</v>
      </c>
      <c r="AN79" s="13" t="n">
        <v>146</v>
      </c>
      <c r="AO79" s="13" t="n">
        <v>0</v>
      </c>
    </row>
    <row r="80" customFormat="false" ht="15" hidden="false" customHeight="false" outlineLevel="0" collapsed="false">
      <c r="A80" s="37" t="n">
        <v>78</v>
      </c>
      <c r="B80" s="37" t="s">
        <v>24</v>
      </c>
      <c r="C80" s="37" t="n">
        <v>3000</v>
      </c>
      <c r="D80" s="37" t="n">
        <v>203524</v>
      </c>
      <c r="E80" s="38" t="s">
        <v>233</v>
      </c>
      <c r="F80" s="37" t="n">
        <v>2135572</v>
      </c>
      <c r="G80" s="37" t="s">
        <v>232</v>
      </c>
      <c r="H80" s="37" t="s">
        <v>29</v>
      </c>
      <c r="I80" s="37" t="n">
        <v>206</v>
      </c>
      <c r="J80" s="37"/>
      <c r="K80" s="37" t="n">
        <f aca="false">SUM(I80:J80)</f>
        <v>206</v>
      </c>
      <c r="L80" s="37" t="n">
        <f aca="false">H80-K80</f>
        <v>-206</v>
      </c>
      <c r="M80" s="37" t="n">
        <v>500</v>
      </c>
      <c r="N80" s="37" t="s">
        <v>29</v>
      </c>
      <c r="O80" s="37" t="n">
        <v>500</v>
      </c>
      <c r="P80" s="37" t="s">
        <v>29</v>
      </c>
      <c r="Q80" s="37" t="s">
        <v>29</v>
      </c>
      <c r="R80" s="37" t="s">
        <v>29</v>
      </c>
      <c r="S80" s="37" t="s">
        <v>29</v>
      </c>
      <c r="T80" s="37" t="s">
        <v>29</v>
      </c>
      <c r="U80" s="37" t="s">
        <v>29</v>
      </c>
      <c r="V80" s="37" t="s">
        <v>29</v>
      </c>
      <c r="W80" s="37" t="s">
        <v>29</v>
      </c>
      <c r="X80" s="37" t="s">
        <v>29</v>
      </c>
      <c r="Y80" s="37" t="s">
        <v>29</v>
      </c>
      <c r="Z80" s="37" t="s">
        <v>29</v>
      </c>
      <c r="AA80" s="37" t="s">
        <v>29</v>
      </c>
      <c r="AB80" s="37" t="s">
        <v>29</v>
      </c>
      <c r="AC80" s="37" t="s">
        <v>29</v>
      </c>
      <c r="AD80" s="37" t="s">
        <v>29</v>
      </c>
      <c r="AE80" s="37" t="s">
        <v>29</v>
      </c>
      <c r="AF80" s="37" t="s">
        <v>29</v>
      </c>
      <c r="AG80" s="37" t="n">
        <v>500</v>
      </c>
      <c r="AH80" s="37" t="s">
        <v>29</v>
      </c>
      <c r="AI80" s="37" t="s">
        <v>29</v>
      </c>
      <c r="AJ80" s="37" t="s">
        <v>29</v>
      </c>
      <c r="AK80" s="37" t="n">
        <v>500</v>
      </c>
      <c r="AL80" s="11" t="n">
        <f aca="false">ROUNDUP(L80/C80,0)</f>
        <v>-1</v>
      </c>
      <c r="AM80" s="13" t="n">
        <v>17</v>
      </c>
      <c r="AN80" s="13" t="n">
        <v>29</v>
      </c>
      <c r="AO80" s="13" t="n">
        <v>0</v>
      </c>
    </row>
    <row r="81" customFormat="false" ht="15" hidden="false" customHeight="false" outlineLevel="0" collapsed="false">
      <c r="A81" s="37" t="n">
        <v>79</v>
      </c>
      <c r="B81" s="37" t="s">
        <v>24</v>
      </c>
      <c r="C81" s="37" t="n">
        <v>250</v>
      </c>
      <c r="D81" s="37" t="n">
        <v>170725</v>
      </c>
      <c r="E81" s="38" t="s">
        <v>257</v>
      </c>
      <c r="F81" s="37" t="n">
        <v>2223253</v>
      </c>
      <c r="G81" s="37" t="s">
        <v>256</v>
      </c>
      <c r="H81" s="37" t="s">
        <v>29</v>
      </c>
      <c r="I81" s="37" t="n">
        <v>208</v>
      </c>
      <c r="J81" s="37"/>
      <c r="K81" s="37" t="n">
        <f aca="false">SUM(I81:J81)</f>
        <v>208</v>
      </c>
      <c r="L81" s="37" t="n">
        <f aca="false">H81-K81</f>
        <v>-208</v>
      </c>
      <c r="M81" s="37" t="n">
        <v>200</v>
      </c>
      <c r="N81" s="37" t="n">
        <v>200</v>
      </c>
      <c r="O81" s="37" t="n">
        <v>200</v>
      </c>
      <c r="P81" s="37" t="n">
        <v>0</v>
      </c>
      <c r="Q81" s="37" t="s">
        <v>29</v>
      </c>
      <c r="R81" s="37" t="s">
        <v>29</v>
      </c>
      <c r="S81" s="37" t="s">
        <v>29</v>
      </c>
      <c r="T81" s="37" t="s">
        <v>29</v>
      </c>
      <c r="U81" s="37" t="s">
        <v>29</v>
      </c>
      <c r="V81" s="37" t="s">
        <v>29</v>
      </c>
      <c r="W81" s="37" t="s">
        <v>29</v>
      </c>
      <c r="X81" s="37" t="s">
        <v>29</v>
      </c>
      <c r="Y81" s="37" t="s">
        <v>29</v>
      </c>
      <c r="Z81" s="37" t="s">
        <v>29</v>
      </c>
      <c r="AA81" s="37" t="s">
        <v>29</v>
      </c>
      <c r="AB81" s="37" t="s">
        <v>29</v>
      </c>
      <c r="AC81" s="37" t="s">
        <v>29</v>
      </c>
      <c r="AD81" s="37" t="s">
        <v>29</v>
      </c>
      <c r="AE81" s="37" t="s">
        <v>29</v>
      </c>
      <c r="AF81" s="37" t="s">
        <v>29</v>
      </c>
      <c r="AG81" s="37" t="n">
        <v>200</v>
      </c>
      <c r="AH81" s="37" t="n">
        <v>200</v>
      </c>
      <c r="AI81" s="37" t="s">
        <v>29</v>
      </c>
      <c r="AJ81" s="37" t="n">
        <v>200</v>
      </c>
      <c r="AK81" s="37" t="n">
        <v>200</v>
      </c>
      <c r="AL81" s="11" t="n">
        <f aca="false">ROUNDUP(L81/C81,0)</f>
        <v>-1</v>
      </c>
      <c r="AM81" s="13" t="n">
        <v>86</v>
      </c>
      <c r="AN81" s="13" t="n">
        <v>420</v>
      </c>
      <c r="AO81" s="13" t="n">
        <v>0</v>
      </c>
    </row>
    <row r="82" customFormat="false" ht="15" hidden="false" customHeight="false" outlineLevel="0" collapsed="false">
      <c r="A82" s="37" t="n">
        <v>80</v>
      </c>
      <c r="B82" s="37" t="s">
        <v>24</v>
      </c>
      <c r="C82" s="37" t="n">
        <v>500</v>
      </c>
      <c r="D82" s="37" t="n">
        <v>190991</v>
      </c>
      <c r="E82" s="38" t="s">
        <v>68</v>
      </c>
      <c r="F82" s="37" t="n">
        <v>2101412</v>
      </c>
      <c r="G82" s="37" t="s">
        <v>67</v>
      </c>
      <c r="H82" s="37" t="s">
        <v>29</v>
      </c>
      <c r="I82" s="37" t="n">
        <v>255</v>
      </c>
      <c r="J82" s="37"/>
      <c r="K82" s="37" t="n">
        <f aca="false">SUM(I82:J82)</f>
        <v>255</v>
      </c>
      <c r="L82" s="37" t="n">
        <f aca="false">H82-K82</f>
        <v>-255</v>
      </c>
      <c r="M82" s="37" t="n">
        <v>1200</v>
      </c>
      <c r="N82" s="37" t="n">
        <v>800</v>
      </c>
      <c r="O82" s="37" t="n">
        <v>600</v>
      </c>
      <c r="P82" s="37" t="n">
        <v>800</v>
      </c>
      <c r="Q82" s="37" t="n">
        <v>800</v>
      </c>
      <c r="R82" s="37" t="n">
        <v>800</v>
      </c>
      <c r="S82" s="37" t="s">
        <v>29</v>
      </c>
      <c r="T82" s="37" t="n">
        <v>600</v>
      </c>
      <c r="U82" s="37" t="n">
        <v>800</v>
      </c>
      <c r="V82" s="37" t="n">
        <v>800</v>
      </c>
      <c r="W82" s="37" t="n">
        <v>800</v>
      </c>
      <c r="X82" s="37" t="n">
        <v>600</v>
      </c>
      <c r="Y82" s="37" t="s">
        <v>29</v>
      </c>
      <c r="Z82" s="37" t="s">
        <v>29</v>
      </c>
      <c r="AA82" s="37" t="s">
        <v>29</v>
      </c>
      <c r="AB82" s="37" t="s">
        <v>29</v>
      </c>
      <c r="AC82" s="37" t="s">
        <v>29</v>
      </c>
      <c r="AD82" s="37" t="s">
        <v>29</v>
      </c>
      <c r="AE82" s="37" t="s">
        <v>29</v>
      </c>
      <c r="AF82" s="37" t="s">
        <v>29</v>
      </c>
      <c r="AG82" s="37" t="n">
        <v>400</v>
      </c>
      <c r="AH82" s="37" t="n">
        <v>1200</v>
      </c>
      <c r="AI82" s="37" t="n">
        <v>800</v>
      </c>
      <c r="AJ82" s="37" t="n">
        <v>800</v>
      </c>
      <c r="AK82" s="37" t="n">
        <v>800</v>
      </c>
      <c r="AL82" s="11" t="n">
        <f aca="false">ROUNDUP(L82/C82,0)</f>
        <v>-1</v>
      </c>
      <c r="AM82" s="13" t="n">
        <v>64</v>
      </c>
      <c r="AN82" s="13" t="n">
        <v>78</v>
      </c>
      <c r="AO82" s="13" t="s">
        <v>125</v>
      </c>
    </row>
    <row r="83" customFormat="false" ht="15" hidden="false" customHeight="false" outlineLevel="0" collapsed="false">
      <c r="A83" s="37" t="n">
        <v>81</v>
      </c>
      <c r="B83" s="37" t="s">
        <v>24</v>
      </c>
      <c r="C83" s="37" t="n">
        <v>100</v>
      </c>
      <c r="D83" s="37" t="n">
        <v>190991</v>
      </c>
      <c r="E83" s="38" t="s">
        <v>34</v>
      </c>
      <c r="F83" s="37" t="n">
        <v>2130677</v>
      </c>
      <c r="G83" s="37" t="s">
        <v>33</v>
      </c>
      <c r="H83" s="37" t="s">
        <v>29</v>
      </c>
      <c r="I83" s="37" t="n">
        <v>256</v>
      </c>
      <c r="J83" s="37"/>
      <c r="K83" s="37" t="n">
        <f aca="false">SUM(I83:J83)</f>
        <v>256</v>
      </c>
      <c r="L83" s="37" t="n">
        <f aca="false">H83-K83</f>
        <v>-256</v>
      </c>
      <c r="M83" s="37" t="n">
        <v>1200</v>
      </c>
      <c r="N83" s="37" t="n">
        <v>500</v>
      </c>
      <c r="O83" s="37" t="n">
        <v>500</v>
      </c>
      <c r="P83" s="37" t="n">
        <v>500</v>
      </c>
      <c r="Q83" s="37" t="n">
        <v>500</v>
      </c>
      <c r="R83" s="37" t="n">
        <v>500</v>
      </c>
      <c r="S83" s="37" t="s">
        <v>29</v>
      </c>
      <c r="T83" s="37" t="n">
        <v>500</v>
      </c>
      <c r="U83" s="37" t="n">
        <v>500</v>
      </c>
      <c r="V83" s="37" t="n">
        <v>500</v>
      </c>
      <c r="W83" s="37" t="n">
        <v>500</v>
      </c>
      <c r="X83" s="37" t="n">
        <v>500</v>
      </c>
      <c r="Y83" s="37" t="s">
        <v>29</v>
      </c>
      <c r="Z83" s="37" t="s">
        <v>29</v>
      </c>
      <c r="AA83" s="37" t="s">
        <v>29</v>
      </c>
      <c r="AB83" s="37" t="s">
        <v>29</v>
      </c>
      <c r="AC83" s="37" t="s">
        <v>29</v>
      </c>
      <c r="AD83" s="37" t="s">
        <v>29</v>
      </c>
      <c r="AE83" s="37" t="s">
        <v>29</v>
      </c>
      <c r="AF83" s="37" t="s">
        <v>29</v>
      </c>
      <c r="AG83" s="37" t="n">
        <v>100</v>
      </c>
      <c r="AH83" s="37" t="n">
        <v>900</v>
      </c>
      <c r="AI83" s="37" t="n">
        <v>500</v>
      </c>
      <c r="AJ83" s="37" t="n">
        <v>500</v>
      </c>
      <c r="AK83" s="37" t="n">
        <v>500</v>
      </c>
      <c r="AL83" s="11" t="n">
        <f aca="false">ROUNDUP(L83/C83,0)</f>
        <v>-3</v>
      </c>
      <c r="AM83" s="13" t="n">
        <v>17</v>
      </c>
      <c r="AN83" s="13" t="n">
        <v>363</v>
      </c>
      <c r="AO83" s="13" t="s">
        <v>95</v>
      </c>
    </row>
    <row r="84" customFormat="false" ht="15" hidden="false" customHeight="false" outlineLevel="0" collapsed="false">
      <c r="A84" s="37" t="n">
        <v>82</v>
      </c>
      <c r="B84" s="37" t="s">
        <v>24</v>
      </c>
      <c r="C84" s="37" t="n">
        <v>400</v>
      </c>
      <c r="D84" s="37" t="n">
        <v>191575</v>
      </c>
      <c r="E84" s="38" t="s">
        <v>129</v>
      </c>
      <c r="F84" s="37" t="n">
        <v>2074374</v>
      </c>
      <c r="G84" s="37" t="s">
        <v>128</v>
      </c>
      <c r="H84" s="37" t="n">
        <v>1000</v>
      </c>
      <c r="I84" s="37" t="n">
        <v>1262</v>
      </c>
      <c r="J84" s="37"/>
      <c r="K84" s="37" t="n">
        <f aca="false">SUM(I84:J84)</f>
        <v>1262</v>
      </c>
      <c r="L84" s="37" t="n">
        <f aca="false">H84-K84</f>
        <v>-262</v>
      </c>
      <c r="M84" s="37" t="n">
        <v>1000</v>
      </c>
      <c r="N84" s="37" t="n">
        <v>500</v>
      </c>
      <c r="O84" s="37" t="n">
        <v>1500</v>
      </c>
      <c r="P84" s="37" t="n">
        <v>500</v>
      </c>
      <c r="Q84" s="37" t="n">
        <v>1000</v>
      </c>
      <c r="R84" s="37" t="n">
        <v>1000</v>
      </c>
      <c r="S84" s="37" t="s">
        <v>29</v>
      </c>
      <c r="T84" s="37" t="n">
        <v>1000</v>
      </c>
      <c r="U84" s="37" t="n">
        <v>1000</v>
      </c>
      <c r="V84" s="37" t="n">
        <v>500</v>
      </c>
      <c r="W84" s="37" t="n">
        <v>1000</v>
      </c>
      <c r="X84" s="37" t="n">
        <v>1000</v>
      </c>
      <c r="Y84" s="37" t="s">
        <v>29</v>
      </c>
      <c r="Z84" s="37" t="s">
        <v>29</v>
      </c>
      <c r="AA84" s="37" t="s">
        <v>29</v>
      </c>
      <c r="AB84" s="37" t="s">
        <v>29</v>
      </c>
      <c r="AC84" s="37" t="s">
        <v>29</v>
      </c>
      <c r="AD84" s="37" t="s">
        <v>29</v>
      </c>
      <c r="AE84" s="37" t="s">
        <v>29</v>
      </c>
      <c r="AF84" s="37" t="s">
        <v>29</v>
      </c>
      <c r="AG84" s="37" t="s">
        <v>29</v>
      </c>
      <c r="AH84" s="37" t="n">
        <v>2000</v>
      </c>
      <c r="AI84" s="37" t="n">
        <v>500</v>
      </c>
      <c r="AJ84" s="37" t="n">
        <v>1000</v>
      </c>
      <c r="AK84" s="37" t="n">
        <v>1000</v>
      </c>
      <c r="AL84" s="11" t="n">
        <f aca="false">ROUNDUP(L84/C84,0)</f>
        <v>-1</v>
      </c>
      <c r="AM84" s="13" t="n">
        <v>33</v>
      </c>
      <c r="AN84" s="13" t="n">
        <v>221</v>
      </c>
      <c r="AO84" s="13" t="n">
        <v>0</v>
      </c>
    </row>
    <row r="85" customFormat="false" ht="15" hidden="false" customHeight="false" outlineLevel="0" collapsed="false">
      <c r="A85" s="37" t="n">
        <v>83</v>
      </c>
      <c r="B85" s="37" t="s">
        <v>24</v>
      </c>
      <c r="C85" s="37" t="n">
        <v>250</v>
      </c>
      <c r="D85" s="37" t="n">
        <v>203524</v>
      </c>
      <c r="E85" s="38" t="s">
        <v>110</v>
      </c>
      <c r="F85" s="37" t="n">
        <v>2094896</v>
      </c>
      <c r="G85" s="37" t="s">
        <v>109</v>
      </c>
      <c r="H85" s="37" t="s">
        <v>29</v>
      </c>
      <c r="I85" s="37" t="n">
        <v>282</v>
      </c>
      <c r="J85" s="37"/>
      <c r="K85" s="37" t="n">
        <f aca="false">SUM(I85:J85)</f>
        <v>282</v>
      </c>
      <c r="L85" s="37" t="n">
        <f aca="false">H85-K85</f>
        <v>-282</v>
      </c>
      <c r="M85" s="37" t="n">
        <v>900</v>
      </c>
      <c r="N85" s="37" t="n">
        <v>720</v>
      </c>
      <c r="O85" s="37" t="n">
        <v>720</v>
      </c>
      <c r="P85" s="37" t="n">
        <v>900</v>
      </c>
      <c r="Q85" s="37" t="n">
        <v>720</v>
      </c>
      <c r="R85" s="37" t="n">
        <v>720</v>
      </c>
      <c r="S85" s="37" t="s">
        <v>29</v>
      </c>
      <c r="T85" s="37" t="n">
        <v>720</v>
      </c>
      <c r="U85" s="37" t="n">
        <v>720</v>
      </c>
      <c r="V85" s="37" t="n">
        <v>720</v>
      </c>
      <c r="W85" s="37" t="n">
        <v>900</v>
      </c>
      <c r="X85" s="37" t="n">
        <v>720</v>
      </c>
      <c r="Y85" s="37" t="s">
        <v>29</v>
      </c>
      <c r="Z85" s="37" t="s">
        <v>29</v>
      </c>
      <c r="AA85" s="37" t="s">
        <v>29</v>
      </c>
      <c r="AB85" s="37" t="s">
        <v>29</v>
      </c>
      <c r="AC85" s="37" t="s">
        <v>29</v>
      </c>
      <c r="AD85" s="37" t="s">
        <v>29</v>
      </c>
      <c r="AE85" s="37" t="s">
        <v>29</v>
      </c>
      <c r="AF85" s="37" t="s">
        <v>29</v>
      </c>
      <c r="AG85" s="37" t="n">
        <v>360</v>
      </c>
      <c r="AH85" s="37" t="n">
        <v>1260</v>
      </c>
      <c r="AI85" s="37" t="n">
        <v>720</v>
      </c>
      <c r="AJ85" s="37" t="n">
        <v>720</v>
      </c>
      <c r="AK85" s="37" t="n">
        <v>720</v>
      </c>
      <c r="AL85" s="11" t="n">
        <f aca="false">ROUNDUP(L85/C85,0)</f>
        <v>-2</v>
      </c>
      <c r="AM85" s="13" t="n">
        <v>80</v>
      </c>
      <c r="AN85" s="13" t="n">
        <v>1400</v>
      </c>
      <c r="AO85" s="13" t="n">
        <v>0</v>
      </c>
    </row>
    <row r="86" customFormat="false" ht="15" hidden="false" customHeight="false" outlineLevel="0" collapsed="false">
      <c r="A86" s="37" t="n">
        <v>84</v>
      </c>
      <c r="B86" s="37" t="s">
        <v>24</v>
      </c>
      <c r="C86" s="37" t="n">
        <v>300</v>
      </c>
      <c r="D86" s="37" t="n">
        <v>191567</v>
      </c>
      <c r="E86" s="38" t="s">
        <v>247</v>
      </c>
      <c r="F86" s="37" t="n">
        <v>2132700</v>
      </c>
      <c r="G86" s="37" t="s">
        <v>246</v>
      </c>
      <c r="H86" s="37" t="s">
        <v>29</v>
      </c>
      <c r="I86" s="37" t="n">
        <v>368</v>
      </c>
      <c r="J86" s="37"/>
      <c r="K86" s="37" t="n">
        <f aca="false">SUM(I86:J86)</f>
        <v>368</v>
      </c>
      <c r="L86" s="37" t="n">
        <f aca="false">H86-K86</f>
        <v>-368</v>
      </c>
      <c r="M86" s="37" t="n">
        <v>600</v>
      </c>
      <c r="N86" s="37" t="n">
        <v>600</v>
      </c>
      <c r="O86" s="37" t="s">
        <v>29</v>
      </c>
      <c r="P86" s="37" t="s">
        <v>29</v>
      </c>
      <c r="Q86" s="37" t="s">
        <v>29</v>
      </c>
      <c r="R86" s="37" t="s">
        <v>29</v>
      </c>
      <c r="S86" s="37" t="s">
        <v>29</v>
      </c>
      <c r="T86" s="37" t="s">
        <v>29</v>
      </c>
      <c r="U86" s="37" t="s">
        <v>29</v>
      </c>
      <c r="V86" s="37" t="s">
        <v>29</v>
      </c>
      <c r="W86" s="37" t="s">
        <v>29</v>
      </c>
      <c r="X86" s="37" t="s">
        <v>29</v>
      </c>
      <c r="Y86" s="37" t="s">
        <v>29</v>
      </c>
      <c r="Z86" s="37" t="s">
        <v>29</v>
      </c>
      <c r="AA86" s="37" t="s">
        <v>29</v>
      </c>
      <c r="AB86" s="37" t="s">
        <v>29</v>
      </c>
      <c r="AC86" s="37" t="s">
        <v>29</v>
      </c>
      <c r="AD86" s="37" t="s">
        <v>29</v>
      </c>
      <c r="AE86" s="37" t="s">
        <v>29</v>
      </c>
      <c r="AF86" s="37" t="s">
        <v>29</v>
      </c>
      <c r="AG86" s="37" t="n">
        <v>600</v>
      </c>
      <c r="AH86" s="37" t="s">
        <v>29</v>
      </c>
      <c r="AI86" s="37" t="s">
        <v>29</v>
      </c>
      <c r="AJ86" s="37" t="s">
        <v>29</v>
      </c>
      <c r="AK86" s="37" t="n">
        <v>600</v>
      </c>
      <c r="AL86" s="11" t="n">
        <f aca="false">ROUNDUP(L86/C86,0)</f>
        <v>-2</v>
      </c>
      <c r="AM86" s="13" t="n">
        <v>9</v>
      </c>
      <c r="AN86" s="13" t="n">
        <v>0</v>
      </c>
      <c r="AO86" s="13" t="s">
        <v>389</v>
      </c>
    </row>
    <row r="87" customFormat="false" ht="15" hidden="false" customHeight="false" outlineLevel="0" collapsed="false">
      <c r="A87" s="37" t="n">
        <v>85</v>
      </c>
      <c r="B87" s="37" t="s">
        <v>24</v>
      </c>
      <c r="C87" s="37" t="n">
        <v>100</v>
      </c>
      <c r="D87" s="37" t="n">
        <v>203525</v>
      </c>
      <c r="E87" s="38" t="s">
        <v>127</v>
      </c>
      <c r="F87" s="37" t="n">
        <v>2032046</v>
      </c>
      <c r="G87" s="37" t="s">
        <v>126</v>
      </c>
      <c r="H87" s="37" t="n">
        <v>520</v>
      </c>
      <c r="I87" s="37" t="n">
        <v>900</v>
      </c>
      <c r="J87" s="37"/>
      <c r="K87" s="37" t="n">
        <f aca="false">SUM(I87:J87)</f>
        <v>900</v>
      </c>
      <c r="L87" s="37" t="n">
        <f aca="false">H87-K87</f>
        <v>-380</v>
      </c>
      <c r="M87" s="37" t="n">
        <v>1170</v>
      </c>
      <c r="N87" s="37" t="n">
        <v>780</v>
      </c>
      <c r="O87" s="37" t="n">
        <v>1040</v>
      </c>
      <c r="P87" s="37" t="n">
        <v>910</v>
      </c>
      <c r="Q87" s="37" t="n">
        <v>910</v>
      </c>
      <c r="R87" s="37" t="n">
        <v>910</v>
      </c>
      <c r="S87" s="37" t="s">
        <v>29</v>
      </c>
      <c r="T87" s="37" t="n">
        <v>910</v>
      </c>
      <c r="U87" s="37" t="n">
        <v>910</v>
      </c>
      <c r="V87" s="37" t="n">
        <v>910</v>
      </c>
      <c r="W87" s="37" t="n">
        <v>910</v>
      </c>
      <c r="X87" s="37" t="n">
        <v>780</v>
      </c>
      <c r="Y87" s="37" t="s">
        <v>29</v>
      </c>
      <c r="Z87" s="37" t="s">
        <v>29</v>
      </c>
      <c r="AA87" s="37" t="s">
        <v>29</v>
      </c>
      <c r="AB87" s="37" t="s">
        <v>29</v>
      </c>
      <c r="AC87" s="37" t="s">
        <v>29</v>
      </c>
      <c r="AD87" s="37" t="s">
        <v>29</v>
      </c>
      <c r="AE87" s="37" t="s">
        <v>29</v>
      </c>
      <c r="AF87" s="37" t="s">
        <v>29</v>
      </c>
      <c r="AG87" s="37" t="n">
        <v>390</v>
      </c>
      <c r="AH87" s="37" t="n">
        <v>1560</v>
      </c>
      <c r="AI87" s="37" t="n">
        <v>910</v>
      </c>
      <c r="AJ87" s="37" t="n">
        <v>910</v>
      </c>
      <c r="AK87" s="37" t="n">
        <v>780</v>
      </c>
      <c r="AL87" s="11" t="n">
        <f aca="false">ROUNDUP(L87/C87,0)</f>
        <v>-4</v>
      </c>
      <c r="AM87" s="13" t="n">
        <v>159</v>
      </c>
      <c r="AN87" s="13" t="n">
        <v>2819</v>
      </c>
      <c r="AO87" s="13" t="n">
        <v>0</v>
      </c>
    </row>
    <row r="88" customFormat="false" ht="15" hidden="false" customHeight="false" outlineLevel="0" collapsed="false">
      <c r="A88" s="37" t="n">
        <v>86</v>
      </c>
      <c r="B88" s="37" t="s">
        <v>24</v>
      </c>
      <c r="C88" s="37" t="n">
        <v>500</v>
      </c>
      <c r="D88" s="37" t="n">
        <v>203524</v>
      </c>
      <c r="E88" s="38" t="s">
        <v>157</v>
      </c>
      <c r="F88" s="37" t="n">
        <v>2055824</v>
      </c>
      <c r="G88" s="37" t="s">
        <v>156</v>
      </c>
      <c r="H88" s="37" t="n">
        <v>800</v>
      </c>
      <c r="I88" s="37" t="n">
        <v>1185</v>
      </c>
      <c r="J88" s="37"/>
      <c r="K88" s="37" t="n">
        <f aca="false">SUM(I88:J88)</f>
        <v>1185</v>
      </c>
      <c r="L88" s="37" t="n">
        <f aca="false">H88-K88</f>
        <v>-385</v>
      </c>
      <c r="M88" s="37" t="n">
        <v>800</v>
      </c>
      <c r="N88" s="37" t="n">
        <v>800</v>
      </c>
      <c r="O88" s="37" t="n">
        <v>800</v>
      </c>
      <c r="P88" s="37" t="n">
        <v>800</v>
      </c>
      <c r="Q88" s="37" t="n">
        <v>800</v>
      </c>
      <c r="R88" s="37" t="n">
        <v>800</v>
      </c>
      <c r="S88" s="37" t="s">
        <v>29</v>
      </c>
      <c r="T88" s="37" t="n">
        <v>800</v>
      </c>
      <c r="U88" s="37" t="n">
        <v>800</v>
      </c>
      <c r="V88" s="37" t="n">
        <v>400</v>
      </c>
      <c r="W88" s="37" t="n">
        <v>800</v>
      </c>
      <c r="X88" s="37" t="n">
        <v>800</v>
      </c>
      <c r="Y88" s="37" t="s">
        <v>29</v>
      </c>
      <c r="Z88" s="37" t="s">
        <v>29</v>
      </c>
      <c r="AA88" s="37" t="s">
        <v>29</v>
      </c>
      <c r="AB88" s="37" t="s">
        <v>29</v>
      </c>
      <c r="AC88" s="37" t="s">
        <v>29</v>
      </c>
      <c r="AD88" s="37" t="s">
        <v>29</v>
      </c>
      <c r="AE88" s="37" t="s">
        <v>29</v>
      </c>
      <c r="AF88" s="37" t="s">
        <v>29</v>
      </c>
      <c r="AG88" s="37" t="n">
        <v>400</v>
      </c>
      <c r="AH88" s="37" t="n">
        <v>1200</v>
      </c>
      <c r="AI88" s="37" t="n">
        <v>800</v>
      </c>
      <c r="AJ88" s="37" t="n">
        <v>800</v>
      </c>
      <c r="AK88" s="37" t="n">
        <v>800</v>
      </c>
      <c r="AL88" s="11" t="n">
        <f aca="false">ROUNDUP(L88/C88,0)</f>
        <v>-1</v>
      </c>
      <c r="AM88" s="13" t="n">
        <v>99</v>
      </c>
      <c r="AN88" s="13" t="n">
        <v>376</v>
      </c>
      <c r="AO88" s="13" t="n">
        <v>0</v>
      </c>
    </row>
    <row r="89" customFormat="false" ht="15" hidden="false" customHeight="false" outlineLevel="0" collapsed="false">
      <c r="A89" s="37" t="n">
        <v>87</v>
      </c>
      <c r="B89" s="37" t="s">
        <v>24</v>
      </c>
      <c r="C89" s="37" t="n">
        <v>300</v>
      </c>
      <c r="D89" s="37" t="n">
        <v>203525</v>
      </c>
      <c r="E89" s="38" t="s">
        <v>81</v>
      </c>
      <c r="F89" s="37" t="n">
        <v>2004127</v>
      </c>
      <c r="G89" s="37" t="s">
        <v>80</v>
      </c>
      <c r="H89" s="37" t="s">
        <v>29</v>
      </c>
      <c r="I89" s="37" t="n">
        <v>410</v>
      </c>
      <c r="J89" s="37"/>
      <c r="K89" s="37" t="n">
        <f aca="false">SUM(I89:J89)</f>
        <v>410</v>
      </c>
      <c r="L89" s="37" t="n">
        <f aca="false">H89-K89</f>
        <v>-410</v>
      </c>
      <c r="M89" s="37" t="s">
        <v>29</v>
      </c>
      <c r="N89" s="37" t="n">
        <v>200</v>
      </c>
      <c r="O89" s="37" t="n">
        <v>500</v>
      </c>
      <c r="P89" s="37" t="n">
        <v>500</v>
      </c>
      <c r="Q89" s="37" t="n">
        <v>500</v>
      </c>
      <c r="R89" s="37" t="n">
        <v>500</v>
      </c>
      <c r="S89" s="37" t="s">
        <v>29</v>
      </c>
      <c r="T89" s="37" t="n">
        <v>500</v>
      </c>
      <c r="U89" s="37" t="n">
        <v>500</v>
      </c>
      <c r="V89" s="37" t="n">
        <v>500</v>
      </c>
      <c r="W89" s="37" t="n">
        <v>500</v>
      </c>
      <c r="X89" s="37" t="n">
        <v>500</v>
      </c>
      <c r="Y89" s="37" t="s">
        <v>29</v>
      </c>
      <c r="Z89" s="37" t="s">
        <v>29</v>
      </c>
      <c r="AA89" s="37" t="s">
        <v>29</v>
      </c>
      <c r="AB89" s="37" t="s">
        <v>29</v>
      </c>
      <c r="AC89" s="37" t="s">
        <v>29</v>
      </c>
      <c r="AD89" s="37" t="s">
        <v>29</v>
      </c>
      <c r="AE89" s="37" t="s">
        <v>29</v>
      </c>
      <c r="AF89" s="37" t="s">
        <v>29</v>
      </c>
      <c r="AG89" s="37" t="n">
        <v>100</v>
      </c>
      <c r="AH89" s="37" t="n">
        <v>900</v>
      </c>
      <c r="AI89" s="37" t="n">
        <v>500</v>
      </c>
      <c r="AJ89" s="37" t="n">
        <v>500</v>
      </c>
      <c r="AK89" s="37" t="n">
        <v>500</v>
      </c>
      <c r="AL89" s="11" t="n">
        <f aca="false">ROUNDUP(L89/C89,0)</f>
        <v>-2</v>
      </c>
      <c r="AM89" s="13" t="n">
        <v>1085</v>
      </c>
      <c r="AN89" s="13" t="n">
        <v>981</v>
      </c>
      <c r="AO89" s="13" t="n">
        <v>0</v>
      </c>
    </row>
    <row r="90" customFormat="false" ht="15" hidden="false" customHeight="false" outlineLevel="0" collapsed="false">
      <c r="A90" s="37" t="n">
        <v>88</v>
      </c>
      <c r="B90" s="37" t="s">
        <v>24</v>
      </c>
      <c r="C90" s="37" t="n">
        <v>350</v>
      </c>
      <c r="D90" s="37" t="n">
        <v>191575</v>
      </c>
      <c r="E90" s="38" t="s">
        <v>78</v>
      </c>
      <c r="F90" s="37" t="n">
        <v>2192212</v>
      </c>
      <c r="G90" s="37" t="s">
        <v>77</v>
      </c>
      <c r="H90" s="37" t="n">
        <v>1000</v>
      </c>
      <c r="I90" s="37" t="n">
        <v>1477</v>
      </c>
      <c r="J90" s="37"/>
      <c r="K90" s="37" t="n">
        <f aca="false">SUM(I90:J90)</f>
        <v>1477</v>
      </c>
      <c r="L90" s="37" t="n">
        <f aca="false">H90-K90</f>
        <v>-477</v>
      </c>
      <c r="M90" s="37" t="n">
        <v>1500</v>
      </c>
      <c r="N90" s="37" t="n">
        <v>500</v>
      </c>
      <c r="O90" s="37" t="n">
        <v>1000</v>
      </c>
      <c r="P90" s="37" t="n">
        <v>1000</v>
      </c>
      <c r="Q90" s="37" t="n">
        <v>1000</v>
      </c>
      <c r="R90" s="37" t="n">
        <v>1000</v>
      </c>
      <c r="S90" s="37" t="s">
        <v>29</v>
      </c>
      <c r="T90" s="37" t="n">
        <v>500</v>
      </c>
      <c r="U90" s="37" t="n">
        <v>1000</v>
      </c>
      <c r="V90" s="37" t="n">
        <v>1000</v>
      </c>
      <c r="W90" s="37" t="n">
        <v>1000</v>
      </c>
      <c r="X90" s="37" t="n">
        <v>1000</v>
      </c>
      <c r="Y90" s="37" t="s">
        <v>29</v>
      </c>
      <c r="Z90" s="37" t="s">
        <v>29</v>
      </c>
      <c r="AA90" s="37" t="s">
        <v>29</v>
      </c>
      <c r="AB90" s="37" t="s">
        <v>29</v>
      </c>
      <c r="AC90" s="37" t="s">
        <v>29</v>
      </c>
      <c r="AD90" s="37" t="s">
        <v>29</v>
      </c>
      <c r="AE90" s="37" t="s">
        <v>29</v>
      </c>
      <c r="AF90" s="37" t="s">
        <v>29</v>
      </c>
      <c r="AG90" s="37" t="s">
        <v>29</v>
      </c>
      <c r="AH90" s="37" t="n">
        <v>1500</v>
      </c>
      <c r="AI90" s="37" t="n">
        <v>1000</v>
      </c>
      <c r="AJ90" s="37" t="n">
        <v>1000</v>
      </c>
      <c r="AK90" s="37" t="n">
        <v>1000</v>
      </c>
      <c r="AL90" s="11" t="n">
        <f aca="false">ROUNDUP(L90/C90,0)</f>
        <v>-2</v>
      </c>
      <c r="AM90" s="13" t="n">
        <v>1248</v>
      </c>
      <c r="AN90" s="13" t="n">
        <v>0</v>
      </c>
      <c r="AO90" s="13" t="n">
        <v>0</v>
      </c>
    </row>
    <row r="91" customFormat="false" ht="15" hidden="false" customHeight="false" outlineLevel="0" collapsed="false">
      <c r="A91" s="37" t="n">
        <v>89</v>
      </c>
      <c r="B91" s="37" t="s">
        <v>24</v>
      </c>
      <c r="C91" s="37" t="n">
        <v>3000</v>
      </c>
      <c r="D91" s="37" t="n">
        <v>203524</v>
      </c>
      <c r="E91" s="38" t="s">
        <v>227</v>
      </c>
      <c r="F91" s="37" t="n">
        <v>2135571</v>
      </c>
      <c r="G91" s="37" t="s">
        <v>226</v>
      </c>
      <c r="H91" s="37" t="s">
        <v>29</v>
      </c>
      <c r="I91" s="37" t="n">
        <v>500</v>
      </c>
      <c r="J91" s="37"/>
      <c r="K91" s="37" t="n">
        <f aca="false">SUM(I91:J91)</f>
        <v>500</v>
      </c>
      <c r="L91" s="37" t="n">
        <f aca="false">H91-K91</f>
        <v>-500</v>
      </c>
      <c r="M91" s="37" t="n">
        <v>500</v>
      </c>
      <c r="N91" s="37" t="s">
        <v>29</v>
      </c>
      <c r="O91" s="37" t="s">
        <v>29</v>
      </c>
      <c r="P91" s="37" t="n">
        <v>0</v>
      </c>
      <c r="Q91" s="37" t="s">
        <v>29</v>
      </c>
      <c r="R91" s="37" t="s">
        <v>29</v>
      </c>
      <c r="S91" s="37" t="s">
        <v>29</v>
      </c>
      <c r="T91" s="37" t="s">
        <v>29</v>
      </c>
      <c r="U91" s="37" t="s">
        <v>29</v>
      </c>
      <c r="V91" s="37" t="s">
        <v>29</v>
      </c>
      <c r="W91" s="37" t="s">
        <v>29</v>
      </c>
      <c r="X91" s="37" t="s">
        <v>29</v>
      </c>
      <c r="Y91" s="37" t="s">
        <v>29</v>
      </c>
      <c r="Z91" s="37" t="s">
        <v>29</v>
      </c>
      <c r="AA91" s="37" t="s">
        <v>29</v>
      </c>
      <c r="AB91" s="37" t="s">
        <v>29</v>
      </c>
      <c r="AC91" s="37" t="s">
        <v>29</v>
      </c>
      <c r="AD91" s="37" t="s">
        <v>29</v>
      </c>
      <c r="AE91" s="37" t="s">
        <v>29</v>
      </c>
      <c r="AF91" s="37" t="s">
        <v>29</v>
      </c>
      <c r="AG91" s="37" t="s">
        <v>29</v>
      </c>
      <c r="AH91" s="37" t="n">
        <v>500</v>
      </c>
      <c r="AI91" s="37" t="s">
        <v>29</v>
      </c>
      <c r="AJ91" s="37" t="s">
        <v>29</v>
      </c>
      <c r="AK91" s="37" t="s">
        <v>29</v>
      </c>
      <c r="AL91" s="11" t="n">
        <f aca="false">ROUNDUP(L91/C91,0)</f>
        <v>-1</v>
      </c>
      <c r="AM91" s="13" t="n">
        <v>5</v>
      </c>
      <c r="AN91" s="13" t="n">
        <v>0</v>
      </c>
      <c r="AO91" s="13" t="n">
        <v>0</v>
      </c>
    </row>
    <row r="92" customFormat="false" ht="15" hidden="false" customHeight="false" outlineLevel="0" collapsed="false">
      <c r="A92" s="37" t="n">
        <v>90</v>
      </c>
      <c r="B92" s="37" t="s">
        <v>24</v>
      </c>
      <c r="C92" s="37" t="n">
        <v>200</v>
      </c>
      <c r="D92" s="37" t="n">
        <v>203524</v>
      </c>
      <c r="E92" s="38" t="s">
        <v>219</v>
      </c>
      <c r="F92" s="37" t="n">
        <v>2118343</v>
      </c>
      <c r="G92" s="37" t="s">
        <v>218</v>
      </c>
      <c r="H92" s="37" t="s">
        <v>29</v>
      </c>
      <c r="I92" s="37" t="n">
        <v>573</v>
      </c>
      <c r="J92" s="37"/>
      <c r="K92" s="37" t="n">
        <f aca="false">SUM(I92:J92)</f>
        <v>573</v>
      </c>
      <c r="L92" s="37" t="n">
        <f aca="false">H92-K92</f>
        <v>-573</v>
      </c>
      <c r="M92" s="37" t="n">
        <v>300</v>
      </c>
      <c r="N92" s="37" t="n">
        <v>300</v>
      </c>
      <c r="O92" s="37" t="s">
        <v>29</v>
      </c>
      <c r="P92" s="37" t="n">
        <v>0</v>
      </c>
      <c r="Q92" s="37" t="s">
        <v>29</v>
      </c>
      <c r="R92" s="37" t="s">
        <v>29</v>
      </c>
      <c r="S92" s="37" t="s">
        <v>29</v>
      </c>
      <c r="T92" s="37" t="s">
        <v>29</v>
      </c>
      <c r="U92" s="37" t="s">
        <v>29</v>
      </c>
      <c r="V92" s="37" t="s">
        <v>29</v>
      </c>
      <c r="W92" s="37" t="s">
        <v>29</v>
      </c>
      <c r="X92" s="37" t="s">
        <v>29</v>
      </c>
      <c r="Y92" s="37" t="s">
        <v>29</v>
      </c>
      <c r="Z92" s="37" t="s">
        <v>29</v>
      </c>
      <c r="AA92" s="37" t="s">
        <v>29</v>
      </c>
      <c r="AB92" s="37" t="s">
        <v>29</v>
      </c>
      <c r="AC92" s="37" t="s">
        <v>29</v>
      </c>
      <c r="AD92" s="37" t="s">
        <v>29</v>
      </c>
      <c r="AE92" s="37" t="s">
        <v>29</v>
      </c>
      <c r="AF92" s="37" t="s">
        <v>29</v>
      </c>
      <c r="AG92" s="37" t="n">
        <v>300</v>
      </c>
      <c r="AH92" s="37" t="s">
        <v>29</v>
      </c>
      <c r="AI92" s="37" t="s">
        <v>29</v>
      </c>
      <c r="AJ92" s="37" t="n">
        <v>300</v>
      </c>
      <c r="AK92" s="37" t="n">
        <v>300</v>
      </c>
      <c r="AL92" s="11" t="n">
        <f aca="false">ROUNDUP(L92/C92,0)</f>
        <v>-3</v>
      </c>
      <c r="AM92" s="13" t="n">
        <v>1012</v>
      </c>
      <c r="AN92" s="13" t="n">
        <v>0</v>
      </c>
      <c r="AO92" s="13" t="s">
        <v>49</v>
      </c>
    </row>
    <row r="93" customFormat="false" ht="15" hidden="false" customHeight="false" outlineLevel="0" collapsed="false">
      <c r="A93" s="37" t="n">
        <v>91</v>
      </c>
      <c r="B93" s="37" t="s">
        <v>24</v>
      </c>
      <c r="C93" s="37" t="n">
        <v>400</v>
      </c>
      <c r="D93" s="37" t="n">
        <v>191575</v>
      </c>
      <c r="E93" s="38" t="s">
        <v>147</v>
      </c>
      <c r="F93" s="37" t="n">
        <v>2073480</v>
      </c>
      <c r="G93" s="37" t="s">
        <v>146</v>
      </c>
      <c r="H93" s="37" t="s">
        <v>29</v>
      </c>
      <c r="I93" s="37" t="n">
        <v>579</v>
      </c>
      <c r="J93" s="37"/>
      <c r="K93" s="37" t="n">
        <f aca="false">SUM(I93:J93)</f>
        <v>579</v>
      </c>
      <c r="L93" s="37" t="n">
        <f aca="false">H93-K93</f>
        <v>-579</v>
      </c>
      <c r="M93" s="37" t="n">
        <v>1200</v>
      </c>
      <c r="N93" s="37" t="n">
        <v>900</v>
      </c>
      <c r="O93" s="37" t="n">
        <v>900</v>
      </c>
      <c r="P93" s="37" t="n">
        <v>900</v>
      </c>
      <c r="Q93" s="37" t="n">
        <v>900</v>
      </c>
      <c r="R93" s="37" t="n">
        <v>900</v>
      </c>
      <c r="S93" s="37" t="s">
        <v>29</v>
      </c>
      <c r="T93" s="37" t="n">
        <v>900</v>
      </c>
      <c r="U93" s="37" t="n">
        <v>900</v>
      </c>
      <c r="V93" s="37" t="n">
        <v>900</v>
      </c>
      <c r="W93" s="37" t="n">
        <v>900</v>
      </c>
      <c r="X93" s="37" t="n">
        <v>900</v>
      </c>
      <c r="Y93" s="37" t="s">
        <v>29</v>
      </c>
      <c r="Z93" s="37" t="s">
        <v>29</v>
      </c>
      <c r="AA93" s="37" t="s">
        <v>29</v>
      </c>
      <c r="AB93" s="37" t="s">
        <v>29</v>
      </c>
      <c r="AC93" s="37" t="s">
        <v>29</v>
      </c>
      <c r="AD93" s="37" t="s">
        <v>29</v>
      </c>
      <c r="AE93" s="37" t="s">
        <v>29</v>
      </c>
      <c r="AF93" s="37" t="s">
        <v>29</v>
      </c>
      <c r="AG93" s="37" t="n">
        <v>300</v>
      </c>
      <c r="AH93" s="37" t="n">
        <v>1500</v>
      </c>
      <c r="AI93" s="37" t="n">
        <v>900</v>
      </c>
      <c r="AJ93" s="37" t="n">
        <v>900</v>
      </c>
      <c r="AK93" s="37" t="n">
        <v>900</v>
      </c>
      <c r="AL93" s="11" t="n">
        <f aca="false">ROUNDUP(L93/C93,0)</f>
        <v>-2</v>
      </c>
      <c r="AM93" s="13" t="n">
        <v>1677</v>
      </c>
      <c r="AN93" s="13" t="n">
        <v>0</v>
      </c>
      <c r="AO93" s="13" t="s">
        <v>95</v>
      </c>
    </row>
    <row r="94" customFormat="false" ht="15" hidden="false" customHeight="false" outlineLevel="0" collapsed="false">
      <c r="A94" s="37" t="n">
        <v>92</v>
      </c>
      <c r="B94" s="37" t="s">
        <v>24</v>
      </c>
      <c r="C94" s="37" t="n">
        <v>300</v>
      </c>
      <c r="D94" s="37" t="n">
        <v>203524</v>
      </c>
      <c r="E94" s="38" t="s">
        <v>245</v>
      </c>
      <c r="F94" s="37" t="n">
        <v>2134668</v>
      </c>
      <c r="G94" s="37" t="s">
        <v>366</v>
      </c>
      <c r="H94" s="37" t="s">
        <v>29</v>
      </c>
      <c r="I94" s="37" t="n">
        <v>620</v>
      </c>
      <c r="J94" s="37"/>
      <c r="K94" s="37" t="n">
        <f aca="false">SUM(I94:J94)</f>
        <v>620</v>
      </c>
      <c r="L94" s="37" t="n">
        <f aca="false">H94-K94</f>
        <v>-620</v>
      </c>
      <c r="M94" s="37" t="n">
        <v>600</v>
      </c>
      <c r="N94" s="37" t="s">
        <v>29</v>
      </c>
      <c r="O94" s="37" t="n">
        <v>300</v>
      </c>
      <c r="P94" s="37" t="n">
        <v>0</v>
      </c>
      <c r="Q94" s="37" t="s">
        <v>29</v>
      </c>
      <c r="R94" s="37" t="s">
        <v>29</v>
      </c>
      <c r="S94" s="37" t="s">
        <v>29</v>
      </c>
      <c r="T94" s="37" t="s">
        <v>29</v>
      </c>
      <c r="U94" s="37" t="s">
        <v>29</v>
      </c>
      <c r="V94" s="37" t="s">
        <v>29</v>
      </c>
      <c r="W94" s="37" t="s">
        <v>29</v>
      </c>
      <c r="X94" s="37" t="s">
        <v>29</v>
      </c>
      <c r="Y94" s="37" t="s">
        <v>29</v>
      </c>
      <c r="Z94" s="37" t="s">
        <v>29</v>
      </c>
      <c r="AA94" s="37" t="s">
        <v>29</v>
      </c>
      <c r="AB94" s="37" t="s">
        <v>29</v>
      </c>
      <c r="AC94" s="37" t="s">
        <v>29</v>
      </c>
      <c r="AD94" s="37" t="s">
        <v>29</v>
      </c>
      <c r="AE94" s="37" t="s">
        <v>29</v>
      </c>
      <c r="AF94" s="37" t="s">
        <v>29</v>
      </c>
      <c r="AG94" s="37" t="s">
        <v>29</v>
      </c>
      <c r="AH94" s="37" t="n">
        <v>300</v>
      </c>
      <c r="AI94" s="37" t="s">
        <v>29</v>
      </c>
      <c r="AJ94" s="37" t="n">
        <v>300</v>
      </c>
      <c r="AK94" s="37" t="s">
        <v>29</v>
      </c>
      <c r="AL94" s="11" t="n">
        <f aca="false">ROUNDUP(L94/C94,0)</f>
        <v>-3</v>
      </c>
      <c r="AM94" s="13" t="n">
        <v>236</v>
      </c>
      <c r="AN94" s="13" t="n">
        <v>907</v>
      </c>
      <c r="AO94" s="13" t="n">
        <v>0</v>
      </c>
    </row>
    <row r="95" customFormat="false" ht="15" hidden="false" customHeight="false" outlineLevel="0" collapsed="false">
      <c r="A95" s="37" t="n">
        <v>93</v>
      </c>
      <c r="B95" s="37" t="s">
        <v>24</v>
      </c>
      <c r="C95" s="37" t="n">
        <v>500</v>
      </c>
      <c r="D95" s="37" t="n">
        <v>190991</v>
      </c>
      <c r="E95" s="38" t="s">
        <v>239</v>
      </c>
      <c r="F95" s="37" t="n">
        <v>2093740</v>
      </c>
      <c r="G95" s="37" t="s">
        <v>238</v>
      </c>
      <c r="H95" s="37" t="s">
        <v>29</v>
      </c>
      <c r="I95" s="37" t="n">
        <v>703</v>
      </c>
      <c r="J95" s="37"/>
      <c r="K95" s="37" t="n">
        <f aca="false">SUM(I95:J95)</f>
        <v>703</v>
      </c>
      <c r="L95" s="37" t="n">
        <f aca="false">H95-K95</f>
        <v>-703</v>
      </c>
      <c r="M95" s="37" t="n">
        <v>900</v>
      </c>
      <c r="N95" s="37" t="n">
        <v>900</v>
      </c>
      <c r="O95" s="37" t="n">
        <v>900</v>
      </c>
      <c r="P95" s="37" t="n">
        <v>450</v>
      </c>
      <c r="Q95" s="37" t="n">
        <v>900</v>
      </c>
      <c r="R95" s="37" t="n">
        <v>900</v>
      </c>
      <c r="S95" s="37" t="s">
        <v>29</v>
      </c>
      <c r="T95" s="37" t="n">
        <v>450</v>
      </c>
      <c r="U95" s="37" t="n">
        <v>900</v>
      </c>
      <c r="V95" s="37" t="n">
        <v>900</v>
      </c>
      <c r="W95" s="37" t="n">
        <v>450</v>
      </c>
      <c r="X95" s="37" t="n">
        <v>900</v>
      </c>
      <c r="Y95" s="37" t="s">
        <v>29</v>
      </c>
      <c r="Z95" s="37" t="s">
        <v>29</v>
      </c>
      <c r="AA95" s="37" t="s">
        <v>29</v>
      </c>
      <c r="AB95" s="37" t="s">
        <v>29</v>
      </c>
      <c r="AC95" s="37" t="s">
        <v>29</v>
      </c>
      <c r="AD95" s="37" t="s">
        <v>29</v>
      </c>
      <c r="AE95" s="37" t="s">
        <v>29</v>
      </c>
      <c r="AF95" s="37" t="s">
        <v>29</v>
      </c>
      <c r="AG95" s="37" t="n">
        <v>450</v>
      </c>
      <c r="AH95" s="37" t="n">
        <v>1350</v>
      </c>
      <c r="AI95" s="37" t="n">
        <v>450</v>
      </c>
      <c r="AJ95" s="37" t="n">
        <v>900</v>
      </c>
      <c r="AK95" s="37" t="n">
        <v>900</v>
      </c>
      <c r="AL95" s="11" t="n">
        <f aca="false">ROUNDUP(L95/C95,0)</f>
        <v>-2</v>
      </c>
      <c r="AM95" s="13" t="n">
        <v>45</v>
      </c>
      <c r="AN95" s="13" t="n">
        <v>985</v>
      </c>
      <c r="AO95" s="13" t="n">
        <v>0</v>
      </c>
    </row>
    <row r="96" customFormat="false" ht="15" hidden="false" customHeight="false" outlineLevel="0" collapsed="false">
      <c r="A96" s="37" t="n">
        <v>94</v>
      </c>
      <c r="B96" s="37" t="s">
        <v>24</v>
      </c>
      <c r="C96" s="37" t="n">
        <v>300</v>
      </c>
      <c r="D96" s="37" t="n">
        <v>203524</v>
      </c>
      <c r="E96" s="38" t="s">
        <v>259</v>
      </c>
      <c r="F96" s="37" t="n">
        <v>2118344</v>
      </c>
      <c r="G96" s="37" t="s">
        <v>258</v>
      </c>
      <c r="H96" s="37" t="s">
        <v>29</v>
      </c>
      <c r="I96" s="37" t="n">
        <v>861</v>
      </c>
      <c r="J96" s="37"/>
      <c r="K96" s="37" t="n">
        <f aca="false">SUM(I96:J96)</f>
        <v>861</v>
      </c>
      <c r="L96" s="37" t="n">
        <f aca="false">H96-K96</f>
        <v>-861</v>
      </c>
      <c r="M96" s="37" t="n">
        <v>300</v>
      </c>
      <c r="N96" s="37" t="n">
        <v>400</v>
      </c>
      <c r="O96" s="37" t="n">
        <v>0</v>
      </c>
      <c r="P96" s="37" t="s">
        <v>29</v>
      </c>
      <c r="Q96" s="37" t="s">
        <v>29</v>
      </c>
      <c r="R96" s="37" t="s">
        <v>29</v>
      </c>
      <c r="S96" s="37" t="s">
        <v>29</v>
      </c>
      <c r="T96" s="37" t="s">
        <v>29</v>
      </c>
      <c r="U96" s="37" t="s">
        <v>29</v>
      </c>
      <c r="V96" s="37" t="s">
        <v>29</v>
      </c>
      <c r="W96" s="37" t="s">
        <v>29</v>
      </c>
      <c r="X96" s="37" t="s">
        <v>29</v>
      </c>
      <c r="Y96" s="37" t="s">
        <v>29</v>
      </c>
      <c r="Z96" s="37" t="s">
        <v>29</v>
      </c>
      <c r="AA96" s="37" t="s">
        <v>29</v>
      </c>
      <c r="AB96" s="37" t="s">
        <v>29</v>
      </c>
      <c r="AC96" s="37" t="s">
        <v>29</v>
      </c>
      <c r="AD96" s="37" t="s">
        <v>29</v>
      </c>
      <c r="AE96" s="37" t="s">
        <v>29</v>
      </c>
      <c r="AF96" s="37" t="s">
        <v>29</v>
      </c>
      <c r="AG96" s="37" t="n">
        <v>300</v>
      </c>
      <c r="AH96" s="37" t="n">
        <v>300</v>
      </c>
      <c r="AI96" s="37" t="s">
        <v>29</v>
      </c>
      <c r="AJ96" s="37" t="s">
        <v>29</v>
      </c>
      <c r="AK96" s="37" t="n">
        <v>300</v>
      </c>
      <c r="AL96" s="11" t="n">
        <f aca="false">ROUNDUP(L96/C96,0)</f>
        <v>-3</v>
      </c>
      <c r="AM96" s="13" t="n">
        <v>450</v>
      </c>
      <c r="AN96" s="13" t="n">
        <v>0</v>
      </c>
      <c r="AO96" s="13" t="n">
        <v>0</v>
      </c>
    </row>
    <row r="97" customFormat="false" ht="15" hidden="false" customHeight="false" outlineLevel="0" collapsed="false">
      <c r="A97" s="37" t="n">
        <v>95</v>
      </c>
      <c r="B97" s="37" t="s">
        <v>24</v>
      </c>
      <c r="C97" s="37" t="n">
        <v>450</v>
      </c>
      <c r="D97" s="37" t="n">
        <v>191575</v>
      </c>
      <c r="E97" s="38" t="s">
        <v>91</v>
      </c>
      <c r="F97" s="37" t="n">
        <v>2066304</v>
      </c>
      <c r="G97" s="37" t="s">
        <v>90</v>
      </c>
      <c r="H97" s="37" t="n">
        <v>450</v>
      </c>
      <c r="I97" s="37" t="n">
        <v>1548</v>
      </c>
      <c r="J97" s="37"/>
      <c r="K97" s="37" t="n">
        <f aca="false">SUM(I97:J97)</f>
        <v>1548</v>
      </c>
      <c r="L97" s="37" t="n">
        <f aca="false">H97-K97</f>
        <v>-1098</v>
      </c>
      <c r="M97" s="37" t="n">
        <v>1350</v>
      </c>
      <c r="N97" s="37" t="n">
        <v>900</v>
      </c>
      <c r="O97" s="37" t="n">
        <v>900</v>
      </c>
      <c r="P97" s="37" t="n">
        <v>900</v>
      </c>
      <c r="Q97" s="37" t="n">
        <v>900</v>
      </c>
      <c r="R97" s="37" t="n">
        <v>900</v>
      </c>
      <c r="S97" s="37" t="s">
        <v>29</v>
      </c>
      <c r="T97" s="37" t="n">
        <v>900</v>
      </c>
      <c r="U97" s="37" t="n">
        <v>900</v>
      </c>
      <c r="V97" s="37" t="n">
        <v>900</v>
      </c>
      <c r="W97" s="37" t="n">
        <v>900</v>
      </c>
      <c r="X97" s="37" t="n">
        <v>900</v>
      </c>
      <c r="Y97" s="37" t="s">
        <v>29</v>
      </c>
      <c r="Z97" s="37" t="s">
        <v>29</v>
      </c>
      <c r="AA97" s="37" t="s">
        <v>29</v>
      </c>
      <c r="AB97" s="37" t="s">
        <v>29</v>
      </c>
      <c r="AC97" s="37" t="s">
        <v>29</v>
      </c>
      <c r="AD97" s="37" t="s">
        <v>29</v>
      </c>
      <c r="AE97" s="37" t="s">
        <v>29</v>
      </c>
      <c r="AF97" s="37" t="s">
        <v>29</v>
      </c>
      <c r="AG97" s="37" t="n">
        <v>450</v>
      </c>
      <c r="AH97" s="37" t="n">
        <v>1350</v>
      </c>
      <c r="AI97" s="37" t="n">
        <v>900</v>
      </c>
      <c r="AJ97" s="37" t="n">
        <v>900</v>
      </c>
      <c r="AK97" s="37" t="n">
        <v>900</v>
      </c>
      <c r="AL97" s="11" t="n">
        <f aca="false">ROUNDUP(L97/C97,0)</f>
        <v>-3</v>
      </c>
      <c r="AM97" s="13" t="n">
        <v>1122</v>
      </c>
      <c r="AN97" s="13" t="n">
        <v>715</v>
      </c>
      <c r="AO97" s="13" t="n">
        <v>0</v>
      </c>
    </row>
    <row r="98" customFormat="false" ht="15" hidden="false" customHeight="false" outlineLevel="0" collapsed="false">
      <c r="A98" s="37" t="n">
        <v>96</v>
      </c>
      <c r="B98" s="37" t="s">
        <v>24</v>
      </c>
      <c r="C98" s="37" t="n">
        <v>1000</v>
      </c>
      <c r="D98" s="37" t="n">
        <v>191575</v>
      </c>
      <c r="E98" s="38" t="s">
        <v>145</v>
      </c>
      <c r="F98" s="37" t="n">
        <v>2074376</v>
      </c>
      <c r="G98" s="37" t="s">
        <v>144</v>
      </c>
      <c r="H98" s="37" t="n">
        <v>500</v>
      </c>
      <c r="I98" s="37" t="n">
        <v>1649</v>
      </c>
      <c r="J98" s="37"/>
      <c r="K98" s="37" t="n">
        <f aca="false">SUM(I98:J98)</f>
        <v>1649</v>
      </c>
      <c r="L98" s="37" t="n">
        <f aca="false">H98-K98</f>
        <v>-1149</v>
      </c>
      <c r="M98" s="37" t="n">
        <v>1000</v>
      </c>
      <c r="N98" s="37" t="n">
        <v>1000</v>
      </c>
      <c r="O98" s="37" t="n">
        <v>1000</v>
      </c>
      <c r="P98" s="37" t="n">
        <v>1000</v>
      </c>
      <c r="Q98" s="37" t="n">
        <v>500</v>
      </c>
      <c r="R98" s="37" t="n">
        <v>1000</v>
      </c>
      <c r="S98" s="37" t="s">
        <v>29</v>
      </c>
      <c r="T98" s="37" t="n">
        <v>1000</v>
      </c>
      <c r="U98" s="37" t="n">
        <v>1000</v>
      </c>
      <c r="V98" s="37" t="n">
        <v>1000</v>
      </c>
      <c r="W98" s="37" t="n">
        <v>500</v>
      </c>
      <c r="X98" s="37" t="n">
        <v>1000</v>
      </c>
      <c r="Y98" s="37" t="s">
        <v>29</v>
      </c>
      <c r="Z98" s="37" t="s">
        <v>29</v>
      </c>
      <c r="AA98" s="37" t="s">
        <v>29</v>
      </c>
      <c r="AB98" s="37" t="s">
        <v>29</v>
      </c>
      <c r="AC98" s="37" t="s">
        <v>29</v>
      </c>
      <c r="AD98" s="37" t="s">
        <v>29</v>
      </c>
      <c r="AE98" s="37" t="s">
        <v>29</v>
      </c>
      <c r="AF98" s="37" t="s">
        <v>29</v>
      </c>
      <c r="AG98" s="37" t="n">
        <v>500</v>
      </c>
      <c r="AH98" s="37" t="n">
        <v>1500</v>
      </c>
      <c r="AI98" s="37" t="n">
        <v>1000</v>
      </c>
      <c r="AJ98" s="37" t="n">
        <v>1000</v>
      </c>
      <c r="AK98" s="37" t="n">
        <v>500</v>
      </c>
      <c r="AL98" s="11" t="n">
        <f aca="false">ROUNDUP(L98/C98,0)</f>
        <v>-2</v>
      </c>
      <c r="AM98" s="13" t="n">
        <v>103</v>
      </c>
      <c r="AN98" s="13" t="n">
        <v>300</v>
      </c>
      <c r="AO98" s="13" t="n">
        <v>0</v>
      </c>
    </row>
    <row r="99" customFormat="false" ht="15" hidden="false" customHeight="false" outlineLevel="0" collapsed="false">
      <c r="A99" s="37" t="n">
        <v>97</v>
      </c>
      <c r="B99" s="37" t="s">
        <v>24</v>
      </c>
      <c r="C99" s="37" t="n">
        <v>300</v>
      </c>
      <c r="D99" s="37" t="n">
        <v>191575</v>
      </c>
      <c r="E99" s="38" t="s">
        <v>103</v>
      </c>
      <c r="F99" s="37" t="n">
        <v>2192211</v>
      </c>
      <c r="G99" s="37" t="s">
        <v>102</v>
      </c>
      <c r="H99" s="37" t="n">
        <v>1000</v>
      </c>
      <c r="I99" s="37" t="n">
        <v>2554</v>
      </c>
      <c r="J99" s="37"/>
      <c r="K99" s="37" t="n">
        <f aca="false">SUM(I99:J99)</f>
        <v>2554</v>
      </c>
      <c r="L99" s="37" t="n">
        <f aca="false">H99-K99</f>
        <v>-1554</v>
      </c>
      <c r="M99" s="37" t="n">
        <v>1500</v>
      </c>
      <c r="N99" s="37" t="n">
        <v>500</v>
      </c>
      <c r="O99" s="37" t="n">
        <v>1000</v>
      </c>
      <c r="P99" s="37" t="n">
        <v>1000</v>
      </c>
      <c r="Q99" s="37" t="n">
        <v>1000</v>
      </c>
      <c r="R99" s="37" t="n">
        <v>1000</v>
      </c>
      <c r="S99" s="37" t="s">
        <v>29</v>
      </c>
      <c r="T99" s="37" t="n">
        <v>500</v>
      </c>
      <c r="U99" s="37" t="n">
        <v>1000</v>
      </c>
      <c r="V99" s="37" t="n">
        <v>1000</v>
      </c>
      <c r="W99" s="37" t="n">
        <v>1000</v>
      </c>
      <c r="X99" s="37" t="n">
        <v>1000</v>
      </c>
      <c r="Y99" s="37" t="s">
        <v>29</v>
      </c>
      <c r="Z99" s="37" t="s">
        <v>29</v>
      </c>
      <c r="AA99" s="37" t="s">
        <v>29</v>
      </c>
      <c r="AB99" s="37" t="s">
        <v>29</v>
      </c>
      <c r="AC99" s="37" t="s">
        <v>29</v>
      </c>
      <c r="AD99" s="37" t="s">
        <v>29</v>
      </c>
      <c r="AE99" s="37" t="s">
        <v>29</v>
      </c>
      <c r="AF99" s="37" t="s">
        <v>29</v>
      </c>
      <c r="AG99" s="37" t="s">
        <v>29</v>
      </c>
      <c r="AH99" s="37" t="n">
        <v>1500</v>
      </c>
      <c r="AI99" s="37" t="n">
        <v>1000</v>
      </c>
      <c r="AJ99" s="37" t="n">
        <v>1000</v>
      </c>
      <c r="AK99" s="37" t="n">
        <v>1000</v>
      </c>
      <c r="AL99" s="11" t="n">
        <f aca="false">ROUNDUP(L99/C99,0)</f>
        <v>-6</v>
      </c>
      <c r="AM99" s="13" t="n">
        <v>142</v>
      </c>
      <c r="AN99" s="13" t="n">
        <v>820</v>
      </c>
      <c r="AO99" s="13" t="n">
        <v>0</v>
      </c>
    </row>
  </sheetData>
  <mergeCells count="5">
    <mergeCell ref="A1:A2"/>
    <mergeCell ref="E1:E2"/>
    <mergeCell ref="F1:F2"/>
    <mergeCell ref="H1:Y1"/>
    <mergeCell ref="AA1:AK1"/>
  </mergeCells>
  <conditionalFormatting sqref="H3:AL99">
    <cfRule type="cellIs" priority="2" operator="between" aboveAverage="0" equalAverage="0" bottom="0" percent="0" rank="0" text="" dxfId="7">
      <formula>1</formula>
      <formula>9999999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3" topLeftCell="E51" activePane="bottomRight" state="frozen"/>
      <selection pane="topLeft" activeCell="A1" activeCellId="0" sqref="A1"/>
      <selection pane="topRight" activeCell="E1" activeCellId="0" sqref="E1"/>
      <selection pane="bottomLeft" activeCell="A51" activeCellId="0" sqref="A51"/>
      <selection pane="bottomRight" activeCell="D57" activeCellId="0" sqref="D5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2"/>
    <col collapsed="false" customWidth="true" hidden="false" outlineLevel="0" max="3" min="3" style="0" width="18"/>
    <col collapsed="false" customWidth="true" hidden="false" outlineLevel="0" max="4" min="4" style="0" width="21.28"/>
    <col collapsed="false" customWidth="true" hidden="false" outlineLevel="0" max="5" min="5" style="0" width="10.43"/>
    <col collapsed="false" customWidth="true" hidden="false" outlineLevel="0" max="12" min="6" style="0" width="10.14"/>
    <col collapsed="false" customWidth="true" hidden="false" outlineLevel="0" max="13" min="13" style="0" width="11.14"/>
    <col collapsed="false" customWidth="true" hidden="false" outlineLevel="0" max="14" min="14" style="0" width="11.57"/>
  </cols>
  <sheetData>
    <row r="1" s="39" customFormat="true" ht="15" hidden="false" customHeight="false" outlineLevel="0" collapsed="false">
      <c r="A1" s="39" t="s">
        <v>390</v>
      </c>
      <c r="C1" s="39" t="s">
        <v>391</v>
      </c>
    </row>
    <row r="2" s="39" customFormat="true" ht="15" hidden="false" customHeight="false" outlineLevel="0" collapsed="false">
      <c r="C2" s="39" t="s">
        <v>392</v>
      </c>
    </row>
    <row r="3" s="39" customFormat="true" ht="15" hidden="false" customHeight="false" outlineLevel="0" collapsed="false">
      <c r="C3" s="39" t="s">
        <v>393</v>
      </c>
    </row>
    <row r="4" s="39" customFormat="true" ht="15" hidden="false" customHeight="false" outlineLevel="0" collapsed="false"/>
    <row r="5" s="39" customFormat="true" ht="15" hidden="false" customHeight="false" outlineLevel="0" collapsed="false">
      <c r="C5" s="39" t="s">
        <v>394</v>
      </c>
    </row>
    <row r="6" s="39" customFormat="true" ht="15" hidden="false" customHeight="false" outlineLevel="0" collapsed="false"/>
    <row r="7" s="39" customFormat="true" ht="15" hidden="false" customHeight="false" outlineLevel="0" collapsed="false"/>
    <row r="8" s="39" customFormat="true" ht="15" hidden="false" customHeight="false" outlineLevel="0" collapsed="false">
      <c r="A8" s="39" t="s">
        <v>395</v>
      </c>
      <c r="C8" s="39" t="s">
        <v>396</v>
      </c>
    </row>
    <row r="9" s="39" customFormat="true" ht="15" hidden="false" customHeight="false" outlineLevel="0" collapsed="false">
      <c r="C9" s="39" t="s">
        <v>397</v>
      </c>
    </row>
    <row r="10" s="39" customFormat="true" ht="15" hidden="false" customHeight="false" outlineLevel="0" collapsed="false">
      <c r="C10" s="39" t="s">
        <v>398</v>
      </c>
    </row>
    <row r="11" s="39" customFormat="true" ht="15" hidden="false" customHeight="false" outlineLevel="0" collapsed="false"/>
    <row r="12" customFormat="false" ht="15" hidden="false" customHeight="true" outlineLevel="0" collapsed="false">
      <c r="A12" s="3" t="s">
        <v>0</v>
      </c>
      <c r="B12" s="5" t="s">
        <v>399</v>
      </c>
      <c r="C12" s="5" t="s">
        <v>8</v>
      </c>
      <c r="D12" s="5" t="s">
        <v>382</v>
      </c>
      <c r="E12" s="33" t="s">
        <v>383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35" t="s">
        <v>384</v>
      </c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customFormat="false" ht="15" hidden="false" customHeight="true" outlineLevel="0" collapsed="false">
      <c r="A13" s="3"/>
      <c r="B13" s="5"/>
      <c r="C13" s="5"/>
      <c r="D13" s="5"/>
      <c r="E13" s="6" t="n">
        <v>44178</v>
      </c>
      <c r="F13" s="6" t="n">
        <v>44179</v>
      </c>
      <c r="G13" s="6" t="n">
        <v>44180</v>
      </c>
      <c r="H13" s="6" t="n">
        <v>44181</v>
      </c>
      <c r="I13" s="6" t="n">
        <v>44182</v>
      </c>
      <c r="J13" s="6" t="n">
        <v>44183</v>
      </c>
      <c r="K13" s="6" t="n">
        <v>44184</v>
      </c>
      <c r="L13" s="6" t="n">
        <v>44185</v>
      </c>
      <c r="M13" s="6" t="n">
        <v>44186</v>
      </c>
      <c r="N13" s="6" t="n">
        <v>44187</v>
      </c>
      <c r="O13" s="6" t="n">
        <v>44188</v>
      </c>
      <c r="P13" s="6" t="n">
        <v>44189</v>
      </c>
      <c r="Q13" s="6" t="n">
        <v>44190</v>
      </c>
      <c r="R13" s="6" t="n">
        <v>44191</v>
      </c>
      <c r="S13" s="6" t="n">
        <v>44192</v>
      </c>
      <c r="T13" s="6" t="n">
        <v>44193</v>
      </c>
      <c r="U13" s="6" t="n">
        <v>44194</v>
      </c>
      <c r="V13" s="6" t="n">
        <v>44195</v>
      </c>
      <c r="W13" s="6" t="n">
        <v>44196</v>
      </c>
      <c r="X13" s="6" t="n">
        <v>44197</v>
      </c>
      <c r="Y13" s="6" t="n">
        <v>44198</v>
      </c>
      <c r="Z13" s="6" t="n">
        <v>44199</v>
      </c>
      <c r="AA13" s="6" t="n">
        <v>44200</v>
      </c>
      <c r="AB13" s="6" t="n">
        <v>44201</v>
      </c>
      <c r="AC13" s="6" t="n">
        <v>44202</v>
      </c>
      <c r="AD13" s="6" t="n">
        <v>44203</v>
      </c>
    </row>
    <row r="14" customFormat="false" ht="15" hidden="false" customHeight="false" outlineLevel="0" collapsed="false">
      <c r="A14" s="40" t="n">
        <v>1</v>
      </c>
      <c r="B14" s="41" t="s">
        <v>400</v>
      </c>
      <c r="C14" s="41" t="s">
        <v>121</v>
      </c>
      <c r="D14" s="40" t="n">
        <v>2079698</v>
      </c>
      <c r="E14" s="40" t="s">
        <v>29</v>
      </c>
      <c r="F14" s="40" t="n">
        <v>144</v>
      </c>
      <c r="G14" s="40" t="n">
        <v>144</v>
      </c>
      <c r="H14" s="40" t="n">
        <v>108</v>
      </c>
      <c r="I14" s="40" t="n">
        <v>144</v>
      </c>
      <c r="J14" s="40" t="n">
        <v>144</v>
      </c>
      <c r="K14" s="40" t="n">
        <v>108</v>
      </c>
      <c r="L14" s="40" t="s">
        <v>29</v>
      </c>
      <c r="M14" s="40" t="n">
        <v>144</v>
      </c>
      <c r="N14" s="40" t="n">
        <v>108</v>
      </c>
      <c r="O14" s="40" t="n">
        <v>144</v>
      </c>
      <c r="P14" s="40" t="n">
        <v>144</v>
      </c>
      <c r="Q14" s="40" t="n">
        <v>108</v>
      </c>
      <c r="R14" s="40" t="n">
        <v>36</v>
      </c>
      <c r="S14" s="40" t="s">
        <v>29</v>
      </c>
      <c r="T14" s="40" t="s">
        <v>29</v>
      </c>
      <c r="U14" s="40" t="s">
        <v>29</v>
      </c>
      <c r="V14" s="40" t="s">
        <v>29</v>
      </c>
      <c r="W14" s="40" t="s">
        <v>29</v>
      </c>
      <c r="X14" s="40" t="s">
        <v>29</v>
      </c>
      <c r="Y14" s="40" t="s">
        <v>29</v>
      </c>
      <c r="Z14" s="40" t="n">
        <v>72</v>
      </c>
      <c r="AA14" s="40" t="n">
        <v>180</v>
      </c>
      <c r="AB14" s="40" t="n">
        <v>108</v>
      </c>
      <c r="AC14" s="40" t="n">
        <v>144</v>
      </c>
      <c r="AD14" s="40" t="n">
        <v>144</v>
      </c>
    </row>
    <row r="15" customFormat="false" ht="15" hidden="false" customHeight="false" outlineLevel="0" collapsed="false">
      <c r="A15" s="40" t="n">
        <v>2</v>
      </c>
      <c r="B15" s="41" t="s">
        <v>400</v>
      </c>
      <c r="C15" s="41" t="s">
        <v>94</v>
      </c>
      <c r="D15" s="40" t="n">
        <v>2079695</v>
      </c>
      <c r="E15" s="40" t="s">
        <v>29</v>
      </c>
      <c r="F15" s="40" t="n">
        <v>126</v>
      </c>
      <c r="G15" s="40" t="n">
        <v>126</v>
      </c>
      <c r="H15" s="40" t="n">
        <v>126</v>
      </c>
      <c r="I15" s="40" t="n">
        <v>126</v>
      </c>
      <c r="J15" s="40" t="n">
        <v>126</v>
      </c>
      <c r="K15" s="40" t="n">
        <v>126</v>
      </c>
      <c r="L15" s="40" t="s">
        <v>29</v>
      </c>
      <c r="M15" s="40" t="n">
        <v>126</v>
      </c>
      <c r="N15" s="40" t="n">
        <v>126</v>
      </c>
      <c r="O15" s="40" t="n">
        <v>126</v>
      </c>
      <c r="P15" s="40" t="n">
        <v>126</v>
      </c>
      <c r="Q15" s="40" t="n">
        <v>168</v>
      </c>
      <c r="R15" s="40" t="s">
        <v>29</v>
      </c>
      <c r="S15" s="40" t="s">
        <v>29</v>
      </c>
      <c r="T15" s="40" t="s">
        <v>29</v>
      </c>
      <c r="U15" s="40" t="s">
        <v>29</v>
      </c>
      <c r="V15" s="40" t="s">
        <v>29</v>
      </c>
      <c r="W15" s="40" t="s">
        <v>29</v>
      </c>
      <c r="X15" s="40" t="s">
        <v>29</v>
      </c>
      <c r="Y15" s="40" t="s">
        <v>29</v>
      </c>
      <c r="Z15" s="40" t="n">
        <v>84</v>
      </c>
      <c r="AA15" s="40" t="n">
        <v>168</v>
      </c>
      <c r="AB15" s="40" t="n">
        <v>126</v>
      </c>
      <c r="AC15" s="40" t="n">
        <v>126</v>
      </c>
      <c r="AD15" s="40" t="n">
        <v>126</v>
      </c>
    </row>
    <row r="16" customFormat="false" ht="15" hidden="false" customHeight="false" outlineLevel="0" collapsed="false">
      <c r="A16" s="40" t="n">
        <v>3</v>
      </c>
      <c r="B16" s="41" t="s">
        <v>400</v>
      </c>
      <c r="C16" s="41" t="s">
        <v>116</v>
      </c>
      <c r="D16" s="40" t="n">
        <v>2079691</v>
      </c>
      <c r="E16" s="40" t="s">
        <v>29</v>
      </c>
      <c r="F16" s="40" t="n">
        <v>108</v>
      </c>
      <c r="G16" s="40" t="n">
        <v>144</v>
      </c>
      <c r="H16" s="40" t="n">
        <v>144</v>
      </c>
      <c r="I16" s="40" t="n">
        <v>108</v>
      </c>
      <c r="J16" s="40" t="n">
        <v>144</v>
      </c>
      <c r="K16" s="40" t="n">
        <v>144</v>
      </c>
      <c r="L16" s="40" t="s">
        <v>29</v>
      </c>
      <c r="M16" s="40" t="n">
        <v>108</v>
      </c>
      <c r="N16" s="40" t="n">
        <v>144</v>
      </c>
      <c r="O16" s="40" t="n">
        <v>108</v>
      </c>
      <c r="P16" s="40" t="n">
        <v>144</v>
      </c>
      <c r="Q16" s="40" t="n">
        <v>144</v>
      </c>
      <c r="R16" s="40" t="s">
        <v>29</v>
      </c>
      <c r="S16" s="40" t="s">
        <v>29</v>
      </c>
      <c r="T16" s="40" t="s">
        <v>29</v>
      </c>
      <c r="U16" s="40" t="s">
        <v>29</v>
      </c>
      <c r="V16" s="40" t="s">
        <v>29</v>
      </c>
      <c r="W16" s="40" t="s">
        <v>29</v>
      </c>
      <c r="X16" s="40" t="s">
        <v>29</v>
      </c>
      <c r="Y16" s="40" t="s">
        <v>29</v>
      </c>
      <c r="Z16" s="40" t="n">
        <v>72</v>
      </c>
      <c r="AA16" s="40" t="n">
        <v>180</v>
      </c>
      <c r="AB16" s="40" t="n">
        <v>144</v>
      </c>
      <c r="AC16" s="40" t="n">
        <v>108</v>
      </c>
      <c r="AD16" s="40" t="n">
        <v>144</v>
      </c>
    </row>
    <row r="17" customFormat="false" ht="15" hidden="false" customHeight="false" outlineLevel="0" collapsed="false">
      <c r="A17" s="40" t="n">
        <v>4</v>
      </c>
      <c r="B17" s="41" t="s">
        <v>400</v>
      </c>
      <c r="C17" s="41" t="s">
        <v>187</v>
      </c>
      <c r="D17" s="40" t="n">
        <v>2068515</v>
      </c>
      <c r="E17" s="40" t="s">
        <v>29</v>
      </c>
      <c r="F17" s="40" t="s">
        <v>29</v>
      </c>
      <c r="G17" s="40" t="s">
        <v>29</v>
      </c>
      <c r="H17" s="40" t="s">
        <v>29</v>
      </c>
      <c r="I17" s="40" t="s">
        <v>29</v>
      </c>
      <c r="J17" s="40" t="s">
        <v>29</v>
      </c>
      <c r="K17" s="40" t="s">
        <v>29</v>
      </c>
      <c r="L17" s="40" t="s">
        <v>29</v>
      </c>
      <c r="M17" s="40" t="s">
        <v>29</v>
      </c>
      <c r="N17" s="40" t="s">
        <v>29</v>
      </c>
      <c r="O17" s="40" t="s">
        <v>29</v>
      </c>
      <c r="P17" s="40" t="s">
        <v>29</v>
      </c>
      <c r="Q17" s="40" t="s">
        <v>29</v>
      </c>
      <c r="R17" s="40" t="s">
        <v>29</v>
      </c>
      <c r="S17" s="40" t="s">
        <v>29</v>
      </c>
      <c r="T17" s="40" t="s">
        <v>29</v>
      </c>
      <c r="U17" s="40" t="s">
        <v>29</v>
      </c>
      <c r="V17" s="40" t="s">
        <v>29</v>
      </c>
      <c r="W17" s="40" t="s">
        <v>29</v>
      </c>
      <c r="X17" s="40" t="s">
        <v>29</v>
      </c>
      <c r="Y17" s="40" t="s">
        <v>29</v>
      </c>
      <c r="Z17" s="40" t="s">
        <v>29</v>
      </c>
      <c r="AA17" s="40" t="s">
        <v>29</v>
      </c>
      <c r="AB17" s="40" t="s">
        <v>29</v>
      </c>
      <c r="AC17" s="40" t="s">
        <v>29</v>
      </c>
      <c r="AD17" s="40" t="s">
        <v>29</v>
      </c>
    </row>
    <row r="18" customFormat="false" ht="15" hidden="false" customHeight="false" outlineLevel="0" collapsed="false">
      <c r="A18" s="40" t="n">
        <v>5</v>
      </c>
      <c r="B18" s="41" t="s">
        <v>400</v>
      </c>
      <c r="C18" s="41" t="s">
        <v>119</v>
      </c>
      <c r="D18" s="40" t="n">
        <v>2079692</v>
      </c>
      <c r="E18" s="40" t="s">
        <v>29</v>
      </c>
      <c r="F18" s="40" t="n">
        <v>210</v>
      </c>
      <c r="G18" s="40" t="n">
        <v>126</v>
      </c>
      <c r="H18" s="40" t="n">
        <v>126</v>
      </c>
      <c r="I18" s="40" t="n">
        <v>126</v>
      </c>
      <c r="J18" s="40" t="n">
        <v>126</v>
      </c>
      <c r="K18" s="40" t="n">
        <v>168</v>
      </c>
      <c r="L18" s="40" t="s">
        <v>29</v>
      </c>
      <c r="M18" s="40" t="n">
        <v>126</v>
      </c>
      <c r="N18" s="40" t="n">
        <v>126</v>
      </c>
      <c r="O18" s="40" t="n">
        <v>126</v>
      </c>
      <c r="P18" s="40" t="n">
        <v>126</v>
      </c>
      <c r="Q18" s="40" t="n">
        <v>126</v>
      </c>
      <c r="R18" s="40" t="s">
        <v>29</v>
      </c>
      <c r="S18" s="40" t="s">
        <v>29</v>
      </c>
      <c r="T18" s="40" t="s">
        <v>29</v>
      </c>
      <c r="U18" s="40" t="s">
        <v>29</v>
      </c>
      <c r="V18" s="40" t="s">
        <v>29</v>
      </c>
      <c r="W18" s="40" t="s">
        <v>29</v>
      </c>
      <c r="X18" s="40" t="s">
        <v>29</v>
      </c>
      <c r="Y18" s="40" t="s">
        <v>29</v>
      </c>
      <c r="Z18" s="40" t="n">
        <v>84</v>
      </c>
      <c r="AA18" s="40" t="n">
        <v>168</v>
      </c>
      <c r="AB18" s="40" t="n">
        <v>168</v>
      </c>
      <c r="AC18" s="40" t="n">
        <v>126</v>
      </c>
      <c r="AD18" s="40" t="n">
        <v>126</v>
      </c>
    </row>
    <row r="19" customFormat="false" ht="15" hidden="false" customHeight="false" outlineLevel="0" collapsed="false">
      <c r="A19" s="40" t="n">
        <v>6</v>
      </c>
      <c r="B19" s="41" t="s">
        <v>400</v>
      </c>
      <c r="C19" s="41" t="s">
        <v>229</v>
      </c>
      <c r="D19" s="40" t="n">
        <v>2131448</v>
      </c>
      <c r="E19" s="40" t="s">
        <v>29</v>
      </c>
      <c r="F19" s="40" t="s">
        <v>29</v>
      </c>
      <c r="G19" s="40" t="n">
        <v>170</v>
      </c>
      <c r="H19" s="40" t="n">
        <v>170</v>
      </c>
      <c r="I19" s="40" t="s">
        <v>29</v>
      </c>
      <c r="J19" s="40" t="s">
        <v>29</v>
      </c>
      <c r="K19" s="40" t="s">
        <v>29</v>
      </c>
      <c r="L19" s="40" t="s">
        <v>29</v>
      </c>
      <c r="M19" s="40" t="s">
        <v>29</v>
      </c>
      <c r="N19" s="40" t="s">
        <v>29</v>
      </c>
      <c r="O19" s="40" t="s">
        <v>29</v>
      </c>
      <c r="P19" s="40" t="s">
        <v>29</v>
      </c>
      <c r="Q19" s="40" t="s">
        <v>29</v>
      </c>
      <c r="R19" s="40" t="s">
        <v>29</v>
      </c>
      <c r="S19" s="40" t="s">
        <v>29</v>
      </c>
      <c r="T19" s="40" t="s">
        <v>29</v>
      </c>
      <c r="U19" s="40" t="s">
        <v>29</v>
      </c>
      <c r="V19" s="40" t="s">
        <v>29</v>
      </c>
      <c r="W19" s="40" t="s">
        <v>29</v>
      </c>
      <c r="X19" s="40" t="s">
        <v>29</v>
      </c>
      <c r="Y19" s="40" t="s">
        <v>29</v>
      </c>
      <c r="Z19" s="40" t="n">
        <v>170</v>
      </c>
      <c r="AA19" s="40" t="n">
        <v>340</v>
      </c>
      <c r="AB19" s="40" t="s">
        <v>29</v>
      </c>
      <c r="AC19" s="40" t="n">
        <v>170</v>
      </c>
      <c r="AD19" s="40" t="n">
        <v>170</v>
      </c>
    </row>
    <row r="20" customFormat="false" ht="15" hidden="false" customHeight="false" outlineLevel="0" collapsed="false">
      <c r="A20" s="40" t="n">
        <v>7</v>
      </c>
      <c r="B20" s="41" t="s">
        <v>400</v>
      </c>
      <c r="C20" s="41" t="s">
        <v>185</v>
      </c>
      <c r="D20" s="40" t="n">
        <v>2068514</v>
      </c>
      <c r="E20" s="40" t="s">
        <v>29</v>
      </c>
      <c r="F20" s="40" t="s">
        <v>29</v>
      </c>
      <c r="G20" s="40" t="s">
        <v>29</v>
      </c>
      <c r="H20" s="40" t="s">
        <v>29</v>
      </c>
      <c r="I20" s="40" t="s">
        <v>29</v>
      </c>
      <c r="J20" s="40" t="s">
        <v>29</v>
      </c>
      <c r="K20" s="40" t="s">
        <v>29</v>
      </c>
      <c r="L20" s="40" t="s">
        <v>29</v>
      </c>
      <c r="M20" s="40" t="s">
        <v>29</v>
      </c>
      <c r="N20" s="40" t="s">
        <v>29</v>
      </c>
      <c r="O20" s="40" t="s">
        <v>29</v>
      </c>
      <c r="P20" s="40" t="s">
        <v>29</v>
      </c>
      <c r="Q20" s="40" t="s">
        <v>29</v>
      </c>
      <c r="R20" s="40" t="s">
        <v>29</v>
      </c>
      <c r="S20" s="40" t="s">
        <v>29</v>
      </c>
      <c r="T20" s="40" t="s">
        <v>29</v>
      </c>
      <c r="U20" s="40" t="s">
        <v>29</v>
      </c>
      <c r="V20" s="40" t="s">
        <v>29</v>
      </c>
      <c r="W20" s="40" t="s">
        <v>29</v>
      </c>
      <c r="X20" s="40" t="s">
        <v>29</v>
      </c>
      <c r="Y20" s="40" t="s">
        <v>29</v>
      </c>
      <c r="Z20" s="40" t="s">
        <v>29</v>
      </c>
      <c r="AA20" s="40" t="s">
        <v>29</v>
      </c>
      <c r="AB20" s="40" t="s">
        <v>29</v>
      </c>
      <c r="AC20" s="40" t="s">
        <v>29</v>
      </c>
      <c r="AD20" s="40" t="s">
        <v>29</v>
      </c>
    </row>
    <row r="21" customFormat="false" ht="15" hidden="false" customHeight="false" outlineLevel="0" collapsed="false">
      <c r="A21" s="40" t="n">
        <v>8</v>
      </c>
      <c r="B21" s="41" t="s">
        <v>400</v>
      </c>
      <c r="C21" s="41" t="s">
        <v>28</v>
      </c>
      <c r="D21" s="40" t="n">
        <v>2055828</v>
      </c>
      <c r="E21" s="40" t="n">
        <v>300</v>
      </c>
      <c r="F21" s="40" t="n">
        <v>900</v>
      </c>
      <c r="G21" s="40" t="n">
        <v>900</v>
      </c>
      <c r="H21" s="40" t="n">
        <v>600</v>
      </c>
      <c r="I21" s="40" t="n">
        <v>900</v>
      </c>
      <c r="J21" s="40" t="n">
        <v>600</v>
      </c>
      <c r="K21" s="40" t="n">
        <v>900</v>
      </c>
      <c r="L21" s="40" t="s">
        <v>29</v>
      </c>
      <c r="M21" s="40" t="n">
        <v>600</v>
      </c>
      <c r="N21" s="40" t="n">
        <v>900</v>
      </c>
      <c r="O21" s="40" t="n">
        <v>600</v>
      </c>
      <c r="P21" s="40" t="n">
        <v>900</v>
      </c>
      <c r="Q21" s="40" t="n">
        <v>600</v>
      </c>
      <c r="R21" s="40" t="s">
        <v>29</v>
      </c>
      <c r="S21" s="40" t="s">
        <v>29</v>
      </c>
      <c r="T21" s="40" t="s">
        <v>29</v>
      </c>
      <c r="U21" s="40" t="s">
        <v>29</v>
      </c>
      <c r="V21" s="40" t="s">
        <v>29</v>
      </c>
      <c r="W21" s="40" t="s">
        <v>29</v>
      </c>
      <c r="X21" s="40" t="s">
        <v>29</v>
      </c>
      <c r="Y21" s="40" t="s">
        <v>29</v>
      </c>
      <c r="Z21" s="40" t="n">
        <v>300</v>
      </c>
      <c r="AA21" s="40" t="n">
        <v>1200</v>
      </c>
      <c r="AB21" s="40" t="n">
        <v>900</v>
      </c>
      <c r="AC21" s="40" t="n">
        <v>600</v>
      </c>
      <c r="AD21" s="40" t="n">
        <v>900</v>
      </c>
    </row>
    <row r="22" customFormat="false" ht="15" hidden="false" customHeight="false" outlineLevel="0" collapsed="false">
      <c r="A22" s="40" t="n">
        <v>9</v>
      </c>
      <c r="B22" s="41" t="s">
        <v>400</v>
      </c>
      <c r="C22" s="41" t="s">
        <v>183</v>
      </c>
      <c r="D22" s="40" t="n">
        <v>2079689</v>
      </c>
      <c r="E22" s="40" t="s">
        <v>29</v>
      </c>
      <c r="F22" s="40" t="s">
        <v>29</v>
      </c>
      <c r="G22" s="40" t="s">
        <v>29</v>
      </c>
      <c r="H22" s="40" t="s">
        <v>29</v>
      </c>
      <c r="I22" s="40" t="s">
        <v>29</v>
      </c>
      <c r="J22" s="40" t="s">
        <v>29</v>
      </c>
      <c r="K22" s="40" t="s">
        <v>29</v>
      </c>
      <c r="L22" s="40" t="s">
        <v>29</v>
      </c>
      <c r="M22" s="40" t="s">
        <v>29</v>
      </c>
      <c r="N22" s="40" t="n">
        <v>100</v>
      </c>
      <c r="O22" s="40" t="n">
        <v>100</v>
      </c>
      <c r="P22" s="40" t="n">
        <v>100</v>
      </c>
      <c r="Q22" s="40" t="s">
        <v>29</v>
      </c>
      <c r="R22" s="40" t="s">
        <v>29</v>
      </c>
      <c r="S22" s="40" t="s">
        <v>29</v>
      </c>
      <c r="T22" s="40" t="s">
        <v>29</v>
      </c>
      <c r="U22" s="40" t="s">
        <v>29</v>
      </c>
      <c r="V22" s="40" t="s">
        <v>29</v>
      </c>
      <c r="W22" s="40" t="s">
        <v>29</v>
      </c>
      <c r="X22" s="40" t="s">
        <v>29</v>
      </c>
      <c r="Y22" s="40" t="s">
        <v>29</v>
      </c>
      <c r="Z22" s="40" t="n">
        <v>100</v>
      </c>
      <c r="AA22" s="40" t="n">
        <v>100</v>
      </c>
      <c r="AB22" s="40" t="n">
        <v>100</v>
      </c>
      <c r="AC22" s="40" t="s">
        <v>29</v>
      </c>
      <c r="AD22" s="40" t="n">
        <v>100</v>
      </c>
    </row>
    <row r="23" customFormat="false" ht="15" hidden="false" customHeight="false" outlineLevel="0" collapsed="false">
      <c r="A23" s="40" t="n">
        <v>10</v>
      </c>
      <c r="B23" s="41" t="s">
        <v>400</v>
      </c>
      <c r="C23" s="41" t="s">
        <v>161</v>
      </c>
      <c r="D23" s="40" t="n">
        <v>2079687</v>
      </c>
      <c r="E23" s="40" t="s">
        <v>29</v>
      </c>
      <c r="F23" s="40" t="n">
        <v>200</v>
      </c>
      <c r="G23" s="40" t="s">
        <v>29</v>
      </c>
      <c r="H23" s="40" t="n">
        <v>200</v>
      </c>
      <c r="I23" s="40" t="n">
        <v>200</v>
      </c>
      <c r="J23" s="40" t="s">
        <v>29</v>
      </c>
      <c r="K23" s="40" t="n">
        <v>200</v>
      </c>
      <c r="L23" s="40" t="s">
        <v>29</v>
      </c>
      <c r="M23" s="40" t="n">
        <v>200</v>
      </c>
      <c r="N23" s="40" t="s">
        <v>29</v>
      </c>
      <c r="O23" s="40" t="n">
        <v>200</v>
      </c>
      <c r="P23" s="40" t="n">
        <v>200</v>
      </c>
      <c r="Q23" s="40" t="s">
        <v>29</v>
      </c>
      <c r="R23" s="40" t="s">
        <v>29</v>
      </c>
      <c r="S23" s="40" t="s">
        <v>29</v>
      </c>
      <c r="T23" s="40" t="s">
        <v>29</v>
      </c>
      <c r="U23" s="40" t="s">
        <v>29</v>
      </c>
      <c r="V23" s="40" t="s">
        <v>29</v>
      </c>
      <c r="W23" s="40" t="s">
        <v>29</v>
      </c>
      <c r="X23" s="40" t="s">
        <v>29</v>
      </c>
      <c r="Y23" s="40" t="s">
        <v>29</v>
      </c>
      <c r="Z23" s="40" t="n">
        <v>200</v>
      </c>
      <c r="AA23" s="40" t="n">
        <v>200</v>
      </c>
      <c r="AB23" s="40" t="s">
        <v>29</v>
      </c>
      <c r="AC23" s="40" t="n">
        <v>200</v>
      </c>
      <c r="AD23" s="40" t="n">
        <v>200</v>
      </c>
    </row>
    <row r="24" customFormat="false" ht="15" hidden="false" customHeight="false" outlineLevel="0" collapsed="false">
      <c r="A24" s="40" t="n">
        <v>11</v>
      </c>
      <c r="B24" s="41" t="s">
        <v>400</v>
      </c>
      <c r="C24" s="41" t="s">
        <v>163</v>
      </c>
      <c r="D24" s="40" t="n">
        <v>2079696</v>
      </c>
      <c r="E24" s="40" t="s">
        <v>29</v>
      </c>
      <c r="F24" s="40" t="s">
        <v>29</v>
      </c>
      <c r="G24" s="40" t="n">
        <v>200</v>
      </c>
      <c r="H24" s="40" t="s">
        <v>29</v>
      </c>
      <c r="I24" s="40" t="n">
        <v>200</v>
      </c>
      <c r="J24" s="40" t="n">
        <v>200</v>
      </c>
      <c r="K24" s="40" t="s">
        <v>29</v>
      </c>
      <c r="L24" s="40" t="s">
        <v>29</v>
      </c>
      <c r="M24" s="40" t="n">
        <v>200</v>
      </c>
      <c r="N24" s="40" t="n">
        <v>200</v>
      </c>
      <c r="O24" s="40" t="s">
        <v>29</v>
      </c>
      <c r="P24" s="40" t="n">
        <v>200</v>
      </c>
      <c r="Q24" s="40" t="n">
        <v>200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29</v>
      </c>
      <c r="X24" s="40" t="s">
        <v>29</v>
      </c>
      <c r="Y24" s="40" t="s">
        <v>29</v>
      </c>
      <c r="Z24" s="40" t="s">
        <v>29</v>
      </c>
      <c r="AA24" s="40" t="n">
        <v>200</v>
      </c>
      <c r="AB24" s="40" t="n">
        <v>200</v>
      </c>
      <c r="AC24" s="40" t="s">
        <v>29</v>
      </c>
      <c r="AD24" s="40" t="n">
        <v>200</v>
      </c>
    </row>
    <row r="25" customFormat="false" ht="15" hidden="false" customHeight="false" outlineLevel="0" collapsed="false">
      <c r="A25" s="40" t="n">
        <v>12</v>
      </c>
      <c r="B25" s="41" t="s">
        <v>400</v>
      </c>
      <c r="C25" s="41" t="s">
        <v>169</v>
      </c>
      <c r="D25" s="40" t="n">
        <v>2184947</v>
      </c>
      <c r="E25" s="40" t="s">
        <v>29</v>
      </c>
      <c r="F25" s="40" t="s">
        <v>29</v>
      </c>
      <c r="G25" s="40" t="n">
        <v>120</v>
      </c>
      <c r="H25" s="40" t="n">
        <v>120</v>
      </c>
      <c r="I25" s="40" t="n">
        <v>120</v>
      </c>
      <c r="J25" s="40" t="n">
        <v>120</v>
      </c>
      <c r="K25" s="40" t="n">
        <v>120</v>
      </c>
      <c r="L25" s="40" t="s">
        <v>29</v>
      </c>
      <c r="M25" s="40" t="n">
        <v>120</v>
      </c>
      <c r="N25" s="40" t="n">
        <v>120</v>
      </c>
      <c r="O25" s="40" t="n">
        <v>120</v>
      </c>
      <c r="P25" s="40" t="n">
        <v>240</v>
      </c>
      <c r="Q25" s="40" t="n">
        <v>120</v>
      </c>
      <c r="R25" s="40" t="s">
        <v>29</v>
      </c>
      <c r="S25" s="40" t="s">
        <v>29</v>
      </c>
      <c r="T25" s="40" t="s">
        <v>29</v>
      </c>
      <c r="U25" s="40" t="s">
        <v>29</v>
      </c>
      <c r="V25" s="40" t="s">
        <v>29</v>
      </c>
      <c r="W25" s="40" t="s">
        <v>29</v>
      </c>
      <c r="X25" s="40" t="s">
        <v>29</v>
      </c>
      <c r="Y25" s="40" t="s">
        <v>29</v>
      </c>
      <c r="Z25" s="40" t="s">
        <v>29</v>
      </c>
      <c r="AA25" s="40" t="n">
        <v>240</v>
      </c>
      <c r="AB25" s="40" t="n">
        <v>120</v>
      </c>
      <c r="AC25" s="40" t="n">
        <v>120</v>
      </c>
      <c r="AD25" s="40" t="n">
        <v>120</v>
      </c>
    </row>
    <row r="26" customFormat="false" ht="15" hidden="false" customHeight="false" outlineLevel="0" collapsed="false">
      <c r="A26" s="40" t="n">
        <v>13</v>
      </c>
      <c r="B26" s="41" t="s">
        <v>400</v>
      </c>
      <c r="C26" s="41" t="s">
        <v>167</v>
      </c>
      <c r="D26" s="40" t="n">
        <v>2079661</v>
      </c>
      <c r="E26" s="40" t="s">
        <v>29</v>
      </c>
      <c r="F26" s="40" t="s">
        <v>29</v>
      </c>
      <c r="G26" s="40" t="s">
        <v>29</v>
      </c>
      <c r="H26" s="40" t="s">
        <v>29</v>
      </c>
      <c r="I26" s="40" t="s">
        <v>29</v>
      </c>
      <c r="J26" s="40" t="s">
        <v>29</v>
      </c>
      <c r="K26" s="40" t="s">
        <v>29</v>
      </c>
      <c r="L26" s="40" t="s">
        <v>29</v>
      </c>
      <c r="M26" s="40" t="n">
        <v>200</v>
      </c>
      <c r="N26" s="40" t="n">
        <v>200</v>
      </c>
      <c r="O26" s="40" t="s">
        <v>29</v>
      </c>
      <c r="P26" s="40" t="n">
        <v>200</v>
      </c>
      <c r="Q26" s="40" t="n">
        <v>200</v>
      </c>
      <c r="R26" s="40" t="s">
        <v>29</v>
      </c>
      <c r="S26" s="40" t="s">
        <v>29</v>
      </c>
      <c r="T26" s="40" t="s">
        <v>29</v>
      </c>
      <c r="U26" s="40" t="s">
        <v>29</v>
      </c>
      <c r="V26" s="40" t="s">
        <v>29</v>
      </c>
      <c r="W26" s="40" t="s">
        <v>29</v>
      </c>
      <c r="X26" s="40" t="s">
        <v>29</v>
      </c>
      <c r="Y26" s="40" t="s">
        <v>29</v>
      </c>
      <c r="Z26" s="40" t="s">
        <v>29</v>
      </c>
      <c r="AA26" s="40" t="n">
        <v>200</v>
      </c>
      <c r="AB26" s="40" t="n">
        <v>200</v>
      </c>
      <c r="AC26" s="40" t="s">
        <v>29</v>
      </c>
      <c r="AD26" s="40" t="n">
        <v>200</v>
      </c>
    </row>
    <row r="27" customFormat="false" ht="15" hidden="false" customHeight="false" outlineLevel="0" collapsed="false">
      <c r="A27" s="40" t="n">
        <v>14</v>
      </c>
      <c r="B27" s="41" t="s">
        <v>400</v>
      </c>
      <c r="C27" s="41" t="s">
        <v>34</v>
      </c>
      <c r="D27" s="40" t="n">
        <v>2130677</v>
      </c>
      <c r="E27" s="40" t="s">
        <v>29</v>
      </c>
      <c r="F27" s="40" t="n">
        <v>1200</v>
      </c>
      <c r="G27" s="40" t="n">
        <v>500</v>
      </c>
      <c r="H27" s="40" t="n">
        <v>500</v>
      </c>
      <c r="I27" s="40" t="n">
        <v>500</v>
      </c>
      <c r="J27" s="40" t="n">
        <v>500</v>
      </c>
      <c r="K27" s="40" t="n">
        <v>500</v>
      </c>
      <c r="L27" s="40" t="s">
        <v>29</v>
      </c>
      <c r="M27" s="40" t="n">
        <v>500</v>
      </c>
      <c r="N27" s="40" t="n">
        <v>500</v>
      </c>
      <c r="O27" s="40" t="n">
        <v>500</v>
      </c>
      <c r="P27" s="40" t="n">
        <v>500</v>
      </c>
      <c r="Q27" s="40" t="n">
        <v>500</v>
      </c>
      <c r="R27" s="40" t="s">
        <v>29</v>
      </c>
      <c r="S27" s="40" t="s">
        <v>29</v>
      </c>
      <c r="T27" s="40" t="s">
        <v>29</v>
      </c>
      <c r="U27" s="40" t="s">
        <v>29</v>
      </c>
      <c r="V27" s="40" t="s">
        <v>29</v>
      </c>
      <c r="W27" s="40" t="s">
        <v>29</v>
      </c>
      <c r="X27" s="40" t="s">
        <v>29</v>
      </c>
      <c r="Y27" s="40" t="s">
        <v>29</v>
      </c>
      <c r="Z27" s="40" t="n">
        <v>100</v>
      </c>
      <c r="AA27" s="40" t="n">
        <v>900</v>
      </c>
      <c r="AB27" s="40" t="n">
        <v>500</v>
      </c>
      <c r="AC27" s="40" t="n">
        <v>500</v>
      </c>
      <c r="AD27" s="40" t="n">
        <v>500</v>
      </c>
    </row>
    <row r="28" customFormat="false" ht="15" hidden="false" customHeight="false" outlineLevel="0" collapsed="false">
      <c r="A28" s="40" t="n">
        <v>15</v>
      </c>
      <c r="B28" s="41" t="s">
        <v>400</v>
      </c>
      <c r="C28" s="41" t="s">
        <v>85</v>
      </c>
      <c r="D28" s="40" t="n">
        <v>2079693</v>
      </c>
      <c r="E28" s="40" t="s">
        <v>29</v>
      </c>
      <c r="F28" s="40" t="n">
        <v>200</v>
      </c>
      <c r="G28" s="40" t="s">
        <v>29</v>
      </c>
      <c r="H28" s="40" t="n">
        <v>200</v>
      </c>
      <c r="I28" s="40" t="s">
        <v>29</v>
      </c>
      <c r="J28" s="40" t="n">
        <v>200</v>
      </c>
      <c r="K28" s="40" t="n">
        <v>200</v>
      </c>
      <c r="L28" s="40" t="s">
        <v>29</v>
      </c>
      <c r="M28" s="40" t="s">
        <v>29</v>
      </c>
      <c r="N28" s="40" t="n">
        <v>200</v>
      </c>
      <c r="O28" s="40" t="n">
        <v>200</v>
      </c>
      <c r="P28" s="40" t="s">
        <v>29</v>
      </c>
      <c r="Q28" s="40" t="n">
        <v>200</v>
      </c>
      <c r="R28" s="40" t="s">
        <v>29</v>
      </c>
      <c r="S28" s="40" t="s">
        <v>29</v>
      </c>
      <c r="T28" s="40" t="s">
        <v>29</v>
      </c>
      <c r="U28" s="40" t="s">
        <v>29</v>
      </c>
      <c r="V28" s="40" t="s">
        <v>29</v>
      </c>
      <c r="W28" s="40" t="s">
        <v>29</v>
      </c>
      <c r="X28" s="40" t="s">
        <v>29</v>
      </c>
      <c r="Y28" s="40" t="s">
        <v>29</v>
      </c>
      <c r="Z28" s="40" t="s">
        <v>29</v>
      </c>
      <c r="AA28" s="40" t="n">
        <v>200</v>
      </c>
      <c r="AB28" s="40" t="n">
        <v>200</v>
      </c>
      <c r="AC28" s="40" t="n">
        <v>200</v>
      </c>
      <c r="AD28" s="40" t="s">
        <v>29</v>
      </c>
    </row>
    <row r="29" customFormat="false" ht="15" hidden="false" customHeight="false" outlineLevel="0" collapsed="false">
      <c r="A29" s="40" t="n">
        <v>16</v>
      </c>
      <c r="B29" s="41" t="s">
        <v>400</v>
      </c>
      <c r="C29" s="41" t="s">
        <v>237</v>
      </c>
      <c r="D29" s="40" t="n">
        <v>2118348</v>
      </c>
      <c r="E29" s="40" t="s">
        <v>29</v>
      </c>
      <c r="F29" s="40" t="s">
        <v>29</v>
      </c>
      <c r="G29" s="40" t="n">
        <v>600</v>
      </c>
      <c r="H29" s="40" t="s">
        <v>29</v>
      </c>
      <c r="I29" s="40" t="s">
        <v>29</v>
      </c>
      <c r="J29" s="40" t="s">
        <v>29</v>
      </c>
      <c r="K29" s="40" t="s">
        <v>29</v>
      </c>
      <c r="L29" s="40" t="s">
        <v>29</v>
      </c>
      <c r="M29" s="40" t="s">
        <v>29</v>
      </c>
      <c r="N29" s="40" t="s">
        <v>29</v>
      </c>
      <c r="O29" s="40" t="s">
        <v>29</v>
      </c>
      <c r="P29" s="40" t="s">
        <v>29</v>
      </c>
      <c r="Q29" s="40" t="s">
        <v>29</v>
      </c>
      <c r="R29" s="40" t="s">
        <v>29</v>
      </c>
      <c r="S29" s="40" t="s">
        <v>29</v>
      </c>
      <c r="T29" s="40" t="s">
        <v>29</v>
      </c>
      <c r="U29" s="40" t="s">
        <v>29</v>
      </c>
      <c r="V29" s="40" t="s">
        <v>29</v>
      </c>
      <c r="W29" s="40" t="s">
        <v>29</v>
      </c>
      <c r="X29" s="40" t="s">
        <v>29</v>
      </c>
      <c r="Y29" s="40" t="s">
        <v>29</v>
      </c>
      <c r="Z29" s="40" t="n">
        <v>600</v>
      </c>
      <c r="AA29" s="40" t="s">
        <v>29</v>
      </c>
      <c r="AB29" s="40" t="s">
        <v>29</v>
      </c>
      <c r="AC29" s="40" t="s">
        <v>29</v>
      </c>
      <c r="AD29" s="40" t="n">
        <v>600</v>
      </c>
    </row>
    <row r="30" customFormat="false" ht="15" hidden="false" customHeight="false" outlineLevel="0" collapsed="false">
      <c r="A30" s="40" t="n">
        <v>17</v>
      </c>
      <c r="B30" s="41" t="s">
        <v>400</v>
      </c>
      <c r="C30" s="41" t="s">
        <v>193</v>
      </c>
      <c r="D30" s="40" t="n">
        <v>2071369</v>
      </c>
      <c r="E30" s="40" t="s">
        <v>29</v>
      </c>
      <c r="F30" s="40" t="s">
        <v>29</v>
      </c>
      <c r="G30" s="40" t="s">
        <v>29</v>
      </c>
      <c r="H30" s="40" t="s">
        <v>29</v>
      </c>
      <c r="I30" s="40" t="s">
        <v>29</v>
      </c>
      <c r="J30" s="40" t="s">
        <v>29</v>
      </c>
      <c r="K30" s="40" t="s">
        <v>29</v>
      </c>
      <c r="L30" s="40" t="s">
        <v>29</v>
      </c>
      <c r="M30" s="40" t="s">
        <v>29</v>
      </c>
      <c r="N30" s="40" t="s">
        <v>29</v>
      </c>
      <c r="O30" s="40" t="s">
        <v>29</v>
      </c>
      <c r="P30" s="40" t="s">
        <v>29</v>
      </c>
      <c r="Q30" s="40" t="s">
        <v>29</v>
      </c>
      <c r="R30" s="40" t="s">
        <v>29</v>
      </c>
      <c r="S30" s="40" t="s">
        <v>29</v>
      </c>
      <c r="T30" s="40" t="s">
        <v>29</v>
      </c>
      <c r="U30" s="40" t="s">
        <v>29</v>
      </c>
      <c r="V30" s="40" t="s">
        <v>29</v>
      </c>
      <c r="W30" s="40" t="s">
        <v>29</v>
      </c>
      <c r="X30" s="40" t="s">
        <v>29</v>
      </c>
      <c r="Y30" s="40" t="s">
        <v>29</v>
      </c>
      <c r="Z30" s="40" t="s">
        <v>29</v>
      </c>
      <c r="AA30" s="40" t="s">
        <v>29</v>
      </c>
      <c r="AB30" s="40" t="s">
        <v>29</v>
      </c>
      <c r="AC30" s="40" t="s">
        <v>29</v>
      </c>
      <c r="AD30" s="40" t="s">
        <v>29</v>
      </c>
    </row>
    <row r="31" customFormat="false" ht="15" hidden="false" customHeight="false" outlineLevel="0" collapsed="false">
      <c r="A31" s="40" t="n">
        <v>18</v>
      </c>
      <c r="B31" s="41" t="s">
        <v>400</v>
      </c>
      <c r="C31" s="41" t="s">
        <v>207</v>
      </c>
      <c r="D31" s="40" t="n">
        <v>2134669</v>
      </c>
      <c r="E31" s="40" t="s">
        <v>29</v>
      </c>
      <c r="F31" s="40" t="s">
        <v>29</v>
      </c>
      <c r="G31" s="40" t="s">
        <v>29</v>
      </c>
      <c r="H31" s="40" t="s">
        <v>29</v>
      </c>
      <c r="I31" s="40" t="s">
        <v>29</v>
      </c>
      <c r="J31" s="40" t="s">
        <v>29</v>
      </c>
      <c r="K31" s="40" t="s">
        <v>29</v>
      </c>
      <c r="L31" s="40" t="s">
        <v>29</v>
      </c>
      <c r="M31" s="40" t="s">
        <v>29</v>
      </c>
      <c r="N31" s="40" t="s">
        <v>29</v>
      </c>
      <c r="O31" s="40" t="s">
        <v>29</v>
      </c>
      <c r="P31" s="40" t="s">
        <v>29</v>
      </c>
      <c r="Q31" s="40" t="s">
        <v>29</v>
      </c>
      <c r="R31" s="40" t="s">
        <v>29</v>
      </c>
      <c r="S31" s="40" t="s">
        <v>29</v>
      </c>
      <c r="T31" s="40" t="s">
        <v>29</v>
      </c>
      <c r="U31" s="40" t="s">
        <v>29</v>
      </c>
      <c r="V31" s="40" t="s">
        <v>29</v>
      </c>
      <c r="W31" s="40" t="s">
        <v>29</v>
      </c>
      <c r="X31" s="40" t="s">
        <v>29</v>
      </c>
      <c r="Y31" s="40" t="s">
        <v>29</v>
      </c>
      <c r="Z31" s="40" t="n">
        <v>1500</v>
      </c>
      <c r="AA31" s="40" t="s">
        <v>29</v>
      </c>
      <c r="AB31" s="40" t="s">
        <v>29</v>
      </c>
      <c r="AC31" s="40" t="s">
        <v>29</v>
      </c>
      <c r="AD31" s="40" t="s">
        <v>29</v>
      </c>
    </row>
    <row r="32" customFormat="false" ht="15" hidden="false" customHeight="false" outlineLevel="0" collapsed="false">
      <c r="A32" s="40" t="n">
        <v>19</v>
      </c>
      <c r="B32" s="41" t="s">
        <v>400</v>
      </c>
      <c r="C32" s="41" t="s">
        <v>191</v>
      </c>
      <c r="D32" s="40" t="n">
        <v>2071368</v>
      </c>
      <c r="E32" s="40" t="s">
        <v>29</v>
      </c>
      <c r="F32" s="40" t="s">
        <v>29</v>
      </c>
      <c r="G32" s="40" t="s">
        <v>29</v>
      </c>
      <c r="H32" s="40" t="s">
        <v>29</v>
      </c>
      <c r="I32" s="40" t="s">
        <v>29</v>
      </c>
      <c r="J32" s="40" t="s">
        <v>29</v>
      </c>
      <c r="K32" s="40" t="s">
        <v>29</v>
      </c>
      <c r="L32" s="40" t="s">
        <v>29</v>
      </c>
      <c r="M32" s="40" t="s">
        <v>29</v>
      </c>
      <c r="N32" s="40" t="s">
        <v>29</v>
      </c>
      <c r="O32" s="40" t="s">
        <v>29</v>
      </c>
      <c r="P32" s="40" t="s">
        <v>29</v>
      </c>
      <c r="Q32" s="40" t="s">
        <v>29</v>
      </c>
      <c r="R32" s="40" t="s">
        <v>29</v>
      </c>
      <c r="S32" s="40" t="s">
        <v>29</v>
      </c>
      <c r="T32" s="40" t="s">
        <v>29</v>
      </c>
      <c r="U32" s="40" t="s">
        <v>29</v>
      </c>
      <c r="V32" s="40" t="s">
        <v>29</v>
      </c>
      <c r="W32" s="40" t="s">
        <v>29</v>
      </c>
      <c r="X32" s="40" t="s">
        <v>29</v>
      </c>
      <c r="Y32" s="40" t="s">
        <v>29</v>
      </c>
      <c r="Z32" s="40" t="s">
        <v>29</v>
      </c>
      <c r="AA32" s="40" t="s">
        <v>29</v>
      </c>
      <c r="AB32" s="40" t="s">
        <v>29</v>
      </c>
      <c r="AC32" s="40" t="s">
        <v>29</v>
      </c>
      <c r="AD32" s="40" t="s">
        <v>29</v>
      </c>
    </row>
    <row r="33" customFormat="false" ht="15" hidden="false" customHeight="false" outlineLevel="0" collapsed="false">
      <c r="A33" s="40" t="n">
        <v>20</v>
      </c>
      <c r="B33" s="41" t="s">
        <v>400</v>
      </c>
      <c r="C33" s="41" t="s">
        <v>113</v>
      </c>
      <c r="D33" s="40" t="n">
        <v>2130678</v>
      </c>
      <c r="E33" s="40" t="s">
        <v>29</v>
      </c>
      <c r="F33" s="40" t="n">
        <v>1200</v>
      </c>
      <c r="G33" s="40" t="n">
        <v>500</v>
      </c>
      <c r="H33" s="40" t="n">
        <v>500</v>
      </c>
      <c r="I33" s="40" t="n">
        <v>500</v>
      </c>
      <c r="J33" s="40" t="n">
        <v>500</v>
      </c>
      <c r="K33" s="40" t="n">
        <v>500</v>
      </c>
      <c r="L33" s="40" t="s">
        <v>29</v>
      </c>
      <c r="M33" s="40" t="n">
        <v>500</v>
      </c>
      <c r="N33" s="40" t="n">
        <v>500</v>
      </c>
      <c r="O33" s="40" t="n">
        <v>500</v>
      </c>
      <c r="P33" s="40" t="n">
        <v>500</v>
      </c>
      <c r="Q33" s="40" t="n">
        <v>500</v>
      </c>
      <c r="R33" s="40" t="s">
        <v>29</v>
      </c>
      <c r="S33" s="40" t="s">
        <v>29</v>
      </c>
      <c r="T33" s="40" t="s">
        <v>29</v>
      </c>
      <c r="U33" s="40" t="s">
        <v>29</v>
      </c>
      <c r="V33" s="40" t="s">
        <v>29</v>
      </c>
      <c r="W33" s="40" t="s">
        <v>29</v>
      </c>
      <c r="X33" s="40" t="s">
        <v>29</v>
      </c>
      <c r="Y33" s="40" t="s">
        <v>29</v>
      </c>
      <c r="Z33" s="40" t="n">
        <v>100</v>
      </c>
      <c r="AA33" s="40" t="n">
        <v>900</v>
      </c>
      <c r="AB33" s="40" t="n">
        <v>500</v>
      </c>
      <c r="AC33" s="40" t="n">
        <v>500</v>
      </c>
      <c r="AD33" s="40" t="n">
        <v>500</v>
      </c>
    </row>
    <row r="34" customFormat="false" ht="15" hidden="false" customHeight="false" outlineLevel="0" collapsed="false">
      <c r="A34" s="40" t="n">
        <v>21</v>
      </c>
      <c r="B34" s="41" t="s">
        <v>400</v>
      </c>
      <c r="C34" s="41" t="s">
        <v>254</v>
      </c>
      <c r="D34" s="40" t="n">
        <v>2132173</v>
      </c>
      <c r="E34" s="40" t="n">
        <v>500</v>
      </c>
      <c r="F34" s="40" t="n">
        <v>500</v>
      </c>
      <c r="G34" s="40" t="s">
        <v>29</v>
      </c>
      <c r="H34" s="40" t="s">
        <v>29</v>
      </c>
      <c r="I34" s="40" t="n">
        <v>0</v>
      </c>
      <c r="J34" s="40" t="s">
        <v>29</v>
      </c>
      <c r="K34" s="40" t="s">
        <v>29</v>
      </c>
      <c r="L34" s="40" t="s">
        <v>29</v>
      </c>
      <c r="M34" s="40" t="s">
        <v>29</v>
      </c>
      <c r="N34" s="40" t="s">
        <v>29</v>
      </c>
      <c r="O34" s="40" t="s">
        <v>29</v>
      </c>
      <c r="P34" s="40" t="s">
        <v>29</v>
      </c>
      <c r="Q34" s="40" t="s">
        <v>29</v>
      </c>
      <c r="R34" s="40" t="s">
        <v>29</v>
      </c>
      <c r="S34" s="40" t="s">
        <v>29</v>
      </c>
      <c r="T34" s="40" t="s">
        <v>29</v>
      </c>
      <c r="U34" s="40" t="s">
        <v>29</v>
      </c>
      <c r="V34" s="40" t="s">
        <v>29</v>
      </c>
      <c r="W34" s="40" t="s">
        <v>29</v>
      </c>
      <c r="X34" s="40" t="s">
        <v>29</v>
      </c>
      <c r="Y34" s="40" t="s">
        <v>29</v>
      </c>
      <c r="Z34" s="40" t="s">
        <v>29</v>
      </c>
      <c r="AA34" s="40" t="n">
        <v>500</v>
      </c>
      <c r="AB34" s="40" t="s">
        <v>29</v>
      </c>
      <c r="AC34" s="40" t="s">
        <v>29</v>
      </c>
      <c r="AD34" s="40" t="s">
        <v>29</v>
      </c>
    </row>
    <row r="35" customFormat="false" ht="15" hidden="false" customHeight="false" outlineLevel="0" collapsed="false">
      <c r="A35" s="40" t="n">
        <v>22</v>
      </c>
      <c r="B35" s="41" t="s">
        <v>400</v>
      </c>
      <c r="C35" s="41" t="s">
        <v>203</v>
      </c>
      <c r="D35" s="40" t="n">
        <v>2257584</v>
      </c>
      <c r="E35" s="40" t="s">
        <v>29</v>
      </c>
      <c r="F35" s="40" t="n">
        <v>300</v>
      </c>
      <c r="G35" s="40" t="n">
        <v>300</v>
      </c>
      <c r="H35" s="40" t="n">
        <v>300</v>
      </c>
      <c r="I35" s="40" t="n">
        <v>0</v>
      </c>
      <c r="J35" s="40" t="s">
        <v>29</v>
      </c>
      <c r="K35" s="40" t="s">
        <v>29</v>
      </c>
      <c r="L35" s="40" t="s">
        <v>29</v>
      </c>
      <c r="M35" s="40" t="s">
        <v>29</v>
      </c>
      <c r="N35" s="40" t="s">
        <v>29</v>
      </c>
      <c r="O35" s="40" t="s">
        <v>29</v>
      </c>
      <c r="P35" s="40" t="s">
        <v>29</v>
      </c>
      <c r="Q35" s="40" t="s">
        <v>29</v>
      </c>
      <c r="R35" s="40" t="s">
        <v>29</v>
      </c>
      <c r="S35" s="40" t="s">
        <v>29</v>
      </c>
      <c r="T35" s="40" t="s">
        <v>29</v>
      </c>
      <c r="U35" s="40" t="s">
        <v>29</v>
      </c>
      <c r="V35" s="40" t="s">
        <v>29</v>
      </c>
      <c r="W35" s="40" t="s">
        <v>29</v>
      </c>
      <c r="X35" s="40" t="s">
        <v>29</v>
      </c>
      <c r="Y35" s="40" t="s">
        <v>29</v>
      </c>
      <c r="Z35" s="40" t="n">
        <v>300</v>
      </c>
      <c r="AA35" s="40" t="s">
        <v>29</v>
      </c>
      <c r="AB35" s="40" t="s">
        <v>29</v>
      </c>
      <c r="AC35" s="40" t="n">
        <v>300</v>
      </c>
      <c r="AD35" s="40" t="n">
        <v>300</v>
      </c>
    </row>
    <row r="36" customFormat="false" ht="15" hidden="false" customHeight="false" outlineLevel="0" collapsed="false">
      <c r="A36" s="40" t="n">
        <v>23</v>
      </c>
      <c r="B36" s="41" t="s">
        <v>400</v>
      </c>
      <c r="C36" s="41" t="s">
        <v>233</v>
      </c>
      <c r="D36" s="40" t="n">
        <v>2135572</v>
      </c>
      <c r="E36" s="40" t="s">
        <v>29</v>
      </c>
      <c r="F36" s="40" t="n">
        <v>500</v>
      </c>
      <c r="G36" s="40" t="s">
        <v>29</v>
      </c>
      <c r="H36" s="40" t="n">
        <v>500</v>
      </c>
      <c r="I36" s="40" t="s">
        <v>29</v>
      </c>
      <c r="J36" s="40" t="s">
        <v>29</v>
      </c>
      <c r="K36" s="40" t="s">
        <v>29</v>
      </c>
      <c r="L36" s="40" t="s">
        <v>29</v>
      </c>
      <c r="M36" s="40" t="s">
        <v>29</v>
      </c>
      <c r="N36" s="40" t="s">
        <v>29</v>
      </c>
      <c r="O36" s="40" t="s">
        <v>29</v>
      </c>
      <c r="P36" s="40" t="s">
        <v>29</v>
      </c>
      <c r="Q36" s="40" t="s">
        <v>29</v>
      </c>
      <c r="R36" s="40" t="s">
        <v>29</v>
      </c>
      <c r="S36" s="40" t="s">
        <v>29</v>
      </c>
      <c r="T36" s="40" t="s">
        <v>29</v>
      </c>
      <c r="U36" s="40" t="s">
        <v>29</v>
      </c>
      <c r="V36" s="40" t="s">
        <v>29</v>
      </c>
      <c r="W36" s="40" t="s">
        <v>29</v>
      </c>
      <c r="X36" s="40" t="s">
        <v>29</v>
      </c>
      <c r="Y36" s="40" t="s">
        <v>29</v>
      </c>
      <c r="Z36" s="40" t="n">
        <v>500</v>
      </c>
      <c r="AA36" s="40" t="s">
        <v>29</v>
      </c>
      <c r="AB36" s="40" t="s">
        <v>29</v>
      </c>
      <c r="AC36" s="40" t="s">
        <v>29</v>
      </c>
      <c r="AD36" s="40" t="n">
        <v>500</v>
      </c>
    </row>
    <row r="37" customFormat="false" ht="15" hidden="false" customHeight="false" outlineLevel="0" collapsed="false">
      <c r="A37" s="40" t="n">
        <v>24</v>
      </c>
      <c r="B37" s="41" t="s">
        <v>400</v>
      </c>
      <c r="C37" s="41" t="s">
        <v>149</v>
      </c>
      <c r="D37" s="40" t="n">
        <v>2079665</v>
      </c>
      <c r="E37" s="40" t="s">
        <v>29</v>
      </c>
      <c r="F37" s="40" t="s">
        <v>29</v>
      </c>
      <c r="G37" s="40" t="s">
        <v>29</v>
      </c>
      <c r="H37" s="40" t="n">
        <v>200</v>
      </c>
      <c r="I37" s="40" t="n">
        <v>200</v>
      </c>
      <c r="J37" s="40" t="s">
        <v>29</v>
      </c>
      <c r="K37" s="40" t="n">
        <v>200</v>
      </c>
      <c r="L37" s="40" t="s">
        <v>29</v>
      </c>
      <c r="M37" s="40" t="s">
        <v>29</v>
      </c>
      <c r="N37" s="40" t="n">
        <v>200</v>
      </c>
      <c r="O37" s="40" t="n">
        <v>200</v>
      </c>
      <c r="P37" s="40" t="s">
        <v>29</v>
      </c>
      <c r="Q37" s="40" t="n">
        <v>200</v>
      </c>
      <c r="R37" s="40" t="s">
        <v>29</v>
      </c>
      <c r="S37" s="40" t="s">
        <v>29</v>
      </c>
      <c r="T37" s="40" t="s">
        <v>29</v>
      </c>
      <c r="U37" s="40" t="s">
        <v>29</v>
      </c>
      <c r="V37" s="40" t="s">
        <v>29</v>
      </c>
      <c r="W37" s="40" t="s">
        <v>29</v>
      </c>
      <c r="X37" s="40" t="s">
        <v>29</v>
      </c>
      <c r="Y37" s="40" t="s">
        <v>29</v>
      </c>
      <c r="Z37" s="40" t="s">
        <v>29</v>
      </c>
      <c r="AA37" s="40" t="n">
        <v>200</v>
      </c>
      <c r="AB37" s="40" t="n">
        <v>200</v>
      </c>
      <c r="AC37" s="40" t="n">
        <v>200</v>
      </c>
      <c r="AD37" s="40" t="s">
        <v>29</v>
      </c>
    </row>
    <row r="38" customFormat="false" ht="15" hidden="false" customHeight="false" outlineLevel="0" collapsed="false">
      <c r="A38" s="40" t="n">
        <v>25</v>
      </c>
      <c r="B38" s="41" t="s">
        <v>400</v>
      </c>
      <c r="C38" s="41" t="s">
        <v>103</v>
      </c>
      <c r="D38" s="40" t="n">
        <v>2192211</v>
      </c>
      <c r="E38" s="40" t="n">
        <v>1000</v>
      </c>
      <c r="F38" s="40" t="n">
        <v>1500</v>
      </c>
      <c r="G38" s="40" t="n">
        <v>500</v>
      </c>
      <c r="H38" s="40" t="n">
        <v>1000</v>
      </c>
      <c r="I38" s="40" t="n">
        <v>1000</v>
      </c>
      <c r="J38" s="40" t="n">
        <v>1000</v>
      </c>
      <c r="K38" s="40" t="n">
        <v>1000</v>
      </c>
      <c r="L38" s="40" t="s">
        <v>29</v>
      </c>
      <c r="M38" s="40" t="n">
        <v>500</v>
      </c>
      <c r="N38" s="40" t="n">
        <v>1000</v>
      </c>
      <c r="O38" s="40" t="n">
        <v>1000</v>
      </c>
      <c r="P38" s="40" t="n">
        <v>1000</v>
      </c>
      <c r="Q38" s="40" t="n">
        <v>1000</v>
      </c>
      <c r="R38" s="40" t="s">
        <v>29</v>
      </c>
      <c r="S38" s="40" t="s">
        <v>29</v>
      </c>
      <c r="T38" s="40" t="s">
        <v>29</v>
      </c>
      <c r="U38" s="40" t="s">
        <v>29</v>
      </c>
      <c r="V38" s="40" t="s">
        <v>29</v>
      </c>
      <c r="W38" s="40" t="s">
        <v>29</v>
      </c>
      <c r="X38" s="40" t="s">
        <v>29</v>
      </c>
      <c r="Y38" s="40" t="s">
        <v>29</v>
      </c>
      <c r="Z38" s="40" t="s">
        <v>29</v>
      </c>
      <c r="AA38" s="40" t="n">
        <v>1500</v>
      </c>
      <c r="AB38" s="40" t="n">
        <v>1000</v>
      </c>
      <c r="AC38" s="40" t="n">
        <v>1000</v>
      </c>
      <c r="AD38" s="40" t="n">
        <v>1000</v>
      </c>
    </row>
    <row r="39" customFormat="false" ht="15" hidden="false" customHeight="false" outlineLevel="0" collapsed="false">
      <c r="A39" s="40" t="n">
        <v>26</v>
      </c>
      <c r="B39" s="41" t="s">
        <v>400</v>
      </c>
      <c r="C39" s="41" t="s">
        <v>175</v>
      </c>
      <c r="D39" s="40" t="n">
        <v>2021443</v>
      </c>
      <c r="E39" s="40" t="s">
        <v>29</v>
      </c>
      <c r="F39" s="40" t="s">
        <v>29</v>
      </c>
      <c r="G39" s="40" t="s">
        <v>29</v>
      </c>
      <c r="H39" s="40" t="n">
        <v>600</v>
      </c>
      <c r="I39" s="40" t="n">
        <v>600</v>
      </c>
      <c r="J39" s="40" t="n">
        <v>600</v>
      </c>
      <c r="K39" s="40" t="s">
        <v>29</v>
      </c>
      <c r="L39" s="40" t="s">
        <v>29</v>
      </c>
      <c r="M39" s="40" t="n">
        <v>600</v>
      </c>
      <c r="N39" s="40" t="n">
        <v>600</v>
      </c>
      <c r="O39" s="40" t="n">
        <v>600</v>
      </c>
      <c r="P39" s="40" t="n">
        <v>600</v>
      </c>
      <c r="Q39" s="40" t="n">
        <v>600</v>
      </c>
      <c r="R39" s="40" t="s">
        <v>29</v>
      </c>
      <c r="S39" s="40" t="s">
        <v>29</v>
      </c>
      <c r="T39" s="40" t="s">
        <v>29</v>
      </c>
      <c r="U39" s="40" t="s">
        <v>29</v>
      </c>
      <c r="V39" s="40" t="s">
        <v>29</v>
      </c>
      <c r="W39" s="40" t="s">
        <v>29</v>
      </c>
      <c r="X39" s="40" t="s">
        <v>29</v>
      </c>
      <c r="Y39" s="40" t="s">
        <v>29</v>
      </c>
      <c r="Z39" s="40" t="s">
        <v>29</v>
      </c>
      <c r="AA39" s="40" t="n">
        <v>600</v>
      </c>
      <c r="AB39" s="40" t="n">
        <v>600</v>
      </c>
      <c r="AC39" s="40" t="n">
        <v>600</v>
      </c>
      <c r="AD39" s="40" t="n">
        <v>600</v>
      </c>
    </row>
    <row r="40" customFormat="false" ht="15" hidden="false" customHeight="false" outlineLevel="0" collapsed="false">
      <c r="A40" s="40" t="n">
        <v>27</v>
      </c>
      <c r="B40" s="41" t="s">
        <v>400</v>
      </c>
      <c r="C40" s="41" t="s">
        <v>223</v>
      </c>
      <c r="D40" s="40" t="n">
        <v>2131447</v>
      </c>
      <c r="E40" s="40" t="s">
        <v>29</v>
      </c>
      <c r="F40" s="40" t="n">
        <v>170</v>
      </c>
      <c r="G40" s="40" t="n">
        <v>170</v>
      </c>
      <c r="H40" s="40" t="n">
        <v>170</v>
      </c>
      <c r="I40" s="40" t="n">
        <v>0</v>
      </c>
      <c r="J40" s="40" t="s">
        <v>29</v>
      </c>
      <c r="K40" s="40" t="s">
        <v>29</v>
      </c>
      <c r="L40" s="40" t="s">
        <v>29</v>
      </c>
      <c r="M40" s="40" t="s">
        <v>29</v>
      </c>
      <c r="N40" s="40" t="s">
        <v>29</v>
      </c>
      <c r="O40" s="40" t="s">
        <v>29</v>
      </c>
      <c r="P40" s="40" t="s">
        <v>29</v>
      </c>
      <c r="Q40" s="40" t="s">
        <v>29</v>
      </c>
      <c r="R40" s="40" t="s">
        <v>29</v>
      </c>
      <c r="S40" s="40" t="s">
        <v>29</v>
      </c>
      <c r="T40" s="40" t="s">
        <v>29</v>
      </c>
      <c r="U40" s="40" t="s">
        <v>29</v>
      </c>
      <c r="V40" s="40" t="s">
        <v>29</v>
      </c>
      <c r="W40" s="40" t="s">
        <v>29</v>
      </c>
      <c r="X40" s="40" t="s">
        <v>29</v>
      </c>
      <c r="Y40" s="40" t="s">
        <v>29</v>
      </c>
      <c r="Z40" s="40" t="n">
        <v>340</v>
      </c>
      <c r="AA40" s="40" t="n">
        <v>170</v>
      </c>
      <c r="AB40" s="40" t="s">
        <v>29</v>
      </c>
      <c r="AC40" s="40" t="n">
        <v>170</v>
      </c>
      <c r="AD40" s="40" t="n">
        <v>170</v>
      </c>
    </row>
    <row r="41" customFormat="false" ht="15" hidden="false" customHeight="false" outlineLevel="0" collapsed="false">
      <c r="A41" s="40" t="n">
        <v>28</v>
      </c>
      <c r="B41" s="41" t="s">
        <v>400</v>
      </c>
      <c r="C41" s="41" t="s">
        <v>257</v>
      </c>
      <c r="D41" s="40" t="n">
        <v>2223253</v>
      </c>
      <c r="E41" s="40" t="s">
        <v>29</v>
      </c>
      <c r="F41" s="40" t="n">
        <v>200</v>
      </c>
      <c r="G41" s="40" t="n">
        <v>200</v>
      </c>
      <c r="H41" s="40" t="n">
        <v>200</v>
      </c>
      <c r="I41" s="40" t="n">
        <v>0</v>
      </c>
      <c r="J41" s="40" t="s">
        <v>29</v>
      </c>
      <c r="K41" s="40" t="s">
        <v>29</v>
      </c>
      <c r="L41" s="40" t="s">
        <v>29</v>
      </c>
      <c r="M41" s="40" t="s">
        <v>29</v>
      </c>
      <c r="N41" s="40" t="s">
        <v>29</v>
      </c>
      <c r="O41" s="40" t="s">
        <v>29</v>
      </c>
      <c r="P41" s="40" t="s">
        <v>29</v>
      </c>
      <c r="Q41" s="40" t="s">
        <v>29</v>
      </c>
      <c r="R41" s="40" t="s">
        <v>29</v>
      </c>
      <c r="S41" s="40" t="s">
        <v>29</v>
      </c>
      <c r="T41" s="40" t="s">
        <v>29</v>
      </c>
      <c r="U41" s="40" t="s">
        <v>29</v>
      </c>
      <c r="V41" s="40" t="s">
        <v>29</v>
      </c>
      <c r="W41" s="40" t="s">
        <v>29</v>
      </c>
      <c r="X41" s="40" t="s">
        <v>29</v>
      </c>
      <c r="Y41" s="40" t="s">
        <v>29</v>
      </c>
      <c r="Z41" s="40" t="n">
        <v>200</v>
      </c>
      <c r="AA41" s="40" t="n">
        <v>200</v>
      </c>
      <c r="AB41" s="40" t="s">
        <v>29</v>
      </c>
      <c r="AC41" s="40" t="n">
        <v>200</v>
      </c>
      <c r="AD41" s="40" t="n">
        <v>200</v>
      </c>
    </row>
    <row r="42" customFormat="false" ht="15" hidden="false" customHeight="false" outlineLevel="0" collapsed="false">
      <c r="A42" s="40" t="n">
        <v>29</v>
      </c>
      <c r="B42" s="41" t="s">
        <v>400</v>
      </c>
      <c r="C42" s="41" t="s">
        <v>44</v>
      </c>
      <c r="D42" s="40" t="n">
        <v>2055827</v>
      </c>
      <c r="E42" s="40" t="n">
        <v>960</v>
      </c>
      <c r="F42" s="40" t="n">
        <v>1056</v>
      </c>
      <c r="G42" s="40" t="n">
        <v>768</v>
      </c>
      <c r="H42" s="40" t="n">
        <v>768</v>
      </c>
      <c r="I42" s="40" t="n">
        <v>768</v>
      </c>
      <c r="J42" s="40" t="n">
        <v>768</v>
      </c>
      <c r="K42" s="40" t="n">
        <v>768</v>
      </c>
      <c r="L42" s="40" t="s">
        <v>29</v>
      </c>
      <c r="M42" s="40" t="n">
        <v>768</v>
      </c>
      <c r="N42" s="40" t="n">
        <v>672</v>
      </c>
      <c r="O42" s="40" t="n">
        <v>768</v>
      </c>
      <c r="P42" s="40" t="n">
        <v>768</v>
      </c>
      <c r="Q42" s="40" t="n">
        <v>768</v>
      </c>
      <c r="R42" s="40" t="s">
        <v>29</v>
      </c>
      <c r="S42" s="40" t="s">
        <v>29</v>
      </c>
      <c r="T42" s="40" t="s">
        <v>29</v>
      </c>
      <c r="U42" s="40" t="s">
        <v>29</v>
      </c>
      <c r="V42" s="40" t="s">
        <v>29</v>
      </c>
      <c r="W42" s="40" t="s">
        <v>29</v>
      </c>
      <c r="X42" s="40" t="s">
        <v>29</v>
      </c>
      <c r="Y42" s="40" t="s">
        <v>29</v>
      </c>
      <c r="Z42" s="40" t="n">
        <v>384</v>
      </c>
      <c r="AA42" s="40" t="n">
        <v>1152</v>
      </c>
      <c r="AB42" s="40" t="n">
        <v>768</v>
      </c>
      <c r="AC42" s="40" t="n">
        <v>768</v>
      </c>
      <c r="AD42" s="40" t="n">
        <v>768</v>
      </c>
    </row>
    <row r="43" customFormat="false" ht="15" hidden="false" customHeight="false" outlineLevel="0" collapsed="false">
      <c r="A43" s="40" t="n">
        <v>30</v>
      </c>
      <c r="B43" s="41" t="s">
        <v>400</v>
      </c>
      <c r="C43" s="41" t="s">
        <v>243</v>
      </c>
      <c r="D43" s="40" t="n">
        <v>2004126</v>
      </c>
      <c r="E43" s="40" t="n">
        <v>120</v>
      </c>
      <c r="F43" s="40" t="s">
        <v>29</v>
      </c>
      <c r="G43" s="40" t="n">
        <v>120</v>
      </c>
      <c r="H43" s="40" t="s">
        <v>29</v>
      </c>
      <c r="I43" s="40" t="s">
        <v>29</v>
      </c>
      <c r="J43" s="40" t="s">
        <v>29</v>
      </c>
      <c r="K43" s="40" t="s">
        <v>29</v>
      </c>
      <c r="L43" s="40" t="s">
        <v>29</v>
      </c>
      <c r="M43" s="40" t="s">
        <v>29</v>
      </c>
      <c r="N43" s="40" t="s">
        <v>29</v>
      </c>
      <c r="O43" s="40" t="n">
        <v>120</v>
      </c>
      <c r="P43" s="40" t="s">
        <v>29</v>
      </c>
      <c r="Q43" s="40" t="s">
        <v>29</v>
      </c>
      <c r="R43" s="40" t="s">
        <v>29</v>
      </c>
      <c r="S43" s="40" t="s">
        <v>29</v>
      </c>
      <c r="T43" s="40" t="s">
        <v>29</v>
      </c>
      <c r="U43" s="40" t="s">
        <v>29</v>
      </c>
      <c r="V43" s="40" t="s">
        <v>29</v>
      </c>
      <c r="W43" s="40" t="s">
        <v>29</v>
      </c>
      <c r="X43" s="40" t="s">
        <v>29</v>
      </c>
      <c r="Y43" s="40" t="s">
        <v>29</v>
      </c>
      <c r="Z43" s="40" t="s">
        <v>29</v>
      </c>
      <c r="AA43" s="40" t="s">
        <v>29</v>
      </c>
      <c r="AB43" s="40" t="n">
        <v>120</v>
      </c>
      <c r="AC43" s="40" t="s">
        <v>29</v>
      </c>
      <c r="AD43" s="40" t="s">
        <v>29</v>
      </c>
    </row>
    <row r="44" customFormat="false" ht="15" hidden="false" customHeight="false" outlineLevel="0" collapsed="false">
      <c r="A44" s="40" t="n">
        <v>31</v>
      </c>
      <c r="B44" s="41" t="s">
        <v>400</v>
      </c>
      <c r="C44" s="41" t="s">
        <v>251</v>
      </c>
      <c r="D44" s="40" t="n">
        <v>2132174</v>
      </c>
      <c r="E44" s="40" t="s">
        <v>29</v>
      </c>
      <c r="F44" s="40" t="n">
        <v>500</v>
      </c>
      <c r="G44" s="40" t="n">
        <v>500</v>
      </c>
      <c r="H44" s="40" t="s">
        <v>29</v>
      </c>
      <c r="I44" s="40" t="s">
        <v>29</v>
      </c>
      <c r="J44" s="40" t="s">
        <v>29</v>
      </c>
      <c r="K44" s="40" t="s">
        <v>29</v>
      </c>
      <c r="L44" s="40" t="s">
        <v>29</v>
      </c>
      <c r="M44" s="40" t="s">
        <v>29</v>
      </c>
      <c r="N44" s="40" t="s">
        <v>29</v>
      </c>
      <c r="O44" s="40" t="s">
        <v>29</v>
      </c>
      <c r="P44" s="40" t="s">
        <v>29</v>
      </c>
      <c r="Q44" s="40" t="s">
        <v>29</v>
      </c>
      <c r="R44" s="40" t="s">
        <v>29</v>
      </c>
      <c r="S44" s="40" t="s">
        <v>29</v>
      </c>
      <c r="T44" s="40" t="s">
        <v>29</v>
      </c>
      <c r="U44" s="40" t="s">
        <v>29</v>
      </c>
      <c r="V44" s="40" t="s">
        <v>29</v>
      </c>
      <c r="W44" s="40" t="s">
        <v>29</v>
      </c>
      <c r="X44" s="40" t="s">
        <v>29</v>
      </c>
      <c r="Y44" s="40" t="s">
        <v>29</v>
      </c>
      <c r="Z44" s="40" t="n">
        <v>500</v>
      </c>
      <c r="AA44" s="40" t="s">
        <v>29</v>
      </c>
      <c r="AB44" s="40" t="s">
        <v>29</v>
      </c>
      <c r="AC44" s="40" t="n">
        <v>500</v>
      </c>
      <c r="AD44" s="40" t="s">
        <v>29</v>
      </c>
    </row>
    <row r="45" customFormat="false" ht="15" hidden="false" customHeight="false" outlineLevel="0" collapsed="false">
      <c r="A45" s="40" t="n">
        <v>32</v>
      </c>
      <c r="B45" s="41" t="s">
        <v>400</v>
      </c>
      <c r="C45" s="41" t="s">
        <v>245</v>
      </c>
      <c r="D45" s="40" t="n">
        <v>2134668</v>
      </c>
      <c r="E45" s="40" t="s">
        <v>29</v>
      </c>
      <c r="F45" s="40" t="n">
        <v>600</v>
      </c>
      <c r="G45" s="40" t="s">
        <v>29</v>
      </c>
      <c r="H45" s="40" t="n">
        <v>300</v>
      </c>
      <c r="I45" s="40" t="n">
        <v>0</v>
      </c>
      <c r="J45" s="40" t="s">
        <v>29</v>
      </c>
      <c r="K45" s="40" t="s">
        <v>29</v>
      </c>
      <c r="L45" s="40" t="s">
        <v>29</v>
      </c>
      <c r="M45" s="40" t="s">
        <v>29</v>
      </c>
      <c r="N45" s="40" t="s">
        <v>29</v>
      </c>
      <c r="O45" s="40" t="s">
        <v>29</v>
      </c>
      <c r="P45" s="40" t="s">
        <v>29</v>
      </c>
      <c r="Q45" s="40" t="s">
        <v>29</v>
      </c>
      <c r="R45" s="40" t="s">
        <v>29</v>
      </c>
      <c r="S45" s="40" t="s">
        <v>29</v>
      </c>
      <c r="T45" s="40" t="s">
        <v>29</v>
      </c>
      <c r="U45" s="40" t="s">
        <v>29</v>
      </c>
      <c r="V45" s="40" t="s">
        <v>29</v>
      </c>
      <c r="W45" s="40" t="s">
        <v>29</v>
      </c>
      <c r="X45" s="40" t="s">
        <v>29</v>
      </c>
      <c r="Y45" s="40" t="s">
        <v>29</v>
      </c>
      <c r="Z45" s="40" t="s">
        <v>29</v>
      </c>
      <c r="AA45" s="40" t="n">
        <v>300</v>
      </c>
      <c r="AB45" s="40" t="s">
        <v>29</v>
      </c>
      <c r="AC45" s="40" t="n">
        <v>300</v>
      </c>
      <c r="AD45" s="40" t="s">
        <v>29</v>
      </c>
    </row>
    <row r="46" customFormat="false" ht="15" hidden="false" customHeight="false" outlineLevel="0" collapsed="false">
      <c r="A46" s="40" t="n">
        <v>33</v>
      </c>
      <c r="B46" s="41" t="s">
        <v>400</v>
      </c>
      <c r="C46" s="41" t="s">
        <v>249</v>
      </c>
      <c r="D46" s="40" t="n">
        <v>2115219</v>
      </c>
      <c r="E46" s="40" t="s">
        <v>29</v>
      </c>
      <c r="F46" s="40" t="n">
        <v>500</v>
      </c>
      <c r="G46" s="40" t="s">
        <v>29</v>
      </c>
      <c r="H46" s="40" t="n">
        <v>300</v>
      </c>
      <c r="I46" s="40" t="s">
        <v>29</v>
      </c>
      <c r="J46" s="40" t="s">
        <v>29</v>
      </c>
      <c r="K46" s="40" t="s">
        <v>29</v>
      </c>
      <c r="L46" s="40" t="s">
        <v>29</v>
      </c>
      <c r="M46" s="40" t="s">
        <v>29</v>
      </c>
      <c r="N46" s="40" t="s">
        <v>29</v>
      </c>
      <c r="O46" s="40" t="s">
        <v>29</v>
      </c>
      <c r="P46" s="40" t="s">
        <v>29</v>
      </c>
      <c r="Q46" s="40" t="s">
        <v>29</v>
      </c>
      <c r="R46" s="40" t="s">
        <v>29</v>
      </c>
      <c r="S46" s="40" t="s">
        <v>29</v>
      </c>
      <c r="T46" s="40" t="s">
        <v>29</v>
      </c>
      <c r="U46" s="40" t="s">
        <v>29</v>
      </c>
      <c r="V46" s="40" t="s">
        <v>29</v>
      </c>
      <c r="W46" s="40" t="s">
        <v>29</v>
      </c>
      <c r="X46" s="40" t="s">
        <v>29</v>
      </c>
      <c r="Y46" s="40" t="s">
        <v>29</v>
      </c>
      <c r="Z46" s="40" t="s">
        <v>29</v>
      </c>
      <c r="AA46" s="40" t="n">
        <v>500</v>
      </c>
      <c r="AB46" s="40" t="s">
        <v>29</v>
      </c>
      <c r="AC46" s="40" t="s">
        <v>29</v>
      </c>
      <c r="AD46" s="40" t="n">
        <v>500</v>
      </c>
    </row>
    <row r="47" customFormat="false" ht="15" hidden="false" customHeight="false" outlineLevel="0" collapsed="false">
      <c r="A47" s="40" t="n">
        <v>34</v>
      </c>
      <c r="B47" s="41" t="s">
        <v>400</v>
      </c>
      <c r="C47" s="41" t="s">
        <v>247</v>
      </c>
      <c r="D47" s="40" t="n">
        <v>2132700</v>
      </c>
      <c r="E47" s="40" t="s">
        <v>29</v>
      </c>
      <c r="F47" s="40" t="n">
        <v>600</v>
      </c>
      <c r="G47" s="40" t="n">
        <v>600</v>
      </c>
      <c r="H47" s="40" t="s">
        <v>29</v>
      </c>
      <c r="I47" s="40" t="s">
        <v>29</v>
      </c>
      <c r="J47" s="40" t="s">
        <v>29</v>
      </c>
      <c r="K47" s="40" t="s">
        <v>29</v>
      </c>
      <c r="L47" s="40" t="s">
        <v>29</v>
      </c>
      <c r="M47" s="40" t="s">
        <v>29</v>
      </c>
      <c r="N47" s="40" t="s">
        <v>29</v>
      </c>
      <c r="O47" s="40" t="s">
        <v>29</v>
      </c>
      <c r="P47" s="40" t="s">
        <v>29</v>
      </c>
      <c r="Q47" s="40" t="s">
        <v>29</v>
      </c>
      <c r="R47" s="40" t="s">
        <v>29</v>
      </c>
      <c r="S47" s="40" t="s">
        <v>29</v>
      </c>
      <c r="T47" s="40" t="s">
        <v>29</v>
      </c>
      <c r="U47" s="40" t="s">
        <v>29</v>
      </c>
      <c r="V47" s="40" t="s">
        <v>29</v>
      </c>
      <c r="W47" s="40" t="s">
        <v>29</v>
      </c>
      <c r="X47" s="40" t="s">
        <v>29</v>
      </c>
      <c r="Y47" s="40" t="s">
        <v>29</v>
      </c>
      <c r="Z47" s="40" t="n">
        <v>600</v>
      </c>
      <c r="AA47" s="40" t="s">
        <v>29</v>
      </c>
      <c r="AB47" s="40" t="s">
        <v>29</v>
      </c>
      <c r="AC47" s="40" t="s">
        <v>29</v>
      </c>
      <c r="AD47" s="40" t="n">
        <v>600</v>
      </c>
    </row>
    <row r="48" customFormat="false" ht="15" hidden="false" customHeight="false" outlineLevel="0" collapsed="false">
      <c r="A48" s="40" t="n">
        <v>35</v>
      </c>
      <c r="B48" s="41" t="s">
        <v>400</v>
      </c>
      <c r="C48" s="41" t="s">
        <v>271</v>
      </c>
      <c r="D48" s="40" t="n">
        <v>2079688</v>
      </c>
      <c r="E48" s="40" t="s">
        <v>29</v>
      </c>
      <c r="F48" s="40" t="s">
        <v>29</v>
      </c>
      <c r="G48" s="40" t="s">
        <v>29</v>
      </c>
      <c r="H48" s="40" t="s">
        <v>29</v>
      </c>
      <c r="I48" s="40" t="s">
        <v>29</v>
      </c>
      <c r="J48" s="40" t="s">
        <v>29</v>
      </c>
      <c r="K48" s="40" t="s">
        <v>29</v>
      </c>
      <c r="L48" s="40" t="s">
        <v>29</v>
      </c>
      <c r="M48" s="40" t="n">
        <v>200</v>
      </c>
      <c r="N48" s="40" t="n">
        <v>200</v>
      </c>
      <c r="O48" s="40" t="s">
        <v>29</v>
      </c>
      <c r="P48" s="40" t="n">
        <v>200</v>
      </c>
      <c r="Q48" s="40" t="n">
        <v>200</v>
      </c>
      <c r="R48" s="40" t="s">
        <v>29</v>
      </c>
      <c r="S48" s="40" t="s">
        <v>29</v>
      </c>
      <c r="T48" s="40" t="s">
        <v>29</v>
      </c>
      <c r="U48" s="40" t="s">
        <v>29</v>
      </c>
      <c r="V48" s="40" t="s">
        <v>29</v>
      </c>
      <c r="W48" s="40" t="s">
        <v>29</v>
      </c>
      <c r="X48" s="40" t="s">
        <v>29</v>
      </c>
      <c r="Y48" s="40" t="s">
        <v>29</v>
      </c>
      <c r="Z48" s="40" t="s">
        <v>29</v>
      </c>
      <c r="AA48" s="40" t="n">
        <v>200</v>
      </c>
      <c r="AB48" s="40" t="n">
        <v>200</v>
      </c>
      <c r="AC48" s="40" t="s">
        <v>29</v>
      </c>
      <c r="AD48" s="40" t="n">
        <v>200</v>
      </c>
    </row>
    <row r="49" customFormat="false" ht="15" hidden="false" customHeight="false" outlineLevel="0" collapsed="false">
      <c r="A49" s="40" t="n">
        <v>36</v>
      </c>
      <c r="B49" s="41" t="s">
        <v>400</v>
      </c>
      <c r="C49" s="41" t="s">
        <v>157</v>
      </c>
      <c r="D49" s="40" t="n">
        <v>2055824</v>
      </c>
      <c r="E49" s="40" t="n">
        <v>800</v>
      </c>
      <c r="F49" s="40" t="n">
        <v>800</v>
      </c>
      <c r="G49" s="40" t="n">
        <v>800</v>
      </c>
      <c r="H49" s="40" t="n">
        <v>800</v>
      </c>
      <c r="I49" s="40" t="n">
        <v>800</v>
      </c>
      <c r="J49" s="40" t="n">
        <v>800</v>
      </c>
      <c r="K49" s="40" t="n">
        <v>800</v>
      </c>
      <c r="L49" s="40" t="s">
        <v>29</v>
      </c>
      <c r="M49" s="40" t="n">
        <v>800</v>
      </c>
      <c r="N49" s="40" t="n">
        <v>800</v>
      </c>
      <c r="O49" s="40" t="n">
        <v>400</v>
      </c>
      <c r="P49" s="40" t="n">
        <v>800</v>
      </c>
      <c r="Q49" s="40" t="n">
        <v>800</v>
      </c>
      <c r="R49" s="40" t="s">
        <v>29</v>
      </c>
      <c r="S49" s="40" t="s">
        <v>29</v>
      </c>
      <c r="T49" s="40" t="s">
        <v>29</v>
      </c>
      <c r="U49" s="40" t="s">
        <v>29</v>
      </c>
      <c r="V49" s="40" t="s">
        <v>29</v>
      </c>
      <c r="W49" s="40" t="s">
        <v>29</v>
      </c>
      <c r="X49" s="40" t="s">
        <v>29</v>
      </c>
      <c r="Y49" s="40" t="s">
        <v>29</v>
      </c>
      <c r="Z49" s="40" t="n">
        <v>400</v>
      </c>
      <c r="AA49" s="40" t="n">
        <v>1200</v>
      </c>
      <c r="AB49" s="40" t="n">
        <v>800</v>
      </c>
      <c r="AC49" s="40" t="n">
        <v>800</v>
      </c>
      <c r="AD49" s="40" t="n">
        <v>800</v>
      </c>
    </row>
    <row r="50" customFormat="false" ht="15" hidden="false" customHeight="false" outlineLevel="0" collapsed="false">
      <c r="A50" s="40" t="n">
        <v>37</v>
      </c>
      <c r="B50" s="41" t="s">
        <v>400</v>
      </c>
      <c r="C50" s="41" t="s">
        <v>72</v>
      </c>
      <c r="D50" s="40" t="n">
        <v>2055826</v>
      </c>
      <c r="E50" s="40" t="n">
        <v>900</v>
      </c>
      <c r="F50" s="40" t="n">
        <v>1200</v>
      </c>
      <c r="G50" s="40" t="n">
        <v>900</v>
      </c>
      <c r="H50" s="40" t="n">
        <v>600</v>
      </c>
      <c r="I50" s="40" t="n">
        <v>900</v>
      </c>
      <c r="J50" s="40" t="n">
        <v>600</v>
      </c>
      <c r="K50" s="40" t="n">
        <v>900</v>
      </c>
      <c r="L50" s="40" t="s">
        <v>29</v>
      </c>
      <c r="M50" s="40" t="n">
        <v>600</v>
      </c>
      <c r="N50" s="40" t="n">
        <v>900</v>
      </c>
      <c r="O50" s="40" t="n">
        <v>600</v>
      </c>
      <c r="P50" s="40" t="n">
        <v>900</v>
      </c>
      <c r="Q50" s="40" t="n">
        <v>600</v>
      </c>
      <c r="R50" s="40" t="s">
        <v>29</v>
      </c>
      <c r="S50" s="40" t="s">
        <v>29</v>
      </c>
      <c r="T50" s="40" t="s">
        <v>29</v>
      </c>
      <c r="U50" s="40" t="s">
        <v>29</v>
      </c>
      <c r="V50" s="40" t="s">
        <v>29</v>
      </c>
      <c r="W50" s="40" t="s">
        <v>29</v>
      </c>
      <c r="X50" s="40" t="s">
        <v>29</v>
      </c>
      <c r="Y50" s="40" t="s">
        <v>29</v>
      </c>
      <c r="Z50" s="40" t="n">
        <v>300</v>
      </c>
      <c r="AA50" s="40" t="n">
        <v>1200</v>
      </c>
      <c r="AB50" s="40" t="n">
        <v>900</v>
      </c>
      <c r="AC50" s="40" t="n">
        <v>600</v>
      </c>
      <c r="AD50" s="40" t="n">
        <v>900</v>
      </c>
    </row>
    <row r="51" customFormat="false" ht="15" hidden="false" customHeight="false" outlineLevel="0" collapsed="false">
      <c r="A51" s="40" t="n">
        <v>38</v>
      </c>
      <c r="B51" s="41" t="s">
        <v>400</v>
      </c>
      <c r="C51" s="41" t="s">
        <v>108</v>
      </c>
      <c r="D51" s="40" t="n">
        <v>2071352</v>
      </c>
      <c r="E51" s="40" t="n">
        <v>320</v>
      </c>
      <c r="F51" s="40" t="n">
        <v>960</v>
      </c>
      <c r="G51" s="40" t="n">
        <v>960</v>
      </c>
      <c r="H51" s="40" t="n">
        <v>640</v>
      </c>
      <c r="I51" s="40" t="n">
        <v>640</v>
      </c>
      <c r="J51" s="40" t="n">
        <v>960</v>
      </c>
      <c r="K51" s="40" t="n">
        <v>640</v>
      </c>
      <c r="L51" s="40" t="s">
        <v>29</v>
      </c>
      <c r="M51" s="40" t="n">
        <v>640</v>
      </c>
      <c r="N51" s="40" t="n">
        <v>960</v>
      </c>
      <c r="O51" s="40" t="n">
        <v>640</v>
      </c>
      <c r="P51" s="40" t="n">
        <v>640</v>
      </c>
      <c r="Q51" s="40" t="n">
        <v>960</v>
      </c>
      <c r="R51" s="40" t="s">
        <v>29</v>
      </c>
      <c r="S51" s="40" t="s">
        <v>29</v>
      </c>
      <c r="T51" s="40" t="s">
        <v>29</v>
      </c>
      <c r="U51" s="40" t="s">
        <v>29</v>
      </c>
      <c r="V51" s="40" t="s">
        <v>29</v>
      </c>
      <c r="W51" s="40" t="s">
        <v>29</v>
      </c>
      <c r="X51" s="40" t="s">
        <v>29</v>
      </c>
      <c r="Y51" s="40" t="s">
        <v>29</v>
      </c>
      <c r="Z51" s="40" t="n">
        <v>320</v>
      </c>
      <c r="AA51" s="40" t="n">
        <v>1280</v>
      </c>
      <c r="AB51" s="40" t="n">
        <v>640</v>
      </c>
      <c r="AC51" s="40" t="n">
        <v>640</v>
      </c>
      <c r="AD51" s="40" t="n">
        <v>960</v>
      </c>
    </row>
    <row r="52" customFormat="false" ht="15" hidden="false" customHeight="false" outlineLevel="0" collapsed="false">
      <c r="A52" s="40" t="n">
        <v>39</v>
      </c>
      <c r="B52" s="41" t="s">
        <v>400</v>
      </c>
      <c r="C52" s="41" t="s">
        <v>48</v>
      </c>
      <c r="D52" s="40" t="n">
        <v>2066305</v>
      </c>
      <c r="E52" s="40" t="n">
        <v>1350</v>
      </c>
      <c r="F52" s="40" t="n">
        <v>900</v>
      </c>
      <c r="G52" s="40" t="n">
        <v>900</v>
      </c>
      <c r="H52" s="40" t="n">
        <v>900</v>
      </c>
      <c r="I52" s="40" t="n">
        <v>900</v>
      </c>
      <c r="J52" s="40" t="n">
        <v>900</v>
      </c>
      <c r="K52" s="40" t="n">
        <v>900</v>
      </c>
      <c r="L52" s="40" t="s">
        <v>29</v>
      </c>
      <c r="M52" s="40" t="n">
        <v>900</v>
      </c>
      <c r="N52" s="40" t="n">
        <v>900</v>
      </c>
      <c r="O52" s="40" t="n">
        <v>900</v>
      </c>
      <c r="P52" s="40" t="n">
        <v>900</v>
      </c>
      <c r="Q52" s="40" t="n">
        <v>900</v>
      </c>
      <c r="R52" s="40" t="s">
        <v>29</v>
      </c>
      <c r="S52" s="40" t="s">
        <v>29</v>
      </c>
      <c r="T52" s="40" t="s">
        <v>29</v>
      </c>
      <c r="U52" s="40" t="s">
        <v>29</v>
      </c>
      <c r="V52" s="40" t="s">
        <v>29</v>
      </c>
      <c r="W52" s="40" t="s">
        <v>29</v>
      </c>
      <c r="X52" s="40" t="s">
        <v>29</v>
      </c>
      <c r="Y52" s="40" t="s">
        <v>29</v>
      </c>
      <c r="Z52" s="40" t="n">
        <v>450</v>
      </c>
      <c r="AA52" s="40" t="n">
        <v>1350</v>
      </c>
      <c r="AB52" s="40" t="n">
        <v>900</v>
      </c>
      <c r="AC52" s="40" t="n">
        <v>900</v>
      </c>
      <c r="AD52" s="40" t="n">
        <v>900</v>
      </c>
    </row>
    <row r="53" customFormat="false" ht="15" hidden="false" customHeight="false" outlineLevel="0" collapsed="false">
      <c r="A53" s="40" t="n">
        <v>40</v>
      </c>
      <c r="B53" s="41" t="s">
        <v>400</v>
      </c>
      <c r="C53" s="41" t="s">
        <v>209</v>
      </c>
      <c r="D53" s="40" t="n">
        <v>2118355</v>
      </c>
      <c r="E53" s="40" t="s">
        <v>29</v>
      </c>
      <c r="F53" s="40" t="s">
        <v>29</v>
      </c>
      <c r="G53" s="40" t="n">
        <v>500</v>
      </c>
      <c r="H53" s="40" t="n">
        <v>0</v>
      </c>
      <c r="I53" s="40" t="s">
        <v>29</v>
      </c>
      <c r="J53" s="40" t="s">
        <v>29</v>
      </c>
      <c r="K53" s="40" t="s">
        <v>29</v>
      </c>
      <c r="L53" s="40" t="s">
        <v>29</v>
      </c>
      <c r="M53" s="40" t="s">
        <v>29</v>
      </c>
      <c r="N53" s="40" t="s">
        <v>29</v>
      </c>
      <c r="O53" s="40" t="s">
        <v>29</v>
      </c>
      <c r="P53" s="40" t="s">
        <v>29</v>
      </c>
      <c r="Q53" s="40" t="s">
        <v>29</v>
      </c>
      <c r="R53" s="40" t="s">
        <v>29</v>
      </c>
      <c r="S53" s="40" t="s">
        <v>29</v>
      </c>
      <c r="T53" s="40" t="s">
        <v>29</v>
      </c>
      <c r="U53" s="40" t="s">
        <v>29</v>
      </c>
      <c r="V53" s="40" t="s">
        <v>29</v>
      </c>
      <c r="W53" s="40" t="s">
        <v>29</v>
      </c>
      <c r="X53" s="40" t="s">
        <v>29</v>
      </c>
      <c r="Y53" s="40" t="s">
        <v>29</v>
      </c>
      <c r="Z53" s="40" t="s">
        <v>29</v>
      </c>
      <c r="AA53" s="40" t="s">
        <v>29</v>
      </c>
      <c r="AB53" s="40" t="s">
        <v>29</v>
      </c>
      <c r="AC53" s="40" t="s">
        <v>29</v>
      </c>
      <c r="AD53" s="40" t="s">
        <v>29</v>
      </c>
    </row>
    <row r="54" customFormat="false" ht="15" hidden="false" customHeight="false" outlineLevel="0" collapsed="false">
      <c r="A54" s="40" t="n">
        <v>41</v>
      </c>
      <c r="B54" s="41" t="s">
        <v>400</v>
      </c>
      <c r="C54" s="41" t="s">
        <v>261</v>
      </c>
      <c r="D54" s="40" t="n">
        <v>2118361</v>
      </c>
      <c r="E54" s="40" t="s">
        <v>29</v>
      </c>
      <c r="F54" s="40" t="s">
        <v>29</v>
      </c>
      <c r="G54" s="40" t="s">
        <v>29</v>
      </c>
      <c r="H54" s="40" t="s">
        <v>29</v>
      </c>
      <c r="I54" s="40" t="n">
        <v>0</v>
      </c>
      <c r="J54" s="40" t="s">
        <v>29</v>
      </c>
      <c r="K54" s="40" t="s">
        <v>29</v>
      </c>
      <c r="L54" s="40" t="s">
        <v>29</v>
      </c>
      <c r="M54" s="40" t="s">
        <v>29</v>
      </c>
      <c r="N54" s="40" t="s">
        <v>29</v>
      </c>
      <c r="O54" s="40" t="s">
        <v>29</v>
      </c>
      <c r="P54" s="40" t="s">
        <v>29</v>
      </c>
      <c r="Q54" s="40" t="s">
        <v>29</v>
      </c>
      <c r="R54" s="40" t="s">
        <v>29</v>
      </c>
      <c r="S54" s="40" t="s">
        <v>29</v>
      </c>
      <c r="T54" s="40" t="s">
        <v>29</v>
      </c>
      <c r="U54" s="40" t="s">
        <v>29</v>
      </c>
      <c r="V54" s="40" t="s">
        <v>29</v>
      </c>
      <c r="W54" s="40" t="s">
        <v>29</v>
      </c>
      <c r="X54" s="40" t="s">
        <v>29</v>
      </c>
      <c r="Y54" s="40" t="s">
        <v>29</v>
      </c>
      <c r="Z54" s="40" t="s">
        <v>29</v>
      </c>
      <c r="AA54" s="40" t="n">
        <v>280</v>
      </c>
      <c r="AB54" s="40" t="s">
        <v>29</v>
      </c>
      <c r="AC54" s="40" t="n">
        <v>280</v>
      </c>
      <c r="AD54" s="40" t="s">
        <v>29</v>
      </c>
    </row>
    <row r="55" customFormat="false" ht="15" hidden="false" customHeight="false" outlineLevel="0" collapsed="false">
      <c r="A55" s="40" t="n">
        <v>42</v>
      </c>
      <c r="B55" s="41" t="s">
        <v>400</v>
      </c>
      <c r="C55" s="41" t="s">
        <v>110</v>
      </c>
      <c r="D55" s="40" t="n">
        <v>2094896</v>
      </c>
      <c r="E55" s="40" t="s">
        <v>29</v>
      </c>
      <c r="F55" s="40" t="n">
        <v>900</v>
      </c>
      <c r="G55" s="40" t="n">
        <v>720</v>
      </c>
      <c r="H55" s="40" t="n">
        <v>720</v>
      </c>
      <c r="I55" s="40" t="n">
        <v>900</v>
      </c>
      <c r="J55" s="40" t="n">
        <v>720</v>
      </c>
      <c r="K55" s="40" t="n">
        <v>720</v>
      </c>
      <c r="L55" s="40" t="s">
        <v>29</v>
      </c>
      <c r="M55" s="40" t="n">
        <v>720</v>
      </c>
      <c r="N55" s="40" t="n">
        <v>720</v>
      </c>
      <c r="O55" s="40" t="n">
        <v>720</v>
      </c>
      <c r="P55" s="40" t="n">
        <v>900</v>
      </c>
      <c r="Q55" s="40" t="n">
        <v>720</v>
      </c>
      <c r="R55" s="40" t="s">
        <v>29</v>
      </c>
      <c r="S55" s="40" t="s">
        <v>29</v>
      </c>
      <c r="T55" s="40" t="s">
        <v>29</v>
      </c>
      <c r="U55" s="40" t="s">
        <v>29</v>
      </c>
      <c r="V55" s="40" t="s">
        <v>29</v>
      </c>
      <c r="W55" s="40" t="s">
        <v>29</v>
      </c>
      <c r="X55" s="40" t="s">
        <v>29</v>
      </c>
      <c r="Y55" s="40" t="s">
        <v>29</v>
      </c>
      <c r="Z55" s="40" t="n">
        <v>360</v>
      </c>
      <c r="AA55" s="40" t="n">
        <v>1260</v>
      </c>
      <c r="AB55" s="40" t="n">
        <v>720</v>
      </c>
      <c r="AC55" s="40" t="n">
        <v>720</v>
      </c>
      <c r="AD55" s="40" t="n">
        <v>720</v>
      </c>
    </row>
    <row r="56" customFormat="false" ht="15" hidden="false" customHeight="false" outlineLevel="0" collapsed="false">
      <c r="A56" s="40" t="n">
        <v>43</v>
      </c>
      <c r="B56" s="41" t="s">
        <v>400</v>
      </c>
      <c r="C56" s="41" t="s">
        <v>132</v>
      </c>
      <c r="D56" s="40" t="n">
        <v>2172149</v>
      </c>
      <c r="E56" s="40" t="s">
        <v>29</v>
      </c>
      <c r="F56" s="40" t="n">
        <v>900</v>
      </c>
      <c r="G56" s="40" t="n">
        <v>500</v>
      </c>
      <c r="H56" s="40" t="n">
        <v>500</v>
      </c>
      <c r="I56" s="40" t="n">
        <v>500</v>
      </c>
      <c r="J56" s="40" t="n">
        <v>500</v>
      </c>
      <c r="K56" s="40" t="n">
        <v>500</v>
      </c>
      <c r="L56" s="40" t="s">
        <v>29</v>
      </c>
      <c r="M56" s="40" t="n">
        <v>500</v>
      </c>
      <c r="N56" s="40" t="n">
        <v>500</v>
      </c>
      <c r="O56" s="40" t="n">
        <v>500</v>
      </c>
      <c r="P56" s="40" t="n">
        <v>500</v>
      </c>
      <c r="Q56" s="40" t="n">
        <v>500</v>
      </c>
      <c r="R56" s="40" t="s">
        <v>29</v>
      </c>
      <c r="S56" s="40" t="s">
        <v>29</v>
      </c>
      <c r="T56" s="40" t="s">
        <v>29</v>
      </c>
      <c r="U56" s="40" t="s">
        <v>29</v>
      </c>
      <c r="V56" s="40" t="s">
        <v>29</v>
      </c>
      <c r="W56" s="40" t="s">
        <v>29</v>
      </c>
      <c r="X56" s="40" t="s">
        <v>29</v>
      </c>
      <c r="Y56" s="40" t="s">
        <v>29</v>
      </c>
      <c r="Z56" s="40" t="n">
        <v>200</v>
      </c>
      <c r="AA56" s="40" t="n">
        <v>800</v>
      </c>
      <c r="AB56" s="40" t="n">
        <v>500</v>
      </c>
      <c r="AC56" s="40" t="n">
        <v>500</v>
      </c>
      <c r="AD56" s="40" t="n">
        <v>500</v>
      </c>
    </row>
    <row r="57" customFormat="false" ht="15" hidden="false" customHeight="false" outlineLevel="0" collapsed="false">
      <c r="A57" s="40" t="n">
        <v>44</v>
      </c>
      <c r="B57" s="41" t="s">
        <v>400</v>
      </c>
      <c r="C57" s="41" t="s">
        <v>221</v>
      </c>
      <c r="D57" s="40" t="n">
        <v>2115220</v>
      </c>
      <c r="E57" s="40" t="s">
        <v>29</v>
      </c>
      <c r="F57" s="40" t="n">
        <v>600</v>
      </c>
      <c r="G57" s="40" t="s">
        <v>29</v>
      </c>
      <c r="H57" s="40" t="s">
        <v>29</v>
      </c>
      <c r="I57" s="40" t="s">
        <v>29</v>
      </c>
      <c r="J57" s="40" t="s">
        <v>29</v>
      </c>
      <c r="K57" s="40" t="s">
        <v>29</v>
      </c>
      <c r="L57" s="40" t="s">
        <v>29</v>
      </c>
      <c r="M57" s="40" t="s">
        <v>29</v>
      </c>
      <c r="N57" s="40" t="s">
        <v>29</v>
      </c>
      <c r="O57" s="40" t="s">
        <v>29</v>
      </c>
      <c r="P57" s="40" t="s">
        <v>29</v>
      </c>
      <c r="Q57" s="40" t="s">
        <v>29</v>
      </c>
      <c r="R57" s="40" t="s">
        <v>29</v>
      </c>
      <c r="S57" s="40" t="s">
        <v>29</v>
      </c>
      <c r="T57" s="40" t="s">
        <v>29</v>
      </c>
      <c r="U57" s="40" t="s">
        <v>29</v>
      </c>
      <c r="V57" s="40" t="s">
        <v>29</v>
      </c>
      <c r="W57" s="40" t="s">
        <v>29</v>
      </c>
      <c r="X57" s="40" t="s">
        <v>29</v>
      </c>
      <c r="Y57" s="40" t="s">
        <v>29</v>
      </c>
      <c r="Z57" s="40" t="s">
        <v>29</v>
      </c>
      <c r="AA57" s="40" t="s">
        <v>29</v>
      </c>
      <c r="AB57" s="40" t="s">
        <v>29</v>
      </c>
      <c r="AC57" s="40" t="s">
        <v>29</v>
      </c>
      <c r="AD57" s="40" t="n">
        <v>1500</v>
      </c>
    </row>
    <row r="58" customFormat="false" ht="15" hidden="false" customHeight="false" outlineLevel="0" collapsed="false">
      <c r="A58" s="40" t="n">
        <v>45</v>
      </c>
      <c r="B58" s="41" t="s">
        <v>400</v>
      </c>
      <c r="C58" s="41" t="s">
        <v>205</v>
      </c>
      <c r="D58" s="40" t="n">
        <v>2134667</v>
      </c>
      <c r="E58" s="40" t="s">
        <v>29</v>
      </c>
      <c r="F58" s="40" t="n">
        <v>600</v>
      </c>
      <c r="G58" s="40" t="s">
        <v>29</v>
      </c>
      <c r="H58" s="40" t="n">
        <v>0</v>
      </c>
      <c r="I58" s="40" t="s">
        <v>29</v>
      </c>
      <c r="J58" s="40" t="s">
        <v>29</v>
      </c>
      <c r="K58" s="40" t="s">
        <v>29</v>
      </c>
      <c r="L58" s="40" t="s">
        <v>29</v>
      </c>
      <c r="M58" s="40" t="s">
        <v>29</v>
      </c>
      <c r="N58" s="40" t="s">
        <v>29</v>
      </c>
      <c r="O58" s="40" t="s">
        <v>29</v>
      </c>
      <c r="P58" s="40" t="s">
        <v>29</v>
      </c>
      <c r="Q58" s="40" t="s">
        <v>29</v>
      </c>
      <c r="R58" s="40" t="s">
        <v>29</v>
      </c>
      <c r="S58" s="40" t="s">
        <v>29</v>
      </c>
      <c r="T58" s="40" t="s">
        <v>29</v>
      </c>
      <c r="U58" s="40" t="s">
        <v>29</v>
      </c>
      <c r="V58" s="40" t="s">
        <v>29</v>
      </c>
      <c r="W58" s="40" t="s">
        <v>29</v>
      </c>
      <c r="X58" s="40" t="s">
        <v>29</v>
      </c>
      <c r="Y58" s="40" t="s">
        <v>29</v>
      </c>
      <c r="Z58" s="40" t="s">
        <v>29</v>
      </c>
      <c r="AA58" s="40" t="n">
        <v>500</v>
      </c>
      <c r="AB58" s="40" t="s">
        <v>29</v>
      </c>
      <c r="AC58" s="40" t="s">
        <v>29</v>
      </c>
      <c r="AD58" s="40" t="n">
        <v>500</v>
      </c>
    </row>
    <row r="59" customFormat="false" ht="15" hidden="false" customHeight="false" outlineLevel="0" collapsed="false">
      <c r="A59" s="40" t="n">
        <v>46</v>
      </c>
      <c r="B59" s="41" t="s">
        <v>400</v>
      </c>
      <c r="C59" s="41" t="s">
        <v>143</v>
      </c>
      <c r="D59" s="40" t="n">
        <v>2055823</v>
      </c>
      <c r="E59" s="40" t="n">
        <v>800</v>
      </c>
      <c r="F59" s="40" t="n">
        <v>800</v>
      </c>
      <c r="G59" s="40" t="n">
        <v>800</v>
      </c>
      <c r="H59" s="40" t="n">
        <v>800</v>
      </c>
      <c r="I59" s="40" t="n">
        <v>800</v>
      </c>
      <c r="J59" s="40" t="n">
        <v>800</v>
      </c>
      <c r="K59" s="40" t="n">
        <v>800</v>
      </c>
      <c r="L59" s="40" t="s">
        <v>29</v>
      </c>
      <c r="M59" s="40" t="n">
        <v>800</v>
      </c>
      <c r="N59" s="40" t="n">
        <v>800</v>
      </c>
      <c r="O59" s="40" t="n">
        <v>400</v>
      </c>
      <c r="P59" s="40" t="n">
        <v>800</v>
      </c>
      <c r="Q59" s="40" t="n">
        <v>800</v>
      </c>
      <c r="R59" s="40" t="s">
        <v>29</v>
      </c>
      <c r="S59" s="40" t="s">
        <v>29</v>
      </c>
      <c r="T59" s="40" t="s">
        <v>29</v>
      </c>
      <c r="U59" s="40" t="s">
        <v>29</v>
      </c>
      <c r="V59" s="40" t="s">
        <v>29</v>
      </c>
      <c r="W59" s="40" t="s">
        <v>29</v>
      </c>
      <c r="X59" s="40" t="s">
        <v>29</v>
      </c>
      <c r="Y59" s="40" t="s">
        <v>29</v>
      </c>
      <c r="Z59" s="40" t="n">
        <v>400</v>
      </c>
      <c r="AA59" s="40" t="n">
        <v>1200</v>
      </c>
      <c r="AB59" s="40" t="n">
        <v>800</v>
      </c>
      <c r="AC59" s="40" t="n">
        <v>800</v>
      </c>
      <c r="AD59" s="40" t="n">
        <v>800</v>
      </c>
    </row>
    <row r="60" customFormat="false" ht="15" hidden="false" customHeight="false" outlineLevel="0" collapsed="false">
      <c r="A60" s="40" t="n">
        <v>47</v>
      </c>
      <c r="B60" s="41" t="s">
        <v>400</v>
      </c>
      <c r="C60" s="41" t="s">
        <v>235</v>
      </c>
      <c r="D60" s="40" t="n">
        <v>2118347</v>
      </c>
      <c r="E60" s="40" t="s">
        <v>29</v>
      </c>
      <c r="F60" s="40" t="s">
        <v>29</v>
      </c>
      <c r="G60" s="40" t="s">
        <v>29</v>
      </c>
      <c r="H60" s="40" t="s">
        <v>29</v>
      </c>
      <c r="I60" s="40" t="n">
        <v>0</v>
      </c>
      <c r="J60" s="40" t="s">
        <v>29</v>
      </c>
      <c r="K60" s="40" t="s">
        <v>29</v>
      </c>
      <c r="L60" s="40" t="s">
        <v>29</v>
      </c>
      <c r="M60" s="40" t="s">
        <v>29</v>
      </c>
      <c r="N60" s="40" t="s">
        <v>29</v>
      </c>
      <c r="O60" s="40" t="s">
        <v>29</v>
      </c>
      <c r="P60" s="40" t="s">
        <v>29</v>
      </c>
      <c r="Q60" s="40" t="s">
        <v>29</v>
      </c>
      <c r="R60" s="40" t="s">
        <v>29</v>
      </c>
      <c r="S60" s="40" t="s">
        <v>29</v>
      </c>
      <c r="T60" s="40" t="s">
        <v>29</v>
      </c>
      <c r="U60" s="40" t="s">
        <v>29</v>
      </c>
      <c r="V60" s="40" t="s">
        <v>29</v>
      </c>
      <c r="W60" s="40" t="s">
        <v>29</v>
      </c>
      <c r="X60" s="40" t="s">
        <v>29</v>
      </c>
      <c r="Y60" s="40" t="s">
        <v>29</v>
      </c>
      <c r="Z60" s="40" t="s">
        <v>29</v>
      </c>
      <c r="AA60" s="40" t="s">
        <v>29</v>
      </c>
      <c r="AB60" s="40" t="s">
        <v>29</v>
      </c>
      <c r="AC60" s="40" t="n">
        <v>600</v>
      </c>
      <c r="AD60" s="40" t="s">
        <v>29</v>
      </c>
    </row>
    <row r="61" customFormat="false" ht="15" hidden="false" customHeight="false" outlineLevel="0" collapsed="false">
      <c r="A61" s="40" t="n">
        <v>48</v>
      </c>
      <c r="B61" s="41" t="s">
        <v>400</v>
      </c>
      <c r="C61" s="41" t="s">
        <v>266</v>
      </c>
      <c r="D61" s="40" t="n">
        <v>2115229</v>
      </c>
      <c r="E61" s="40" t="s">
        <v>29</v>
      </c>
      <c r="F61" s="40" t="n">
        <v>1000</v>
      </c>
      <c r="G61" s="40" t="s">
        <v>29</v>
      </c>
      <c r="H61" s="40" t="s">
        <v>29</v>
      </c>
      <c r="I61" s="40" t="s">
        <v>29</v>
      </c>
      <c r="J61" s="40" t="s">
        <v>29</v>
      </c>
      <c r="K61" s="40" t="s">
        <v>29</v>
      </c>
      <c r="L61" s="40" t="s">
        <v>29</v>
      </c>
      <c r="M61" s="40" t="s">
        <v>29</v>
      </c>
      <c r="N61" s="40" t="s">
        <v>29</v>
      </c>
      <c r="O61" s="40" t="s">
        <v>29</v>
      </c>
      <c r="P61" s="40" t="s">
        <v>29</v>
      </c>
      <c r="Q61" s="40" t="s">
        <v>29</v>
      </c>
      <c r="R61" s="40" t="s">
        <v>29</v>
      </c>
      <c r="S61" s="40" t="s">
        <v>29</v>
      </c>
      <c r="T61" s="40" t="s">
        <v>29</v>
      </c>
      <c r="U61" s="40" t="s">
        <v>29</v>
      </c>
      <c r="V61" s="40" t="s">
        <v>29</v>
      </c>
      <c r="W61" s="40" t="s">
        <v>29</v>
      </c>
      <c r="X61" s="40" t="s">
        <v>29</v>
      </c>
      <c r="Y61" s="40" t="s">
        <v>29</v>
      </c>
      <c r="Z61" s="40" t="n">
        <v>1000</v>
      </c>
      <c r="AA61" s="40" t="s">
        <v>29</v>
      </c>
      <c r="AB61" s="40" t="s">
        <v>29</v>
      </c>
      <c r="AC61" s="40" t="s">
        <v>29</v>
      </c>
      <c r="AD61" s="40" t="s">
        <v>29</v>
      </c>
    </row>
    <row r="62" customFormat="false" ht="15" hidden="false" customHeight="false" outlineLevel="0" collapsed="false">
      <c r="A62" s="40" t="n">
        <v>49</v>
      </c>
      <c r="B62" s="41" t="s">
        <v>400</v>
      </c>
      <c r="C62" s="41" t="s">
        <v>64</v>
      </c>
      <c r="D62" s="40" t="n">
        <v>2032041</v>
      </c>
      <c r="E62" s="40" t="n">
        <v>1100</v>
      </c>
      <c r="F62" s="40" t="n">
        <v>1200</v>
      </c>
      <c r="G62" s="40" t="n">
        <v>800</v>
      </c>
      <c r="H62" s="40" t="n">
        <v>1000</v>
      </c>
      <c r="I62" s="40" t="n">
        <v>900</v>
      </c>
      <c r="J62" s="40" t="n">
        <v>900</v>
      </c>
      <c r="K62" s="40" t="n">
        <v>900</v>
      </c>
      <c r="L62" s="40" t="s">
        <v>29</v>
      </c>
      <c r="M62" s="40" t="n">
        <v>900</v>
      </c>
      <c r="N62" s="40" t="n">
        <v>900</v>
      </c>
      <c r="O62" s="40" t="n">
        <v>900</v>
      </c>
      <c r="P62" s="40" t="n">
        <v>900</v>
      </c>
      <c r="Q62" s="40" t="n">
        <v>900</v>
      </c>
      <c r="R62" s="40" t="s">
        <v>29</v>
      </c>
      <c r="S62" s="40" t="s">
        <v>29</v>
      </c>
      <c r="T62" s="40" t="s">
        <v>29</v>
      </c>
      <c r="U62" s="40" t="s">
        <v>29</v>
      </c>
      <c r="V62" s="40" t="s">
        <v>29</v>
      </c>
      <c r="W62" s="40" t="s">
        <v>29</v>
      </c>
      <c r="X62" s="40" t="s">
        <v>29</v>
      </c>
      <c r="Y62" s="40" t="s">
        <v>29</v>
      </c>
      <c r="Z62" s="40" t="n">
        <v>300</v>
      </c>
      <c r="AA62" s="40" t="n">
        <v>1600</v>
      </c>
      <c r="AB62" s="40" t="n">
        <v>900</v>
      </c>
      <c r="AC62" s="40" t="n">
        <v>900</v>
      </c>
      <c r="AD62" s="40" t="n">
        <v>900</v>
      </c>
    </row>
    <row r="63" customFormat="false" ht="15" hidden="false" customHeight="false" outlineLevel="0" collapsed="false">
      <c r="A63" s="40" t="n">
        <v>50</v>
      </c>
      <c r="B63" s="41" t="s">
        <v>400</v>
      </c>
      <c r="C63" s="41" t="s">
        <v>201</v>
      </c>
      <c r="D63" s="40" t="n">
        <v>2116638</v>
      </c>
      <c r="E63" s="40" t="s">
        <v>29</v>
      </c>
      <c r="F63" s="40" t="s">
        <v>29</v>
      </c>
      <c r="G63" s="40" t="n">
        <v>500</v>
      </c>
      <c r="H63" s="40" t="s">
        <v>29</v>
      </c>
      <c r="I63" s="40" t="n">
        <v>0</v>
      </c>
      <c r="J63" s="40" t="s">
        <v>29</v>
      </c>
      <c r="K63" s="40" t="s">
        <v>29</v>
      </c>
      <c r="L63" s="40" t="s">
        <v>29</v>
      </c>
      <c r="M63" s="40" t="s">
        <v>29</v>
      </c>
      <c r="N63" s="40" t="s">
        <v>29</v>
      </c>
      <c r="O63" s="40" t="s">
        <v>29</v>
      </c>
      <c r="P63" s="40" t="s">
        <v>29</v>
      </c>
      <c r="Q63" s="40" t="s">
        <v>29</v>
      </c>
      <c r="R63" s="40" t="s">
        <v>29</v>
      </c>
      <c r="S63" s="40" t="s">
        <v>29</v>
      </c>
      <c r="T63" s="40" t="s">
        <v>29</v>
      </c>
      <c r="U63" s="40" t="s">
        <v>29</v>
      </c>
      <c r="V63" s="40" t="s">
        <v>29</v>
      </c>
      <c r="W63" s="40" t="s">
        <v>29</v>
      </c>
      <c r="X63" s="40" t="s">
        <v>29</v>
      </c>
      <c r="Y63" s="40" t="s">
        <v>29</v>
      </c>
      <c r="Z63" s="40" t="s">
        <v>29</v>
      </c>
      <c r="AA63" s="40" t="s">
        <v>29</v>
      </c>
      <c r="AB63" s="40" t="s">
        <v>29</v>
      </c>
      <c r="AC63" s="40" t="n">
        <v>500</v>
      </c>
      <c r="AD63" s="40" t="s">
        <v>29</v>
      </c>
    </row>
    <row r="64" customFormat="false" ht="15" hidden="false" customHeight="false" outlineLevel="0" collapsed="false">
      <c r="A64" s="40" t="n">
        <v>51</v>
      </c>
      <c r="B64" s="41" t="s">
        <v>400</v>
      </c>
      <c r="C64" s="41" t="s">
        <v>55</v>
      </c>
      <c r="D64" s="40" t="n">
        <v>2055825</v>
      </c>
      <c r="E64" s="40" t="n">
        <v>960</v>
      </c>
      <c r="F64" s="40" t="n">
        <v>1056</v>
      </c>
      <c r="G64" s="40" t="n">
        <v>768</v>
      </c>
      <c r="H64" s="40" t="n">
        <v>768</v>
      </c>
      <c r="I64" s="40" t="n">
        <v>768</v>
      </c>
      <c r="J64" s="40" t="n">
        <v>768</v>
      </c>
      <c r="K64" s="40" t="n">
        <v>768</v>
      </c>
      <c r="L64" s="40" t="s">
        <v>29</v>
      </c>
      <c r="M64" s="40" t="n">
        <v>768</v>
      </c>
      <c r="N64" s="40" t="n">
        <v>672</v>
      </c>
      <c r="O64" s="40" t="n">
        <v>768</v>
      </c>
      <c r="P64" s="40" t="n">
        <v>768</v>
      </c>
      <c r="Q64" s="40" t="n">
        <v>768</v>
      </c>
      <c r="R64" s="40" t="s">
        <v>29</v>
      </c>
      <c r="S64" s="40" t="s">
        <v>29</v>
      </c>
      <c r="T64" s="40" t="s">
        <v>29</v>
      </c>
      <c r="U64" s="40" t="s">
        <v>29</v>
      </c>
      <c r="V64" s="40" t="s">
        <v>29</v>
      </c>
      <c r="W64" s="40" t="s">
        <v>29</v>
      </c>
      <c r="X64" s="40" t="s">
        <v>29</v>
      </c>
      <c r="Y64" s="40" t="s">
        <v>29</v>
      </c>
      <c r="Z64" s="40" t="n">
        <v>384</v>
      </c>
      <c r="AA64" s="40" t="n">
        <v>1152</v>
      </c>
      <c r="AB64" s="40" t="n">
        <v>768</v>
      </c>
      <c r="AC64" s="40" t="n">
        <v>768</v>
      </c>
      <c r="AD64" s="40" t="n">
        <v>768</v>
      </c>
    </row>
    <row r="65" customFormat="false" ht="15" hidden="false" customHeight="false" outlineLevel="0" collapsed="false">
      <c r="A65" s="40" t="n">
        <v>52</v>
      </c>
      <c r="B65" s="41" t="s">
        <v>400</v>
      </c>
      <c r="C65" s="41" t="s">
        <v>39</v>
      </c>
      <c r="D65" s="40" t="n">
        <v>2071363</v>
      </c>
      <c r="E65" s="40" t="n">
        <v>500</v>
      </c>
      <c r="F65" s="40" t="n">
        <v>1000</v>
      </c>
      <c r="G65" s="40" t="n">
        <v>1000</v>
      </c>
      <c r="H65" s="40" t="n">
        <v>500</v>
      </c>
      <c r="I65" s="40" t="n">
        <v>1000</v>
      </c>
      <c r="J65" s="40" t="n">
        <v>500</v>
      </c>
      <c r="K65" s="40" t="n">
        <v>1000</v>
      </c>
      <c r="L65" s="40" t="s">
        <v>29</v>
      </c>
      <c r="M65" s="40" t="n">
        <v>500</v>
      </c>
      <c r="N65" s="40" t="n">
        <v>1000</v>
      </c>
      <c r="O65" s="40" t="n">
        <v>500</v>
      </c>
      <c r="P65" s="40" t="n">
        <v>1000</v>
      </c>
      <c r="Q65" s="40" t="n">
        <v>500</v>
      </c>
      <c r="R65" s="40" t="s">
        <v>29</v>
      </c>
      <c r="S65" s="40" t="s">
        <v>29</v>
      </c>
      <c r="T65" s="40" t="s">
        <v>29</v>
      </c>
      <c r="U65" s="40" t="s">
        <v>29</v>
      </c>
      <c r="V65" s="40" t="s">
        <v>29</v>
      </c>
      <c r="W65" s="40" t="s">
        <v>29</v>
      </c>
      <c r="X65" s="40" t="s">
        <v>29</v>
      </c>
      <c r="Y65" s="40" t="s">
        <v>29</v>
      </c>
      <c r="Z65" s="40" t="n">
        <v>500</v>
      </c>
      <c r="AA65" s="40" t="n">
        <v>1500</v>
      </c>
      <c r="AB65" s="40" t="n">
        <v>500</v>
      </c>
      <c r="AC65" s="40" t="n">
        <v>1000</v>
      </c>
      <c r="AD65" s="40" t="n">
        <v>500</v>
      </c>
    </row>
    <row r="66" customFormat="false" ht="15" hidden="false" customHeight="false" outlineLevel="0" collapsed="false">
      <c r="A66" s="40" t="n">
        <v>53</v>
      </c>
      <c r="B66" s="41" t="s">
        <v>400</v>
      </c>
      <c r="C66" s="41" t="s">
        <v>68</v>
      </c>
      <c r="D66" s="40" t="n">
        <v>2101412</v>
      </c>
      <c r="E66" s="40" t="s">
        <v>29</v>
      </c>
      <c r="F66" s="40" t="n">
        <v>1200</v>
      </c>
      <c r="G66" s="40" t="n">
        <v>800</v>
      </c>
      <c r="H66" s="40" t="n">
        <v>600</v>
      </c>
      <c r="I66" s="40" t="n">
        <v>800</v>
      </c>
      <c r="J66" s="40" t="n">
        <v>800</v>
      </c>
      <c r="K66" s="40" t="n">
        <v>800</v>
      </c>
      <c r="L66" s="40" t="s">
        <v>29</v>
      </c>
      <c r="M66" s="40" t="n">
        <v>600</v>
      </c>
      <c r="N66" s="40" t="n">
        <v>800</v>
      </c>
      <c r="O66" s="40" t="n">
        <v>800</v>
      </c>
      <c r="P66" s="40" t="n">
        <v>800</v>
      </c>
      <c r="Q66" s="40" t="n">
        <v>600</v>
      </c>
      <c r="R66" s="40" t="s">
        <v>29</v>
      </c>
      <c r="S66" s="40" t="s">
        <v>29</v>
      </c>
      <c r="T66" s="40" t="s">
        <v>29</v>
      </c>
      <c r="U66" s="40" t="s">
        <v>29</v>
      </c>
      <c r="V66" s="40" t="s">
        <v>29</v>
      </c>
      <c r="W66" s="40" t="s">
        <v>29</v>
      </c>
      <c r="X66" s="40" t="s">
        <v>29</v>
      </c>
      <c r="Y66" s="40" t="s">
        <v>29</v>
      </c>
      <c r="Z66" s="40" t="n">
        <v>400</v>
      </c>
      <c r="AA66" s="40" t="n">
        <v>1200</v>
      </c>
      <c r="AB66" s="40" t="n">
        <v>800</v>
      </c>
      <c r="AC66" s="40" t="n">
        <v>800</v>
      </c>
      <c r="AD66" s="40" t="n">
        <v>800</v>
      </c>
    </row>
    <row r="67" customFormat="false" ht="15" hidden="false" customHeight="false" outlineLevel="0" collapsed="false">
      <c r="A67" s="40" t="n">
        <v>54</v>
      </c>
      <c r="B67" s="41" t="s">
        <v>400</v>
      </c>
      <c r="C67" s="41" t="s">
        <v>219</v>
      </c>
      <c r="D67" s="40" t="n">
        <v>2118343</v>
      </c>
      <c r="E67" s="40" t="s">
        <v>29</v>
      </c>
      <c r="F67" s="40" t="n">
        <v>300</v>
      </c>
      <c r="G67" s="40" t="n">
        <v>300</v>
      </c>
      <c r="H67" s="40" t="s">
        <v>29</v>
      </c>
      <c r="I67" s="40" t="n">
        <v>0</v>
      </c>
      <c r="J67" s="40" t="s">
        <v>29</v>
      </c>
      <c r="K67" s="40" t="s">
        <v>29</v>
      </c>
      <c r="L67" s="40" t="s">
        <v>29</v>
      </c>
      <c r="M67" s="40" t="s">
        <v>29</v>
      </c>
      <c r="N67" s="40" t="s">
        <v>29</v>
      </c>
      <c r="O67" s="40" t="s">
        <v>29</v>
      </c>
      <c r="P67" s="40" t="s">
        <v>29</v>
      </c>
      <c r="Q67" s="40" t="s">
        <v>29</v>
      </c>
      <c r="R67" s="40" t="s">
        <v>29</v>
      </c>
      <c r="S67" s="40" t="s">
        <v>29</v>
      </c>
      <c r="T67" s="40" t="s">
        <v>29</v>
      </c>
      <c r="U67" s="40" t="s">
        <v>29</v>
      </c>
      <c r="V67" s="40" t="s">
        <v>29</v>
      </c>
      <c r="W67" s="40" t="s">
        <v>29</v>
      </c>
      <c r="X67" s="40" t="s">
        <v>29</v>
      </c>
      <c r="Y67" s="40" t="s">
        <v>29</v>
      </c>
      <c r="Z67" s="40" t="n">
        <v>300</v>
      </c>
      <c r="AA67" s="40" t="s">
        <v>29</v>
      </c>
      <c r="AB67" s="40" t="s">
        <v>29</v>
      </c>
      <c r="AC67" s="40" t="n">
        <v>300</v>
      </c>
      <c r="AD67" s="40" t="n">
        <v>300</v>
      </c>
    </row>
    <row r="68" customFormat="false" ht="15" hidden="false" customHeight="false" outlineLevel="0" collapsed="false">
      <c r="A68" s="40" t="n">
        <v>55</v>
      </c>
      <c r="B68" s="41" t="s">
        <v>400</v>
      </c>
      <c r="C68" s="41" t="s">
        <v>195</v>
      </c>
      <c r="D68" s="40" t="n">
        <v>2122173</v>
      </c>
      <c r="E68" s="40" t="s">
        <v>29</v>
      </c>
      <c r="F68" s="40" t="n">
        <v>240</v>
      </c>
      <c r="G68" s="40" t="n">
        <v>240</v>
      </c>
      <c r="H68" s="40" t="n">
        <v>240</v>
      </c>
      <c r="I68" s="40" t="n">
        <v>0</v>
      </c>
      <c r="J68" s="40" t="s">
        <v>29</v>
      </c>
      <c r="K68" s="40" t="s">
        <v>29</v>
      </c>
      <c r="L68" s="40" t="s">
        <v>29</v>
      </c>
      <c r="M68" s="40" t="s">
        <v>29</v>
      </c>
      <c r="N68" s="40" t="s">
        <v>29</v>
      </c>
      <c r="O68" s="40" t="s">
        <v>29</v>
      </c>
      <c r="P68" s="40" t="s">
        <v>29</v>
      </c>
      <c r="Q68" s="40" t="s">
        <v>29</v>
      </c>
      <c r="R68" s="40" t="s">
        <v>29</v>
      </c>
      <c r="S68" s="40" t="s">
        <v>29</v>
      </c>
      <c r="T68" s="40" t="s">
        <v>29</v>
      </c>
      <c r="U68" s="40" t="s">
        <v>29</v>
      </c>
      <c r="V68" s="40" t="s">
        <v>29</v>
      </c>
      <c r="W68" s="40" t="s">
        <v>29</v>
      </c>
      <c r="X68" s="40" t="s">
        <v>29</v>
      </c>
      <c r="Y68" s="40" t="s">
        <v>29</v>
      </c>
      <c r="Z68" s="40" t="n">
        <v>120</v>
      </c>
      <c r="AA68" s="40" t="n">
        <v>240</v>
      </c>
      <c r="AB68" s="40" t="s">
        <v>29</v>
      </c>
      <c r="AC68" s="40" t="n">
        <v>240</v>
      </c>
      <c r="AD68" s="40" t="n">
        <v>120</v>
      </c>
    </row>
    <row r="69" customFormat="false" ht="15" hidden="false" customHeight="false" outlineLevel="0" collapsed="false">
      <c r="A69" s="40" t="n">
        <v>56</v>
      </c>
      <c r="B69" s="41" t="s">
        <v>400</v>
      </c>
      <c r="C69" s="41" t="s">
        <v>239</v>
      </c>
      <c r="D69" s="40" t="n">
        <v>2093740</v>
      </c>
      <c r="E69" s="40" t="s">
        <v>29</v>
      </c>
      <c r="F69" s="40" t="n">
        <v>900</v>
      </c>
      <c r="G69" s="40" t="n">
        <v>900</v>
      </c>
      <c r="H69" s="40" t="n">
        <v>900</v>
      </c>
      <c r="I69" s="40" t="n">
        <v>450</v>
      </c>
      <c r="J69" s="40" t="n">
        <v>900</v>
      </c>
      <c r="K69" s="40" t="n">
        <v>900</v>
      </c>
      <c r="L69" s="40" t="s">
        <v>29</v>
      </c>
      <c r="M69" s="40" t="n">
        <v>450</v>
      </c>
      <c r="N69" s="40" t="n">
        <v>900</v>
      </c>
      <c r="O69" s="40" t="n">
        <v>900</v>
      </c>
      <c r="P69" s="40" t="n">
        <v>450</v>
      </c>
      <c r="Q69" s="40" t="n">
        <v>900</v>
      </c>
      <c r="R69" s="40" t="s">
        <v>29</v>
      </c>
      <c r="S69" s="40" t="s">
        <v>29</v>
      </c>
      <c r="T69" s="40" t="s">
        <v>29</v>
      </c>
      <c r="U69" s="40" t="s">
        <v>29</v>
      </c>
      <c r="V69" s="40" t="s">
        <v>29</v>
      </c>
      <c r="W69" s="40" t="s">
        <v>29</v>
      </c>
      <c r="X69" s="40" t="s">
        <v>29</v>
      </c>
      <c r="Y69" s="40" t="s">
        <v>29</v>
      </c>
      <c r="Z69" s="40" t="n">
        <v>450</v>
      </c>
      <c r="AA69" s="40" t="n">
        <v>1350</v>
      </c>
      <c r="AB69" s="40" t="n">
        <v>450</v>
      </c>
      <c r="AC69" s="40" t="n">
        <v>900</v>
      </c>
      <c r="AD69" s="40" t="n">
        <v>900</v>
      </c>
    </row>
    <row r="70" customFormat="false" ht="15" hidden="false" customHeight="false" outlineLevel="0" collapsed="false">
      <c r="A70" s="40" t="n">
        <v>57</v>
      </c>
      <c r="B70" s="41" t="s">
        <v>400</v>
      </c>
      <c r="C70" s="41" t="s">
        <v>151</v>
      </c>
      <c r="D70" s="40" t="n">
        <v>2101413</v>
      </c>
      <c r="E70" s="40" t="s">
        <v>29</v>
      </c>
      <c r="F70" s="40" t="n">
        <v>1000</v>
      </c>
      <c r="G70" s="40" t="n">
        <v>800</v>
      </c>
      <c r="H70" s="40" t="n">
        <v>800</v>
      </c>
      <c r="I70" s="40" t="n">
        <v>800</v>
      </c>
      <c r="J70" s="40" t="n">
        <v>800</v>
      </c>
      <c r="K70" s="40" t="n">
        <v>600</v>
      </c>
      <c r="L70" s="40" t="s">
        <v>29</v>
      </c>
      <c r="M70" s="40" t="n">
        <v>800</v>
      </c>
      <c r="N70" s="40" t="n">
        <v>800</v>
      </c>
      <c r="O70" s="40" t="n">
        <v>800</v>
      </c>
      <c r="P70" s="40" t="n">
        <v>600</v>
      </c>
      <c r="Q70" s="40" t="n">
        <v>800</v>
      </c>
      <c r="R70" s="40" t="s">
        <v>29</v>
      </c>
      <c r="S70" s="40" t="s">
        <v>29</v>
      </c>
      <c r="T70" s="40" t="s">
        <v>29</v>
      </c>
      <c r="U70" s="40" t="s">
        <v>29</v>
      </c>
      <c r="V70" s="40" t="s">
        <v>29</v>
      </c>
      <c r="W70" s="40" t="s">
        <v>29</v>
      </c>
      <c r="X70" s="40" t="s">
        <v>29</v>
      </c>
      <c r="Y70" s="40" t="s">
        <v>29</v>
      </c>
      <c r="Z70" s="40" t="n">
        <v>400</v>
      </c>
      <c r="AA70" s="40" t="n">
        <v>1200</v>
      </c>
      <c r="AB70" s="40" t="n">
        <v>800</v>
      </c>
      <c r="AC70" s="40" t="n">
        <v>600</v>
      </c>
      <c r="AD70" s="40" t="n">
        <v>800</v>
      </c>
    </row>
    <row r="71" customFormat="false" ht="15" hidden="false" customHeight="false" outlineLevel="0" collapsed="false">
      <c r="A71" s="40" t="n">
        <v>58</v>
      </c>
      <c r="B71" s="41" t="s">
        <v>400</v>
      </c>
      <c r="C71" s="41" t="s">
        <v>75</v>
      </c>
      <c r="D71" s="40" t="n">
        <v>2071358</v>
      </c>
      <c r="E71" s="40" t="s">
        <v>29</v>
      </c>
      <c r="F71" s="40" t="n">
        <v>1000</v>
      </c>
      <c r="G71" s="40" t="n">
        <v>500</v>
      </c>
      <c r="H71" s="40" t="n">
        <v>1000</v>
      </c>
      <c r="I71" s="40" t="n">
        <v>500</v>
      </c>
      <c r="J71" s="40" t="n">
        <v>1000</v>
      </c>
      <c r="K71" s="40" t="n">
        <v>500</v>
      </c>
      <c r="L71" s="40" t="s">
        <v>29</v>
      </c>
      <c r="M71" s="40" t="n">
        <v>1000</v>
      </c>
      <c r="N71" s="40" t="n">
        <v>500</v>
      </c>
      <c r="O71" s="40" t="n">
        <v>1000</v>
      </c>
      <c r="P71" s="40" t="n">
        <v>500</v>
      </c>
      <c r="Q71" s="40" t="n">
        <v>1000</v>
      </c>
      <c r="R71" s="40" t="s">
        <v>29</v>
      </c>
      <c r="S71" s="40" t="s">
        <v>29</v>
      </c>
      <c r="T71" s="40" t="s">
        <v>29</v>
      </c>
      <c r="U71" s="40" t="s">
        <v>29</v>
      </c>
      <c r="V71" s="40" t="s">
        <v>29</v>
      </c>
      <c r="W71" s="40" t="s">
        <v>29</v>
      </c>
      <c r="X71" s="40" t="s">
        <v>29</v>
      </c>
      <c r="Y71" s="40" t="s">
        <v>29</v>
      </c>
      <c r="Z71" s="40" t="s">
        <v>29</v>
      </c>
      <c r="AA71" s="40" t="n">
        <v>1500</v>
      </c>
      <c r="AB71" s="40" t="n">
        <v>500</v>
      </c>
      <c r="AC71" s="40" t="n">
        <v>1000</v>
      </c>
      <c r="AD71" s="40" t="n">
        <v>500</v>
      </c>
    </row>
    <row r="72" customFormat="false" ht="15" hidden="false" customHeight="false" outlineLevel="0" collapsed="false">
      <c r="A72" s="40" t="n">
        <v>59</v>
      </c>
      <c r="B72" s="41" t="s">
        <v>400</v>
      </c>
      <c r="C72" s="41" t="s">
        <v>227</v>
      </c>
      <c r="D72" s="40" t="n">
        <v>2135571</v>
      </c>
      <c r="E72" s="40" t="s">
        <v>29</v>
      </c>
      <c r="F72" s="40" t="n">
        <v>500</v>
      </c>
      <c r="G72" s="40" t="s">
        <v>29</v>
      </c>
      <c r="H72" s="40" t="s">
        <v>29</v>
      </c>
      <c r="I72" s="40" t="n">
        <v>0</v>
      </c>
      <c r="J72" s="40" t="s">
        <v>29</v>
      </c>
      <c r="K72" s="40" t="s">
        <v>29</v>
      </c>
      <c r="L72" s="40" t="s">
        <v>29</v>
      </c>
      <c r="M72" s="40" t="s">
        <v>29</v>
      </c>
      <c r="N72" s="40" t="s">
        <v>29</v>
      </c>
      <c r="O72" s="40" t="s">
        <v>29</v>
      </c>
      <c r="P72" s="40" t="s">
        <v>29</v>
      </c>
      <c r="Q72" s="40" t="s">
        <v>29</v>
      </c>
      <c r="R72" s="40" t="s">
        <v>29</v>
      </c>
      <c r="S72" s="40" t="s">
        <v>29</v>
      </c>
      <c r="T72" s="40" t="s">
        <v>29</v>
      </c>
      <c r="U72" s="40" t="s">
        <v>29</v>
      </c>
      <c r="V72" s="40" t="s">
        <v>29</v>
      </c>
      <c r="W72" s="40" t="s">
        <v>29</v>
      </c>
      <c r="X72" s="40" t="s">
        <v>29</v>
      </c>
      <c r="Y72" s="40" t="s">
        <v>29</v>
      </c>
      <c r="Z72" s="40" t="s">
        <v>29</v>
      </c>
      <c r="AA72" s="40" t="n">
        <v>500</v>
      </c>
      <c r="AB72" s="40" t="s">
        <v>29</v>
      </c>
      <c r="AC72" s="40" t="s">
        <v>29</v>
      </c>
      <c r="AD72" s="40" t="s">
        <v>29</v>
      </c>
    </row>
    <row r="73" customFormat="false" ht="15" hidden="false" customHeight="false" outlineLevel="0" collapsed="false">
      <c r="A73" s="40" t="n">
        <v>60</v>
      </c>
      <c r="B73" s="41" t="s">
        <v>400</v>
      </c>
      <c r="C73" s="41" t="s">
        <v>83</v>
      </c>
      <c r="D73" s="40" t="n">
        <v>2004137</v>
      </c>
      <c r="E73" s="40" t="s">
        <v>29</v>
      </c>
      <c r="F73" s="40" t="s">
        <v>29</v>
      </c>
      <c r="G73" s="40" t="n">
        <v>200</v>
      </c>
      <c r="H73" s="40" t="n">
        <v>500</v>
      </c>
      <c r="I73" s="40" t="n">
        <v>500</v>
      </c>
      <c r="J73" s="40" t="n">
        <v>500</v>
      </c>
      <c r="K73" s="40" t="n">
        <v>500</v>
      </c>
      <c r="L73" s="40" t="s">
        <v>29</v>
      </c>
      <c r="M73" s="40" t="n">
        <v>500</v>
      </c>
      <c r="N73" s="40" t="n">
        <v>500</v>
      </c>
      <c r="O73" s="40" t="n">
        <v>500</v>
      </c>
      <c r="P73" s="40" t="n">
        <v>500</v>
      </c>
      <c r="Q73" s="40" t="n">
        <v>500</v>
      </c>
      <c r="R73" s="40" t="s">
        <v>29</v>
      </c>
      <c r="S73" s="40" t="s">
        <v>29</v>
      </c>
      <c r="T73" s="40" t="s">
        <v>29</v>
      </c>
      <c r="U73" s="40" t="s">
        <v>29</v>
      </c>
      <c r="V73" s="40" t="s">
        <v>29</v>
      </c>
      <c r="W73" s="40" t="s">
        <v>29</v>
      </c>
      <c r="X73" s="40" t="s">
        <v>29</v>
      </c>
      <c r="Y73" s="40" t="s">
        <v>29</v>
      </c>
      <c r="Z73" s="40" t="n">
        <v>100</v>
      </c>
      <c r="AA73" s="40" t="n">
        <v>900</v>
      </c>
      <c r="AB73" s="40" t="n">
        <v>500</v>
      </c>
      <c r="AC73" s="40" t="n">
        <v>500</v>
      </c>
      <c r="AD73" s="40" t="n">
        <v>500</v>
      </c>
    </row>
    <row r="74" customFormat="false" ht="15" hidden="false" customHeight="false" outlineLevel="0" collapsed="false">
      <c r="A74" s="40" t="n">
        <v>61</v>
      </c>
      <c r="B74" s="41" t="s">
        <v>400</v>
      </c>
      <c r="C74" s="41" t="s">
        <v>259</v>
      </c>
      <c r="D74" s="40" t="n">
        <v>2118344</v>
      </c>
      <c r="E74" s="40" t="s">
        <v>29</v>
      </c>
      <c r="F74" s="40" t="n">
        <v>300</v>
      </c>
      <c r="G74" s="40" t="n">
        <v>400</v>
      </c>
      <c r="H74" s="40" t="n">
        <v>0</v>
      </c>
      <c r="I74" s="40" t="s">
        <v>29</v>
      </c>
      <c r="J74" s="40" t="s">
        <v>29</v>
      </c>
      <c r="K74" s="40" t="s">
        <v>29</v>
      </c>
      <c r="L74" s="40" t="s">
        <v>29</v>
      </c>
      <c r="M74" s="40" t="s">
        <v>29</v>
      </c>
      <c r="N74" s="40" t="s">
        <v>29</v>
      </c>
      <c r="O74" s="40" t="s">
        <v>29</v>
      </c>
      <c r="P74" s="40" t="s">
        <v>29</v>
      </c>
      <c r="Q74" s="40" t="s">
        <v>29</v>
      </c>
      <c r="R74" s="40" t="s">
        <v>29</v>
      </c>
      <c r="S74" s="40" t="s">
        <v>29</v>
      </c>
      <c r="T74" s="40" t="s">
        <v>29</v>
      </c>
      <c r="U74" s="40" t="s">
        <v>29</v>
      </c>
      <c r="V74" s="40" t="s">
        <v>29</v>
      </c>
      <c r="W74" s="40" t="s">
        <v>29</v>
      </c>
      <c r="X74" s="40" t="s">
        <v>29</v>
      </c>
      <c r="Y74" s="40" t="s">
        <v>29</v>
      </c>
      <c r="Z74" s="40" t="n">
        <v>300</v>
      </c>
      <c r="AA74" s="40" t="n">
        <v>300</v>
      </c>
      <c r="AB74" s="40" t="s">
        <v>29</v>
      </c>
      <c r="AC74" s="40" t="s">
        <v>29</v>
      </c>
      <c r="AD74" s="40" t="n">
        <v>300</v>
      </c>
    </row>
    <row r="75" customFormat="false" ht="15" hidden="false" customHeight="false" outlineLevel="0" collapsed="false">
      <c r="A75" s="40" t="n">
        <v>62</v>
      </c>
      <c r="B75" s="41" t="s">
        <v>400</v>
      </c>
      <c r="C75" s="41" t="s">
        <v>106</v>
      </c>
      <c r="D75" s="40" t="n">
        <v>2004136</v>
      </c>
      <c r="E75" s="40" t="s">
        <v>29</v>
      </c>
      <c r="F75" s="40" t="n">
        <v>300</v>
      </c>
      <c r="G75" s="40" t="n">
        <v>500</v>
      </c>
      <c r="H75" s="40" t="n">
        <v>500</v>
      </c>
      <c r="I75" s="40" t="n">
        <v>500</v>
      </c>
      <c r="J75" s="40" t="n">
        <v>500</v>
      </c>
      <c r="K75" s="40" t="n">
        <v>500</v>
      </c>
      <c r="L75" s="40" t="s">
        <v>29</v>
      </c>
      <c r="M75" s="40" t="n">
        <v>500</v>
      </c>
      <c r="N75" s="40" t="n">
        <v>500</v>
      </c>
      <c r="O75" s="40" t="n">
        <v>500</v>
      </c>
      <c r="P75" s="40" t="n">
        <v>500</v>
      </c>
      <c r="Q75" s="40" t="n">
        <v>500</v>
      </c>
      <c r="R75" s="40" t="s">
        <v>29</v>
      </c>
      <c r="S75" s="40" t="s">
        <v>29</v>
      </c>
      <c r="T75" s="40" t="s">
        <v>29</v>
      </c>
      <c r="U75" s="40" t="s">
        <v>29</v>
      </c>
      <c r="V75" s="40" t="s">
        <v>29</v>
      </c>
      <c r="W75" s="40" t="s">
        <v>29</v>
      </c>
      <c r="X75" s="40" t="s">
        <v>29</v>
      </c>
      <c r="Y75" s="40" t="s">
        <v>29</v>
      </c>
      <c r="Z75" s="40" t="n">
        <v>100</v>
      </c>
      <c r="AA75" s="40" t="n">
        <v>900</v>
      </c>
      <c r="AB75" s="40" t="n">
        <v>500</v>
      </c>
      <c r="AC75" s="40" t="n">
        <v>500</v>
      </c>
      <c r="AD75" s="40" t="n">
        <v>500</v>
      </c>
    </row>
    <row r="76" customFormat="false" ht="15" hidden="false" customHeight="false" outlineLevel="0" collapsed="false">
      <c r="A76" s="40" t="n">
        <v>63</v>
      </c>
      <c r="B76" s="41" t="s">
        <v>400</v>
      </c>
      <c r="C76" s="41" t="s">
        <v>81</v>
      </c>
      <c r="D76" s="40" t="n">
        <v>2004127</v>
      </c>
      <c r="E76" s="40" t="s">
        <v>29</v>
      </c>
      <c r="F76" s="40" t="s">
        <v>29</v>
      </c>
      <c r="G76" s="40" t="n">
        <v>200</v>
      </c>
      <c r="H76" s="40" t="n">
        <v>500</v>
      </c>
      <c r="I76" s="40" t="n">
        <v>500</v>
      </c>
      <c r="J76" s="40" t="n">
        <v>500</v>
      </c>
      <c r="K76" s="40" t="n">
        <v>500</v>
      </c>
      <c r="L76" s="40" t="s">
        <v>29</v>
      </c>
      <c r="M76" s="40" t="n">
        <v>500</v>
      </c>
      <c r="N76" s="40" t="n">
        <v>500</v>
      </c>
      <c r="O76" s="40" t="n">
        <v>500</v>
      </c>
      <c r="P76" s="40" t="n">
        <v>500</v>
      </c>
      <c r="Q76" s="40" t="n">
        <v>500</v>
      </c>
      <c r="R76" s="40" t="s">
        <v>29</v>
      </c>
      <c r="S76" s="40" t="s">
        <v>29</v>
      </c>
      <c r="T76" s="40" t="s">
        <v>29</v>
      </c>
      <c r="U76" s="40" t="s">
        <v>29</v>
      </c>
      <c r="V76" s="40" t="s">
        <v>29</v>
      </c>
      <c r="W76" s="40" t="s">
        <v>29</v>
      </c>
      <c r="X76" s="40" t="s">
        <v>29</v>
      </c>
      <c r="Y76" s="40" t="s">
        <v>29</v>
      </c>
      <c r="Z76" s="40" t="n">
        <v>100</v>
      </c>
      <c r="AA76" s="40" t="n">
        <v>900</v>
      </c>
      <c r="AB76" s="40" t="n">
        <v>500</v>
      </c>
      <c r="AC76" s="40" t="n">
        <v>500</v>
      </c>
      <c r="AD76" s="40" t="n">
        <v>500</v>
      </c>
    </row>
    <row r="77" customFormat="false" ht="15" hidden="false" customHeight="false" outlineLevel="0" collapsed="false">
      <c r="A77" s="40" t="n">
        <v>64</v>
      </c>
      <c r="B77" s="41" t="s">
        <v>400</v>
      </c>
      <c r="C77" s="41" t="s">
        <v>145</v>
      </c>
      <c r="D77" s="40" t="n">
        <v>2074376</v>
      </c>
      <c r="E77" s="40" t="n">
        <v>500</v>
      </c>
      <c r="F77" s="40" t="n">
        <v>1000</v>
      </c>
      <c r="G77" s="40" t="n">
        <v>1000</v>
      </c>
      <c r="H77" s="40" t="n">
        <v>1000</v>
      </c>
      <c r="I77" s="40" t="n">
        <v>1000</v>
      </c>
      <c r="J77" s="40" t="n">
        <v>500</v>
      </c>
      <c r="K77" s="40" t="n">
        <v>1000</v>
      </c>
      <c r="L77" s="40" t="s">
        <v>29</v>
      </c>
      <c r="M77" s="40" t="n">
        <v>1000</v>
      </c>
      <c r="N77" s="40" t="n">
        <v>1000</v>
      </c>
      <c r="O77" s="40" t="n">
        <v>1000</v>
      </c>
      <c r="P77" s="40" t="n">
        <v>500</v>
      </c>
      <c r="Q77" s="40" t="n">
        <v>1000</v>
      </c>
      <c r="R77" s="40" t="s">
        <v>29</v>
      </c>
      <c r="S77" s="40" t="s">
        <v>29</v>
      </c>
      <c r="T77" s="40" t="s">
        <v>29</v>
      </c>
      <c r="U77" s="40" t="s">
        <v>29</v>
      </c>
      <c r="V77" s="40" t="s">
        <v>29</v>
      </c>
      <c r="W77" s="40" t="s">
        <v>29</v>
      </c>
      <c r="X77" s="40" t="s">
        <v>29</v>
      </c>
      <c r="Y77" s="40" t="s">
        <v>29</v>
      </c>
      <c r="Z77" s="40" t="n">
        <v>500</v>
      </c>
      <c r="AA77" s="40" t="n">
        <v>1500</v>
      </c>
      <c r="AB77" s="40" t="n">
        <v>1000</v>
      </c>
      <c r="AC77" s="40" t="n">
        <v>1000</v>
      </c>
      <c r="AD77" s="40" t="n">
        <v>500</v>
      </c>
    </row>
    <row r="78" customFormat="false" ht="15" hidden="false" customHeight="false" outlineLevel="0" collapsed="false">
      <c r="A78" s="40" t="n">
        <v>65</v>
      </c>
      <c r="B78" s="41" t="s">
        <v>400</v>
      </c>
      <c r="C78" s="41" t="s">
        <v>137</v>
      </c>
      <c r="D78" s="40" t="n">
        <v>2071359</v>
      </c>
      <c r="E78" s="40" t="s">
        <v>29</v>
      </c>
      <c r="F78" s="40" t="n">
        <v>640</v>
      </c>
      <c r="G78" s="40" t="n">
        <v>960</v>
      </c>
      <c r="H78" s="40" t="n">
        <v>640</v>
      </c>
      <c r="I78" s="40" t="n">
        <v>640</v>
      </c>
      <c r="J78" s="40" t="n">
        <v>960</v>
      </c>
      <c r="K78" s="40" t="n">
        <v>640</v>
      </c>
      <c r="L78" s="40" t="s">
        <v>29</v>
      </c>
      <c r="M78" s="40" t="n">
        <v>640</v>
      </c>
      <c r="N78" s="40" t="n">
        <v>960</v>
      </c>
      <c r="O78" s="40" t="n">
        <v>640</v>
      </c>
      <c r="P78" s="40" t="n">
        <v>640</v>
      </c>
      <c r="Q78" s="40" t="n">
        <v>960</v>
      </c>
      <c r="R78" s="40" t="s">
        <v>29</v>
      </c>
      <c r="S78" s="40" t="s">
        <v>29</v>
      </c>
      <c r="T78" s="40" t="s">
        <v>29</v>
      </c>
      <c r="U78" s="40" t="s">
        <v>29</v>
      </c>
      <c r="V78" s="40" t="s">
        <v>29</v>
      </c>
      <c r="W78" s="40" t="s">
        <v>29</v>
      </c>
      <c r="X78" s="40" t="s">
        <v>29</v>
      </c>
      <c r="Y78" s="40" t="s">
        <v>29</v>
      </c>
      <c r="Z78" s="40" t="n">
        <v>320</v>
      </c>
      <c r="AA78" s="40" t="n">
        <v>1280</v>
      </c>
      <c r="AB78" s="40" t="n">
        <v>640</v>
      </c>
      <c r="AC78" s="40" t="n">
        <v>640</v>
      </c>
      <c r="AD78" s="40" t="n">
        <v>960</v>
      </c>
    </row>
    <row r="79" customFormat="false" ht="15" hidden="false" customHeight="false" outlineLevel="0" collapsed="false">
      <c r="A79" s="40" t="n">
        <v>66</v>
      </c>
      <c r="B79" s="41" t="s">
        <v>400</v>
      </c>
      <c r="C79" s="41" t="s">
        <v>91</v>
      </c>
      <c r="D79" s="40" t="n">
        <v>2066304</v>
      </c>
      <c r="E79" s="40" t="n">
        <v>450</v>
      </c>
      <c r="F79" s="40" t="n">
        <v>1350</v>
      </c>
      <c r="G79" s="40" t="n">
        <v>900</v>
      </c>
      <c r="H79" s="40" t="n">
        <v>900</v>
      </c>
      <c r="I79" s="40" t="n">
        <v>900</v>
      </c>
      <c r="J79" s="40" t="n">
        <v>900</v>
      </c>
      <c r="K79" s="40" t="n">
        <v>900</v>
      </c>
      <c r="L79" s="40" t="s">
        <v>29</v>
      </c>
      <c r="M79" s="40" t="n">
        <v>900</v>
      </c>
      <c r="N79" s="40" t="n">
        <v>900</v>
      </c>
      <c r="O79" s="40" t="n">
        <v>900</v>
      </c>
      <c r="P79" s="40" t="n">
        <v>900</v>
      </c>
      <c r="Q79" s="40" t="n">
        <v>900</v>
      </c>
      <c r="R79" s="40" t="s">
        <v>29</v>
      </c>
      <c r="S79" s="40" t="s">
        <v>29</v>
      </c>
      <c r="T79" s="40" t="s">
        <v>29</v>
      </c>
      <c r="U79" s="40" t="s">
        <v>29</v>
      </c>
      <c r="V79" s="40" t="s">
        <v>29</v>
      </c>
      <c r="W79" s="40" t="s">
        <v>29</v>
      </c>
      <c r="X79" s="40" t="s">
        <v>29</v>
      </c>
      <c r="Y79" s="40" t="s">
        <v>29</v>
      </c>
      <c r="Z79" s="40" t="n">
        <v>450</v>
      </c>
      <c r="AA79" s="40" t="n">
        <v>1350</v>
      </c>
      <c r="AB79" s="40" t="n">
        <v>900</v>
      </c>
      <c r="AC79" s="40" t="n">
        <v>900</v>
      </c>
      <c r="AD79" s="40" t="n">
        <v>900</v>
      </c>
    </row>
    <row r="80" customFormat="false" ht="15" hidden="false" customHeight="false" outlineLevel="0" collapsed="false">
      <c r="A80" s="40" t="n">
        <v>67</v>
      </c>
      <c r="B80" s="41" t="s">
        <v>400</v>
      </c>
      <c r="C80" s="41" t="s">
        <v>211</v>
      </c>
      <c r="D80" s="40" t="n">
        <v>2118357</v>
      </c>
      <c r="E80" s="40" t="s">
        <v>29</v>
      </c>
      <c r="F80" s="40" t="s">
        <v>29</v>
      </c>
      <c r="G80" s="40" t="s">
        <v>29</v>
      </c>
      <c r="H80" s="40" t="s">
        <v>29</v>
      </c>
      <c r="I80" s="40" t="n">
        <v>0</v>
      </c>
      <c r="J80" s="40" t="s">
        <v>29</v>
      </c>
      <c r="K80" s="40" t="s">
        <v>29</v>
      </c>
      <c r="L80" s="40" t="s">
        <v>29</v>
      </c>
      <c r="M80" s="40" t="s">
        <v>29</v>
      </c>
      <c r="N80" s="40" t="s">
        <v>29</v>
      </c>
      <c r="O80" s="40" t="s">
        <v>29</v>
      </c>
      <c r="P80" s="40" t="s">
        <v>29</v>
      </c>
      <c r="Q80" s="40" t="s">
        <v>29</v>
      </c>
      <c r="R80" s="40" t="s">
        <v>29</v>
      </c>
      <c r="S80" s="40" t="s">
        <v>29</v>
      </c>
      <c r="T80" s="40" t="s">
        <v>29</v>
      </c>
      <c r="U80" s="40" t="s">
        <v>29</v>
      </c>
      <c r="V80" s="40" t="s">
        <v>29</v>
      </c>
      <c r="W80" s="40" t="s">
        <v>29</v>
      </c>
      <c r="X80" s="40" t="s">
        <v>29</v>
      </c>
      <c r="Y80" s="40" t="s">
        <v>29</v>
      </c>
      <c r="Z80" s="40" t="s">
        <v>29</v>
      </c>
      <c r="AA80" s="40" t="n">
        <v>500</v>
      </c>
      <c r="AB80" s="40" t="s">
        <v>29</v>
      </c>
      <c r="AC80" s="40" t="s">
        <v>29</v>
      </c>
      <c r="AD80" s="40" t="s">
        <v>29</v>
      </c>
    </row>
    <row r="81" customFormat="false" ht="15" hidden="false" customHeight="false" outlineLevel="0" collapsed="false">
      <c r="A81" s="40" t="n">
        <v>68</v>
      </c>
      <c r="B81" s="41" t="s">
        <v>400</v>
      </c>
      <c r="C81" s="41" t="s">
        <v>215</v>
      </c>
      <c r="D81" s="40" t="n">
        <v>2118359</v>
      </c>
      <c r="E81" s="40" t="s">
        <v>29</v>
      </c>
      <c r="F81" s="40" t="s">
        <v>29</v>
      </c>
      <c r="G81" s="40" t="s">
        <v>29</v>
      </c>
      <c r="H81" s="40" t="s">
        <v>29</v>
      </c>
      <c r="I81" s="40" t="n">
        <v>0</v>
      </c>
      <c r="J81" s="40" t="s">
        <v>29</v>
      </c>
      <c r="K81" s="40" t="s">
        <v>29</v>
      </c>
      <c r="L81" s="40" t="s">
        <v>29</v>
      </c>
      <c r="M81" s="40" t="s">
        <v>29</v>
      </c>
      <c r="N81" s="40" t="s">
        <v>29</v>
      </c>
      <c r="O81" s="40" t="s">
        <v>29</v>
      </c>
      <c r="P81" s="40" t="s">
        <v>29</v>
      </c>
      <c r="Q81" s="40" t="s">
        <v>29</v>
      </c>
      <c r="R81" s="40" t="s">
        <v>29</v>
      </c>
      <c r="S81" s="40" t="s">
        <v>29</v>
      </c>
      <c r="T81" s="40" t="s">
        <v>29</v>
      </c>
      <c r="U81" s="40" t="s">
        <v>29</v>
      </c>
      <c r="V81" s="40" t="s">
        <v>29</v>
      </c>
      <c r="W81" s="40" t="s">
        <v>29</v>
      </c>
      <c r="X81" s="40" t="s">
        <v>29</v>
      </c>
      <c r="Y81" s="40" t="s">
        <v>29</v>
      </c>
      <c r="Z81" s="40" t="s">
        <v>29</v>
      </c>
      <c r="AA81" s="40" t="n">
        <v>500</v>
      </c>
      <c r="AB81" s="40" t="s">
        <v>29</v>
      </c>
      <c r="AC81" s="40" t="s">
        <v>29</v>
      </c>
      <c r="AD81" s="40" t="s">
        <v>29</v>
      </c>
    </row>
    <row r="82" customFormat="false" ht="15" hidden="false" customHeight="false" outlineLevel="0" collapsed="false">
      <c r="A82" s="40" t="n">
        <v>69</v>
      </c>
      <c r="B82" s="41" t="s">
        <v>400</v>
      </c>
      <c r="C82" s="41" t="s">
        <v>199</v>
      </c>
      <c r="D82" s="40" t="n">
        <v>2122175</v>
      </c>
      <c r="E82" s="40" t="s">
        <v>29</v>
      </c>
      <c r="F82" s="40" t="s">
        <v>29</v>
      </c>
      <c r="G82" s="40" t="n">
        <v>500</v>
      </c>
      <c r="H82" s="40" t="n">
        <v>0</v>
      </c>
      <c r="I82" s="40" t="s">
        <v>29</v>
      </c>
      <c r="J82" s="40" t="s">
        <v>29</v>
      </c>
      <c r="K82" s="40" t="s">
        <v>29</v>
      </c>
      <c r="L82" s="40" t="s">
        <v>29</v>
      </c>
      <c r="M82" s="40" t="s">
        <v>29</v>
      </c>
      <c r="N82" s="40" t="s">
        <v>29</v>
      </c>
      <c r="O82" s="40" t="s">
        <v>29</v>
      </c>
      <c r="P82" s="40" t="s">
        <v>29</v>
      </c>
      <c r="Q82" s="40" t="s">
        <v>29</v>
      </c>
      <c r="R82" s="40" t="s">
        <v>29</v>
      </c>
      <c r="S82" s="40" t="s">
        <v>29</v>
      </c>
      <c r="T82" s="40" t="s">
        <v>29</v>
      </c>
      <c r="U82" s="40" t="s">
        <v>29</v>
      </c>
      <c r="V82" s="40" t="s">
        <v>29</v>
      </c>
      <c r="W82" s="40" t="s">
        <v>29</v>
      </c>
      <c r="X82" s="40" t="s">
        <v>29</v>
      </c>
      <c r="Y82" s="40" t="s">
        <v>29</v>
      </c>
      <c r="Z82" s="40" t="s">
        <v>29</v>
      </c>
      <c r="AA82" s="40" t="n">
        <v>500</v>
      </c>
      <c r="AB82" s="40" t="s">
        <v>29</v>
      </c>
      <c r="AC82" s="40" t="s">
        <v>29</v>
      </c>
      <c r="AD82" s="40" t="n">
        <v>500</v>
      </c>
    </row>
    <row r="83" customFormat="false" ht="15" hidden="false" customHeight="false" outlineLevel="0" collapsed="false">
      <c r="A83" s="40" t="n">
        <v>70</v>
      </c>
      <c r="B83" s="41" t="s">
        <v>400</v>
      </c>
      <c r="C83" s="41" t="s">
        <v>197</v>
      </c>
      <c r="D83" s="40" t="n">
        <v>2122174</v>
      </c>
      <c r="E83" s="40" t="s">
        <v>29</v>
      </c>
      <c r="F83" s="40" t="s">
        <v>29</v>
      </c>
      <c r="G83" s="40" t="n">
        <v>500</v>
      </c>
      <c r="H83" s="40" t="n">
        <v>0</v>
      </c>
      <c r="I83" s="40" t="s">
        <v>29</v>
      </c>
      <c r="J83" s="40" t="s">
        <v>29</v>
      </c>
      <c r="K83" s="40" t="s">
        <v>29</v>
      </c>
      <c r="L83" s="40" t="s">
        <v>29</v>
      </c>
      <c r="M83" s="40" t="s">
        <v>29</v>
      </c>
      <c r="N83" s="40" t="s">
        <v>29</v>
      </c>
      <c r="O83" s="40" t="s">
        <v>29</v>
      </c>
      <c r="P83" s="40" t="s">
        <v>29</v>
      </c>
      <c r="Q83" s="40" t="s">
        <v>29</v>
      </c>
      <c r="R83" s="40" t="s">
        <v>29</v>
      </c>
      <c r="S83" s="40" t="s">
        <v>29</v>
      </c>
      <c r="T83" s="40" t="s">
        <v>29</v>
      </c>
      <c r="U83" s="40" t="s">
        <v>29</v>
      </c>
      <c r="V83" s="40" t="s">
        <v>29</v>
      </c>
      <c r="W83" s="40" t="s">
        <v>29</v>
      </c>
      <c r="X83" s="40" t="s">
        <v>29</v>
      </c>
      <c r="Y83" s="40" t="s">
        <v>29</v>
      </c>
      <c r="Z83" s="40" t="s">
        <v>29</v>
      </c>
      <c r="AA83" s="40" t="n">
        <v>500</v>
      </c>
      <c r="AB83" s="40" t="s">
        <v>29</v>
      </c>
      <c r="AC83" s="40" t="s">
        <v>29</v>
      </c>
      <c r="AD83" s="40" t="n">
        <v>500</v>
      </c>
    </row>
    <row r="84" customFormat="false" ht="15" hidden="false" customHeight="false" outlineLevel="0" collapsed="false">
      <c r="A84" s="40" t="n">
        <v>71</v>
      </c>
      <c r="B84" s="41" t="s">
        <v>400</v>
      </c>
      <c r="C84" s="41" t="s">
        <v>165</v>
      </c>
      <c r="D84" s="40" t="n">
        <v>2093739</v>
      </c>
      <c r="E84" s="40" t="s">
        <v>29</v>
      </c>
      <c r="F84" s="40" t="n">
        <v>450</v>
      </c>
      <c r="G84" s="40" t="n">
        <v>900</v>
      </c>
      <c r="H84" s="40" t="n">
        <v>900</v>
      </c>
      <c r="I84" s="40" t="n">
        <v>900</v>
      </c>
      <c r="J84" s="40" t="n">
        <v>450</v>
      </c>
      <c r="K84" s="40" t="n">
        <v>900</v>
      </c>
      <c r="L84" s="40" t="s">
        <v>29</v>
      </c>
      <c r="M84" s="40" t="n">
        <v>900</v>
      </c>
      <c r="N84" s="40" t="n">
        <v>450</v>
      </c>
      <c r="O84" s="40" t="n">
        <v>900</v>
      </c>
      <c r="P84" s="40" t="n">
        <v>900</v>
      </c>
      <c r="Q84" s="40" t="n">
        <v>450</v>
      </c>
      <c r="R84" s="40" t="s">
        <v>29</v>
      </c>
      <c r="S84" s="40" t="s">
        <v>29</v>
      </c>
      <c r="T84" s="40" t="s">
        <v>29</v>
      </c>
      <c r="U84" s="40" t="s">
        <v>29</v>
      </c>
      <c r="V84" s="40" t="s">
        <v>29</v>
      </c>
      <c r="W84" s="40" t="s">
        <v>29</v>
      </c>
      <c r="X84" s="40" t="s">
        <v>29</v>
      </c>
      <c r="Y84" s="40" t="s">
        <v>29</v>
      </c>
      <c r="Z84" s="40" t="n">
        <v>450</v>
      </c>
      <c r="AA84" s="40" t="n">
        <v>1350</v>
      </c>
      <c r="AB84" s="40" t="n">
        <v>450</v>
      </c>
      <c r="AC84" s="40" t="n">
        <v>900</v>
      </c>
      <c r="AD84" s="40" t="n">
        <v>900</v>
      </c>
    </row>
    <row r="85" customFormat="false" ht="15" hidden="false" customHeight="false" outlineLevel="0" collapsed="false">
      <c r="A85" s="40" t="n">
        <v>72</v>
      </c>
      <c r="B85" s="41" t="s">
        <v>400</v>
      </c>
      <c r="C85" s="41" t="s">
        <v>124</v>
      </c>
      <c r="D85" s="40" t="n">
        <v>2032038</v>
      </c>
      <c r="E85" s="40" t="s">
        <v>29</v>
      </c>
      <c r="F85" s="40" t="n">
        <v>2000</v>
      </c>
      <c r="G85" s="40" t="s">
        <v>29</v>
      </c>
      <c r="H85" s="40" t="n">
        <v>2000</v>
      </c>
      <c r="I85" s="40" t="s">
        <v>29</v>
      </c>
      <c r="J85" s="40" t="n">
        <v>2000</v>
      </c>
      <c r="K85" s="40" t="s">
        <v>29</v>
      </c>
      <c r="L85" s="40" t="s">
        <v>29</v>
      </c>
      <c r="M85" s="40" t="n">
        <v>2000</v>
      </c>
      <c r="N85" s="40" t="s">
        <v>29</v>
      </c>
      <c r="O85" s="40" t="n">
        <v>2000</v>
      </c>
      <c r="P85" s="40" t="s">
        <v>29</v>
      </c>
      <c r="Q85" s="40" t="s">
        <v>29</v>
      </c>
      <c r="R85" s="40" t="s">
        <v>29</v>
      </c>
      <c r="S85" s="40" t="s">
        <v>29</v>
      </c>
      <c r="T85" s="40" t="s">
        <v>29</v>
      </c>
      <c r="U85" s="40" t="s">
        <v>29</v>
      </c>
      <c r="V85" s="40" t="s">
        <v>29</v>
      </c>
      <c r="W85" s="40" t="s">
        <v>29</v>
      </c>
      <c r="X85" s="40" t="s">
        <v>29</v>
      </c>
      <c r="Y85" s="40" t="s">
        <v>29</v>
      </c>
      <c r="Z85" s="40" t="n">
        <v>2000</v>
      </c>
      <c r="AA85" s="40" t="s">
        <v>29</v>
      </c>
      <c r="AB85" s="40" t="n">
        <v>2000</v>
      </c>
      <c r="AC85" s="40" t="s">
        <v>29</v>
      </c>
      <c r="AD85" s="40" t="n">
        <v>2000</v>
      </c>
    </row>
    <row r="86" customFormat="false" ht="15" hidden="false" customHeight="false" outlineLevel="0" collapsed="false">
      <c r="A86" s="40" t="n">
        <v>73</v>
      </c>
      <c r="B86" s="41" t="s">
        <v>400</v>
      </c>
      <c r="C86" s="41" t="s">
        <v>129</v>
      </c>
      <c r="D86" s="40" t="n">
        <v>2074374</v>
      </c>
      <c r="E86" s="40" t="n">
        <v>1000</v>
      </c>
      <c r="F86" s="40" t="n">
        <v>1000</v>
      </c>
      <c r="G86" s="40" t="n">
        <v>500</v>
      </c>
      <c r="H86" s="40" t="n">
        <v>1500</v>
      </c>
      <c r="I86" s="40" t="n">
        <v>500</v>
      </c>
      <c r="J86" s="40" t="n">
        <v>1000</v>
      </c>
      <c r="K86" s="40" t="n">
        <v>1000</v>
      </c>
      <c r="L86" s="40" t="s">
        <v>29</v>
      </c>
      <c r="M86" s="40" t="n">
        <v>1000</v>
      </c>
      <c r="N86" s="40" t="n">
        <v>1000</v>
      </c>
      <c r="O86" s="40" t="n">
        <v>500</v>
      </c>
      <c r="P86" s="40" t="n">
        <v>1000</v>
      </c>
      <c r="Q86" s="40" t="n">
        <v>1000</v>
      </c>
      <c r="R86" s="40" t="s">
        <v>29</v>
      </c>
      <c r="S86" s="40" t="s">
        <v>29</v>
      </c>
      <c r="T86" s="40" t="s">
        <v>29</v>
      </c>
      <c r="U86" s="40" t="s">
        <v>29</v>
      </c>
      <c r="V86" s="40" t="s">
        <v>29</v>
      </c>
      <c r="W86" s="40" t="s">
        <v>29</v>
      </c>
      <c r="X86" s="40" t="s">
        <v>29</v>
      </c>
      <c r="Y86" s="40" t="s">
        <v>29</v>
      </c>
      <c r="Z86" s="40" t="s">
        <v>29</v>
      </c>
      <c r="AA86" s="40" t="n">
        <v>2000</v>
      </c>
      <c r="AB86" s="40" t="n">
        <v>500</v>
      </c>
      <c r="AC86" s="40" t="n">
        <v>1000</v>
      </c>
      <c r="AD86" s="40" t="n">
        <v>1000</v>
      </c>
    </row>
    <row r="87" customFormat="false" ht="15" hidden="false" customHeight="false" outlineLevel="0" collapsed="false">
      <c r="A87" s="40" t="n">
        <v>74</v>
      </c>
      <c r="B87" s="41" t="s">
        <v>400</v>
      </c>
      <c r="C87" s="41" t="s">
        <v>61</v>
      </c>
      <c r="D87" s="40" t="n">
        <v>2032044</v>
      </c>
      <c r="E87" s="40" t="n">
        <v>1600</v>
      </c>
      <c r="F87" s="40" t="n">
        <v>1200</v>
      </c>
      <c r="G87" s="40" t="n">
        <v>800</v>
      </c>
      <c r="H87" s="40" t="n">
        <v>1200</v>
      </c>
      <c r="I87" s="40" t="n">
        <v>800</v>
      </c>
      <c r="J87" s="40" t="n">
        <v>800</v>
      </c>
      <c r="K87" s="40" t="n">
        <v>800</v>
      </c>
      <c r="L87" s="40" t="s">
        <v>29</v>
      </c>
      <c r="M87" s="40" t="n">
        <v>1200</v>
      </c>
      <c r="N87" s="40" t="n">
        <v>800</v>
      </c>
      <c r="O87" s="40" t="n">
        <v>800</v>
      </c>
      <c r="P87" s="40" t="n">
        <v>800</v>
      </c>
      <c r="Q87" s="40" t="n">
        <v>1200</v>
      </c>
      <c r="R87" s="40" t="s">
        <v>29</v>
      </c>
      <c r="S87" s="40" t="s">
        <v>29</v>
      </c>
      <c r="T87" s="40" t="s">
        <v>29</v>
      </c>
      <c r="U87" s="40" t="s">
        <v>29</v>
      </c>
      <c r="V87" s="40" t="s">
        <v>29</v>
      </c>
      <c r="W87" s="40" t="s">
        <v>29</v>
      </c>
      <c r="X87" s="40" t="s">
        <v>29</v>
      </c>
      <c r="Y87" s="40" t="s">
        <v>29</v>
      </c>
      <c r="Z87" s="40" t="s">
        <v>29</v>
      </c>
      <c r="AA87" s="40" t="n">
        <v>1600</v>
      </c>
      <c r="AB87" s="40" t="n">
        <v>1200</v>
      </c>
      <c r="AC87" s="40" t="n">
        <v>800</v>
      </c>
      <c r="AD87" s="40" t="n">
        <v>800</v>
      </c>
    </row>
    <row r="88" customFormat="false" ht="15" hidden="false" customHeight="false" outlineLevel="0" collapsed="false">
      <c r="A88" s="40" t="n">
        <v>75</v>
      </c>
      <c r="B88" s="41" t="s">
        <v>400</v>
      </c>
      <c r="C88" s="41" t="s">
        <v>100</v>
      </c>
      <c r="D88" s="40" t="n">
        <v>2093742</v>
      </c>
      <c r="E88" s="40" t="n">
        <v>600</v>
      </c>
      <c r="F88" s="40" t="n">
        <v>1200</v>
      </c>
      <c r="G88" s="40" t="n">
        <v>1200</v>
      </c>
      <c r="H88" s="40" t="n">
        <v>600</v>
      </c>
      <c r="I88" s="40" t="n">
        <v>600</v>
      </c>
      <c r="J88" s="40" t="n">
        <v>600</v>
      </c>
      <c r="K88" s="40" t="n">
        <v>1200</v>
      </c>
      <c r="L88" s="40" t="s">
        <v>29</v>
      </c>
      <c r="M88" s="40" t="n">
        <v>600</v>
      </c>
      <c r="N88" s="40" t="n">
        <v>600</v>
      </c>
      <c r="O88" s="40" t="n">
        <v>600</v>
      </c>
      <c r="P88" s="40" t="n">
        <v>1200</v>
      </c>
      <c r="Q88" s="40" t="n">
        <v>600</v>
      </c>
      <c r="R88" s="40" t="s">
        <v>29</v>
      </c>
      <c r="S88" s="40" t="s">
        <v>29</v>
      </c>
      <c r="T88" s="40" t="s">
        <v>29</v>
      </c>
      <c r="U88" s="40" t="s">
        <v>29</v>
      </c>
      <c r="V88" s="40" t="s">
        <v>29</v>
      </c>
      <c r="W88" s="40" t="s">
        <v>29</v>
      </c>
      <c r="X88" s="40" t="s">
        <v>29</v>
      </c>
      <c r="Y88" s="40" t="s">
        <v>29</v>
      </c>
      <c r="Z88" s="40" t="s">
        <v>29</v>
      </c>
      <c r="AA88" s="40" t="n">
        <v>1200</v>
      </c>
      <c r="AB88" s="40" t="n">
        <v>1200</v>
      </c>
      <c r="AC88" s="40" t="n">
        <v>600</v>
      </c>
      <c r="AD88" s="40" t="n">
        <v>600</v>
      </c>
    </row>
    <row r="89" customFormat="false" ht="15" hidden="false" customHeight="false" outlineLevel="0" collapsed="false">
      <c r="A89" s="40" t="n">
        <v>76</v>
      </c>
      <c r="B89" s="41" t="s">
        <v>400</v>
      </c>
      <c r="C89" s="41" t="s">
        <v>159</v>
      </c>
      <c r="D89" s="40" t="n">
        <v>2093741</v>
      </c>
      <c r="E89" s="40" t="n">
        <v>800</v>
      </c>
      <c r="F89" s="40" t="n">
        <v>800</v>
      </c>
      <c r="G89" s="40" t="n">
        <v>800</v>
      </c>
      <c r="H89" s="40" t="n">
        <v>800</v>
      </c>
      <c r="I89" s="40" t="n">
        <v>800</v>
      </c>
      <c r="J89" s="40" t="n">
        <v>800</v>
      </c>
      <c r="K89" s="40" t="n">
        <v>800</v>
      </c>
      <c r="L89" s="40" t="s">
        <v>29</v>
      </c>
      <c r="M89" s="40" t="n">
        <v>800</v>
      </c>
      <c r="N89" s="40" t="n">
        <v>800</v>
      </c>
      <c r="O89" s="40" t="n">
        <v>800</v>
      </c>
      <c r="P89" s="40" t="n">
        <v>800</v>
      </c>
      <c r="Q89" s="40" t="n">
        <v>800</v>
      </c>
      <c r="R89" s="40" t="s">
        <v>29</v>
      </c>
      <c r="S89" s="40" t="s">
        <v>29</v>
      </c>
      <c r="T89" s="40" t="s">
        <v>29</v>
      </c>
      <c r="U89" s="40" t="s">
        <v>29</v>
      </c>
      <c r="V89" s="40" t="s">
        <v>29</v>
      </c>
      <c r="W89" s="40" t="s">
        <v>29</v>
      </c>
      <c r="X89" s="40" t="s">
        <v>29</v>
      </c>
      <c r="Y89" s="40" t="s">
        <v>29</v>
      </c>
      <c r="Z89" s="40" t="s">
        <v>29</v>
      </c>
      <c r="AA89" s="40" t="n">
        <v>800</v>
      </c>
      <c r="AB89" s="40" t="n">
        <v>800</v>
      </c>
      <c r="AC89" s="40" t="n">
        <v>800</v>
      </c>
      <c r="AD89" s="40" t="n">
        <v>800</v>
      </c>
    </row>
    <row r="90" customFormat="false" ht="15" hidden="false" customHeight="false" outlineLevel="0" collapsed="false">
      <c r="A90" s="40" t="n">
        <v>77</v>
      </c>
      <c r="B90" s="41" t="s">
        <v>400</v>
      </c>
      <c r="C90" s="41" t="s">
        <v>213</v>
      </c>
      <c r="D90" s="40" t="n">
        <v>2118358</v>
      </c>
      <c r="E90" s="40" t="s">
        <v>29</v>
      </c>
      <c r="F90" s="40" t="s">
        <v>29</v>
      </c>
      <c r="G90" s="40" t="s">
        <v>29</v>
      </c>
      <c r="H90" s="40" t="s">
        <v>29</v>
      </c>
      <c r="I90" s="40" t="n">
        <v>0</v>
      </c>
      <c r="J90" s="40" t="s">
        <v>29</v>
      </c>
      <c r="K90" s="40" t="s">
        <v>29</v>
      </c>
      <c r="L90" s="40" t="s">
        <v>29</v>
      </c>
      <c r="M90" s="40" t="s">
        <v>29</v>
      </c>
      <c r="N90" s="40" t="s">
        <v>29</v>
      </c>
      <c r="O90" s="40" t="s">
        <v>29</v>
      </c>
      <c r="P90" s="40" t="s">
        <v>29</v>
      </c>
      <c r="Q90" s="40" t="s">
        <v>29</v>
      </c>
      <c r="R90" s="40" t="s">
        <v>29</v>
      </c>
      <c r="S90" s="40" t="s">
        <v>29</v>
      </c>
      <c r="T90" s="40" t="s">
        <v>29</v>
      </c>
      <c r="U90" s="40" t="s">
        <v>29</v>
      </c>
      <c r="V90" s="40" t="s">
        <v>29</v>
      </c>
      <c r="W90" s="40" t="s">
        <v>29</v>
      </c>
      <c r="X90" s="40" t="s">
        <v>29</v>
      </c>
      <c r="Y90" s="40" t="s">
        <v>29</v>
      </c>
      <c r="Z90" s="40" t="s">
        <v>29</v>
      </c>
      <c r="AA90" s="40" t="s">
        <v>29</v>
      </c>
      <c r="AB90" s="40" t="s">
        <v>29</v>
      </c>
      <c r="AC90" s="40" t="s">
        <v>29</v>
      </c>
      <c r="AD90" s="40" t="s">
        <v>29</v>
      </c>
    </row>
    <row r="91" customFormat="false" ht="15" hidden="false" customHeight="false" outlineLevel="0" collapsed="false">
      <c r="A91" s="40" t="n">
        <v>78</v>
      </c>
      <c r="B91" s="41" t="s">
        <v>400</v>
      </c>
      <c r="C91" s="41" t="s">
        <v>231</v>
      </c>
      <c r="D91" s="40" t="n">
        <v>2118338</v>
      </c>
      <c r="E91" s="40" t="s">
        <v>29</v>
      </c>
      <c r="F91" s="40" t="n">
        <v>800</v>
      </c>
      <c r="G91" s="40" t="s">
        <v>29</v>
      </c>
      <c r="H91" s="40" t="s">
        <v>29</v>
      </c>
      <c r="I91" s="40" t="s">
        <v>29</v>
      </c>
      <c r="J91" s="40" t="s">
        <v>29</v>
      </c>
      <c r="K91" s="40" t="s">
        <v>29</v>
      </c>
      <c r="L91" s="40" t="s">
        <v>29</v>
      </c>
      <c r="M91" s="40" t="s">
        <v>29</v>
      </c>
      <c r="N91" s="40" t="s">
        <v>29</v>
      </c>
      <c r="O91" s="40" t="s">
        <v>29</v>
      </c>
      <c r="P91" s="40" t="s">
        <v>29</v>
      </c>
      <c r="Q91" s="40" t="s">
        <v>29</v>
      </c>
      <c r="R91" s="40" t="s">
        <v>29</v>
      </c>
      <c r="S91" s="40" t="s">
        <v>29</v>
      </c>
      <c r="T91" s="40" t="s">
        <v>29</v>
      </c>
      <c r="U91" s="40" t="s">
        <v>29</v>
      </c>
      <c r="V91" s="40" t="s">
        <v>29</v>
      </c>
      <c r="W91" s="40" t="s">
        <v>29</v>
      </c>
      <c r="X91" s="40" t="s">
        <v>29</v>
      </c>
      <c r="Y91" s="40" t="s">
        <v>29</v>
      </c>
      <c r="Z91" s="40" t="n">
        <v>800</v>
      </c>
      <c r="AA91" s="40" t="s">
        <v>29</v>
      </c>
      <c r="AB91" s="40" t="s">
        <v>29</v>
      </c>
      <c r="AC91" s="40" t="s">
        <v>29</v>
      </c>
      <c r="AD91" s="40" t="s">
        <v>29</v>
      </c>
    </row>
    <row r="92" customFormat="false" ht="15" hidden="false" customHeight="false" outlineLevel="0" collapsed="false">
      <c r="A92" s="40" t="n">
        <v>79</v>
      </c>
      <c r="B92" s="41" t="s">
        <v>400</v>
      </c>
      <c r="C92" s="41" t="s">
        <v>78</v>
      </c>
      <c r="D92" s="40" t="n">
        <v>2192212</v>
      </c>
      <c r="E92" s="40" t="n">
        <v>1000</v>
      </c>
      <c r="F92" s="40" t="n">
        <v>1500</v>
      </c>
      <c r="G92" s="40" t="n">
        <v>500</v>
      </c>
      <c r="H92" s="40" t="n">
        <v>1000</v>
      </c>
      <c r="I92" s="40" t="n">
        <v>1000</v>
      </c>
      <c r="J92" s="40" t="n">
        <v>1000</v>
      </c>
      <c r="K92" s="40" t="n">
        <v>1000</v>
      </c>
      <c r="L92" s="40" t="s">
        <v>29</v>
      </c>
      <c r="M92" s="40" t="n">
        <v>500</v>
      </c>
      <c r="N92" s="40" t="n">
        <v>1000</v>
      </c>
      <c r="O92" s="40" t="n">
        <v>1000</v>
      </c>
      <c r="P92" s="40" t="n">
        <v>1000</v>
      </c>
      <c r="Q92" s="40" t="n">
        <v>1000</v>
      </c>
      <c r="R92" s="40" t="s">
        <v>29</v>
      </c>
      <c r="S92" s="40" t="s">
        <v>29</v>
      </c>
      <c r="T92" s="40" t="s">
        <v>29</v>
      </c>
      <c r="U92" s="40" t="s">
        <v>29</v>
      </c>
      <c r="V92" s="40" t="s">
        <v>29</v>
      </c>
      <c r="W92" s="40" t="s">
        <v>29</v>
      </c>
      <c r="X92" s="40" t="s">
        <v>29</v>
      </c>
      <c r="Y92" s="40" t="s">
        <v>29</v>
      </c>
      <c r="Z92" s="40" t="s">
        <v>29</v>
      </c>
      <c r="AA92" s="40" t="n">
        <v>1500</v>
      </c>
      <c r="AB92" s="40" t="n">
        <v>1000</v>
      </c>
      <c r="AC92" s="40" t="n">
        <v>1000</v>
      </c>
      <c r="AD92" s="40" t="n">
        <v>1000</v>
      </c>
    </row>
    <row r="93" customFormat="false" ht="15" hidden="false" customHeight="false" outlineLevel="0" collapsed="false">
      <c r="A93" s="40" t="n">
        <v>80</v>
      </c>
      <c r="B93" s="41" t="s">
        <v>400</v>
      </c>
      <c r="C93" s="41" t="s">
        <v>58</v>
      </c>
      <c r="D93" s="40" t="n">
        <v>2032039</v>
      </c>
      <c r="E93" s="40" t="n">
        <v>1600</v>
      </c>
      <c r="F93" s="40" t="n">
        <v>1200</v>
      </c>
      <c r="G93" s="40" t="n">
        <v>800</v>
      </c>
      <c r="H93" s="40" t="n">
        <v>1200</v>
      </c>
      <c r="I93" s="40" t="n">
        <v>800</v>
      </c>
      <c r="J93" s="40" t="n">
        <v>800</v>
      </c>
      <c r="K93" s="40" t="n">
        <v>800</v>
      </c>
      <c r="L93" s="40" t="s">
        <v>29</v>
      </c>
      <c r="M93" s="40" t="n">
        <v>1200</v>
      </c>
      <c r="N93" s="40" t="n">
        <v>800</v>
      </c>
      <c r="O93" s="40" t="n">
        <v>800</v>
      </c>
      <c r="P93" s="40" t="n">
        <v>800</v>
      </c>
      <c r="Q93" s="40" t="n">
        <v>1200</v>
      </c>
      <c r="R93" s="40" t="s">
        <v>29</v>
      </c>
      <c r="S93" s="40" t="s">
        <v>29</v>
      </c>
      <c r="T93" s="40" t="s">
        <v>29</v>
      </c>
      <c r="U93" s="40" t="s">
        <v>29</v>
      </c>
      <c r="V93" s="40" t="s">
        <v>29</v>
      </c>
      <c r="W93" s="40" t="s">
        <v>29</v>
      </c>
      <c r="X93" s="40" t="s">
        <v>29</v>
      </c>
      <c r="Y93" s="40" t="s">
        <v>29</v>
      </c>
      <c r="Z93" s="40" t="s">
        <v>29</v>
      </c>
      <c r="AA93" s="40" t="n">
        <v>1600</v>
      </c>
      <c r="AB93" s="40" t="n">
        <v>1200</v>
      </c>
      <c r="AC93" s="40" t="n">
        <v>800</v>
      </c>
      <c r="AD93" s="40" t="n">
        <v>800</v>
      </c>
    </row>
    <row r="94" customFormat="false" ht="15" hidden="false" customHeight="false" outlineLevel="0" collapsed="false">
      <c r="A94" s="40" t="n">
        <v>81</v>
      </c>
      <c r="B94" s="41" t="s">
        <v>400</v>
      </c>
      <c r="C94" s="41" t="s">
        <v>140</v>
      </c>
      <c r="D94" s="40" t="n">
        <v>2033368</v>
      </c>
      <c r="E94" s="40" t="n">
        <v>1280</v>
      </c>
      <c r="F94" s="40" t="n">
        <v>1120</v>
      </c>
      <c r="G94" s="40" t="n">
        <v>800</v>
      </c>
      <c r="H94" s="40" t="n">
        <v>960</v>
      </c>
      <c r="I94" s="40" t="n">
        <v>960</v>
      </c>
      <c r="J94" s="40" t="n">
        <v>960</v>
      </c>
      <c r="K94" s="40" t="n">
        <v>800</v>
      </c>
      <c r="L94" s="40" t="s">
        <v>29</v>
      </c>
      <c r="M94" s="40" t="n">
        <v>960</v>
      </c>
      <c r="N94" s="40" t="n">
        <v>800</v>
      </c>
      <c r="O94" s="40" t="n">
        <v>960</v>
      </c>
      <c r="P94" s="40" t="n">
        <v>960</v>
      </c>
      <c r="Q94" s="40" t="n">
        <v>800</v>
      </c>
      <c r="R94" s="40" t="s">
        <v>29</v>
      </c>
      <c r="S94" s="40" t="s">
        <v>29</v>
      </c>
      <c r="T94" s="40" t="s">
        <v>29</v>
      </c>
      <c r="U94" s="40" t="s">
        <v>29</v>
      </c>
      <c r="V94" s="40" t="s">
        <v>29</v>
      </c>
      <c r="W94" s="40" t="s">
        <v>29</v>
      </c>
      <c r="X94" s="40" t="s">
        <v>29</v>
      </c>
      <c r="Y94" s="40" t="s">
        <v>29</v>
      </c>
      <c r="Z94" s="40" t="n">
        <v>320</v>
      </c>
      <c r="AA94" s="40" t="n">
        <v>1600</v>
      </c>
      <c r="AB94" s="40" t="n">
        <v>960</v>
      </c>
      <c r="AC94" s="40" t="n">
        <v>800</v>
      </c>
      <c r="AD94" s="40" t="n">
        <v>960</v>
      </c>
    </row>
    <row r="95" customFormat="false" ht="15" hidden="false" customHeight="false" outlineLevel="0" collapsed="false">
      <c r="A95" s="40" t="n">
        <v>82</v>
      </c>
      <c r="B95" s="41" t="s">
        <v>400</v>
      </c>
      <c r="C95" s="41" t="s">
        <v>89</v>
      </c>
      <c r="D95" s="40" t="n">
        <v>2032037</v>
      </c>
      <c r="E95" s="40" t="n">
        <v>400</v>
      </c>
      <c r="F95" s="40" t="n">
        <v>1100</v>
      </c>
      <c r="G95" s="40" t="n">
        <v>900</v>
      </c>
      <c r="H95" s="40" t="n">
        <v>1000</v>
      </c>
      <c r="I95" s="40" t="n">
        <v>900</v>
      </c>
      <c r="J95" s="40" t="n">
        <v>900</v>
      </c>
      <c r="K95" s="40" t="n">
        <v>900</v>
      </c>
      <c r="L95" s="40" t="s">
        <v>29</v>
      </c>
      <c r="M95" s="40" t="n">
        <v>900</v>
      </c>
      <c r="N95" s="40" t="n">
        <v>900</v>
      </c>
      <c r="O95" s="40" t="n">
        <v>900</v>
      </c>
      <c r="P95" s="40" t="n">
        <v>900</v>
      </c>
      <c r="Q95" s="40" t="n">
        <v>900</v>
      </c>
      <c r="R95" s="40" t="s">
        <v>29</v>
      </c>
      <c r="S95" s="40" t="s">
        <v>29</v>
      </c>
      <c r="T95" s="40" t="s">
        <v>29</v>
      </c>
      <c r="U95" s="40" t="s">
        <v>29</v>
      </c>
      <c r="V95" s="40" t="s">
        <v>29</v>
      </c>
      <c r="W95" s="40" t="s">
        <v>29</v>
      </c>
      <c r="X95" s="40" t="s">
        <v>29</v>
      </c>
      <c r="Y95" s="40" t="s">
        <v>29</v>
      </c>
      <c r="Z95" s="40" t="n">
        <v>300</v>
      </c>
      <c r="AA95" s="40" t="n">
        <v>1500</v>
      </c>
      <c r="AB95" s="40" t="n">
        <v>900</v>
      </c>
      <c r="AC95" s="40" t="n">
        <v>900</v>
      </c>
      <c r="AD95" s="40" t="n">
        <v>900</v>
      </c>
    </row>
    <row r="96" customFormat="false" ht="15" hidden="false" customHeight="false" outlineLevel="0" collapsed="false">
      <c r="A96" s="40" t="n">
        <v>83</v>
      </c>
      <c r="B96" s="41" t="s">
        <v>400</v>
      </c>
      <c r="C96" s="41" t="s">
        <v>97</v>
      </c>
      <c r="D96" s="40" t="n">
        <v>2068516</v>
      </c>
      <c r="E96" s="40" t="n">
        <v>1600</v>
      </c>
      <c r="F96" s="40" t="n">
        <v>3200</v>
      </c>
      <c r="G96" s="40" t="n">
        <v>1600</v>
      </c>
      <c r="H96" s="40" t="s">
        <v>29</v>
      </c>
      <c r="I96" s="40" t="n">
        <v>1600</v>
      </c>
      <c r="J96" s="40" t="n">
        <v>1600</v>
      </c>
      <c r="K96" s="40" t="n">
        <v>1600</v>
      </c>
      <c r="L96" s="40" t="s">
        <v>29</v>
      </c>
      <c r="M96" s="40" t="n">
        <v>1600</v>
      </c>
      <c r="N96" s="40" t="n">
        <v>1600</v>
      </c>
      <c r="O96" s="40" t="n">
        <v>1600</v>
      </c>
      <c r="P96" s="40" t="n">
        <v>1600</v>
      </c>
      <c r="Q96" s="40" t="n">
        <v>1600</v>
      </c>
      <c r="R96" s="40" t="s">
        <v>29</v>
      </c>
      <c r="S96" s="40" t="s">
        <v>29</v>
      </c>
      <c r="T96" s="40" t="s">
        <v>29</v>
      </c>
      <c r="U96" s="40" t="s">
        <v>29</v>
      </c>
      <c r="V96" s="40" t="s">
        <v>29</v>
      </c>
      <c r="W96" s="40" t="s">
        <v>29</v>
      </c>
      <c r="X96" s="40" t="s">
        <v>29</v>
      </c>
      <c r="Y96" s="40" t="s">
        <v>29</v>
      </c>
      <c r="Z96" s="40" t="s">
        <v>29</v>
      </c>
      <c r="AA96" s="40" t="n">
        <v>3200</v>
      </c>
      <c r="AB96" s="40" t="n">
        <v>1600</v>
      </c>
      <c r="AC96" s="40" t="n">
        <v>1600</v>
      </c>
      <c r="AD96" s="40" t="n">
        <v>1600</v>
      </c>
    </row>
    <row r="97" customFormat="false" ht="15" hidden="false" customHeight="false" outlineLevel="0" collapsed="false">
      <c r="A97" s="40" t="n">
        <v>84</v>
      </c>
      <c r="B97" s="41" t="s">
        <v>400</v>
      </c>
      <c r="C97" s="41" t="s">
        <v>225</v>
      </c>
      <c r="D97" s="40" t="n">
        <v>2118333</v>
      </c>
      <c r="E97" s="40" t="s">
        <v>29</v>
      </c>
      <c r="F97" s="40" t="n">
        <v>800</v>
      </c>
      <c r="G97" s="40" t="s">
        <v>29</v>
      </c>
      <c r="H97" s="40" t="n">
        <v>0</v>
      </c>
      <c r="I97" s="40" t="s">
        <v>29</v>
      </c>
      <c r="J97" s="40" t="s">
        <v>29</v>
      </c>
      <c r="K97" s="40" t="s">
        <v>29</v>
      </c>
      <c r="L97" s="40" t="s">
        <v>29</v>
      </c>
      <c r="M97" s="40" t="s">
        <v>29</v>
      </c>
      <c r="N97" s="40" t="s">
        <v>29</v>
      </c>
      <c r="O97" s="40" t="s">
        <v>29</v>
      </c>
      <c r="P97" s="40" t="s">
        <v>29</v>
      </c>
      <c r="Q97" s="40" t="s">
        <v>29</v>
      </c>
      <c r="R97" s="40" t="s">
        <v>29</v>
      </c>
      <c r="S97" s="40" t="s">
        <v>29</v>
      </c>
      <c r="T97" s="40" t="s">
        <v>29</v>
      </c>
      <c r="U97" s="40" t="s">
        <v>29</v>
      </c>
      <c r="V97" s="40" t="s">
        <v>29</v>
      </c>
      <c r="W97" s="40" t="s">
        <v>29</v>
      </c>
      <c r="X97" s="40" t="s">
        <v>29</v>
      </c>
      <c r="Y97" s="40" t="s">
        <v>29</v>
      </c>
      <c r="Z97" s="40" t="s">
        <v>29</v>
      </c>
      <c r="AA97" s="40" t="s">
        <v>29</v>
      </c>
      <c r="AB97" s="40" t="s">
        <v>29</v>
      </c>
      <c r="AC97" s="40" t="n">
        <v>800</v>
      </c>
      <c r="AD97" s="40" t="s">
        <v>29</v>
      </c>
    </row>
    <row r="98" customFormat="false" ht="15" hidden="false" customHeight="false" outlineLevel="0" collapsed="false">
      <c r="A98" s="40" t="n">
        <v>85</v>
      </c>
      <c r="B98" s="41" t="s">
        <v>400</v>
      </c>
      <c r="C98" s="41" t="s">
        <v>147</v>
      </c>
      <c r="D98" s="40" t="n">
        <v>2073480</v>
      </c>
      <c r="E98" s="40" t="s">
        <v>29</v>
      </c>
      <c r="F98" s="40" t="n">
        <v>1200</v>
      </c>
      <c r="G98" s="40" t="n">
        <v>900</v>
      </c>
      <c r="H98" s="40" t="n">
        <v>900</v>
      </c>
      <c r="I98" s="40" t="n">
        <v>900</v>
      </c>
      <c r="J98" s="40" t="n">
        <v>900</v>
      </c>
      <c r="K98" s="40" t="n">
        <v>900</v>
      </c>
      <c r="L98" s="40" t="s">
        <v>29</v>
      </c>
      <c r="M98" s="40" t="n">
        <v>900</v>
      </c>
      <c r="N98" s="40" t="n">
        <v>900</v>
      </c>
      <c r="O98" s="40" t="n">
        <v>900</v>
      </c>
      <c r="P98" s="40" t="n">
        <v>900</v>
      </c>
      <c r="Q98" s="40" t="n">
        <v>900</v>
      </c>
      <c r="R98" s="40" t="s">
        <v>29</v>
      </c>
      <c r="S98" s="40" t="s">
        <v>29</v>
      </c>
      <c r="T98" s="40" t="s">
        <v>29</v>
      </c>
      <c r="U98" s="40" t="s">
        <v>29</v>
      </c>
      <c r="V98" s="40" t="s">
        <v>29</v>
      </c>
      <c r="W98" s="40" t="s">
        <v>29</v>
      </c>
      <c r="X98" s="40" t="s">
        <v>29</v>
      </c>
      <c r="Y98" s="40" t="s">
        <v>29</v>
      </c>
      <c r="Z98" s="40" t="n">
        <v>300</v>
      </c>
      <c r="AA98" s="40" t="n">
        <v>1500</v>
      </c>
      <c r="AB98" s="40" t="n">
        <v>900</v>
      </c>
      <c r="AC98" s="40" t="n">
        <v>900</v>
      </c>
      <c r="AD98" s="40" t="n">
        <v>900</v>
      </c>
    </row>
    <row r="99" customFormat="false" ht="15" hidden="false" customHeight="false" outlineLevel="0" collapsed="false">
      <c r="A99" s="40" t="n">
        <v>86</v>
      </c>
      <c r="B99" s="41" t="s">
        <v>400</v>
      </c>
      <c r="C99" s="41" t="s">
        <v>127</v>
      </c>
      <c r="D99" s="40" t="n">
        <v>2032046</v>
      </c>
      <c r="E99" s="40" t="n">
        <v>520</v>
      </c>
      <c r="F99" s="40" t="n">
        <v>1170</v>
      </c>
      <c r="G99" s="40" t="n">
        <v>780</v>
      </c>
      <c r="H99" s="40" t="n">
        <v>1040</v>
      </c>
      <c r="I99" s="40" t="n">
        <v>910</v>
      </c>
      <c r="J99" s="40" t="n">
        <v>910</v>
      </c>
      <c r="K99" s="40" t="n">
        <v>910</v>
      </c>
      <c r="L99" s="40" t="s">
        <v>29</v>
      </c>
      <c r="M99" s="40" t="n">
        <v>910</v>
      </c>
      <c r="N99" s="40" t="n">
        <v>910</v>
      </c>
      <c r="O99" s="40" t="n">
        <v>910</v>
      </c>
      <c r="P99" s="40" t="n">
        <v>910</v>
      </c>
      <c r="Q99" s="40" t="n">
        <v>780</v>
      </c>
      <c r="R99" s="40" t="s">
        <v>29</v>
      </c>
      <c r="S99" s="40" t="s">
        <v>29</v>
      </c>
      <c r="T99" s="40" t="s">
        <v>29</v>
      </c>
      <c r="U99" s="40" t="s">
        <v>29</v>
      </c>
      <c r="V99" s="40" t="s">
        <v>29</v>
      </c>
      <c r="W99" s="40" t="s">
        <v>29</v>
      </c>
      <c r="X99" s="40" t="s">
        <v>29</v>
      </c>
      <c r="Y99" s="40" t="s">
        <v>29</v>
      </c>
      <c r="Z99" s="40" t="n">
        <v>390</v>
      </c>
      <c r="AA99" s="40" t="n">
        <v>1560</v>
      </c>
      <c r="AB99" s="40" t="n">
        <v>910</v>
      </c>
      <c r="AC99" s="40" t="n">
        <v>910</v>
      </c>
      <c r="AD99" s="40" t="n">
        <v>780</v>
      </c>
    </row>
    <row r="100" customFormat="false" ht="15" hidden="false" customHeight="false" outlineLevel="0" collapsed="false">
      <c r="A100" s="40" t="n">
        <v>87</v>
      </c>
      <c r="B100" s="41" t="s">
        <v>400</v>
      </c>
      <c r="C100" s="41" t="s">
        <v>171</v>
      </c>
      <c r="D100" s="40" t="n">
        <v>2032042</v>
      </c>
      <c r="E100" s="40" t="n">
        <v>2000</v>
      </c>
      <c r="F100" s="40" t="s">
        <v>29</v>
      </c>
      <c r="G100" s="40" t="n">
        <v>2000</v>
      </c>
      <c r="H100" s="40" t="s">
        <v>29</v>
      </c>
      <c r="I100" s="40" t="n">
        <v>2000</v>
      </c>
      <c r="J100" s="40" t="s">
        <v>29</v>
      </c>
      <c r="K100" s="40" t="s">
        <v>29</v>
      </c>
      <c r="L100" s="40" t="s">
        <v>29</v>
      </c>
      <c r="M100" s="40" t="n">
        <v>2000</v>
      </c>
      <c r="N100" s="40" t="s">
        <v>29</v>
      </c>
      <c r="O100" s="40" t="n">
        <v>2000</v>
      </c>
      <c r="P100" s="40" t="s">
        <v>29</v>
      </c>
      <c r="Q100" s="40" t="n">
        <v>2000</v>
      </c>
      <c r="R100" s="40" t="s">
        <v>29</v>
      </c>
      <c r="S100" s="40" t="s">
        <v>29</v>
      </c>
      <c r="T100" s="40" t="s">
        <v>29</v>
      </c>
      <c r="U100" s="40" t="s">
        <v>29</v>
      </c>
      <c r="V100" s="40" t="s">
        <v>29</v>
      </c>
      <c r="W100" s="40" t="s">
        <v>29</v>
      </c>
      <c r="X100" s="40" t="s">
        <v>29</v>
      </c>
      <c r="Y100" s="40" t="s">
        <v>29</v>
      </c>
      <c r="Z100" s="40" t="s">
        <v>29</v>
      </c>
      <c r="AA100" s="40" t="n">
        <v>2000</v>
      </c>
      <c r="AB100" s="40" t="s">
        <v>29</v>
      </c>
      <c r="AC100" s="40" t="s">
        <v>29</v>
      </c>
      <c r="AD100" s="40" t="n">
        <v>2000</v>
      </c>
    </row>
    <row r="101" customFormat="false" ht="15" hidden="false" customHeight="false" outlineLevel="0" collapsed="false">
      <c r="A101" s="40" t="n">
        <v>88</v>
      </c>
      <c r="B101" s="41" t="s">
        <v>400</v>
      </c>
      <c r="C101" s="41" t="s">
        <v>52</v>
      </c>
      <c r="D101" s="40" t="n">
        <v>2073479</v>
      </c>
      <c r="E101" s="40" t="n">
        <v>1500</v>
      </c>
      <c r="F101" s="40" t="n">
        <v>900</v>
      </c>
      <c r="G101" s="40" t="n">
        <v>900</v>
      </c>
      <c r="H101" s="40" t="n">
        <v>1200</v>
      </c>
      <c r="I101" s="40" t="n">
        <v>900</v>
      </c>
      <c r="J101" s="40" t="n">
        <v>900</v>
      </c>
      <c r="K101" s="40" t="n">
        <v>900</v>
      </c>
      <c r="L101" s="40" t="s">
        <v>29</v>
      </c>
      <c r="M101" s="40" t="n">
        <v>900</v>
      </c>
      <c r="N101" s="40" t="n">
        <v>900</v>
      </c>
      <c r="O101" s="40" t="n">
        <v>900</v>
      </c>
      <c r="P101" s="40" t="n">
        <v>900</v>
      </c>
      <c r="Q101" s="40" t="n">
        <v>900</v>
      </c>
      <c r="R101" s="40" t="s">
        <v>29</v>
      </c>
      <c r="S101" s="40" t="s">
        <v>29</v>
      </c>
      <c r="T101" s="40" t="s">
        <v>29</v>
      </c>
      <c r="U101" s="40" t="s">
        <v>29</v>
      </c>
      <c r="V101" s="40" t="s">
        <v>29</v>
      </c>
      <c r="W101" s="40" t="s">
        <v>29</v>
      </c>
      <c r="X101" s="40" t="s">
        <v>29</v>
      </c>
      <c r="Y101" s="40" t="s">
        <v>29</v>
      </c>
      <c r="Z101" s="40" t="n">
        <v>300</v>
      </c>
      <c r="AA101" s="40" t="n">
        <v>1500</v>
      </c>
      <c r="AB101" s="40" t="n">
        <v>900</v>
      </c>
      <c r="AC101" s="40" t="n">
        <v>900</v>
      </c>
      <c r="AD101" s="40" t="n">
        <v>900</v>
      </c>
    </row>
    <row r="102" customFormat="false" ht="15" hidden="false" customHeight="false" outlineLevel="0" collapsed="false">
      <c r="A102" s="40" t="n">
        <v>89</v>
      </c>
      <c r="B102" s="41" t="s">
        <v>400</v>
      </c>
      <c r="C102" s="41" t="s">
        <v>154</v>
      </c>
      <c r="D102" s="40" t="n">
        <v>2068517</v>
      </c>
      <c r="E102" s="40" t="n">
        <v>1600</v>
      </c>
      <c r="F102" s="40" t="n">
        <v>1600</v>
      </c>
      <c r="G102" s="40" t="n">
        <v>1600</v>
      </c>
      <c r="H102" s="40" t="n">
        <v>1600</v>
      </c>
      <c r="I102" s="40" t="n">
        <v>1600</v>
      </c>
      <c r="J102" s="40" t="n">
        <v>1600</v>
      </c>
      <c r="K102" s="40" t="n">
        <v>1600</v>
      </c>
      <c r="L102" s="40" t="s">
        <v>29</v>
      </c>
      <c r="M102" s="40" t="n">
        <v>1600</v>
      </c>
      <c r="N102" s="40" t="n">
        <v>1600</v>
      </c>
      <c r="O102" s="40" t="n">
        <v>1600</v>
      </c>
      <c r="P102" s="40" t="s">
        <v>29</v>
      </c>
      <c r="Q102" s="40" t="n">
        <v>1600</v>
      </c>
      <c r="R102" s="40" t="s">
        <v>29</v>
      </c>
      <c r="S102" s="40" t="s">
        <v>29</v>
      </c>
      <c r="T102" s="40" t="s">
        <v>29</v>
      </c>
      <c r="U102" s="40" t="s">
        <v>29</v>
      </c>
      <c r="V102" s="40" t="s">
        <v>29</v>
      </c>
      <c r="W102" s="40" t="s">
        <v>29</v>
      </c>
      <c r="X102" s="40" t="s">
        <v>29</v>
      </c>
      <c r="Y102" s="40" t="s">
        <v>29</v>
      </c>
      <c r="Z102" s="40" t="n">
        <v>1600</v>
      </c>
      <c r="AA102" s="40" t="n">
        <v>1600</v>
      </c>
      <c r="AB102" s="40" t="n">
        <v>1600</v>
      </c>
      <c r="AC102" s="40" t="n">
        <v>1600</v>
      </c>
      <c r="AD102" s="40" t="n">
        <v>1600</v>
      </c>
    </row>
    <row r="103" customFormat="false" ht="15" hidden="false" customHeight="false" outlineLevel="0" collapsed="false">
      <c r="A103" s="40" t="n">
        <v>90</v>
      </c>
      <c r="B103" s="41" t="s">
        <v>400</v>
      </c>
      <c r="C103" s="41" t="s">
        <v>135</v>
      </c>
      <c r="D103" s="40" t="n">
        <v>2260334</v>
      </c>
      <c r="E103" s="40" t="s">
        <v>29</v>
      </c>
      <c r="F103" s="40" t="n">
        <v>1000</v>
      </c>
      <c r="G103" s="40" t="n">
        <v>400</v>
      </c>
      <c r="H103" s="40" t="n">
        <v>600</v>
      </c>
      <c r="I103" s="40" t="n">
        <v>400</v>
      </c>
      <c r="J103" s="40" t="n">
        <v>600</v>
      </c>
      <c r="K103" s="40" t="n">
        <v>400</v>
      </c>
      <c r="L103" s="40" t="s">
        <v>29</v>
      </c>
      <c r="M103" s="40" t="n">
        <v>600</v>
      </c>
      <c r="N103" s="40" t="n">
        <v>400</v>
      </c>
      <c r="O103" s="40" t="n">
        <v>600</v>
      </c>
      <c r="P103" s="40" t="n">
        <v>400</v>
      </c>
      <c r="Q103" s="40" t="n">
        <v>600</v>
      </c>
      <c r="R103" s="40" t="s">
        <v>29</v>
      </c>
      <c r="S103" s="40" t="s">
        <v>29</v>
      </c>
      <c r="T103" s="40" t="s">
        <v>29</v>
      </c>
      <c r="U103" s="40" t="s">
        <v>29</v>
      </c>
      <c r="V103" s="40" t="s">
        <v>29</v>
      </c>
      <c r="W103" s="40" t="s">
        <v>29</v>
      </c>
      <c r="X103" s="40" t="s">
        <v>29</v>
      </c>
      <c r="Y103" s="40" t="s">
        <v>29</v>
      </c>
      <c r="Z103" s="40" t="s">
        <v>29</v>
      </c>
      <c r="AA103" s="40" t="n">
        <v>1000</v>
      </c>
      <c r="AB103" s="40" t="n">
        <v>400</v>
      </c>
      <c r="AC103" s="40" t="n">
        <v>600</v>
      </c>
      <c r="AD103" s="40" t="n">
        <v>400</v>
      </c>
    </row>
    <row r="104" customFormat="false" ht="15" hidden="false" customHeight="false" outlineLevel="0" collapsed="false">
      <c r="A104" s="40" t="n">
        <v>91</v>
      </c>
      <c r="B104" s="41" t="s">
        <v>400</v>
      </c>
      <c r="C104" s="41" t="s">
        <v>179</v>
      </c>
      <c r="D104" s="40" t="n">
        <v>2260412</v>
      </c>
      <c r="E104" s="40" t="s">
        <v>29</v>
      </c>
      <c r="F104" s="40" t="s">
        <v>29</v>
      </c>
      <c r="G104" s="40" t="s">
        <v>29</v>
      </c>
      <c r="H104" s="40" t="s">
        <v>29</v>
      </c>
      <c r="I104" s="40" t="s">
        <v>29</v>
      </c>
      <c r="J104" s="40" t="s">
        <v>29</v>
      </c>
      <c r="K104" s="40" t="s">
        <v>29</v>
      </c>
      <c r="L104" s="40" t="s">
        <v>29</v>
      </c>
      <c r="M104" s="40" t="s">
        <v>29</v>
      </c>
      <c r="N104" s="40" t="s">
        <v>29</v>
      </c>
      <c r="O104" s="40" t="s">
        <v>29</v>
      </c>
      <c r="P104" s="40" t="s">
        <v>29</v>
      </c>
      <c r="Q104" s="40" t="s">
        <v>29</v>
      </c>
      <c r="R104" s="40" t="s">
        <v>29</v>
      </c>
      <c r="S104" s="40" t="s">
        <v>29</v>
      </c>
      <c r="T104" s="40" t="s">
        <v>29</v>
      </c>
      <c r="U104" s="40" t="s">
        <v>29</v>
      </c>
      <c r="V104" s="40" t="s">
        <v>29</v>
      </c>
      <c r="W104" s="40" t="s">
        <v>29</v>
      </c>
      <c r="X104" s="40" t="s">
        <v>29</v>
      </c>
      <c r="Y104" s="40" t="s">
        <v>29</v>
      </c>
      <c r="Z104" s="40" t="s">
        <v>29</v>
      </c>
      <c r="AA104" s="40" t="s">
        <v>29</v>
      </c>
      <c r="AB104" s="40" t="s">
        <v>29</v>
      </c>
      <c r="AC104" s="40" t="s">
        <v>29</v>
      </c>
      <c r="AD104" s="40" t="s">
        <v>29</v>
      </c>
    </row>
    <row r="105" customFormat="false" ht="15" hidden="false" customHeight="false" outlineLevel="0" collapsed="false">
      <c r="A105" s="40" t="n">
        <v>92</v>
      </c>
      <c r="B105" s="41" t="s">
        <v>400</v>
      </c>
      <c r="C105" s="41" t="s">
        <v>177</v>
      </c>
      <c r="D105" s="40" t="n">
        <v>2260411</v>
      </c>
      <c r="E105" s="40" t="s">
        <v>29</v>
      </c>
      <c r="F105" s="40" t="s">
        <v>29</v>
      </c>
      <c r="G105" s="40" t="s">
        <v>29</v>
      </c>
      <c r="H105" s="40" t="s">
        <v>29</v>
      </c>
      <c r="I105" s="40" t="s">
        <v>29</v>
      </c>
      <c r="J105" s="40" t="s">
        <v>29</v>
      </c>
      <c r="K105" s="40" t="s">
        <v>29</v>
      </c>
      <c r="L105" s="40" t="s">
        <v>29</v>
      </c>
      <c r="M105" s="40" t="s">
        <v>29</v>
      </c>
      <c r="N105" s="40" t="s">
        <v>29</v>
      </c>
      <c r="O105" s="40" t="s">
        <v>29</v>
      </c>
      <c r="P105" s="40" t="s">
        <v>29</v>
      </c>
      <c r="Q105" s="40" t="s">
        <v>29</v>
      </c>
      <c r="R105" s="40" t="s">
        <v>29</v>
      </c>
      <c r="S105" s="40" t="s">
        <v>29</v>
      </c>
      <c r="T105" s="40" t="s">
        <v>29</v>
      </c>
      <c r="U105" s="40" t="s">
        <v>29</v>
      </c>
      <c r="V105" s="40" t="s">
        <v>29</v>
      </c>
      <c r="W105" s="40" t="s">
        <v>29</v>
      </c>
      <c r="X105" s="40" t="s">
        <v>29</v>
      </c>
      <c r="Y105" s="40" t="s">
        <v>29</v>
      </c>
      <c r="Z105" s="40" t="s">
        <v>29</v>
      </c>
      <c r="AA105" s="40" t="s">
        <v>29</v>
      </c>
      <c r="AB105" s="40" t="s">
        <v>29</v>
      </c>
      <c r="AC105" s="40" t="s">
        <v>29</v>
      </c>
      <c r="AD105" s="40" t="s">
        <v>29</v>
      </c>
    </row>
    <row r="106" customFormat="false" ht="15" hidden="false" customHeight="false" outlineLevel="0" collapsed="false">
      <c r="A106" s="40" t="n">
        <v>93</v>
      </c>
      <c r="B106" s="41" t="s">
        <v>400</v>
      </c>
      <c r="C106" s="41" t="s">
        <v>181</v>
      </c>
      <c r="D106" s="40" t="n">
        <v>2079686</v>
      </c>
      <c r="E106" s="40" t="s">
        <v>29</v>
      </c>
      <c r="F106" s="40" t="s">
        <v>29</v>
      </c>
      <c r="G106" s="40" t="s">
        <v>29</v>
      </c>
      <c r="H106" s="40" t="s">
        <v>29</v>
      </c>
      <c r="I106" s="40" t="s">
        <v>29</v>
      </c>
      <c r="J106" s="40" t="s">
        <v>29</v>
      </c>
      <c r="K106" s="40" t="s">
        <v>29</v>
      </c>
      <c r="L106" s="40" t="s">
        <v>29</v>
      </c>
      <c r="M106" s="40" t="s">
        <v>29</v>
      </c>
      <c r="N106" s="40" t="s">
        <v>29</v>
      </c>
      <c r="O106" s="40" t="s">
        <v>29</v>
      </c>
      <c r="P106" s="40" t="s">
        <v>29</v>
      </c>
      <c r="Q106" s="40" t="s">
        <v>29</v>
      </c>
      <c r="R106" s="40" t="s">
        <v>29</v>
      </c>
      <c r="S106" s="40" t="s">
        <v>29</v>
      </c>
      <c r="T106" s="40" t="s">
        <v>29</v>
      </c>
      <c r="U106" s="40" t="s">
        <v>29</v>
      </c>
      <c r="V106" s="40" t="s">
        <v>29</v>
      </c>
      <c r="W106" s="40" t="s">
        <v>29</v>
      </c>
      <c r="X106" s="40" t="s">
        <v>29</v>
      </c>
      <c r="Y106" s="40" t="s">
        <v>29</v>
      </c>
      <c r="Z106" s="40" t="s">
        <v>29</v>
      </c>
      <c r="AA106" s="40" t="s">
        <v>29</v>
      </c>
      <c r="AB106" s="40" t="s">
        <v>29</v>
      </c>
      <c r="AC106" s="40" t="s">
        <v>29</v>
      </c>
      <c r="AD106" s="40" t="s">
        <v>29</v>
      </c>
    </row>
    <row r="107" customFormat="false" ht="15" hidden="false" customHeight="false" outlineLevel="0" collapsed="false">
      <c r="A107" s="40" t="n">
        <v>94</v>
      </c>
      <c r="B107" s="41" t="s">
        <v>400</v>
      </c>
      <c r="C107" s="41" t="s">
        <v>189</v>
      </c>
      <c r="D107" s="40" t="n">
        <v>2071356</v>
      </c>
      <c r="E107" s="40" t="s">
        <v>29</v>
      </c>
      <c r="F107" s="40" t="s">
        <v>29</v>
      </c>
      <c r="G107" s="40" t="s">
        <v>29</v>
      </c>
      <c r="H107" s="40" t="s">
        <v>29</v>
      </c>
      <c r="I107" s="40" t="s">
        <v>29</v>
      </c>
      <c r="J107" s="40" t="s">
        <v>29</v>
      </c>
      <c r="K107" s="40" t="s">
        <v>29</v>
      </c>
      <c r="L107" s="40" t="s">
        <v>29</v>
      </c>
      <c r="M107" s="40" t="s">
        <v>29</v>
      </c>
      <c r="N107" s="40" t="s">
        <v>29</v>
      </c>
      <c r="O107" s="40" t="s">
        <v>29</v>
      </c>
      <c r="P107" s="40" t="s">
        <v>29</v>
      </c>
      <c r="Q107" s="40" t="s">
        <v>29</v>
      </c>
      <c r="R107" s="40" t="s">
        <v>29</v>
      </c>
      <c r="S107" s="40" t="s">
        <v>29</v>
      </c>
      <c r="T107" s="40" t="s">
        <v>29</v>
      </c>
      <c r="U107" s="40" t="s">
        <v>29</v>
      </c>
      <c r="V107" s="40" t="s">
        <v>29</v>
      </c>
      <c r="W107" s="40" t="s">
        <v>29</v>
      </c>
      <c r="X107" s="40" t="s">
        <v>29</v>
      </c>
      <c r="Y107" s="40" t="s">
        <v>29</v>
      </c>
      <c r="Z107" s="40" t="s">
        <v>29</v>
      </c>
      <c r="AA107" s="40" t="s">
        <v>29</v>
      </c>
      <c r="AB107" s="40" t="s">
        <v>29</v>
      </c>
      <c r="AC107" s="40" t="s">
        <v>29</v>
      </c>
      <c r="AD107" s="40" t="s">
        <v>29</v>
      </c>
    </row>
    <row r="108" customFormat="false" ht="15" hidden="false" customHeight="false" outlineLevel="0" collapsed="false">
      <c r="A108" s="40" t="n">
        <v>95</v>
      </c>
      <c r="B108" s="41" t="s">
        <v>400</v>
      </c>
      <c r="C108" s="41" t="s">
        <v>217</v>
      </c>
      <c r="D108" s="40" t="n">
        <v>2116636</v>
      </c>
      <c r="E108" s="40" t="s">
        <v>29</v>
      </c>
      <c r="F108" s="40" t="n">
        <v>600</v>
      </c>
      <c r="G108" s="40" t="n">
        <v>300</v>
      </c>
      <c r="H108" s="40" t="n">
        <v>0</v>
      </c>
      <c r="I108" s="40" t="n">
        <v>0</v>
      </c>
      <c r="J108" s="40" t="s">
        <v>29</v>
      </c>
      <c r="K108" s="40" t="s">
        <v>29</v>
      </c>
      <c r="L108" s="40" t="s">
        <v>29</v>
      </c>
      <c r="M108" s="40" t="s">
        <v>29</v>
      </c>
      <c r="N108" s="40" t="s">
        <v>29</v>
      </c>
      <c r="O108" s="40" t="s">
        <v>29</v>
      </c>
      <c r="P108" s="40" t="s">
        <v>29</v>
      </c>
      <c r="Q108" s="40" t="s">
        <v>29</v>
      </c>
      <c r="R108" s="40" t="s">
        <v>29</v>
      </c>
      <c r="S108" s="40" t="s">
        <v>29</v>
      </c>
      <c r="T108" s="40" t="s">
        <v>29</v>
      </c>
      <c r="U108" s="40" t="s">
        <v>29</v>
      </c>
      <c r="V108" s="40" t="s">
        <v>29</v>
      </c>
      <c r="W108" s="40" t="s">
        <v>29</v>
      </c>
      <c r="X108" s="40" t="s">
        <v>29</v>
      </c>
      <c r="Y108" s="40" t="s">
        <v>29</v>
      </c>
      <c r="Z108" s="40" t="s">
        <v>29</v>
      </c>
      <c r="AA108" s="40" t="n">
        <v>300</v>
      </c>
      <c r="AB108" s="40" t="s">
        <v>29</v>
      </c>
      <c r="AC108" s="40" t="n">
        <v>300</v>
      </c>
      <c r="AD108" s="40" t="s">
        <v>29</v>
      </c>
    </row>
    <row r="109" customFormat="false" ht="15" hidden="false" customHeight="false" outlineLevel="0" collapsed="false">
      <c r="A109" s="40" t="n">
        <v>96</v>
      </c>
      <c r="B109" s="41" t="s">
        <v>400</v>
      </c>
      <c r="C109" s="41" t="s">
        <v>173</v>
      </c>
      <c r="D109" s="40" t="n">
        <v>2074373</v>
      </c>
      <c r="E109" s="40" t="s">
        <v>29</v>
      </c>
      <c r="F109" s="40" t="n">
        <v>1000</v>
      </c>
      <c r="G109" s="40" t="n">
        <v>500</v>
      </c>
      <c r="H109" s="40" t="n">
        <v>1000</v>
      </c>
      <c r="I109" s="40" t="n">
        <v>1000</v>
      </c>
      <c r="J109" s="40" t="n">
        <v>1000</v>
      </c>
      <c r="K109" s="40" t="n">
        <v>1000</v>
      </c>
      <c r="L109" s="40" t="s">
        <v>29</v>
      </c>
      <c r="M109" s="40" t="n">
        <v>500</v>
      </c>
      <c r="N109" s="40" t="n">
        <v>1000</v>
      </c>
      <c r="O109" s="40" t="n">
        <v>1000</v>
      </c>
      <c r="P109" s="40" t="n">
        <v>1000</v>
      </c>
      <c r="Q109" s="40" t="n">
        <v>1000</v>
      </c>
      <c r="R109" s="40" t="s">
        <v>29</v>
      </c>
      <c r="S109" s="40" t="s">
        <v>29</v>
      </c>
      <c r="T109" s="40" t="s">
        <v>29</v>
      </c>
      <c r="U109" s="40" t="s">
        <v>29</v>
      </c>
      <c r="V109" s="40" t="s">
        <v>29</v>
      </c>
      <c r="W109" s="40" t="s">
        <v>29</v>
      </c>
      <c r="X109" s="40" t="s">
        <v>29</v>
      </c>
      <c r="Y109" s="40" t="s">
        <v>29</v>
      </c>
      <c r="Z109" s="40" t="s">
        <v>29</v>
      </c>
      <c r="AA109" s="40" t="n">
        <v>1500</v>
      </c>
      <c r="AB109" s="40" t="n">
        <v>1000</v>
      </c>
      <c r="AC109" s="40" t="n">
        <v>1000</v>
      </c>
      <c r="AD109" s="40" t="n">
        <v>1000</v>
      </c>
    </row>
    <row r="110" customFormat="false" ht="15" hidden="false" customHeight="false" outlineLevel="0" collapsed="false">
      <c r="A110" s="40" t="n">
        <v>97</v>
      </c>
      <c r="B110" s="41" t="s">
        <v>400</v>
      </c>
      <c r="C110" s="41" t="s">
        <v>87</v>
      </c>
      <c r="D110" s="40" t="n">
        <v>2074375</v>
      </c>
      <c r="E110" s="40" t="n">
        <v>1500</v>
      </c>
      <c r="F110" s="40" t="n">
        <v>1000</v>
      </c>
      <c r="G110" s="40" t="n">
        <v>1000</v>
      </c>
      <c r="H110" s="40" t="n">
        <v>1000</v>
      </c>
      <c r="I110" s="40" t="n">
        <v>500</v>
      </c>
      <c r="J110" s="40" t="n">
        <v>1000</v>
      </c>
      <c r="K110" s="40" t="n">
        <v>1000</v>
      </c>
      <c r="L110" s="40" t="s">
        <v>29</v>
      </c>
      <c r="M110" s="40" t="n">
        <v>1000</v>
      </c>
      <c r="N110" s="40" t="n">
        <v>1000</v>
      </c>
      <c r="O110" s="40" t="n">
        <v>500</v>
      </c>
      <c r="P110" s="40" t="n">
        <v>1000</v>
      </c>
      <c r="Q110" s="40" t="n">
        <v>1000</v>
      </c>
      <c r="R110" s="40" t="s">
        <v>29</v>
      </c>
      <c r="S110" s="40" t="s">
        <v>29</v>
      </c>
      <c r="T110" s="40" t="s">
        <v>29</v>
      </c>
      <c r="U110" s="40" t="s">
        <v>29</v>
      </c>
      <c r="V110" s="40" t="s">
        <v>29</v>
      </c>
      <c r="W110" s="40" t="s">
        <v>29</v>
      </c>
      <c r="X110" s="40" t="s">
        <v>29</v>
      </c>
      <c r="Y110" s="40" t="s">
        <v>29</v>
      </c>
      <c r="Z110" s="40" t="n">
        <v>500</v>
      </c>
      <c r="AA110" s="40" t="n">
        <v>1500</v>
      </c>
      <c r="AB110" s="40" t="n">
        <v>1000</v>
      </c>
      <c r="AC110" s="40" t="n">
        <v>500</v>
      </c>
      <c r="AD110" s="40" t="n">
        <v>1000</v>
      </c>
    </row>
  </sheetData>
  <mergeCells count="6">
    <mergeCell ref="A12:A13"/>
    <mergeCell ref="B12:B13"/>
    <mergeCell ref="C12:C13"/>
    <mergeCell ref="D12:D13"/>
    <mergeCell ref="E12:R12"/>
    <mergeCell ref="T12:AD12"/>
  </mergeCells>
  <conditionalFormatting sqref="E14:AE110">
    <cfRule type="cellIs" priority="2" operator="between" aboveAverage="0" equalAverage="0" bottom="0" percent="0" rank="0" text="" dxfId="8">
      <formula>1</formula>
      <formula>9999999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2015-05-17T09:58:09Z</dcterms:created>
  <dc:creator>max</dc:creator>
  <dc:description/>
  <dc:language>en-IN</dc:language>
  <cp:lastModifiedBy/>
  <cp:lastPrinted>2020-12-21T10:45:31Z</cp:lastPrinted>
  <dcterms:modified xsi:type="dcterms:W3CDTF">2021-01-12T10:29:58Z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