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68496\Documents\PFD\"/>
    </mc:Choice>
  </mc:AlternateContent>
  <xr:revisionPtr revIDLastSave="0" documentId="13_ncr:1_{A4AE5CD5-24C6-4B80-BF59-79D455E87E43}" xr6:coauthVersionLast="47" xr6:coauthVersionMax="47" xr10:uidLastSave="{00000000-0000-0000-0000-000000000000}"/>
  <bookViews>
    <workbookView xWindow="-110" yWindow="-110" windowWidth="19420" windowHeight="10420" xr2:uid="{A036EDB6-7F77-4C54-813B-7B54A22FADBF}"/>
  </bookViews>
  <sheets>
    <sheet name="Income_Expenses" sheetId="1" r:id="rId1"/>
    <sheet name="Dashboard" sheetId="2" r:id="rId2"/>
    <sheet name="Janu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F5" i="1"/>
  <c r="C12" i="3"/>
  <c r="C11" i="3"/>
  <c r="C10" i="3"/>
  <c r="I20" i="3"/>
  <c r="H19" i="3"/>
  <c r="I19" i="3"/>
  <c r="G19" i="3"/>
  <c r="F19" i="3"/>
  <c r="E19" i="3"/>
  <c r="D19" i="3"/>
  <c r="E29" i="3"/>
  <c r="E33" i="3" s="1"/>
  <c r="F29" i="3"/>
  <c r="F38" i="3" s="1"/>
  <c r="G29" i="3"/>
  <c r="G30" i="3" s="1"/>
  <c r="H29" i="3"/>
  <c r="H37" i="3" s="1"/>
  <c r="I29" i="3"/>
  <c r="I30" i="3" s="1"/>
  <c r="D29" i="3"/>
  <c r="D30" i="3" s="1"/>
  <c r="D17" i="3"/>
  <c r="E17" i="3"/>
  <c r="F17" i="3"/>
  <c r="G17" i="3"/>
  <c r="H17" i="3"/>
  <c r="I17" i="3"/>
  <c r="J16" i="3"/>
  <c r="J19" i="3" s="1"/>
  <c r="E23" i="3"/>
  <c r="F20" i="3"/>
  <c r="H25" i="3"/>
  <c r="I25" i="3"/>
  <c r="D25" i="3"/>
  <c r="F25" i="3"/>
  <c r="E25" i="3"/>
  <c r="I24" i="3"/>
  <c r="F24" i="3"/>
  <c r="E24" i="3"/>
  <c r="H23" i="3"/>
  <c r="I23" i="3"/>
  <c r="F23" i="3"/>
  <c r="I22" i="3"/>
  <c r="H22" i="3"/>
  <c r="F22" i="3"/>
  <c r="E22" i="3"/>
  <c r="H20" i="3"/>
  <c r="E20" i="3"/>
  <c r="H4" i="3"/>
  <c r="E42" i="3" l="1"/>
  <c r="E43" i="3" s="1"/>
  <c r="H42" i="3"/>
  <c r="E50" i="3"/>
  <c r="H43" i="3"/>
  <c r="H45" i="3"/>
  <c r="E49" i="3"/>
  <c r="H51" i="3"/>
  <c r="E30" i="3"/>
  <c r="D42" i="3"/>
  <c r="E48" i="3"/>
  <c r="H55" i="3"/>
  <c r="E46" i="3"/>
  <c r="H50" i="3"/>
  <c r="F42" i="3"/>
  <c r="E45" i="3"/>
  <c r="H49" i="3"/>
  <c r="G42" i="3"/>
  <c r="E51" i="3"/>
  <c r="I42" i="3"/>
  <c r="E55" i="3"/>
  <c r="J42" i="3"/>
  <c r="G33" i="3"/>
  <c r="F37" i="3"/>
  <c r="F30" i="3"/>
  <c r="G38" i="3"/>
  <c r="G37" i="3"/>
  <c r="F33" i="3"/>
  <c r="F35" i="3"/>
  <c r="H32" i="3"/>
  <c r="G35" i="3"/>
  <c r="H35" i="3"/>
  <c r="H36" i="3"/>
  <c r="F36" i="3"/>
  <c r="G36" i="3"/>
  <c r="F32" i="3"/>
  <c r="G32" i="3"/>
  <c r="H33" i="3"/>
  <c r="I35" i="3"/>
  <c r="D38" i="3"/>
  <c r="I33" i="3"/>
  <c r="D37" i="3"/>
  <c r="E38" i="3"/>
  <c r="D36" i="3"/>
  <c r="E37" i="3"/>
  <c r="D32" i="3"/>
  <c r="D35" i="3"/>
  <c r="E36" i="3"/>
  <c r="E32" i="3"/>
  <c r="D33" i="3"/>
  <c r="E35" i="3"/>
  <c r="H38" i="3"/>
  <c r="H30" i="3"/>
  <c r="I36" i="3"/>
  <c r="I38" i="3"/>
  <c r="I37" i="3"/>
  <c r="I32" i="3"/>
  <c r="J17" i="3"/>
  <c r="J29" i="3"/>
  <c r="G25" i="3"/>
  <c r="G22" i="3"/>
  <c r="G24" i="3"/>
  <c r="G20" i="3"/>
  <c r="H24" i="3"/>
  <c r="G23" i="3"/>
  <c r="D23" i="3"/>
  <c r="D22" i="3"/>
  <c r="D20" i="3"/>
  <c r="D24" i="3"/>
  <c r="E6" i="3"/>
  <c r="C4" i="2"/>
  <c r="C6" i="2" s="1"/>
  <c r="E29" i="2" a="1"/>
  <c r="E29" i="2" s="1"/>
  <c r="F29" i="2" s="1"/>
  <c r="B29" i="2" a="1"/>
  <c r="B29" i="2" s="1"/>
  <c r="C29" i="2" s="1"/>
  <c r="E59" i="3" l="1"/>
  <c r="E61" i="3"/>
  <c r="E62" i="3"/>
  <c r="E63" i="3"/>
  <c r="E68" i="3"/>
  <c r="E64" i="3"/>
  <c r="H63" i="3"/>
  <c r="H64" i="3"/>
  <c r="H59" i="3"/>
  <c r="H61" i="3"/>
  <c r="H62" i="3"/>
  <c r="H48" i="3"/>
  <c r="H46" i="3"/>
  <c r="G43" i="3"/>
  <c r="G46" i="3"/>
  <c r="G51" i="3"/>
  <c r="G48" i="3"/>
  <c r="G49" i="3"/>
  <c r="G50" i="3"/>
  <c r="G55" i="3"/>
  <c r="G45" i="3"/>
  <c r="D43" i="3"/>
  <c r="D50" i="3"/>
  <c r="D55" i="3"/>
  <c r="D51" i="3"/>
  <c r="D45" i="3"/>
  <c r="D46" i="3"/>
  <c r="D49" i="3"/>
  <c r="D48" i="3"/>
  <c r="F51" i="3"/>
  <c r="F45" i="3"/>
  <c r="F48" i="3"/>
  <c r="F46" i="3"/>
  <c r="F49" i="3"/>
  <c r="F50" i="3"/>
  <c r="F55" i="3"/>
  <c r="F43" i="3"/>
  <c r="J43" i="3"/>
  <c r="J46" i="3"/>
  <c r="J45" i="3"/>
  <c r="J48" i="3"/>
  <c r="J50" i="3"/>
  <c r="J51" i="3"/>
  <c r="J49" i="3"/>
  <c r="E56" i="3"/>
  <c r="E58" i="3"/>
  <c r="I49" i="3"/>
  <c r="I48" i="3"/>
  <c r="I50" i="3"/>
  <c r="I55" i="3"/>
  <c r="I43" i="3"/>
  <c r="I45" i="3"/>
  <c r="I51" i="3"/>
  <c r="I46" i="3"/>
  <c r="H58" i="3"/>
  <c r="H56" i="3"/>
  <c r="J30" i="3"/>
  <c r="J37" i="3"/>
  <c r="K37" i="3" s="1"/>
  <c r="J33" i="3"/>
  <c r="K33" i="3" s="1"/>
  <c r="J35" i="3"/>
  <c r="K35" i="3" s="1"/>
  <c r="J32" i="3"/>
  <c r="K32" i="3" s="1"/>
  <c r="J38" i="3"/>
  <c r="K38" i="3" s="1"/>
  <c r="J36" i="3"/>
  <c r="K36" i="3" s="1"/>
  <c r="J25" i="3"/>
  <c r="J23" i="3"/>
  <c r="J20" i="3"/>
  <c r="J24" i="3"/>
  <c r="J22" i="3"/>
  <c r="F16" i="2"/>
  <c r="C15" i="2"/>
  <c r="C16" i="2"/>
  <c r="F19" i="2"/>
  <c r="F15" i="2"/>
  <c r="C19" i="2"/>
  <c r="C31" i="2"/>
  <c r="F18" i="2"/>
  <c r="C12" i="2"/>
  <c r="F21" i="2"/>
  <c r="F17" i="2"/>
  <c r="F12" i="2"/>
  <c r="C20" i="2"/>
  <c r="C30" i="2"/>
  <c r="C18" i="2"/>
  <c r="F22" i="2"/>
  <c r="C21" i="2"/>
  <c r="C17" i="2"/>
  <c r="F20" i="2"/>
  <c r="F32" i="2"/>
  <c r="F31" i="2"/>
  <c r="F30" i="2"/>
  <c r="F35" i="2"/>
  <c r="C22" i="2"/>
  <c r="F36" i="2"/>
  <c r="F34" i="2"/>
  <c r="F33" i="2"/>
  <c r="F11" i="2"/>
  <c r="K5" i="3" s="1"/>
  <c r="C11" i="2"/>
  <c r="K4" i="3" s="1"/>
  <c r="F14" i="2"/>
  <c r="C14" i="2"/>
  <c r="F13" i="2"/>
  <c r="C13" i="2"/>
  <c r="I22" i="2" l="1"/>
  <c r="G10" i="3"/>
  <c r="M36" i="3"/>
  <c r="G12" i="3"/>
  <c r="M38" i="3"/>
  <c r="G9" i="3"/>
  <c r="M35" i="3"/>
  <c r="G11" i="3"/>
  <c r="M37" i="3"/>
  <c r="F61" i="3"/>
  <c r="F62" i="3"/>
  <c r="F63" i="3"/>
  <c r="F68" i="3"/>
  <c r="F64" i="3"/>
  <c r="F59" i="3"/>
  <c r="G62" i="3"/>
  <c r="G63" i="3"/>
  <c r="G64" i="3"/>
  <c r="G59" i="3"/>
  <c r="G61" i="3"/>
  <c r="I64" i="3"/>
  <c r="I59" i="3"/>
  <c r="I61" i="3"/>
  <c r="I62" i="3"/>
  <c r="I63" i="3"/>
  <c r="E77" i="3"/>
  <c r="E74" i="3"/>
  <c r="E69" i="3"/>
  <c r="E76" i="3"/>
  <c r="E72" i="3"/>
  <c r="E75" i="3"/>
  <c r="E71" i="3"/>
  <c r="D59" i="3"/>
  <c r="D61" i="3"/>
  <c r="D63" i="3"/>
  <c r="D62" i="3"/>
  <c r="D68" i="3"/>
  <c r="D64" i="3"/>
  <c r="K46" i="3"/>
  <c r="K51" i="3"/>
  <c r="D56" i="3"/>
  <c r="J55" i="3"/>
  <c r="D58" i="3"/>
  <c r="K50" i="3"/>
  <c r="K31" i="3"/>
  <c r="K48" i="3"/>
  <c r="F56" i="3"/>
  <c r="F58" i="3"/>
  <c r="K49" i="3"/>
  <c r="G56" i="3"/>
  <c r="G58" i="3"/>
  <c r="I56" i="3"/>
  <c r="I58" i="3"/>
  <c r="K45" i="3"/>
  <c r="K34" i="3"/>
  <c r="D34" i="3" s="1"/>
  <c r="K19" i="3"/>
  <c r="K20" i="3"/>
  <c r="K6" i="3"/>
  <c r="K24" i="3"/>
  <c r="K23" i="3"/>
  <c r="I16" i="2"/>
  <c r="K22" i="3"/>
  <c r="K25" i="3"/>
  <c r="I17" i="2"/>
  <c r="I12" i="2"/>
  <c r="I18" i="2"/>
  <c r="C32" i="2"/>
  <c r="I19" i="2"/>
  <c r="I20" i="2"/>
  <c r="I21" i="2"/>
  <c r="I15" i="2"/>
  <c r="F37" i="2"/>
  <c r="F24" i="2"/>
  <c r="I14" i="2"/>
  <c r="F23" i="2"/>
  <c r="F5" i="2" s="1"/>
  <c r="I11" i="2"/>
  <c r="I13" i="2"/>
  <c r="C24" i="2"/>
  <c r="C23" i="2"/>
  <c r="F4" i="2" s="1"/>
  <c r="H10" i="3" l="1"/>
  <c r="M49" i="3"/>
  <c r="H12" i="3"/>
  <c r="M51" i="3"/>
  <c r="F9" i="3"/>
  <c r="M22" i="3"/>
  <c r="H9" i="3"/>
  <c r="M48" i="3"/>
  <c r="F10" i="3"/>
  <c r="M23" i="3"/>
  <c r="H11" i="3"/>
  <c r="M50" i="3"/>
  <c r="F12" i="3"/>
  <c r="M25" i="3"/>
  <c r="F11" i="3"/>
  <c r="M24" i="3"/>
  <c r="D69" i="3"/>
  <c r="D75" i="3"/>
  <c r="D71" i="3"/>
  <c r="D77" i="3"/>
  <c r="D74" i="3"/>
  <c r="D76" i="3"/>
  <c r="D72" i="3"/>
  <c r="F76" i="3"/>
  <c r="F71" i="3"/>
  <c r="F77" i="3"/>
  <c r="F74" i="3"/>
  <c r="F69" i="3"/>
  <c r="F72" i="3"/>
  <c r="F75" i="3"/>
  <c r="J64" i="3"/>
  <c r="K64" i="3" s="1"/>
  <c r="J59" i="3"/>
  <c r="K59" i="3" s="1"/>
  <c r="J61" i="3"/>
  <c r="K61" i="3" s="1"/>
  <c r="M61" i="3" s="1"/>
  <c r="J62" i="3"/>
  <c r="K62" i="3" s="1"/>
  <c r="J63" i="3"/>
  <c r="K63" i="3" s="1"/>
  <c r="K44" i="3"/>
  <c r="J58" i="3"/>
  <c r="K58" i="3" s="1"/>
  <c r="J56" i="3"/>
  <c r="K47" i="3"/>
  <c r="D47" i="3" s="1"/>
  <c r="K18" i="3"/>
  <c r="K21" i="3"/>
  <c r="D21" i="3" s="1"/>
  <c r="I24" i="2"/>
  <c r="I23" i="2"/>
  <c r="F6" i="2" s="1"/>
  <c r="K74" i="3" l="1"/>
  <c r="J9" i="3" s="1"/>
  <c r="K77" i="3"/>
  <c r="J12" i="3" s="1"/>
  <c r="K71" i="3"/>
  <c r="I11" i="3"/>
  <c r="M63" i="3"/>
  <c r="I10" i="3"/>
  <c r="M62" i="3"/>
  <c r="I12" i="3"/>
  <c r="M64" i="3"/>
  <c r="K76" i="3"/>
  <c r="J11" i="3" s="1"/>
  <c r="K75" i="3"/>
  <c r="J10" i="3" s="1"/>
  <c r="I9" i="3"/>
  <c r="K60" i="3"/>
  <c r="D60" i="3" s="1"/>
  <c r="K57" i="3"/>
  <c r="K72" i="3"/>
  <c r="E12" i="3" l="1"/>
  <c r="K70" i="3"/>
  <c r="E9" i="3"/>
  <c r="E10" i="3"/>
  <c r="E11" i="3"/>
  <c r="K73" i="3"/>
  <c r="D7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<sst xmlns="http://schemas.openxmlformats.org/spreadsheetml/2006/main" count="177" uniqueCount="57">
  <si>
    <t>Date</t>
  </si>
  <si>
    <t>Month</t>
  </si>
  <si>
    <t>Amount</t>
  </si>
  <si>
    <t>Category</t>
  </si>
  <si>
    <t>Income / Expense</t>
  </si>
  <si>
    <t>Description</t>
  </si>
  <si>
    <t>Salary</t>
  </si>
  <si>
    <t>Trading</t>
  </si>
  <si>
    <t>Classes</t>
  </si>
  <si>
    <t>Alimentació</t>
  </si>
  <si>
    <t>Transport</t>
  </si>
  <si>
    <t>Oci</t>
  </si>
  <si>
    <t>Extres</t>
  </si>
  <si>
    <t>Income</t>
  </si>
  <si>
    <t>Expense</t>
  </si>
  <si>
    <t>Lloguer</t>
  </si>
  <si>
    <t>Electricitat</t>
  </si>
  <si>
    <t>Gym</t>
  </si>
  <si>
    <t>Subscriptions</t>
  </si>
  <si>
    <t>Year to Date Monthly Breakdown</t>
  </si>
  <si>
    <t>Savings</t>
  </si>
  <si>
    <t>Total</t>
  </si>
  <si>
    <t>Average</t>
  </si>
  <si>
    <t>Personal Finance Dashboard 2024</t>
  </si>
  <si>
    <t>Income &amp; Expense Entries 2024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</si>
  <si>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</si>
  <si>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</si>
  <si>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</si>
  <si>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</si>
  <si>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</si>
  <si>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</si>
  <si>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</si>
  <si>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</si>
  <si>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</si>
  <si>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</si>
  <si>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</si>
  <si>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</si>
  <si>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to Date Category Breakdown</t>
  </si>
  <si>
    <t>Current Date:</t>
  </si>
  <si>
    <t>YTD Income:</t>
  </si>
  <si>
    <t>YTD Expense:</t>
  </si>
  <si>
    <t>YTD Savings:</t>
  </si>
  <si>
    <t>Month:</t>
  </si>
  <si>
    <t>January 2024 Breakdown</t>
  </si>
  <si>
    <t>Num of Weeks:</t>
  </si>
  <si>
    <t xml:space="preserve">Month: </t>
  </si>
  <si>
    <t>CW:</t>
  </si>
  <si>
    <t>CW 1</t>
  </si>
  <si>
    <t>Remaining</t>
  </si>
  <si>
    <t>CW 2</t>
  </si>
  <si>
    <t>CW 3</t>
  </si>
  <si>
    <t>CW 4</t>
  </si>
  <si>
    <t>CW 5</t>
  </si>
  <si>
    <t>January Income:</t>
  </si>
  <si>
    <t>January Expense:</t>
  </si>
  <si>
    <t>Expenses Remaining</t>
  </si>
  <si>
    <t>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</si>
</sst>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&quot;€&quot;"/>
    <numFmt numFmtId="165" formatCode="d/m/yy;@"/>
    <numFmt numFmtId="166" formatCode="#,##0.00\ [$€-816]"/>
    <numFmt numFmtId="167" formatCode="#,##0.00\ [$€-410]"/>
    <numFmt numFmtId="168" formatCode="#,##0.00\ [$€-40C]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Arial"/>
      <family val="2"/>
    </font>
    <font>
      <b/>
      <sz val="12"/>
      <color theme="1"/>
      <name val="Arial"/>
      <family val="2"/>
    </font>
    <font>
      <b/>
      <i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B0F0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2060"/>
      </bottom>
      <diagonal/>
    </border>
    <border>
      <left style="medium">
        <color indexed="64"/>
      </left>
      <right style="medium">
        <color indexed="64"/>
      </right>
      <top style="medium">
        <color rgb="FF002060"/>
      </top>
      <bottom style="medium">
        <color rgb="FF002060"/>
      </bottom>
      <diagonal/>
    </border>
    <border>
      <left style="medium">
        <color indexed="64"/>
      </left>
      <right style="medium">
        <color indexed="64"/>
      </right>
      <top style="medium">
        <color rgb="FF00206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rgb="FF002060"/>
      </top>
      <bottom style="medium">
        <color rgb="FF002060"/>
      </bottom>
      <diagonal/>
    </border>
    <border>
      <left style="medium">
        <color indexed="64"/>
      </left>
      <right/>
      <top style="medium">
        <color rgb="FF002060"/>
      </top>
      <bottom style="medium">
        <color indexed="64"/>
      </bottom>
      <diagonal/>
    </border>
  </borders>
  <cellStyleXfs count="5">
    <xf numFmtId="0" fontId="0" fillId="0" borderId="0"/>
    <xf numFmtId="0" fontId="8" fillId="8" borderId="11" applyNumberFormat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</cellStyleXfs>
  <cellXfs count="1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4" fontId="1" fillId="0" borderId="0" xfId="0" applyNumberFormat="1" applyFont="1"/>
    <xf numFmtId="164" fontId="1" fillId="0" borderId="0" xfId="0" applyNumberFormat="1" applyFont="1"/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4" fillId="2" borderId="0" xfId="0" applyFont="1" applyFill="1"/>
    <xf numFmtId="0" fontId="6" fillId="5" borderId="4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6" xfId="0" applyFont="1" applyBorder="1"/>
    <xf numFmtId="0" fontId="1" fillId="0" borderId="23" xfId="0" applyFont="1" applyBorder="1"/>
    <xf numFmtId="0" fontId="1" fillId="0" borderId="25" xfId="0" applyFont="1" applyBorder="1"/>
    <xf numFmtId="0" fontId="6" fillId="5" borderId="27" xfId="0" applyFont="1" applyFill="1" applyBorder="1"/>
    <xf numFmtId="0" fontId="1" fillId="0" borderId="29" xfId="0" applyFont="1" applyBorder="1"/>
    <xf numFmtId="0" fontId="1" fillId="0" borderId="27" xfId="0" applyFont="1" applyBorder="1"/>
    <xf numFmtId="0" fontId="6" fillId="6" borderId="27" xfId="0" applyFont="1" applyFill="1" applyBorder="1"/>
    <xf numFmtId="165" fontId="1" fillId="0" borderId="0" xfId="0" applyNumberFormat="1" applyFont="1"/>
    <xf numFmtId="0" fontId="1" fillId="5" borderId="12" xfId="0" applyFont="1" applyFill="1" applyBorder="1"/>
    <xf numFmtId="0" fontId="1" fillId="6" borderId="12" xfId="0" applyFont="1" applyFill="1" applyBorder="1"/>
    <xf numFmtId="0" fontId="1" fillId="7" borderId="12" xfId="0" applyFont="1" applyFill="1" applyBorder="1"/>
    <xf numFmtId="165" fontId="1" fillId="14" borderId="0" xfId="0" applyNumberFormat="1" applyFont="1" applyFill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6" fillId="0" borderId="0" xfId="0" applyFont="1"/>
    <xf numFmtId="0" fontId="6" fillId="14" borderId="0" xfId="0" applyFont="1" applyFill="1"/>
    <xf numFmtId="0" fontId="1" fillId="4" borderId="0" xfId="0" applyFont="1" applyFill="1"/>
    <xf numFmtId="0" fontId="1" fillId="14" borderId="0" xfId="0" applyFont="1" applyFill="1" applyAlignment="1">
      <alignment horizontal="center"/>
    </xf>
    <xf numFmtId="167" fontId="6" fillId="4" borderId="0" xfId="0" applyNumberFormat="1" applyFont="1" applyFill="1"/>
    <xf numFmtId="0" fontId="4" fillId="4" borderId="31" xfId="0" applyFont="1" applyFill="1" applyBorder="1" applyAlignment="1">
      <alignment horizontal="center"/>
    </xf>
    <xf numFmtId="167" fontId="6" fillId="3" borderId="20" xfId="0" applyNumberFormat="1" applyFont="1" applyFill="1" applyBorder="1"/>
    <xf numFmtId="0" fontId="1" fillId="0" borderId="41" xfId="0" applyFont="1" applyBorder="1"/>
    <xf numFmtId="0" fontId="1" fillId="12" borderId="42" xfId="0" applyFont="1" applyFill="1" applyBorder="1"/>
    <xf numFmtId="0" fontId="4" fillId="4" borderId="34" xfId="0" applyFont="1" applyFill="1" applyBorder="1"/>
    <xf numFmtId="0" fontId="1" fillId="0" borderId="42" xfId="0" applyFont="1" applyBorder="1"/>
    <xf numFmtId="0" fontId="1" fillId="12" borderId="43" xfId="0" applyFont="1" applyFill="1" applyBorder="1"/>
    <xf numFmtId="0" fontId="4" fillId="3" borderId="20" xfId="0" applyFont="1" applyFill="1" applyBorder="1" applyAlignment="1">
      <alignment horizontal="center"/>
    </xf>
    <xf numFmtId="168" fontId="1" fillId="0" borderId="30" xfId="0" applyNumberFormat="1" applyFont="1" applyBorder="1"/>
    <xf numFmtId="168" fontId="1" fillId="0" borderId="24" xfId="0" applyNumberFormat="1" applyFont="1" applyBorder="1"/>
    <xf numFmtId="168" fontId="1" fillId="0" borderId="28" xfId="0" applyNumberFormat="1" applyFont="1" applyBorder="1"/>
    <xf numFmtId="168" fontId="6" fillId="6" borderId="28" xfId="0" applyNumberFormat="1" applyFont="1" applyFill="1" applyBorder="1"/>
    <xf numFmtId="168" fontId="6" fillId="5" borderId="28" xfId="0" applyNumberFormat="1" applyFont="1" applyFill="1" applyBorder="1"/>
    <xf numFmtId="168" fontId="1" fillId="0" borderId="10" xfId="0" applyNumberFormat="1" applyFont="1" applyBorder="1" applyAlignment="1">
      <alignment horizontal="center"/>
    </xf>
    <xf numFmtId="168" fontId="1" fillId="0" borderId="6" xfId="0" applyNumberFormat="1" applyFont="1" applyBorder="1" applyAlignment="1">
      <alignment horizontal="center"/>
    </xf>
    <xf numFmtId="168" fontId="6" fillId="5" borderId="5" xfId="0" applyNumberFormat="1" applyFont="1" applyFill="1" applyBorder="1" applyAlignment="1">
      <alignment horizontal="center"/>
    </xf>
    <xf numFmtId="168" fontId="6" fillId="5" borderId="8" xfId="0" applyNumberFormat="1" applyFont="1" applyFill="1" applyBorder="1" applyAlignment="1">
      <alignment horizontal="center"/>
    </xf>
    <xf numFmtId="168" fontId="6" fillId="6" borderId="5" xfId="0" applyNumberFormat="1" applyFont="1" applyFill="1" applyBorder="1" applyAlignment="1">
      <alignment horizontal="center"/>
    </xf>
    <xf numFmtId="168" fontId="6" fillId="6" borderId="8" xfId="0" applyNumberFormat="1" applyFont="1" applyFill="1" applyBorder="1" applyAlignment="1">
      <alignment horizontal="center"/>
    </xf>
    <xf numFmtId="168" fontId="6" fillId="7" borderId="5" xfId="0" applyNumberFormat="1" applyFont="1" applyFill="1" applyBorder="1" applyAlignment="1">
      <alignment horizontal="center"/>
    </xf>
    <xf numFmtId="168" fontId="6" fillId="7" borderId="8" xfId="0" applyNumberFormat="1" applyFont="1" applyFill="1" applyBorder="1" applyAlignment="1">
      <alignment horizontal="center"/>
    </xf>
    <xf numFmtId="167" fontId="1" fillId="9" borderId="37" xfId="2" applyNumberFormat="1" applyFont="1" applyBorder="1"/>
    <xf numFmtId="165" fontId="9" fillId="8" borderId="45" xfId="1" applyNumberFormat="1" applyFont="1" applyBorder="1" applyAlignment="1">
      <alignment horizontal="center"/>
    </xf>
    <xf numFmtId="165" fontId="9" fillId="8" borderId="46" xfId="1" applyNumberFormat="1" applyFont="1" applyBorder="1" applyAlignment="1">
      <alignment horizontal="center"/>
    </xf>
    <xf numFmtId="165" fontId="9" fillId="8" borderId="47" xfId="1" applyNumberFormat="1" applyFont="1" applyBorder="1" applyAlignment="1">
      <alignment horizontal="center"/>
    </xf>
    <xf numFmtId="165" fontId="9" fillId="8" borderId="48" xfId="1" applyNumberFormat="1" applyFont="1" applyBorder="1" applyAlignment="1">
      <alignment horizontal="center"/>
    </xf>
    <xf numFmtId="165" fontId="9" fillId="8" borderId="49" xfId="1" applyNumberFormat="1" applyFont="1" applyBorder="1" applyAlignment="1">
      <alignment horizontal="center"/>
    </xf>
    <xf numFmtId="165" fontId="9" fillId="8" borderId="50" xfId="1" applyNumberFormat="1" applyFont="1" applyBorder="1" applyAlignment="1">
      <alignment horizontal="center"/>
    </xf>
    <xf numFmtId="167" fontId="1" fillId="10" borderId="19" xfId="3" applyNumberFormat="1" applyFont="1" applyBorder="1" applyAlignment="1">
      <alignment horizontal="center"/>
    </xf>
    <xf numFmtId="167" fontId="1" fillId="10" borderId="14" xfId="3" applyNumberFormat="1" applyFont="1" applyBorder="1" applyAlignment="1">
      <alignment horizontal="center"/>
    </xf>
    <xf numFmtId="167" fontId="1" fillId="6" borderId="17" xfId="2" applyNumberFormat="1" applyFont="1" applyFill="1" applyBorder="1" applyAlignment="1">
      <alignment horizontal="center"/>
    </xf>
    <xf numFmtId="167" fontId="1" fillId="6" borderId="19" xfId="2" applyNumberFormat="1" applyFont="1" applyFill="1" applyBorder="1" applyAlignment="1">
      <alignment horizontal="center"/>
    </xf>
    <xf numFmtId="167" fontId="1" fillId="9" borderId="40" xfId="2" applyNumberFormat="1" applyFont="1" applyBorder="1"/>
    <xf numFmtId="0" fontId="4" fillId="4" borderId="48" xfId="0" applyFont="1" applyFill="1" applyBorder="1" applyAlignment="1">
      <alignment horizontal="center"/>
    </xf>
    <xf numFmtId="0" fontId="4" fillId="4" borderId="49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/>
    </xf>
    <xf numFmtId="166" fontId="10" fillId="0" borderId="35" xfId="0" applyNumberFormat="1" applyFont="1" applyBorder="1"/>
    <xf numFmtId="166" fontId="10" fillId="15" borderId="18" xfId="0" applyNumberFormat="1" applyFont="1" applyFill="1" applyBorder="1"/>
    <xf numFmtId="166" fontId="10" fillId="0" borderId="18" xfId="0" applyNumberFormat="1" applyFont="1" applyBorder="1"/>
    <xf numFmtId="166" fontId="10" fillId="15" borderId="36" xfId="0" applyNumberFormat="1" applyFont="1" applyFill="1" applyBorder="1"/>
    <xf numFmtId="167" fontId="1" fillId="6" borderId="19" xfId="3" applyNumberFormat="1" applyFont="1" applyFill="1" applyBorder="1" applyAlignment="1">
      <alignment horizontal="center"/>
    </xf>
    <xf numFmtId="0" fontId="6" fillId="0" borderId="29" xfId="0" applyFont="1" applyBorder="1"/>
    <xf numFmtId="0" fontId="6" fillId="12" borderId="23" xfId="0" applyFont="1" applyFill="1" applyBorder="1"/>
    <xf numFmtId="0" fontId="6" fillId="0" borderId="23" xfId="0" applyFont="1" applyBorder="1"/>
    <xf numFmtId="0" fontId="6" fillId="12" borderId="26" xfId="0" applyFont="1" applyFill="1" applyBorder="1"/>
    <xf numFmtId="0" fontId="1" fillId="0" borderId="16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52" xfId="0" applyFont="1" applyBorder="1"/>
    <xf numFmtId="0" fontId="1" fillId="0" borderId="13" xfId="0" applyFont="1" applyBorder="1"/>
    <xf numFmtId="0" fontId="1" fillId="0" borderId="53" xfId="0" applyFont="1" applyBorder="1"/>
    <xf numFmtId="0" fontId="1" fillId="0" borderId="54" xfId="0" applyFont="1" applyBorder="1"/>
    <xf numFmtId="0" fontId="6" fillId="0" borderId="1" xfId="0" applyFont="1" applyBorder="1"/>
    <xf numFmtId="167" fontId="6" fillId="5" borderId="12" xfId="0" applyNumberFormat="1" applyFont="1" applyFill="1" applyBorder="1"/>
    <xf numFmtId="167" fontId="6" fillId="6" borderId="12" xfId="0" applyNumberFormat="1" applyFont="1" applyFill="1" applyBorder="1"/>
    <xf numFmtId="167" fontId="6" fillId="7" borderId="12" xfId="0" applyNumberFormat="1" applyFont="1" applyFill="1" applyBorder="1"/>
    <xf numFmtId="0" fontId="6" fillId="0" borderId="0" xfId="0" applyFont="1" applyAlignment="1">
      <alignment horizontal="center"/>
    </xf>
    <xf numFmtId="167" fontId="6" fillId="11" borderId="37" xfId="4" applyNumberFormat="1" applyFont="1" applyBorder="1"/>
    <xf numFmtId="167" fontId="6" fillId="11" borderId="39" xfId="4" applyNumberFormat="1" applyFont="1" applyBorder="1"/>
    <xf numFmtId="167" fontId="6" fillId="16" borderId="37" xfId="0" applyNumberFormat="1" applyFont="1" applyFill="1" applyBorder="1"/>
    <xf numFmtId="167" fontId="6" fillId="16" borderId="38" xfId="0" applyNumberFormat="1" applyFont="1" applyFill="1" applyBorder="1"/>
    <xf numFmtId="167" fontId="6" fillId="16" borderId="39" xfId="0" applyNumberFormat="1" applyFont="1" applyFill="1" applyBorder="1"/>
    <xf numFmtId="0" fontId="4" fillId="4" borderId="34" xfId="0" applyFont="1" applyFill="1" applyBorder="1" applyAlignment="1">
      <alignment horizontal="center"/>
    </xf>
    <xf numFmtId="0" fontId="4" fillId="17" borderId="0" xfId="0" applyFont="1" applyFill="1"/>
    <xf numFmtId="0" fontId="1" fillId="0" borderId="55" xfId="0" applyFont="1" applyBorder="1"/>
    <xf numFmtId="0" fontId="1" fillId="12" borderId="55" xfId="0" applyFont="1" applyFill="1" applyBorder="1"/>
    <xf numFmtId="0" fontId="1" fillId="12" borderId="56" xfId="0" applyFont="1" applyFill="1" applyBorder="1"/>
    <xf numFmtId="166" fontId="9" fillId="8" borderId="11" xfId="1" applyNumberFormat="1" applyFont="1"/>
    <xf numFmtId="166" fontId="11" fillId="0" borderId="37" xfId="0" applyNumberFormat="1" applyFont="1" applyBorder="1"/>
    <xf numFmtId="166" fontId="11" fillId="0" borderId="20" xfId="0" applyNumberFormat="1" applyFont="1" applyBorder="1"/>
    <xf numFmtId="0" fontId="1" fillId="15" borderId="0" xfId="0" applyFont="1" applyFill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4" fillId="13" borderId="5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166" fontId="6" fillId="16" borderId="33" xfId="0" applyNumberFormat="1" applyFont="1" applyFill="1" applyBorder="1" applyAlignment="1">
      <alignment horizontal="center"/>
    </xf>
    <xf numFmtId="166" fontId="6" fillId="16" borderId="32" xfId="0" applyNumberFormat="1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44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4" fillId="4" borderId="33" xfId="0" applyFont="1" applyFill="1" applyBorder="1" applyAlignment="1">
      <alignment horizontal="center"/>
    </xf>
  </cellXfs>
  <cellStyles count="5">
    <cellStyle name="20% - Accent3" xfId="2" builtinId="38"/>
    <cellStyle name="20% - Accent6" xfId="3" builtinId="50"/>
    <cellStyle name="40% - Accent6" xfId="4" builtinId="51"/>
    <cellStyle name="Normal" xfId="0" builtinId="0"/>
    <cellStyle name="Output" xfId="1" builtinId="21"/>
  </cellStyles>
  <dxfs count="38"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002060"/>
        </left>
        <right style="medium">
          <color rgb="FF002060"/>
        </right>
        <top style="medium">
          <color rgb="FF00206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002060"/>
        </left>
        <right style="medium">
          <color rgb="FF002060"/>
        </right>
        <top style="medium">
          <color rgb="FF00206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002060"/>
        </left>
        <right style="medium">
          <color rgb="FF002060"/>
        </right>
        <top style="medium">
          <color rgb="FF00206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#,##0.00\ &quot;€&quot;"/>
      <alignment horizontal="center" vertical="bottom" textRotation="0" wrapText="0" indent="0" justifyLastLine="0" shrinkToFit="0" readingOrder="0"/>
      <border diagonalUp="0" diagonalDown="0">
        <left style="medium">
          <color rgb="FF002060"/>
        </left>
        <right style="medium">
          <color rgb="FF002060"/>
        </right>
        <top style="medium">
          <color rgb="FF00206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002060"/>
        </left>
        <right style="medium">
          <color rgb="FF002060"/>
        </right>
        <top style="medium">
          <color rgb="FF00206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d/m/yy;@"/>
      <alignment horizontal="center" vertical="bottom" textRotation="0" wrapText="0" indent="0" justifyLastLine="0" shrinkToFit="0" readingOrder="0"/>
      <border diagonalUp="0" diagonalDown="0">
        <left style="medium">
          <color rgb="FF002060"/>
        </left>
        <right style="medium">
          <color rgb="FF002060"/>
        </right>
        <top style="medium">
          <color rgb="FF002060"/>
        </top>
        <bottom/>
        <vertical/>
        <horizontal/>
      </border>
    </dxf>
    <dxf>
      <border outline="0">
        <bottom style="medium">
          <color rgb="FF00206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002060"/>
        </left>
        <right style="medium">
          <color rgb="FF002060"/>
        </right>
        <top style="medium">
          <color rgb="FF002060"/>
        </top>
        <bottom style="medium">
          <color rgb="FF002060"/>
        </bottom>
        <vertical style="medium">
          <color rgb="FF002060"/>
        </vertical>
        <horizontal style="medium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medium">
          <color rgb="FF002060"/>
        </left>
        <right style="medium">
          <color rgb="FF002060"/>
        </right>
        <top style="medium">
          <color rgb="FF002060"/>
        </top>
        <bottom style="medium">
          <color rgb="FF002060"/>
        </bottom>
        <vertical style="medium">
          <color rgb="FF002060"/>
        </vertical>
        <horizontal style="medium">
          <color rgb="FF00206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</dxfs>
  <tableStyles count="0" defaultTableStyle="TableStyleMedium2" defaultPivotStyle="PivotStyleLight16"/>
  <colors>
    <mruColors>
      <color rgb="FFFFCCCC"/>
      <color rgb="FFFF7C8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9F66F1-F241-4A4B-AC07-17A3442185FB}" name="Table1" displayName="Table1" ref="I4:J15" totalsRowShown="0" headerRowDxfId="31">
  <autoFilter ref="I4:J15" xr:uid="{649F66F1-F241-4A4B-AC07-17A3442185FB}"/>
  <tableColumns count="2">
    <tableColumn id="1" xr3:uid="{01F2A35A-1B2C-4A87-A965-AEC338E3B275}" name="Category" dataDxfId="30"/>
    <tableColumn id="2" xr3:uid="{D742CBCE-9B93-4925-AAE3-F8180C5D648D}" name="Income / Expense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3CDF5E-823B-4DE3-A699-10D55DA5D55A}" name="Table3" displayName="Table3" ref="B4:G5" totalsRowShown="0" headerRowDxfId="28" dataDxfId="27" tableBorderDxfId="26">
  <autoFilter ref="B4:G5" xr:uid="{903CDF5E-823B-4DE3-A699-10D55DA5D55A}"/>
  <tableColumns count="6">
    <tableColumn id="1" xr3:uid="{A31E7FBF-59E3-412A-B14B-8D71FBDD4385}" name="Date" dataDxfId="25"/>
    <tableColumn id="2" xr3:uid="{B43613E4-17B3-491E-801F-CBA649C8516C}" name="Month" dataDxfId="24">
      <calculatedColumnFormula>TEXT(B5,"mmmm")</calculatedColumnFormula>
    </tableColumn>
    <tableColumn id="3" xr3:uid="{B4104077-1084-4EEC-9CAB-9B1BF2C6A759}" name="Amount" dataDxfId="23"/>
    <tableColumn id="4" xr3:uid="{FBE1D343-5715-4239-8096-3CF8B5AD1056}" name="Category" dataDxfId="22"/>
    <tableColumn id="5" xr3:uid="{7B98420A-7870-4AD9-8947-003E5433EE5F}" name="Income / Expense" dataDxfId="21">
      <calculatedColumnFormula>_xlfn.XLOOKUP(E5,Table1[Category],Table1[Income / Expense])</calculatedColumnFormula>
    </tableColumn>
    <tableColumn id="6" xr3:uid="{AEA7C000-EF99-46D6-88C7-36385A0BA3FA}" name="Description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75D3-966B-415A-942E-6AAB11920429}">
  <sheetPr codeName="Sheet11"/>
  <dimension ref="B1:J15"/>
  <sheetViews>
    <sheetView showGridLines="0" tabSelected="1" workbookViewId="0">
      <selection activeCell="G9" sqref="G9"/>
    </sheetView>
  </sheetViews>
  <sheetFormatPr defaultRowHeight="14" x14ac:dyDescent="0.3"/>
  <cols>
    <col min="1" max="1" width="8.7265625" style="1"/>
    <col min="2" max="2" width="10.90625" style="29" customWidth="1"/>
    <col min="3" max="3" width="11.54296875" style="1" customWidth="1"/>
    <col min="4" max="4" width="13.6328125" style="11" customWidth="1"/>
    <col min="5" max="5" width="13.54296875" style="1" customWidth="1"/>
    <col min="6" max="6" width="22.54296875" style="1" customWidth="1"/>
    <col min="7" max="7" width="14.1796875" style="1" customWidth="1"/>
    <col min="8" max="8" width="8.7265625" style="1"/>
    <col min="9" max="9" width="14.1796875" style="1" customWidth="1"/>
    <col min="10" max="10" width="19.7265625" style="1" customWidth="1"/>
    <col min="11" max="16384" width="8.7265625" style="1"/>
  </cols>
  <sheetData>
    <row r="1" spans="2:10" x14ac:dyDescent="0.3">
      <c r="B1" s="1"/>
      <c r="D1" s="1"/>
    </row>
    <row r="2" spans="2:10" ht="18.5" thickBot="1" x14ac:dyDescent="0.45">
      <c r="B2" s="5" t="s">
        <v>24</v>
      </c>
      <c r="C2" s="6"/>
      <c r="D2" s="6"/>
      <c r="E2" s="7"/>
      <c r="F2" s="7"/>
      <c r="G2" s="7"/>
    </row>
    <row r="3" spans="2:10" x14ac:dyDescent="0.3">
      <c r="B3" s="1"/>
      <c r="D3" s="1"/>
    </row>
    <row r="4" spans="2:10" s="3" customFormat="1" ht="14.5" thickBot="1" x14ac:dyDescent="0.3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I4" s="4" t="s">
        <v>3</v>
      </c>
      <c r="J4" s="4" t="s">
        <v>4</v>
      </c>
    </row>
    <row r="5" spans="2:10" ht="14.5" thickBot="1" x14ac:dyDescent="0.35">
      <c r="B5" s="34">
        <v>45293</v>
      </c>
      <c r="C5" s="12" t="str">
        <f>TEXT(B5,"mmmm")</f>
        <v>enero</v>
      </c>
      <c r="D5" s="13">
        <v>32</v>
      </c>
      <c r="E5" s="12" t="s">
        <v>15</v>
      </c>
      <c r="F5" s="12" t="str">
        <f>_xlfn.XLOOKUP(E5,Table1[Category],Table1[Income / Expense])</f>
        <v>Expense</v>
      </c>
      <c r="G5" s="12" t="s">
        <v>56</v>
      </c>
      <c r="I5" s="8" t="s">
        <v>6</v>
      </c>
      <c r="J5" s="9" t="s">
        <v>13</v>
      </c>
    </row>
    <row r="6" spans="2:10" ht="14.5" thickBot="1" x14ac:dyDescent="0.35">
      <c r="I6" s="8" t="s">
        <v>7</v>
      </c>
      <c r="J6" s="9" t="s">
        <v>13</v>
      </c>
    </row>
    <row r="7" spans="2:10" ht="14.5" thickBot="1" x14ac:dyDescent="0.35">
      <c r="I7" s="8" t="s">
        <v>8</v>
      </c>
      <c r="J7" s="9" t="s">
        <v>13</v>
      </c>
    </row>
    <row r="8" spans="2:10" ht="14.5" thickBot="1" x14ac:dyDescent="0.35">
      <c r="I8" s="8" t="s">
        <v>15</v>
      </c>
      <c r="J8" s="9" t="s">
        <v>14</v>
      </c>
    </row>
    <row r="9" spans="2:10" ht="14.5" thickBot="1" x14ac:dyDescent="0.35">
      <c r="I9" s="8" t="s">
        <v>16</v>
      </c>
      <c r="J9" s="9" t="s">
        <v>14</v>
      </c>
    </row>
    <row r="10" spans="2:10" ht="14.5" thickBot="1" x14ac:dyDescent="0.35">
      <c r="I10" s="8" t="s">
        <v>17</v>
      </c>
      <c r="J10" s="9" t="s">
        <v>14</v>
      </c>
    </row>
    <row r="11" spans="2:10" ht="14.5" thickBot="1" x14ac:dyDescent="0.35">
      <c r="I11" s="8" t="s">
        <v>18</v>
      </c>
      <c r="J11" s="9" t="s">
        <v>14</v>
      </c>
    </row>
    <row r="12" spans="2:10" ht="14.5" thickBot="1" x14ac:dyDescent="0.35">
      <c r="I12" s="8" t="s">
        <v>9</v>
      </c>
      <c r="J12" s="9" t="s">
        <v>14</v>
      </c>
    </row>
    <row r="13" spans="2:10" ht="14.5" thickBot="1" x14ac:dyDescent="0.35">
      <c r="I13" s="8" t="s">
        <v>10</v>
      </c>
      <c r="J13" s="9" t="s">
        <v>14</v>
      </c>
    </row>
    <row r="14" spans="2:10" ht="14.5" thickBot="1" x14ac:dyDescent="0.35">
      <c r="I14" s="8" t="s">
        <v>11</v>
      </c>
      <c r="J14" s="9" t="s">
        <v>14</v>
      </c>
    </row>
    <row r="15" spans="2:10" ht="14.5" thickBot="1" x14ac:dyDescent="0.35">
      <c r="I15" s="8" t="s">
        <v>12</v>
      </c>
      <c r="J15" s="9" t="s">
        <v>14</v>
      </c>
    </row>
  </sheetData>
  <conditionalFormatting sqref="D5:D1048576">
    <cfRule type="expression" dxfId="37" priority="4">
      <formula>$F5="Expense"</formula>
    </cfRule>
  </conditionalFormatting>
  <conditionalFormatting sqref="F5">
    <cfRule type="cellIs" dxfId="36" priority="2" operator="equal">
      <formula>"Income"</formula>
    </cfRule>
    <cfRule type="cellIs" dxfId="35" priority="3" operator="equal">
      <formula>"Expense"</formula>
    </cfRule>
  </conditionalFormatting>
  <conditionalFormatting sqref="J5:J15">
    <cfRule type="cellIs" dxfId="34" priority="5" operator="equal">
      <formula>"Income"</formula>
    </cfRule>
    <cfRule type="cellIs" dxfId="33" priority="6" operator="equal">
      <formula>"Expense"</formula>
    </cfRule>
  </conditionalFormatting>
  <conditionalFormatting sqref="C5:C1048576">
    <cfRule type="cellIs" dxfId="32" priority="1" operator="equal">
      <formula>TEXT(TODAY(), "mmmm")</formula>
    </cfRule>
  </conditionalFormatting>
  <dataValidations count="1">
    <dataValidation type="list" allowBlank="1" showInputMessage="1" showErrorMessage="1" sqref="E5" xr:uid="{E7B4052D-8F47-4C76-92F6-B67D35F0511E}">
      <formula1>$I$5:$I$15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6F8B-FB05-46C0-9E11-390F0457281C}">
  <sheetPr codeName="Sheet2"/>
  <dimension ref="B2:I37"/>
  <sheetViews>
    <sheetView showGridLines="0" zoomScale="90" zoomScaleNormal="90" workbookViewId="0">
      <selection activeCell="E10" sqref="E10:F10"/>
    </sheetView>
  </sheetViews>
  <sheetFormatPr defaultRowHeight="14" outlineLevelRow="1" x14ac:dyDescent="0.3"/>
  <cols>
    <col min="1" max="1" width="8.7265625" style="1"/>
    <col min="2" max="2" width="12.54296875" style="1" customWidth="1"/>
    <col min="3" max="3" width="13.1796875" style="1" customWidth="1"/>
    <col min="4" max="4" width="8.7265625" style="1" customWidth="1"/>
    <col min="5" max="5" width="14" style="1" customWidth="1"/>
    <col min="6" max="6" width="8.7265625" style="1" customWidth="1"/>
    <col min="7" max="7" width="8.7265625" style="1"/>
    <col min="8" max="8" width="11.7265625" style="1" customWidth="1"/>
    <col min="9" max="9" width="9.90625" style="1" customWidth="1"/>
    <col min="10" max="16384" width="8.7265625" style="1"/>
  </cols>
  <sheetData>
    <row r="2" spans="2:9" ht="18.5" thickBot="1" x14ac:dyDescent="0.45">
      <c r="B2" s="5" t="s">
        <v>23</v>
      </c>
      <c r="C2" s="6"/>
      <c r="D2" s="6"/>
      <c r="E2" s="7"/>
      <c r="F2" s="7"/>
      <c r="G2" s="7"/>
      <c r="H2" s="7"/>
      <c r="I2" s="7"/>
    </row>
    <row r="4" spans="2:9" x14ac:dyDescent="0.3">
      <c r="B4" s="1" t="s">
        <v>38</v>
      </c>
      <c r="C4" s="33">
        <f ca="1">TODAY()</f>
        <v>45337</v>
      </c>
      <c r="E4" s="1" t="s">
        <v>39</v>
      </c>
      <c r="F4" s="30">
        <f>C23</f>
        <v>0</v>
      </c>
    </row>
    <row r="5" spans="2:9" x14ac:dyDescent="0.3">
      <c r="E5" s="1" t="s">
        <v>40</v>
      </c>
      <c r="F5" s="31">
        <f>F23</f>
        <v>0</v>
      </c>
    </row>
    <row r="6" spans="2:9" x14ac:dyDescent="0.3">
      <c r="B6" s="1" t="s">
        <v>42</v>
      </c>
      <c r="C6" s="33" t="str">
        <f ca="1">TEXT(C4, "mmmm")</f>
        <v>febrero</v>
      </c>
      <c r="E6" s="1" t="s">
        <v>41</v>
      </c>
      <c r="F6" s="32">
        <f>I23</f>
        <v>0</v>
      </c>
    </row>
    <row r="8" spans="2:9" x14ac:dyDescent="0.3">
      <c r="B8" s="14" t="s">
        <v>19</v>
      </c>
      <c r="C8" s="14"/>
      <c r="D8" s="14"/>
      <c r="E8" s="14"/>
      <c r="F8" s="14"/>
      <c r="G8" s="14"/>
      <c r="H8" s="14"/>
      <c r="I8" s="14"/>
    </row>
    <row r="9" spans="2:9" ht="14.5" thickBot="1" x14ac:dyDescent="0.35"/>
    <row r="10" spans="2:9" s="2" customFormat="1" ht="14.5" outlineLevel="1" thickBot="1" x14ac:dyDescent="0.35">
      <c r="B10" s="112" t="s">
        <v>13</v>
      </c>
      <c r="C10" s="113"/>
      <c r="E10" s="114" t="s">
        <v>14</v>
      </c>
      <c r="F10" s="115"/>
      <c r="H10" s="116" t="s">
        <v>20</v>
      </c>
      <c r="I10" s="117"/>
    </row>
    <row r="11" spans="2:9" ht="14.5" outlineLevel="1" thickBot="1" x14ac:dyDescent="0.35">
      <c r="B11" s="21" t="s">
        <v>25</v>
      </c>
      <c r="C11" s="53">
        <f>SUMIFS(Table3[Amount],Table3[Month],Dashboard!B11, Table3[Income / Expense],Dashboard!B$10)</f>
        <v>0</v>
      </c>
      <c r="E11" s="21" t="s">
        <v>25</v>
      </c>
      <c r="F11" s="53">
        <f>SUMIFS(Table3[Amount],Table3[Month],Dashboard!E11, Table3[Income / Expense],Dashboard!E$10)</f>
        <v>0</v>
      </c>
      <c r="H11" s="21" t="s">
        <v>25</v>
      </c>
      <c r="I11" s="53">
        <f>C11-F11</f>
        <v>0</v>
      </c>
    </row>
    <row r="12" spans="2:9" ht="14.5" outlineLevel="1" thickBot="1" x14ac:dyDescent="0.35">
      <c r="B12" s="21" t="s">
        <v>26</v>
      </c>
      <c r="C12" s="53">
        <f>SUMIFS(Table3[Amount],Table3[Month],Dashboard!B12, Table3[Income / Expense],Dashboard!B$10)</f>
        <v>0</v>
      </c>
      <c r="E12" s="21" t="s">
        <v>26</v>
      </c>
      <c r="F12" s="53">
        <f>SUMIFS(Table3[Amount],Table3[Month],Dashboard!E12, Table3[Income / Expense],Dashboard!E$10)</f>
        <v>0</v>
      </c>
      <c r="H12" s="21" t="s">
        <v>26</v>
      </c>
      <c r="I12" s="53">
        <f t="shared" ref="I12:I22" si="0">C12-F12</f>
        <v>0</v>
      </c>
    </row>
    <row r="13" spans="2:9" ht="14.5" outlineLevel="1" thickBot="1" x14ac:dyDescent="0.35">
      <c r="B13" s="21" t="s">
        <v>27</v>
      </c>
      <c r="C13" s="53">
        <f>SUMIFS(Table3[Amount],Table3[Month],Dashboard!B13, Table3[Income / Expense],Dashboard!B$10)</f>
        <v>0</v>
      </c>
      <c r="E13" s="21" t="s">
        <v>27</v>
      </c>
      <c r="F13" s="53">
        <f>SUMIFS(Table3[Amount],Table3[Month],Dashboard!E13, Table3[Income / Expense],Dashboard!E$10)</f>
        <v>0</v>
      </c>
      <c r="H13" s="21" t="s">
        <v>27</v>
      </c>
      <c r="I13" s="53">
        <f t="shared" si="0"/>
        <v>0</v>
      </c>
    </row>
    <row r="14" spans="2:9" ht="14.5" outlineLevel="1" thickBot="1" x14ac:dyDescent="0.35">
      <c r="B14" s="21" t="s">
        <v>28</v>
      </c>
      <c r="C14" s="53">
        <f>SUMIFS(Table3[Amount],Table3[Month],Dashboard!B14, Table3[Income / Expense],Dashboard!B$10)</f>
        <v>0</v>
      </c>
      <c r="E14" s="21" t="s">
        <v>28</v>
      </c>
      <c r="F14" s="53">
        <f>SUMIFS(Table3[Amount],Table3[Month],Dashboard!E14, Table3[Income / Expense],Dashboard!E$10)</f>
        <v>0</v>
      </c>
      <c r="H14" s="21" t="s">
        <v>28</v>
      </c>
      <c r="I14" s="53">
        <f t="shared" si="0"/>
        <v>0</v>
      </c>
    </row>
    <row r="15" spans="2:9" ht="14.5" outlineLevel="1" thickBot="1" x14ac:dyDescent="0.35">
      <c r="B15" s="21" t="s">
        <v>29</v>
      </c>
      <c r="C15" s="53">
        <f>SUMIFS(Table3[Amount],Table3[Month],Dashboard!B15, Table3[Income / Expense],Dashboard!B$10)</f>
        <v>0</v>
      </c>
      <c r="E15" s="21" t="s">
        <v>29</v>
      </c>
      <c r="F15" s="53">
        <f>SUMIFS(Table3[Amount],Table3[Month],Dashboard!E15, Table3[Income / Expense],Dashboard!E$10)</f>
        <v>0</v>
      </c>
      <c r="H15" s="21" t="s">
        <v>29</v>
      </c>
      <c r="I15" s="53">
        <f t="shared" si="0"/>
        <v>0</v>
      </c>
    </row>
    <row r="16" spans="2:9" ht="14.5" outlineLevel="1" thickBot="1" x14ac:dyDescent="0.35">
      <c r="B16" s="21" t="s">
        <v>30</v>
      </c>
      <c r="C16" s="53">
        <f>SUMIFS(Table3[Amount],Table3[Month],Dashboard!B16, Table3[Income / Expense],Dashboard!B$10)</f>
        <v>0</v>
      </c>
      <c r="E16" s="21" t="s">
        <v>30</v>
      </c>
      <c r="F16" s="53">
        <f>SUMIFS(Table3[Amount],Table3[Month],Dashboard!E16, Table3[Income / Expense],Dashboard!E$10)</f>
        <v>0</v>
      </c>
      <c r="H16" s="21" t="s">
        <v>30</v>
      </c>
      <c r="I16" s="53">
        <f t="shared" si="0"/>
        <v>0</v>
      </c>
    </row>
    <row r="17" spans="2:9" ht="14.5" outlineLevel="1" thickBot="1" x14ac:dyDescent="0.35">
      <c r="B17" s="21" t="s">
        <v>31</v>
      </c>
      <c r="C17" s="53">
        <f>SUMIFS(Table3[Amount],Table3[Month],Dashboard!B17, Table3[Income / Expense],Dashboard!B$10)</f>
        <v>0</v>
      </c>
      <c r="E17" s="21" t="s">
        <v>31</v>
      </c>
      <c r="F17" s="53">
        <f>SUMIFS(Table3[Amount],Table3[Month],Dashboard!E17, Table3[Income / Expense],Dashboard!E$10)</f>
        <v>0</v>
      </c>
      <c r="H17" s="21" t="s">
        <v>31</v>
      </c>
      <c r="I17" s="53">
        <f t="shared" si="0"/>
        <v>0</v>
      </c>
    </row>
    <row r="18" spans="2:9" ht="14.5" outlineLevel="1" thickBot="1" x14ac:dyDescent="0.35">
      <c r="B18" s="21" t="s">
        <v>32</v>
      </c>
      <c r="C18" s="53">
        <f>SUMIFS(Table3[Amount],Table3[Month],Dashboard!B18, Table3[Income / Expense],Dashboard!B$10)</f>
        <v>0</v>
      </c>
      <c r="E18" s="21" t="s">
        <v>32</v>
      </c>
      <c r="F18" s="53">
        <f>SUMIFS(Table3[Amount],Table3[Month],Dashboard!E18, Table3[Income / Expense],Dashboard!E$10)</f>
        <v>0</v>
      </c>
      <c r="H18" s="21" t="s">
        <v>32</v>
      </c>
      <c r="I18" s="53">
        <f t="shared" si="0"/>
        <v>0</v>
      </c>
    </row>
    <row r="19" spans="2:9" ht="14.5" outlineLevel="1" thickBot="1" x14ac:dyDescent="0.35">
      <c r="B19" s="21" t="s">
        <v>33</v>
      </c>
      <c r="C19" s="53">
        <f>SUMIFS(Table3[Amount],Table3[Month],Dashboard!B19, Table3[Income / Expense],Dashboard!B$10)</f>
        <v>0</v>
      </c>
      <c r="E19" s="21" t="s">
        <v>33</v>
      </c>
      <c r="F19" s="53">
        <f>SUMIFS(Table3[Amount],Table3[Month],Dashboard!E19, Table3[Income / Expense],Dashboard!E$10)</f>
        <v>0</v>
      </c>
      <c r="H19" s="21" t="s">
        <v>33</v>
      </c>
      <c r="I19" s="53">
        <f t="shared" si="0"/>
        <v>0</v>
      </c>
    </row>
    <row r="20" spans="2:9" ht="14.5" outlineLevel="1" thickBot="1" x14ac:dyDescent="0.35">
      <c r="B20" s="21" t="s">
        <v>34</v>
      </c>
      <c r="C20" s="53">
        <f>SUMIFS(Table3[Amount],Table3[Month],Dashboard!B20, Table3[Income / Expense],Dashboard!B$10)</f>
        <v>0</v>
      </c>
      <c r="E20" s="21" t="s">
        <v>34</v>
      </c>
      <c r="F20" s="53">
        <f>SUMIFS(Table3[Amount],Table3[Month],Dashboard!E20, Table3[Income / Expense],Dashboard!E$10)</f>
        <v>0</v>
      </c>
      <c r="H20" s="21" t="s">
        <v>34</v>
      </c>
      <c r="I20" s="53">
        <f t="shared" si="0"/>
        <v>0</v>
      </c>
    </row>
    <row r="21" spans="2:9" ht="14.5" outlineLevel="1" thickBot="1" x14ac:dyDescent="0.35">
      <c r="B21" s="21" t="s">
        <v>35</v>
      </c>
      <c r="C21" s="53">
        <f>SUMIFS(Table3[Amount],Table3[Month],Dashboard!B21, Table3[Income / Expense],Dashboard!B$10)</f>
        <v>0</v>
      </c>
      <c r="E21" s="21" t="s">
        <v>35</v>
      </c>
      <c r="F21" s="53">
        <f>SUMIFS(Table3[Amount],Table3[Month],Dashboard!E21, Table3[Income / Expense],Dashboard!E$10)</f>
        <v>0</v>
      </c>
      <c r="H21" s="21" t="s">
        <v>35</v>
      </c>
      <c r="I21" s="53">
        <f t="shared" si="0"/>
        <v>0</v>
      </c>
    </row>
    <row r="22" spans="2:9" ht="14.5" outlineLevel="1" thickBot="1" x14ac:dyDescent="0.35">
      <c r="B22" s="21" t="s">
        <v>36</v>
      </c>
      <c r="C22" s="54">
        <f>SUMIFS(Table3[Amount],Table3[Month],Dashboard!B22, Table3[Income / Expense],Dashboard!B$10)</f>
        <v>0</v>
      </c>
      <c r="E22" s="21" t="s">
        <v>36</v>
      </c>
      <c r="F22" s="53">
        <f>SUMIFS(Table3[Amount],Table3[Month],Dashboard!E22, Table3[Income / Expense],Dashboard!E$10)</f>
        <v>0</v>
      </c>
      <c r="H22" s="21" t="s">
        <v>36</v>
      </c>
      <c r="I22" s="53">
        <f t="shared" si="0"/>
        <v>0</v>
      </c>
    </row>
    <row r="23" spans="2:9" outlineLevel="1" x14ac:dyDescent="0.3">
      <c r="B23" s="15" t="s">
        <v>21</v>
      </c>
      <c r="C23" s="55">
        <f>SUM(C11:C22)</f>
        <v>0</v>
      </c>
      <c r="D23" s="2"/>
      <c r="E23" s="17" t="s">
        <v>21</v>
      </c>
      <c r="F23" s="57">
        <f>SUM(F11:F22)</f>
        <v>0</v>
      </c>
      <c r="G23" s="2"/>
      <c r="H23" s="19" t="s">
        <v>21</v>
      </c>
      <c r="I23" s="59">
        <f>SUM(I11:I22)</f>
        <v>0</v>
      </c>
    </row>
    <row r="24" spans="2:9" ht="14.5" outlineLevel="1" thickBot="1" x14ac:dyDescent="0.35">
      <c r="B24" s="16" t="s">
        <v>22</v>
      </c>
      <c r="C24" s="56">
        <f>SUMIF(C11:C22, "&lt;&gt;0")</f>
        <v>0</v>
      </c>
      <c r="D24" s="2"/>
      <c r="E24" s="18" t="s">
        <v>22</v>
      </c>
      <c r="F24" s="58">
        <f>SUMIF(F11:F22, "&lt;&gt;0")</f>
        <v>0</v>
      </c>
      <c r="G24" s="2"/>
      <c r="H24" s="20" t="s">
        <v>22</v>
      </c>
      <c r="I24" s="60">
        <f>SUMIF(I11:I22, "&lt;&gt;0")</f>
        <v>0</v>
      </c>
    </row>
    <row r="25" spans="2:9" x14ac:dyDescent="0.3">
      <c r="F25" s="2"/>
    </row>
    <row r="26" spans="2:9" x14ac:dyDescent="0.3">
      <c r="B26" s="14" t="s">
        <v>37</v>
      </c>
      <c r="C26" s="14"/>
      <c r="D26" s="14"/>
      <c r="E26" s="14"/>
      <c r="F26" s="14"/>
      <c r="G26" s="14"/>
      <c r="H26" s="14"/>
      <c r="I26" s="14"/>
    </row>
    <row r="27" spans="2:9" ht="14.5" thickBot="1" x14ac:dyDescent="0.35"/>
    <row r="28" spans="2:9" ht="14.5" outlineLevel="1" thickBot="1" x14ac:dyDescent="0.35">
      <c r="B28" s="118" t="s">
        <v>13</v>
      </c>
      <c r="C28" s="119"/>
      <c r="E28" s="120" t="s">
        <v>14</v>
      </c>
      <c r="F28" s="121"/>
    </row>
    <row r="29" spans="2:9" outlineLevel="1" x14ac:dyDescent="0.3">
      <c r="B29" s="26" t="str" cm="1">
        <f t="array" ref="B29:B31">Income_Expenses!I5:I7</f>
        <v>Salary</v>
      </c>
      <c r="C29" s="48">
        <f>SUMIFS(Table3[Amount],Table3[Category], Dashboard!B29)</f>
        <v>0</v>
      </c>
      <c r="E29" s="26" t="str" cm="1">
        <f t="array" ref="E29:E36">Income_Expenses!I8:I15</f>
        <v>Lloguer</v>
      </c>
      <c r="F29" s="48">
        <f>SUMIFS(Table3[Amount],Table3[Category], Dashboard!E29)</f>
        <v>32</v>
      </c>
    </row>
    <row r="30" spans="2:9" outlineLevel="1" x14ac:dyDescent="0.3">
      <c r="B30" s="23" t="str">
        <v>Trading</v>
      </c>
      <c r="C30" s="49">
        <f>SUMIFS(Table3[Amount],Table3[Category], Dashboard!B30)</f>
        <v>0</v>
      </c>
      <c r="E30" s="23" t="str">
        <v>Electricitat</v>
      </c>
      <c r="F30" s="49">
        <f>SUMIFS(Table3[Amount],Table3[Category], Dashboard!E30)</f>
        <v>0</v>
      </c>
    </row>
    <row r="31" spans="2:9" ht="14.5" outlineLevel="1" thickBot="1" x14ac:dyDescent="0.35">
      <c r="B31" s="27" t="str">
        <v>Classes</v>
      </c>
      <c r="C31" s="50">
        <f>SUMIFS(Table3[Amount],Table3[Category], Dashboard!B31)</f>
        <v>0</v>
      </c>
      <c r="E31" s="23" t="str">
        <v>Gym</v>
      </c>
      <c r="F31" s="49">
        <f>SUMIFS(Table3[Amount],Table3[Category], Dashboard!E31)</f>
        <v>0</v>
      </c>
    </row>
    <row r="32" spans="2:9" ht="14.5" outlineLevel="1" thickBot="1" x14ac:dyDescent="0.35">
      <c r="B32" s="25" t="s">
        <v>21</v>
      </c>
      <c r="C32" s="52">
        <f>SUM(C29:C31)</f>
        <v>0</v>
      </c>
      <c r="E32" s="23" t="str">
        <v>Subscriptions</v>
      </c>
      <c r="F32" s="49">
        <f>SUMIFS(Table3[Amount],Table3[Category], Dashboard!E32)</f>
        <v>0</v>
      </c>
    </row>
    <row r="33" spans="5:6" outlineLevel="1" x14ac:dyDescent="0.3">
      <c r="E33" s="23" t="str">
        <v>Alimentació</v>
      </c>
      <c r="F33" s="49">
        <f>SUMIFS(Table3[Amount],Table3[Category], Dashboard!E33)</f>
        <v>0</v>
      </c>
    </row>
    <row r="34" spans="5:6" outlineLevel="1" x14ac:dyDescent="0.3">
      <c r="E34" s="23" t="str">
        <v>Transport</v>
      </c>
      <c r="F34" s="49">
        <f>SUMIFS(Table3[Amount],Table3[Category], Dashboard!E34)</f>
        <v>0</v>
      </c>
    </row>
    <row r="35" spans="5:6" outlineLevel="1" x14ac:dyDescent="0.3">
      <c r="E35" s="23" t="str">
        <v>Oci</v>
      </c>
      <c r="F35" s="49">
        <f>SUMIFS(Table3[Amount],Table3[Category], Dashboard!E35)</f>
        <v>0</v>
      </c>
    </row>
    <row r="36" spans="5:6" ht="14.5" outlineLevel="1" thickBot="1" x14ac:dyDescent="0.35">
      <c r="E36" s="27" t="str">
        <v>Extres</v>
      </c>
      <c r="F36" s="50">
        <f>SUMIFS(Table3[Amount],Table3[Category], Dashboard!E36)</f>
        <v>0</v>
      </c>
    </row>
    <row r="37" spans="5:6" ht="14.5" outlineLevel="1" thickBot="1" x14ac:dyDescent="0.35">
      <c r="E37" s="28" t="s">
        <v>21</v>
      </c>
      <c r="F37" s="51">
        <f>SUM(F29:F36)</f>
        <v>32</v>
      </c>
    </row>
  </sheetData>
  <mergeCells count="5">
    <mergeCell ref="B10:C10"/>
    <mergeCell ref="E10:F10"/>
    <mergeCell ref="H10:I10"/>
    <mergeCell ref="B28:C28"/>
    <mergeCell ref="E28:F28"/>
  </mergeCells>
  <phoneticPr fontId="5" type="noConversion"/>
  <conditionalFormatting sqref="C11:C16 C22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{A617F231-6085-472B-97BE-792854F36C23}</x14:id>
        </ext>
      </extLst>
    </cfRule>
  </conditionalFormatting>
  <conditionalFormatting sqref="C17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{98DCA4CB-4CC0-4FDB-8FDB-9AA2338809B6}</x14:id>
        </ext>
      </extLst>
    </cfRule>
  </conditionalFormatting>
  <conditionalFormatting sqref="C18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{047A537B-9FD0-4653-96A2-A1667061C0F1}</x14:id>
        </ext>
      </extLst>
    </cfRule>
  </conditionalFormatting>
  <conditionalFormatting sqref="C19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{D3F95F2A-BCC4-48F8-AC49-EC6DB164D90A}</x14:id>
        </ext>
      </extLst>
    </cfRule>
  </conditionalFormatting>
  <conditionalFormatting sqref="C2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{24263CC3-1CD6-4EAE-B7D7-340E30C65F02}</x14:id>
        </ext>
      </extLst>
    </cfRule>
  </conditionalFormatting>
  <conditionalFormatting sqref="C21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{0978D33E-B087-4FF3-A57B-7247710B14B1}</x14:id>
        </ext>
      </extLst>
    </cfRule>
  </conditionalFormatting>
  <conditionalFormatting sqref="F11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{EB859839-9826-4D14-AE66-1A77D5753A8D}</x14:id>
        </ext>
      </extLst>
    </cfRule>
  </conditionalFormatting>
  <conditionalFormatting sqref="F11:F22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{9559816A-90D1-479F-A5E8-D9F9333A571B}</x14:id>
        </ext>
      </extLst>
    </cfRule>
  </conditionalFormatting>
  <conditionalFormatting sqref="F12:F22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{B2E09D76-F709-422A-A2E8-13742FD33D0B}</x14:id>
        </ext>
      </extLst>
    </cfRule>
  </conditionalFormatting>
  <conditionalFormatting sqref="I11:I22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{BBC9C001-1DDE-4B26-A347-F1442AFEC412}</x14:id>
        </ext>
      </extLst>
    </cfRule>
  </conditionalFormatting>
  <conditionalFormatting sqref="F29:F36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{0982FD52-A890-493A-A439-EF9682004F7C}</x14:id>
        </ext>
      </extLst>
    </cfRule>
  </conditionalFormatting>
  <conditionalFormatting sqref="C29:C3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{3877C4F5-C939-4B1F-92D9-E5DE2B9049C3}</x14:id>
        </ext>
      </extLst>
    </cfRule>
  </conditionalFormatting>
  <conditionalFormatting sqref="B11:B22">
    <cfRule type="cellIs" dxfId="19" priority="2" operator="equal">
      <formula>$C$6</formula>
    </cfRule>
  </conditionalFormatting>
  <conditionalFormatting sqref="E11:E22 H11:H22">
    <cfRule type="cellIs" dxfId="18" priority="1" operator="equal">
      <formula>$C$6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17F231-6085-472B-97BE-792854F36C2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C11:C16 C22</xm:sqref>
        </x14:conditionalFormatting>
        <x14:conditionalFormatting xmlns:xm="http://schemas.microsoft.com/office/excel/2006/main">
          <x14:cfRule type="dataBar" id="{98DCA4CB-4CC0-4FDB-8FDB-9AA2338809B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C17</xm:sqref>
        </x14:conditionalFormatting>
        <x14:conditionalFormatting xmlns:xm="http://schemas.microsoft.com/office/excel/2006/main">
          <x14:cfRule type="dataBar" id="{047A537B-9FD0-4653-96A2-A1667061C0F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C18</xm:sqref>
        </x14:conditionalFormatting>
        <x14:conditionalFormatting xmlns:xm="http://schemas.microsoft.com/office/excel/2006/main">
          <x14:cfRule type="dataBar" id="{D3F95F2A-BCC4-48F8-AC49-EC6DB164D90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C19</xm:sqref>
        </x14:conditionalFormatting>
        <x14:conditionalFormatting xmlns:xm="http://schemas.microsoft.com/office/excel/2006/main">
          <x14:cfRule type="dataBar" id="{24263CC3-1CD6-4EAE-B7D7-340E30C65F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C20</xm:sqref>
        </x14:conditionalFormatting>
        <x14:conditionalFormatting xmlns:xm="http://schemas.microsoft.com/office/excel/2006/main">
          <x14:cfRule type="dataBar" id="{0978D33E-B087-4FF3-A57B-7247710B14B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C21</xm:sqref>
        </x14:conditionalFormatting>
        <x14:conditionalFormatting xmlns:xm="http://schemas.microsoft.com/office/excel/2006/main">
          <x14:cfRule type="dataBar" id="{EB859839-9826-4D14-AE66-1A77D5753A8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F11</xm:sqref>
        </x14:conditionalFormatting>
        <x14:conditionalFormatting xmlns:xm="http://schemas.microsoft.com/office/excel/2006/main">
          <x14:cfRule type="dataBar" id="{9559816A-90D1-479F-A5E8-D9F9333A571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F11:F22</xm:sqref>
        </x14:conditionalFormatting>
        <x14:conditionalFormatting xmlns:xm="http://schemas.microsoft.com/office/excel/2006/main">
          <x14:cfRule type="dataBar" id="{B2E09D76-F709-422A-A2E8-13742FD33D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F12:F22</xm:sqref>
        </x14:conditionalFormatting>
        <x14:conditionalFormatting xmlns:xm="http://schemas.microsoft.com/office/excel/2006/main">
          <x14:cfRule type="dataBar" id="{BBC9C001-1DDE-4B26-A347-F1442AFEC4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I11:I22</xm:sqref>
        </x14:conditionalFormatting>
        <x14:conditionalFormatting xmlns:xm="http://schemas.microsoft.com/office/excel/2006/main">
          <x14:cfRule type="dataBar" id="{0982FD52-A890-493A-A439-EF9682004F7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F29:F36</xm:sqref>
        </x14:conditionalFormatting>
        <x14:conditionalFormatting xmlns:xm="http://schemas.microsoft.com/office/excel/2006/main">
          <x14:cfRule type="dataBar" id="{3877C4F5-C939-4B1F-92D9-E5DE2B9049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C29:C31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2CD4-8516-401C-8264-E4A0C79DD27E}">
  <sheetPr codeName="Sheet1"/>
  <dimension ref="C2:M77"/>
  <sheetViews>
    <sheetView showGridLines="0" workbookViewId="0">
      <selection activeCell="B9" sqref="B9"/>
    </sheetView>
  </sheetViews>
  <sheetFormatPr defaultRowHeight="14" outlineLevelRow="1" x14ac:dyDescent="0.3"/>
  <cols>
    <col min="1" max="2" width="8.7265625" style="1"/>
    <col min="3" max="3" width="10.6328125" style="1" customWidth="1"/>
    <col min="4" max="4" width="15.1796875" style="1" customWidth="1"/>
    <col min="5" max="5" width="8.7265625" style="1"/>
    <col min="6" max="6" width="11.7265625" style="1" customWidth="1"/>
    <col min="7" max="7" width="10.36328125" style="1" customWidth="1"/>
    <col min="8" max="8" width="13.26953125" style="1" customWidth="1"/>
    <col min="9" max="9" width="8.7265625" style="1"/>
    <col min="10" max="10" width="16.453125" style="1" customWidth="1"/>
    <col min="11" max="11" width="9.36328125" style="35" customWidth="1"/>
    <col min="12" max="12" width="10.54296875" style="1" customWidth="1"/>
    <col min="13" max="14" width="10.7265625" style="1" customWidth="1"/>
    <col min="15" max="16384" width="8.7265625" style="1"/>
  </cols>
  <sheetData>
    <row r="2" spans="3:12" ht="18.5" thickBot="1" x14ac:dyDescent="0.45">
      <c r="D2" s="5" t="s">
        <v>43</v>
      </c>
      <c r="E2" s="6"/>
      <c r="F2" s="6"/>
      <c r="G2" s="7"/>
      <c r="H2" s="7"/>
      <c r="I2" s="7"/>
      <c r="J2" s="7"/>
      <c r="K2" s="93"/>
    </row>
    <row r="3" spans="3:12" x14ac:dyDescent="0.3">
      <c r="E3" s="35"/>
    </row>
    <row r="4" spans="3:12" x14ac:dyDescent="0.3">
      <c r="D4" s="1" t="s">
        <v>45</v>
      </c>
      <c r="E4" s="36" t="s">
        <v>25</v>
      </c>
      <c r="G4" s="1" t="s">
        <v>46</v>
      </c>
      <c r="H4" s="111">
        <f ca="1">WEEKNUM(TODAY(),2)</f>
        <v>7</v>
      </c>
      <c r="J4" s="1" t="s">
        <v>53</v>
      </c>
      <c r="K4" s="94">
        <f>Dashboard!C11</f>
        <v>0</v>
      </c>
    </row>
    <row r="5" spans="3:12" x14ac:dyDescent="0.3">
      <c r="J5" s="1" t="s">
        <v>54</v>
      </c>
      <c r="K5" s="95">
        <f>Dashboard!F11</f>
        <v>0</v>
      </c>
    </row>
    <row r="6" spans="3:12" x14ac:dyDescent="0.3">
      <c r="D6" s="1" t="s">
        <v>44</v>
      </c>
      <c r="E6" s="38">
        <f>WEEKNUM(DATE(2024,MONTH(DATEVALUE(E4&amp;1))+1,0)) - WEEKNUM(DATE(2024,MONTH(DATEVALUE(E4&amp;1)),1)) + 1</f>
        <v>5</v>
      </c>
      <c r="J6" s="1" t="s">
        <v>41</v>
      </c>
      <c r="K6" s="96">
        <f>K4-K5</f>
        <v>0</v>
      </c>
    </row>
    <row r="7" spans="3:12" ht="14.5" thickBot="1" x14ac:dyDescent="0.35">
      <c r="H7" s="10"/>
    </row>
    <row r="8" spans="3:12" ht="14.5" thickBot="1" x14ac:dyDescent="0.35">
      <c r="D8" s="129" t="s">
        <v>55</v>
      </c>
      <c r="E8" s="130"/>
      <c r="F8" s="40" t="s">
        <v>47</v>
      </c>
      <c r="G8" s="73" t="s">
        <v>49</v>
      </c>
      <c r="H8" s="74" t="s">
        <v>50</v>
      </c>
      <c r="I8" s="74" t="s">
        <v>51</v>
      </c>
      <c r="J8" s="75" t="s">
        <v>52</v>
      </c>
    </row>
    <row r="9" spans="3:12" ht="16" thickBot="1" x14ac:dyDescent="0.4">
      <c r="C9" s="76">
        <v>100</v>
      </c>
      <c r="D9" s="81" t="s">
        <v>9</v>
      </c>
      <c r="E9" s="109">
        <f>C9-SUM(F9:J9)</f>
        <v>100</v>
      </c>
      <c r="F9" s="61">
        <f>$K22</f>
        <v>0</v>
      </c>
      <c r="G9" s="61">
        <f>$K35</f>
        <v>0</v>
      </c>
      <c r="H9" s="72">
        <f>$K48</f>
        <v>0</v>
      </c>
      <c r="I9" s="72">
        <f>$K61</f>
        <v>0</v>
      </c>
      <c r="J9" s="72">
        <f>$K74</f>
        <v>0</v>
      </c>
    </row>
    <row r="10" spans="3:12" ht="16" thickBot="1" x14ac:dyDescent="0.4">
      <c r="C10" s="77">
        <f>100</f>
        <v>100</v>
      </c>
      <c r="D10" s="82" t="s">
        <v>10</v>
      </c>
      <c r="E10" s="109">
        <f t="shared" ref="E10:E12" si="0">C10-SUM(F10:J10)</f>
        <v>100</v>
      </c>
      <c r="F10" s="61">
        <f t="shared" ref="F10:F12" si="1">$K23</f>
        <v>0</v>
      </c>
      <c r="G10" s="61">
        <f t="shared" ref="G10:G12" si="2">$K36</f>
        <v>0</v>
      </c>
      <c r="H10" s="72">
        <f t="shared" ref="H10:H12" si="3">$K49</f>
        <v>0</v>
      </c>
      <c r="I10" s="72">
        <f t="shared" ref="I10:I12" si="4">$K62</f>
        <v>0</v>
      </c>
      <c r="J10" s="72">
        <f t="shared" ref="J10:J12" si="5">$K75</f>
        <v>0</v>
      </c>
    </row>
    <row r="11" spans="3:12" ht="16" thickBot="1" x14ac:dyDescent="0.4">
      <c r="C11" s="78">
        <f>200</f>
        <v>200</v>
      </c>
      <c r="D11" s="83" t="s">
        <v>11</v>
      </c>
      <c r="E11" s="109">
        <f t="shared" si="0"/>
        <v>200</v>
      </c>
      <c r="F11" s="61">
        <f t="shared" si="1"/>
        <v>0</v>
      </c>
      <c r="G11" s="61">
        <f t="shared" si="2"/>
        <v>0</v>
      </c>
      <c r="H11" s="72">
        <f t="shared" si="3"/>
        <v>0</v>
      </c>
      <c r="I11" s="72">
        <f t="shared" si="4"/>
        <v>0</v>
      </c>
      <c r="J11" s="72">
        <f t="shared" si="5"/>
        <v>0</v>
      </c>
    </row>
    <row r="12" spans="3:12" ht="16" thickBot="1" x14ac:dyDescent="0.4">
      <c r="C12" s="79">
        <f>0</f>
        <v>0</v>
      </c>
      <c r="D12" s="84" t="s">
        <v>12</v>
      </c>
      <c r="E12" s="110">
        <f t="shared" si="0"/>
        <v>0</v>
      </c>
      <c r="F12" s="61">
        <f t="shared" si="1"/>
        <v>0</v>
      </c>
      <c r="G12" s="61">
        <f t="shared" si="2"/>
        <v>0</v>
      </c>
      <c r="H12" s="72">
        <f t="shared" si="3"/>
        <v>0</v>
      </c>
      <c r="I12" s="72">
        <f t="shared" si="4"/>
        <v>0</v>
      </c>
      <c r="J12" s="72">
        <f t="shared" si="5"/>
        <v>0</v>
      </c>
    </row>
    <row r="13" spans="3:12" x14ac:dyDescent="0.3">
      <c r="H13" s="10"/>
    </row>
    <row r="14" spans="3:12" ht="14.5" thickBot="1" x14ac:dyDescent="0.35"/>
    <row r="15" spans="3:12" ht="14.5" thickBot="1" x14ac:dyDescent="0.35">
      <c r="D15" s="126" t="s">
        <v>47</v>
      </c>
      <c r="E15" s="127"/>
      <c r="F15" s="127"/>
      <c r="G15" s="127"/>
      <c r="H15" s="127"/>
      <c r="I15" s="127"/>
      <c r="J15" s="128"/>
    </row>
    <row r="16" spans="3:12" ht="14.5" outlineLevel="1" thickBot="1" x14ac:dyDescent="0.35">
      <c r="D16" s="62">
        <v>45292</v>
      </c>
      <c r="E16" s="63">
        <v>45293</v>
      </c>
      <c r="F16" s="63">
        <v>45294</v>
      </c>
      <c r="G16" s="63">
        <v>45295</v>
      </c>
      <c r="H16" s="63">
        <v>45296</v>
      </c>
      <c r="I16" s="63">
        <v>45297</v>
      </c>
      <c r="J16" s="64">
        <f>D16-WEEKDAY(D16,2)+7</f>
        <v>45298</v>
      </c>
      <c r="K16" s="97"/>
      <c r="L16" s="2"/>
    </row>
    <row r="17" spans="3:13" ht="14.5" outlineLevel="1" thickBot="1" x14ac:dyDescent="0.35">
      <c r="D17" s="65" t="str">
        <f>TEXT(D16, "dddd")</f>
        <v>Monday</v>
      </c>
      <c r="E17" s="66" t="str">
        <f t="shared" ref="E17:J17" si="6">TEXT(E16, "dddd")</f>
        <v>Tuesday</v>
      </c>
      <c r="F17" s="66" t="str">
        <f t="shared" si="6"/>
        <v>Wednesday</v>
      </c>
      <c r="G17" s="66" t="str">
        <f t="shared" si="6"/>
        <v>Thursday</v>
      </c>
      <c r="H17" s="66" t="str">
        <f t="shared" si="6"/>
        <v>Friday</v>
      </c>
      <c r="I17" s="66" t="str">
        <f t="shared" si="6"/>
        <v>Saturday</v>
      </c>
      <c r="J17" s="67" t="str">
        <f t="shared" si="6"/>
        <v>Sunday</v>
      </c>
      <c r="K17" s="97"/>
      <c r="L17" s="2"/>
    </row>
    <row r="18" spans="3:13" ht="14.5" outlineLevel="1" thickBot="1" x14ac:dyDescent="0.35">
      <c r="C18" s="47" t="s">
        <v>13</v>
      </c>
      <c r="K18" s="41">
        <f>SUM(K19:K20)</f>
        <v>0</v>
      </c>
    </row>
    <row r="19" spans="3:13" ht="14.5" outlineLevel="1" thickBot="1" x14ac:dyDescent="0.35">
      <c r="C19" s="42" t="s">
        <v>7</v>
      </c>
      <c r="D19" s="68">
        <f>SUMIFS(Table3[Amount],Table3[Category],January!$C19,Table3[Date],January!D16)</f>
        <v>0</v>
      </c>
      <c r="E19" s="68">
        <f>SUMIFS(Table3[Amount],Table3[Category],January!$C19,Table3[Date],January!E16)</f>
        <v>0</v>
      </c>
      <c r="F19" s="68">
        <f>SUMIFS(Table3[Amount],Table3[Category],January!$C19,Table3[Date],January!F16)</f>
        <v>0</v>
      </c>
      <c r="G19" s="68">
        <f>SUMIFS(Table3[Amount],Table3[Category],January!$C19,Table3[Date],January!G16)</f>
        <v>0</v>
      </c>
      <c r="H19" s="68">
        <f>SUMIFS(Table3[Amount],Table3[Category],January!$C19,Table3[Date],January!H16)</f>
        <v>0</v>
      </c>
      <c r="I19" s="68">
        <f>SUMIFS(Table3[Amount],Table3[Category],January!$C19,Table3[Date],January!I16)</f>
        <v>0</v>
      </c>
      <c r="J19" s="68">
        <f>SUMIFS(Table3[Amount],Table3[Category],January!$C19,Table3[Date],January!J16)</f>
        <v>0</v>
      </c>
      <c r="K19" s="98">
        <f>SUM(D19:J19)</f>
        <v>0</v>
      </c>
    </row>
    <row r="20" spans="3:13" ht="14.5" outlineLevel="1" thickBot="1" x14ac:dyDescent="0.35">
      <c r="C20" s="43" t="s">
        <v>8</v>
      </c>
      <c r="D20" s="69">
        <f>SUMIFS(Table3[Amount],Table3[Category],January!$C$20,Table3[Date],January!D$16)</f>
        <v>0</v>
      </c>
      <c r="E20" s="69">
        <f>SUMIFS(Table3[Amount],Table3[Category],January!$C$20,Table3[Date],January!E$16)</f>
        <v>0</v>
      </c>
      <c r="F20" s="69">
        <f>SUMIFS(Table3[Amount],Table3[Category],January!$C$20,Table3[Date],January!F$16)</f>
        <v>0</v>
      </c>
      <c r="G20" s="69">
        <f>SUMIFS(Table3[Amount],Table3[Category],January!$C$20,Table3[Date],January!G$16)</f>
        <v>0</v>
      </c>
      <c r="H20" s="69">
        <f>SUMIFS(Table3[Amount],Table3[Category],January!$C$20,Table3[Date],January!H$16)</f>
        <v>0</v>
      </c>
      <c r="I20" s="69">
        <f>SUMIFS(Table3[Amount],Table3[Category],January!$C$20,Table3[Date],January!I$16)</f>
        <v>0</v>
      </c>
      <c r="J20" s="69">
        <f>SUMIFS(Table3[Amount],Table3[Category],January!$C$20,Table3[Date],January!J$16)</f>
        <v>0</v>
      </c>
      <c r="K20" s="99">
        <f t="shared" ref="K20:K24" si="7">SUM(D20:J20)</f>
        <v>0</v>
      </c>
      <c r="L20" s="124" t="s">
        <v>14</v>
      </c>
      <c r="M20" s="125"/>
    </row>
    <row r="21" spans="3:13" ht="14.5" outlineLevel="1" thickBot="1" x14ac:dyDescent="0.35">
      <c r="C21" s="103" t="s">
        <v>14</v>
      </c>
      <c r="D21" s="122">
        <f>(SUM($C$9:$C$12)/4)-K21</f>
        <v>100</v>
      </c>
      <c r="E21" s="122"/>
      <c r="F21" s="122"/>
      <c r="G21" s="122"/>
      <c r="H21" s="122"/>
      <c r="I21" s="122"/>
      <c r="J21" s="123"/>
      <c r="K21" s="39">
        <f>SUM(K22:K25)</f>
        <v>0</v>
      </c>
      <c r="L21" s="37"/>
      <c r="M21" s="104" t="s">
        <v>48</v>
      </c>
    </row>
    <row r="22" spans="3:13" ht="14.5" outlineLevel="1" thickBot="1" x14ac:dyDescent="0.35">
      <c r="C22" s="45" t="s">
        <v>9</v>
      </c>
      <c r="D22" s="70">
        <f>SUMIFS(Table3[Amount],Table3[Category],January!$C$22,Table3[Date],January!D$16)</f>
        <v>0</v>
      </c>
      <c r="E22" s="70">
        <f>SUMIFS(Table3[Amount],Table3[Category],January!$C$22,Table3[Date],January!E$16)</f>
        <v>0</v>
      </c>
      <c r="F22" s="70">
        <f>SUMIFS(Table3[Amount],Table3[Category],January!$C$22,Table3[Date],January!F$16)</f>
        <v>0</v>
      </c>
      <c r="G22" s="70">
        <f>SUMIFS(Table3[Amount],Table3[Category],January!$C$22,Table3[Date],January!G$16)</f>
        <v>0</v>
      </c>
      <c r="H22" s="70">
        <f>SUMIFS(Table3[Amount],Table3[Category],January!$C$22,Table3[Date],January!H$16)</f>
        <v>0</v>
      </c>
      <c r="I22" s="70">
        <f>SUMIFS(Table3[Amount],Table3[Category],January!$C$22,Table3[Date],January!I$16)</f>
        <v>0</v>
      </c>
      <c r="J22" s="70">
        <f>SUMIFS(Table3[Amount],Table3[Category],January!$C$22,Table3[Date],January!J$16)</f>
        <v>0</v>
      </c>
      <c r="K22" s="100">
        <f t="shared" si="7"/>
        <v>0</v>
      </c>
      <c r="L22" s="105" t="s">
        <v>9</v>
      </c>
      <c r="M22" s="108">
        <f>$C$9/4-K22</f>
        <v>25</v>
      </c>
    </row>
    <row r="23" spans="3:13" ht="14.5" outlineLevel="1" thickBot="1" x14ac:dyDescent="0.35">
      <c r="C23" s="43" t="s">
        <v>10</v>
      </c>
      <c r="D23" s="71">
        <f>SUMIFS(Table3[Amount],Table3[Category],January!$C$23,Table3[Date],January!D$16)</f>
        <v>0</v>
      </c>
      <c r="E23" s="71">
        <f>SUMIFS(Table3[Amount],Table3[Category],January!$C$23,Table3[Date],January!E$16)</f>
        <v>0</v>
      </c>
      <c r="F23" s="71">
        <f>SUMIFS(Table3[Amount],Table3[Category],January!$C$23,Table3[Date],January!F$16)</f>
        <v>0</v>
      </c>
      <c r="G23" s="71">
        <f>SUMIFS(Table3[Amount],Table3[Category],January!$C$23,Table3[Date],January!G$16)</f>
        <v>0</v>
      </c>
      <c r="H23" s="71">
        <f>SUMIFS(Table3[Amount],Table3[Category],January!$C$23,Table3[Date],January!H$16)</f>
        <v>0</v>
      </c>
      <c r="I23" s="71">
        <f>SUMIFS(Table3[Amount],Table3[Category],January!$C$23,Table3[Date],January!I$16)</f>
        <v>0</v>
      </c>
      <c r="J23" s="71">
        <f>SUMIFS(Table3[Amount],Table3[Category],January!$C$23,Table3[Date],January!J$16)</f>
        <v>0</v>
      </c>
      <c r="K23" s="101">
        <f t="shared" si="7"/>
        <v>0</v>
      </c>
      <c r="L23" s="106" t="s">
        <v>10</v>
      </c>
      <c r="M23" s="108">
        <f>$C$10/4-K23</f>
        <v>25</v>
      </c>
    </row>
    <row r="24" spans="3:13" ht="14.5" outlineLevel="1" thickBot="1" x14ac:dyDescent="0.35">
      <c r="C24" s="45" t="s">
        <v>11</v>
      </c>
      <c r="D24" s="71">
        <f>SUMIFS(Table3[Amount],Table3[Category],January!$C$24,Table3[Date],January!D$16)</f>
        <v>0</v>
      </c>
      <c r="E24" s="71">
        <f>SUMIFS(Table3[Amount],Table3[Category],January!$C$24,Table3[Date],January!E$16)</f>
        <v>0</v>
      </c>
      <c r="F24" s="71">
        <f>SUMIFS(Table3[Amount],Table3[Category],January!$C$24,Table3[Date],January!F$16)</f>
        <v>0</v>
      </c>
      <c r="G24" s="71">
        <f>SUMIFS(Table3[Amount],Table3[Category],January!$C$24,Table3[Date],January!G$16)</f>
        <v>0</v>
      </c>
      <c r="H24" s="71">
        <f>SUMIFS(Table3[Amount],Table3[Category],January!$C$24,Table3[Date],January!H$16)</f>
        <v>0</v>
      </c>
      <c r="I24" s="71">
        <f>SUMIFS(Table3[Amount],Table3[Category],January!$C$24,Table3[Date],January!I$16)</f>
        <v>0</v>
      </c>
      <c r="J24" s="71">
        <f>SUMIFS(Table3[Amount],Table3[Category],January!$C$24,Table3[Date],January!J$16)</f>
        <v>0</v>
      </c>
      <c r="K24" s="101">
        <f t="shared" si="7"/>
        <v>0</v>
      </c>
      <c r="L24" s="105" t="s">
        <v>11</v>
      </c>
      <c r="M24" s="108">
        <f>$C$11/4-K24</f>
        <v>50</v>
      </c>
    </row>
    <row r="25" spans="3:13" ht="14.5" outlineLevel="1" thickBot="1" x14ac:dyDescent="0.35">
      <c r="C25" s="46" t="s">
        <v>12</v>
      </c>
      <c r="D25" s="71">
        <f>SUMIFS(Table3[Amount],Table3[Category],January!$C$25,Table3[Date],January!D$16)</f>
        <v>0</v>
      </c>
      <c r="E25" s="71">
        <f>SUMIFS(Table3[Amount],Table3[Category],January!$C$25,Table3[Date],January!E$16)</f>
        <v>0</v>
      </c>
      <c r="F25" s="71">
        <f>SUMIFS(Table3[Amount],Table3[Category],January!$C$25,Table3[Date],January!F$16)</f>
        <v>0</v>
      </c>
      <c r="G25" s="71">
        <f>SUMIFS(Table3[Amount],Table3[Category],January!$C$25,Table3[Date],January!G$16)</f>
        <v>0</v>
      </c>
      <c r="H25" s="71">
        <f>SUMIFS(Table3[Amount],Table3[Category],January!$C$25,Table3[Date],January!H$16)</f>
        <v>0</v>
      </c>
      <c r="I25" s="71">
        <f>SUMIFS(Table3[Amount],Table3[Category],January!$C$25,Table3[Date],January!I$16)</f>
        <v>0</v>
      </c>
      <c r="J25" s="71">
        <f>SUMIFS(Table3[Amount],Table3[Category],January!$C$25,Table3[Date],January!J$16)</f>
        <v>0</v>
      </c>
      <c r="K25" s="102">
        <f>SUM(D25:J25)</f>
        <v>0</v>
      </c>
      <c r="L25" s="107" t="s">
        <v>12</v>
      </c>
      <c r="M25" s="108">
        <f>$C$12/4-K25</f>
        <v>0</v>
      </c>
    </row>
    <row r="27" spans="3:13" ht="14.5" thickBot="1" x14ac:dyDescent="0.35"/>
    <row r="28" spans="3:13" ht="14.5" thickBot="1" x14ac:dyDescent="0.35">
      <c r="D28" s="126" t="s">
        <v>49</v>
      </c>
      <c r="E28" s="127"/>
      <c r="F28" s="127"/>
      <c r="G28" s="127"/>
      <c r="H28" s="127"/>
      <c r="I28" s="127"/>
      <c r="J28" s="128"/>
    </row>
    <row r="29" spans="3:13" ht="14.5" outlineLevel="1" thickBot="1" x14ac:dyDescent="0.35">
      <c r="D29" s="62">
        <f t="shared" ref="D29:I29" si="8">D16+7</f>
        <v>45299</v>
      </c>
      <c r="E29" s="62">
        <f t="shared" si="8"/>
        <v>45300</v>
      </c>
      <c r="F29" s="62">
        <f t="shared" si="8"/>
        <v>45301</v>
      </c>
      <c r="G29" s="62">
        <f t="shared" si="8"/>
        <v>45302</v>
      </c>
      <c r="H29" s="62">
        <f t="shared" si="8"/>
        <v>45303</v>
      </c>
      <c r="I29" s="62">
        <f t="shared" si="8"/>
        <v>45304</v>
      </c>
      <c r="J29" s="64">
        <f>D29-WEEKDAY(D29,2)+7</f>
        <v>45305</v>
      </c>
      <c r="K29" s="97"/>
    </row>
    <row r="30" spans="3:13" ht="14.5" outlineLevel="1" thickBot="1" x14ac:dyDescent="0.35">
      <c r="D30" s="65" t="str">
        <f>TEXT(D29, "dddd")</f>
        <v>Monday</v>
      </c>
      <c r="E30" s="66" t="str">
        <f t="shared" ref="E30" si="9">TEXT(E29, "dddd")</f>
        <v>Tuesday</v>
      </c>
      <c r="F30" s="66" t="str">
        <f t="shared" ref="F30" si="10">TEXT(F29, "dddd")</f>
        <v>Wednesday</v>
      </c>
      <c r="G30" s="66" t="str">
        <f t="shared" ref="G30" si="11">TEXT(G29, "dddd")</f>
        <v>Thursday</v>
      </c>
      <c r="H30" s="66" t="str">
        <f t="shared" ref="H30" si="12">TEXT(H29, "dddd")</f>
        <v>Friday</v>
      </c>
      <c r="I30" s="66" t="str">
        <f t="shared" ref="I30" si="13">TEXT(I29, "dddd")</f>
        <v>Saturday</v>
      </c>
      <c r="J30" s="67" t="str">
        <f t="shared" ref="J30" si="14">TEXT(J29, "dddd")</f>
        <v>Sunday</v>
      </c>
      <c r="K30" s="97"/>
    </row>
    <row r="31" spans="3:13" ht="14.5" outlineLevel="1" thickBot="1" x14ac:dyDescent="0.35">
      <c r="C31" s="47" t="s">
        <v>13</v>
      </c>
      <c r="K31" s="41">
        <f>SUM(K32:K33)</f>
        <v>0</v>
      </c>
    </row>
    <row r="32" spans="3:13" ht="14.5" outlineLevel="1" thickBot="1" x14ac:dyDescent="0.35">
      <c r="C32" s="42" t="s">
        <v>7</v>
      </c>
      <c r="D32" s="68">
        <f>SUMIFS(Table3[Amount],Table3[Category],January!$C32,Table3[Date],January!D$29)</f>
        <v>0</v>
      </c>
      <c r="E32" s="68">
        <f>SUMIFS(Table3[Amount],Table3[Category],January!$C32,Table3[Date],January!E$29)</f>
        <v>0</v>
      </c>
      <c r="F32" s="68">
        <f>SUMIFS(Table3[Amount],Table3[Category],January!$C32,Table3[Date],January!F$29)</f>
        <v>0</v>
      </c>
      <c r="G32" s="68">
        <f>SUMIFS(Table3[Amount],Table3[Category],January!$C32,Table3[Date],January!G$29)</f>
        <v>0</v>
      </c>
      <c r="H32" s="68">
        <f>SUMIFS(Table3[Amount],Table3[Category],January!$C32,Table3[Date],January!H$29)</f>
        <v>0</v>
      </c>
      <c r="I32" s="68">
        <f>SUMIFS(Table3[Amount],Table3[Category],January!$C32,Table3[Date],January!I$29)</f>
        <v>0</v>
      </c>
      <c r="J32" s="68">
        <f>SUMIFS(Table3[Amount],Table3[Category],January!$C32,Table3[Date],January!J$29)</f>
        <v>0</v>
      </c>
      <c r="K32" s="98">
        <f>SUM(D32:J32)</f>
        <v>0</v>
      </c>
    </row>
    <row r="33" spans="3:13" ht="14.5" outlineLevel="1" thickBot="1" x14ac:dyDescent="0.35">
      <c r="C33" s="43" t="s">
        <v>8</v>
      </c>
      <c r="D33" s="68">
        <f>SUMIFS(Table3[Amount],Table3[Category],January!$C33,Table3[Date],January!D$29)</f>
        <v>0</v>
      </c>
      <c r="E33" s="68">
        <f>SUMIFS(Table3[Amount],Table3[Category],January!$C33,Table3[Date],January!E$29)</f>
        <v>0</v>
      </c>
      <c r="F33" s="68">
        <f>SUMIFS(Table3[Amount],Table3[Category],January!$C33,Table3[Date],January!F$29)</f>
        <v>0</v>
      </c>
      <c r="G33" s="68">
        <f>SUMIFS(Table3[Amount],Table3[Category],January!$C33,Table3[Date],January!G$29)</f>
        <v>0</v>
      </c>
      <c r="H33" s="68">
        <f>SUMIFS(Table3[Amount],Table3[Category],January!$C33,Table3[Date],January!H$29)</f>
        <v>0</v>
      </c>
      <c r="I33" s="68">
        <f>SUMIFS(Table3[Amount],Table3[Category],January!$C33,Table3[Date],January!I$29)</f>
        <v>0</v>
      </c>
      <c r="J33" s="68">
        <f>SUMIFS(Table3[Amount],Table3[Category],January!$C33,Table3[Date],January!J$29)</f>
        <v>0</v>
      </c>
      <c r="K33" s="99">
        <f t="shared" ref="K33:K37" si="15">SUM(D33:J33)</f>
        <v>0</v>
      </c>
      <c r="L33" s="124" t="s">
        <v>14</v>
      </c>
      <c r="M33" s="125"/>
    </row>
    <row r="34" spans="3:13" ht="14.5" outlineLevel="1" thickBot="1" x14ac:dyDescent="0.35">
      <c r="C34" s="44" t="s">
        <v>14</v>
      </c>
      <c r="D34" s="122">
        <f>(SUM($C$9:$C$12)/4)-K34</f>
        <v>100</v>
      </c>
      <c r="E34" s="122"/>
      <c r="F34" s="122"/>
      <c r="G34" s="122"/>
      <c r="H34" s="122"/>
      <c r="I34" s="122"/>
      <c r="J34" s="123"/>
      <c r="K34" s="39">
        <f>SUM(K35:K38)</f>
        <v>0</v>
      </c>
      <c r="L34" s="37"/>
      <c r="M34" s="104" t="s">
        <v>48</v>
      </c>
    </row>
    <row r="35" spans="3:13" ht="14.5" outlineLevel="1" thickBot="1" x14ac:dyDescent="0.35">
      <c r="C35" s="45" t="s">
        <v>9</v>
      </c>
      <c r="D35" s="70">
        <f>SUMIFS(Table3[Amount],Table3[Category],January!$C35,Table3[Date],January!D$29)</f>
        <v>0</v>
      </c>
      <c r="E35" s="70">
        <f>SUMIFS(Table3[Amount],Table3[Category],January!$C35,Table3[Date],January!E$29)</f>
        <v>0</v>
      </c>
      <c r="F35" s="70">
        <f>SUMIFS(Table3[Amount],Table3[Category],January!$C35,Table3[Date],January!F$29)</f>
        <v>0</v>
      </c>
      <c r="G35" s="70">
        <f>SUMIFS(Table3[Amount],Table3[Category],January!$C35,Table3[Date],January!G$29)</f>
        <v>0</v>
      </c>
      <c r="H35" s="70">
        <f>SUMIFS(Table3[Amount],Table3[Category],January!$C35,Table3[Date],January!H$29)</f>
        <v>0</v>
      </c>
      <c r="I35" s="70">
        <f>SUMIFS(Table3[Amount],Table3[Category],January!$C35,Table3[Date],January!I$29)</f>
        <v>0</v>
      </c>
      <c r="J35" s="70">
        <f>SUMIFS(Table3[Amount],Table3[Category],January!$C35,Table3[Date],January!J$29)</f>
        <v>0</v>
      </c>
      <c r="K35" s="100">
        <f>SUM(D35:J35)</f>
        <v>0</v>
      </c>
      <c r="L35" s="105" t="s">
        <v>9</v>
      </c>
      <c r="M35" s="108">
        <f>$C$9/4-K35</f>
        <v>25</v>
      </c>
    </row>
    <row r="36" spans="3:13" ht="14.5" outlineLevel="1" thickBot="1" x14ac:dyDescent="0.35">
      <c r="C36" s="43" t="s">
        <v>10</v>
      </c>
      <c r="D36" s="70">
        <f>SUMIFS(Table3[Amount],Table3[Category],January!$C36,Table3[Date],January!D$29)</f>
        <v>0</v>
      </c>
      <c r="E36" s="70">
        <f>SUMIFS(Table3[Amount],Table3[Category],January!$C36,Table3[Date],January!E$29)</f>
        <v>0</v>
      </c>
      <c r="F36" s="70">
        <f>SUMIFS(Table3[Amount],Table3[Category],January!$C36,Table3[Date],January!F$29)</f>
        <v>0</v>
      </c>
      <c r="G36" s="70">
        <f>SUMIFS(Table3[Amount],Table3[Category],January!$C36,Table3[Date],January!G$29)</f>
        <v>0</v>
      </c>
      <c r="H36" s="70">
        <f>SUMIFS(Table3[Amount],Table3[Category],January!$C36,Table3[Date],January!H$29)</f>
        <v>0</v>
      </c>
      <c r="I36" s="70">
        <f>SUMIFS(Table3[Amount],Table3[Category],January!$C36,Table3[Date],January!I$29)</f>
        <v>0</v>
      </c>
      <c r="J36" s="70">
        <f>SUMIFS(Table3[Amount],Table3[Category],January!$C36,Table3[Date],January!J$29)</f>
        <v>0</v>
      </c>
      <c r="K36" s="101">
        <f>SUM(D36:J36)</f>
        <v>0</v>
      </c>
      <c r="L36" s="106" t="s">
        <v>10</v>
      </c>
      <c r="M36" s="108">
        <f>$C$10/4-K36</f>
        <v>25</v>
      </c>
    </row>
    <row r="37" spans="3:13" ht="14.5" outlineLevel="1" thickBot="1" x14ac:dyDescent="0.35">
      <c r="C37" s="45" t="s">
        <v>11</v>
      </c>
      <c r="D37" s="70">
        <f>SUMIFS(Table3[Amount],Table3[Category],January!$C37,Table3[Date],January!D$29)</f>
        <v>0</v>
      </c>
      <c r="E37" s="70">
        <f>SUMIFS(Table3[Amount],Table3[Category],January!$C37,Table3[Date],January!E$29)</f>
        <v>0</v>
      </c>
      <c r="F37" s="70">
        <f>SUMIFS(Table3[Amount],Table3[Category],January!$C37,Table3[Date],January!F$29)</f>
        <v>0</v>
      </c>
      <c r="G37" s="70">
        <f>SUMIFS(Table3[Amount],Table3[Category],January!$C37,Table3[Date],January!G$29)</f>
        <v>0</v>
      </c>
      <c r="H37" s="70">
        <f>SUMIFS(Table3[Amount],Table3[Category],January!$C37,Table3[Date],January!H$29)</f>
        <v>0</v>
      </c>
      <c r="I37" s="70">
        <f>SUMIFS(Table3[Amount],Table3[Category],January!$C37,Table3[Date],January!I$29)</f>
        <v>0</v>
      </c>
      <c r="J37" s="70">
        <f>SUMIFS(Table3[Amount],Table3[Category],January!$C37,Table3[Date],January!J$29)</f>
        <v>0</v>
      </c>
      <c r="K37" s="101">
        <f t="shared" si="15"/>
        <v>0</v>
      </c>
      <c r="L37" s="105" t="s">
        <v>11</v>
      </c>
      <c r="M37" s="108">
        <f>$C$11/4-K37</f>
        <v>50</v>
      </c>
    </row>
    <row r="38" spans="3:13" ht="14.5" outlineLevel="1" thickBot="1" x14ac:dyDescent="0.35">
      <c r="C38" s="46" t="s">
        <v>12</v>
      </c>
      <c r="D38" s="70">
        <f>SUMIFS(Table3[Amount],Table3[Category],January!$C38,Table3[Date],January!D$29)</f>
        <v>0</v>
      </c>
      <c r="E38" s="70">
        <f>SUMIFS(Table3[Amount],Table3[Category],January!$C38,Table3[Date],January!E$29)</f>
        <v>0</v>
      </c>
      <c r="F38" s="70">
        <f>SUMIFS(Table3[Amount],Table3[Category],January!$C38,Table3[Date],January!F$29)</f>
        <v>0</v>
      </c>
      <c r="G38" s="70">
        <f>SUMIFS(Table3[Amount],Table3[Category],January!$C38,Table3[Date],January!G$29)</f>
        <v>0</v>
      </c>
      <c r="H38" s="70">
        <f>SUMIFS(Table3[Amount],Table3[Category],January!$C38,Table3[Date],January!H$29)</f>
        <v>0</v>
      </c>
      <c r="I38" s="70">
        <f>SUMIFS(Table3[Amount],Table3[Category],January!$C38,Table3[Date],January!I$29)</f>
        <v>0</v>
      </c>
      <c r="J38" s="70">
        <f>SUMIFS(Table3[Amount],Table3[Category],January!$C38,Table3[Date],January!J$29)</f>
        <v>0</v>
      </c>
      <c r="K38" s="102">
        <f>SUM(D38:J38)</f>
        <v>0</v>
      </c>
      <c r="L38" s="107" t="s">
        <v>12</v>
      </c>
      <c r="M38" s="108">
        <f>$C$12/4-K38</f>
        <v>0</v>
      </c>
    </row>
    <row r="40" spans="3:13" ht="14.5" thickBot="1" x14ac:dyDescent="0.35"/>
    <row r="41" spans="3:13" ht="14.5" thickBot="1" x14ac:dyDescent="0.35">
      <c r="D41" s="126" t="s">
        <v>50</v>
      </c>
      <c r="E41" s="127"/>
      <c r="F41" s="127"/>
      <c r="G41" s="127"/>
      <c r="H41" s="127"/>
      <c r="I41" s="127"/>
      <c r="J41" s="128"/>
    </row>
    <row r="42" spans="3:13" ht="14.5" outlineLevel="1" thickBot="1" x14ac:dyDescent="0.35">
      <c r="D42" s="62">
        <f>D29+7</f>
        <v>45306</v>
      </c>
      <c r="E42" s="62">
        <f t="shared" ref="E42:I42" si="16">E29+7</f>
        <v>45307</v>
      </c>
      <c r="F42" s="62">
        <f t="shared" si="16"/>
        <v>45308</v>
      </c>
      <c r="G42" s="62">
        <f t="shared" si="16"/>
        <v>45309</v>
      </c>
      <c r="H42" s="62">
        <f t="shared" si="16"/>
        <v>45310</v>
      </c>
      <c r="I42" s="62">
        <f t="shared" si="16"/>
        <v>45311</v>
      </c>
      <c r="J42" s="64">
        <f>D42-WEEKDAY(D42,2)+7</f>
        <v>45312</v>
      </c>
      <c r="K42" s="97"/>
    </row>
    <row r="43" spans="3:13" ht="14.5" outlineLevel="1" thickBot="1" x14ac:dyDescent="0.35">
      <c r="D43" s="65" t="str">
        <f>TEXT(D42, "dddd")</f>
        <v>Monday</v>
      </c>
      <c r="E43" s="66" t="str">
        <f t="shared" ref="E43" si="17">TEXT(E42, "dddd")</f>
        <v>Tuesday</v>
      </c>
      <c r="F43" s="66" t="str">
        <f t="shared" ref="F43" si="18">TEXT(F42, "dddd")</f>
        <v>Wednesday</v>
      </c>
      <c r="G43" s="66" t="str">
        <f t="shared" ref="G43" si="19">TEXT(G42, "dddd")</f>
        <v>Thursday</v>
      </c>
      <c r="H43" s="66" t="str">
        <f t="shared" ref="H43" si="20">TEXT(H42, "dddd")</f>
        <v>Friday</v>
      </c>
      <c r="I43" s="66" t="str">
        <f t="shared" ref="I43" si="21">TEXT(I42, "dddd")</f>
        <v>Saturday</v>
      </c>
      <c r="J43" s="67" t="str">
        <f t="shared" ref="J43" si="22">TEXT(J42, "dddd")</f>
        <v>Sunday</v>
      </c>
      <c r="K43" s="97"/>
    </row>
    <row r="44" spans="3:13" ht="14.5" outlineLevel="1" thickBot="1" x14ac:dyDescent="0.35">
      <c r="C44" s="47" t="s">
        <v>13</v>
      </c>
      <c r="K44" s="41">
        <f>SUM(K45:K46)</f>
        <v>0</v>
      </c>
    </row>
    <row r="45" spans="3:13" ht="14.5" outlineLevel="1" thickBot="1" x14ac:dyDescent="0.35">
      <c r="C45" s="42" t="s">
        <v>7</v>
      </c>
      <c r="D45" s="68">
        <f>SUMIFS(Table3[Amount],Table3[Category],January!$C45,Table3[Date],D$42)</f>
        <v>0</v>
      </c>
      <c r="E45" s="68">
        <f>SUMIFS(Table3[Amount],Table3[Category],January!$C45,Table3[Date],E$42)</f>
        <v>0</v>
      </c>
      <c r="F45" s="68">
        <f>SUMIFS(Table3[Amount],Table3[Category],January!$C45,Table3[Date],F$42)</f>
        <v>0</v>
      </c>
      <c r="G45" s="68">
        <f>SUMIFS(Table3[Amount],Table3[Category],January!$C45,Table3[Date],G$42)</f>
        <v>0</v>
      </c>
      <c r="H45" s="68">
        <f>SUMIFS(Table3[Amount],Table3[Category],January!$C45,Table3[Date],H$42)</f>
        <v>0</v>
      </c>
      <c r="I45" s="68">
        <f>SUMIFS(Table3[Amount],Table3[Category],January!$C45,Table3[Date],I$42)</f>
        <v>0</v>
      </c>
      <c r="J45" s="68">
        <f>SUMIFS(Table3[Amount],Table3[Category],January!$C45,Table3[Date],J$42)</f>
        <v>0</v>
      </c>
      <c r="K45" s="98">
        <f>SUM(D45:J45)</f>
        <v>0</v>
      </c>
    </row>
    <row r="46" spans="3:13" ht="14.5" outlineLevel="1" thickBot="1" x14ac:dyDescent="0.35">
      <c r="C46" s="43" t="s">
        <v>8</v>
      </c>
      <c r="D46" s="68">
        <f>SUMIFS(Table3[Amount],Table3[Category],January!$C46,Table3[Date],D$42)</f>
        <v>0</v>
      </c>
      <c r="E46" s="68">
        <f>SUMIFS(Table3[Amount],Table3[Category],January!$C46,Table3[Date],E$42)</f>
        <v>0</v>
      </c>
      <c r="F46" s="68">
        <f>SUMIFS(Table3[Amount],Table3[Category],January!$C46,Table3[Date],F$42)</f>
        <v>0</v>
      </c>
      <c r="G46" s="68">
        <f>SUMIFS(Table3[Amount],Table3[Category],January!$C46,Table3[Date],G$42)</f>
        <v>0</v>
      </c>
      <c r="H46" s="68">
        <f>SUMIFS(Table3[Amount],Table3[Category],January!$C46,Table3[Date],H$42)</f>
        <v>0</v>
      </c>
      <c r="I46" s="68">
        <f>SUMIFS(Table3[Amount],Table3[Category],January!$C46,Table3[Date],I$42)</f>
        <v>0</v>
      </c>
      <c r="J46" s="68">
        <f>SUMIFS(Table3[Amount],Table3[Category],January!$C46,Table3[Date],J$42)</f>
        <v>0</v>
      </c>
      <c r="K46" s="99">
        <f t="shared" ref="K46" si="23">SUM(D46:J46)</f>
        <v>0</v>
      </c>
      <c r="L46" s="124" t="s">
        <v>14</v>
      </c>
      <c r="M46" s="125"/>
    </row>
    <row r="47" spans="3:13" ht="14.5" outlineLevel="1" thickBot="1" x14ac:dyDescent="0.35">
      <c r="C47" s="44" t="s">
        <v>14</v>
      </c>
      <c r="D47" s="122">
        <f>(SUM($C$9:$C$12)/4)-K47</f>
        <v>100</v>
      </c>
      <c r="E47" s="122"/>
      <c r="F47" s="122"/>
      <c r="G47" s="122"/>
      <c r="H47" s="122"/>
      <c r="I47" s="122"/>
      <c r="J47" s="123"/>
      <c r="K47" s="39">
        <f>SUM(K48:K51)</f>
        <v>0</v>
      </c>
      <c r="L47" s="37"/>
      <c r="M47" s="104" t="s">
        <v>48</v>
      </c>
    </row>
    <row r="48" spans="3:13" ht="14.5" outlineLevel="1" thickBot="1" x14ac:dyDescent="0.35">
      <c r="C48" s="45" t="s">
        <v>9</v>
      </c>
      <c r="D48" s="70">
        <f>SUMIFS(Table3[Amount],Table3[Category],January!$C48,Table3[Date],D$42)</f>
        <v>0</v>
      </c>
      <c r="E48" s="70">
        <f>SUMIFS(Table3[Amount],Table3[Category],January!$C48,Table3[Date],E$42)</f>
        <v>0</v>
      </c>
      <c r="F48" s="70">
        <f>SUMIFS(Table3[Amount],Table3[Category],January!$C48,Table3[Date],F$42)</f>
        <v>0</v>
      </c>
      <c r="G48" s="70">
        <f>SUMIFS(Table3[Amount],Table3[Category],January!$C48,Table3[Date],G$42)</f>
        <v>0</v>
      </c>
      <c r="H48" s="70">
        <f>SUMIFS(Table3[Amount],Table3[Category],January!$C48,Table3[Date],H$42)</f>
        <v>0</v>
      </c>
      <c r="I48" s="70">
        <f>SUMIFS(Table3[Amount],Table3[Category],January!$C48,Table3[Date],I$42)</f>
        <v>0</v>
      </c>
      <c r="J48" s="70">
        <f>SUMIFS(Table3[Amount],Table3[Category],January!$C48,Table3[Date],J$42)</f>
        <v>0</v>
      </c>
      <c r="K48" s="100">
        <f>SUM(D48:J48)</f>
        <v>0</v>
      </c>
      <c r="L48" s="105" t="s">
        <v>9</v>
      </c>
      <c r="M48" s="108">
        <f>$C$9/4-K48</f>
        <v>25</v>
      </c>
    </row>
    <row r="49" spans="3:13" ht="14.5" outlineLevel="1" thickBot="1" x14ac:dyDescent="0.35">
      <c r="C49" s="43" t="s">
        <v>10</v>
      </c>
      <c r="D49" s="70">
        <f>SUMIFS(Table3[Amount],Table3[Category],January!$C49,Table3[Date],D$42)</f>
        <v>0</v>
      </c>
      <c r="E49" s="70">
        <f>SUMIFS(Table3[Amount],Table3[Category],January!$C49,Table3[Date],E$42)</f>
        <v>0</v>
      </c>
      <c r="F49" s="70">
        <f>SUMIFS(Table3[Amount],Table3[Category],January!$C49,Table3[Date],F$42)</f>
        <v>0</v>
      </c>
      <c r="G49" s="70">
        <f>SUMIFS(Table3[Amount],Table3[Category],January!$C49,Table3[Date],G$42)</f>
        <v>0</v>
      </c>
      <c r="H49" s="70">
        <f>SUMIFS(Table3[Amount],Table3[Category],January!$C49,Table3[Date],H$42)</f>
        <v>0</v>
      </c>
      <c r="I49" s="70">
        <f>SUMIFS(Table3[Amount],Table3[Category],January!$C49,Table3[Date],I$42)</f>
        <v>0</v>
      </c>
      <c r="J49" s="70">
        <f>SUMIFS(Table3[Amount],Table3[Category],January!$C49,Table3[Date],J$42)</f>
        <v>0</v>
      </c>
      <c r="K49" s="101">
        <f>SUM(D49:J49)</f>
        <v>0</v>
      </c>
      <c r="L49" s="106" t="s">
        <v>10</v>
      </c>
      <c r="M49" s="108">
        <f>$C$10/4-K49</f>
        <v>25</v>
      </c>
    </row>
    <row r="50" spans="3:13" ht="14.5" outlineLevel="1" thickBot="1" x14ac:dyDescent="0.35">
      <c r="C50" s="45" t="s">
        <v>11</v>
      </c>
      <c r="D50" s="70">
        <f>SUMIFS(Table3[Amount],Table3[Category],January!$C50,Table3[Date],D$42)</f>
        <v>0</v>
      </c>
      <c r="E50" s="70">
        <f>SUMIFS(Table3[Amount],Table3[Category],January!$C50,Table3[Date],E$42)</f>
        <v>0</v>
      </c>
      <c r="F50" s="70">
        <f>SUMIFS(Table3[Amount],Table3[Category],January!$C50,Table3[Date],F$42)</f>
        <v>0</v>
      </c>
      <c r="G50" s="70">
        <f>SUMIFS(Table3[Amount],Table3[Category],January!$C50,Table3[Date],G$42)</f>
        <v>0</v>
      </c>
      <c r="H50" s="70">
        <f>SUMIFS(Table3[Amount],Table3[Category],January!$C50,Table3[Date],H$42)</f>
        <v>0</v>
      </c>
      <c r="I50" s="70">
        <f>SUMIFS(Table3[Amount],Table3[Category],January!$C50,Table3[Date],I$42)</f>
        <v>0</v>
      </c>
      <c r="J50" s="70">
        <f>SUMIFS(Table3[Amount],Table3[Category],January!$C50,Table3[Date],J$42)</f>
        <v>0</v>
      </c>
      <c r="K50" s="101">
        <f t="shared" ref="K50" si="24">SUM(D50:J50)</f>
        <v>0</v>
      </c>
      <c r="L50" s="105" t="s">
        <v>11</v>
      </c>
      <c r="M50" s="108">
        <f>$C$11/4-K50</f>
        <v>50</v>
      </c>
    </row>
    <row r="51" spans="3:13" ht="14.5" outlineLevel="1" thickBot="1" x14ac:dyDescent="0.35">
      <c r="C51" s="46" t="s">
        <v>12</v>
      </c>
      <c r="D51" s="70">
        <f>SUMIFS(Table3[Amount],Table3[Category],January!$C51,Table3[Date],D$42)</f>
        <v>0</v>
      </c>
      <c r="E51" s="70">
        <f>SUMIFS(Table3[Amount],Table3[Category],January!$C51,Table3[Date],E$42)</f>
        <v>0</v>
      </c>
      <c r="F51" s="70">
        <f>SUMIFS(Table3[Amount],Table3[Category],January!$C51,Table3[Date],F$42)</f>
        <v>0</v>
      </c>
      <c r="G51" s="70">
        <f>SUMIFS(Table3[Amount],Table3[Category],January!$C51,Table3[Date],G$42)</f>
        <v>0</v>
      </c>
      <c r="H51" s="70">
        <f>SUMIFS(Table3[Amount],Table3[Category],January!$C51,Table3[Date],H$42)</f>
        <v>0</v>
      </c>
      <c r="I51" s="70">
        <f>SUMIFS(Table3[Amount],Table3[Category],January!$C51,Table3[Date],I$42)</f>
        <v>0</v>
      </c>
      <c r="J51" s="70">
        <f>SUMIFS(Table3[Amount],Table3[Category],January!$C51,Table3[Date],J$42)</f>
        <v>0</v>
      </c>
      <c r="K51" s="102">
        <f>SUM(D51:J51)</f>
        <v>0</v>
      </c>
      <c r="L51" s="107" t="s">
        <v>12</v>
      </c>
      <c r="M51" s="108">
        <f>$C$12/4-K51</f>
        <v>0</v>
      </c>
    </row>
    <row r="53" spans="3:13" ht="14.5" thickBot="1" x14ac:dyDescent="0.35"/>
    <row r="54" spans="3:13" ht="14.5" thickBot="1" x14ac:dyDescent="0.35">
      <c r="D54" s="126" t="s">
        <v>51</v>
      </c>
      <c r="E54" s="127"/>
      <c r="F54" s="127"/>
      <c r="G54" s="127"/>
      <c r="H54" s="127"/>
      <c r="I54" s="127"/>
      <c r="J54" s="128"/>
    </row>
    <row r="55" spans="3:13" ht="14.5" outlineLevel="1" thickBot="1" x14ac:dyDescent="0.35">
      <c r="D55" s="62">
        <f>D42+7</f>
        <v>45313</v>
      </c>
      <c r="E55" s="62">
        <f t="shared" ref="E55:I55" si="25">E42+7</f>
        <v>45314</v>
      </c>
      <c r="F55" s="62">
        <f t="shared" si="25"/>
        <v>45315</v>
      </c>
      <c r="G55" s="62">
        <f t="shared" si="25"/>
        <v>45316</v>
      </c>
      <c r="H55" s="62">
        <f t="shared" si="25"/>
        <v>45317</v>
      </c>
      <c r="I55" s="62">
        <f t="shared" si="25"/>
        <v>45318</v>
      </c>
      <c r="J55" s="64">
        <f>D55-WEEKDAY(D55,2)+7</f>
        <v>45319</v>
      </c>
      <c r="K55" s="97"/>
    </row>
    <row r="56" spans="3:13" ht="14.5" outlineLevel="1" thickBot="1" x14ac:dyDescent="0.35">
      <c r="D56" s="65" t="str">
        <f>TEXT(D55, "dddd")</f>
        <v>Monday</v>
      </c>
      <c r="E56" s="66" t="str">
        <f t="shared" ref="E56" si="26">TEXT(E55, "dddd")</f>
        <v>Tuesday</v>
      </c>
      <c r="F56" s="66" t="str">
        <f t="shared" ref="F56" si="27">TEXT(F55, "dddd")</f>
        <v>Wednesday</v>
      </c>
      <c r="G56" s="66" t="str">
        <f t="shared" ref="G56" si="28">TEXT(G55, "dddd")</f>
        <v>Thursday</v>
      </c>
      <c r="H56" s="66" t="str">
        <f t="shared" ref="H56" si="29">TEXT(H55, "dddd")</f>
        <v>Friday</v>
      </c>
      <c r="I56" s="66" t="str">
        <f t="shared" ref="I56" si="30">TEXT(I55, "dddd")</f>
        <v>Saturday</v>
      </c>
      <c r="J56" s="67" t="str">
        <f t="shared" ref="J56" si="31">TEXT(J55, "dddd")</f>
        <v>Sunday</v>
      </c>
      <c r="K56" s="97"/>
    </row>
    <row r="57" spans="3:13" ht="14.5" outlineLevel="1" thickBot="1" x14ac:dyDescent="0.35">
      <c r="C57" s="47" t="s">
        <v>13</v>
      </c>
      <c r="K57" s="41">
        <f>SUM(K58:K59)</f>
        <v>0</v>
      </c>
    </row>
    <row r="58" spans="3:13" ht="14.5" outlineLevel="1" thickBot="1" x14ac:dyDescent="0.35">
      <c r="C58" s="42" t="s">
        <v>7</v>
      </c>
      <c r="D58" s="68">
        <f>SUMIFS(Table3[Amount],Table3[Category],January!$C58,Table3[Date],D$55)</f>
        <v>0</v>
      </c>
      <c r="E58" s="68">
        <f>SUMIFS(Table3[Amount],Table3[Category],January!$C58,Table3[Date],E$55)</f>
        <v>0</v>
      </c>
      <c r="F58" s="68">
        <f>SUMIFS(Table3[Amount],Table3[Category],January!$C58,Table3[Date],F$55)</f>
        <v>0</v>
      </c>
      <c r="G58" s="68">
        <f>SUMIFS(Table3[Amount],Table3[Category],January!$C58,Table3[Date],G$55)</f>
        <v>0</v>
      </c>
      <c r="H58" s="68">
        <f>SUMIFS(Table3[Amount],Table3[Category],January!$C58,Table3[Date],H$55)</f>
        <v>0</v>
      </c>
      <c r="I58" s="68">
        <f>SUMIFS(Table3[Amount],Table3[Category],January!$C58,Table3[Date],I$55)</f>
        <v>0</v>
      </c>
      <c r="J58" s="68">
        <f>SUMIFS(Table3[Amount],Table3[Category],January!$C58,Table3[Date],J$55)</f>
        <v>0</v>
      </c>
      <c r="K58" s="98">
        <f>SUM(D58:J58)</f>
        <v>0</v>
      </c>
    </row>
    <row r="59" spans="3:13" ht="14.5" outlineLevel="1" thickBot="1" x14ac:dyDescent="0.35">
      <c r="C59" s="43" t="s">
        <v>8</v>
      </c>
      <c r="D59" s="68">
        <f>SUMIFS(Table3[Amount],Table3[Category],January!$C59,Table3[Date],D$55)</f>
        <v>0</v>
      </c>
      <c r="E59" s="68">
        <f>SUMIFS(Table3[Amount],Table3[Category],January!$C59,Table3[Date],E$55)</f>
        <v>0</v>
      </c>
      <c r="F59" s="68">
        <f>SUMIFS(Table3[Amount],Table3[Category],January!$C59,Table3[Date],F$55)</f>
        <v>0</v>
      </c>
      <c r="G59" s="68">
        <f>SUMIFS(Table3[Amount],Table3[Category],January!$C59,Table3[Date],G$55)</f>
        <v>0</v>
      </c>
      <c r="H59" s="68">
        <f>SUMIFS(Table3[Amount],Table3[Category],January!$C59,Table3[Date],H$55)</f>
        <v>0</v>
      </c>
      <c r="I59" s="68">
        <f>SUMIFS(Table3[Amount],Table3[Category],January!$C59,Table3[Date],I$55)</f>
        <v>0</v>
      </c>
      <c r="J59" s="68">
        <f>SUMIFS(Table3[Amount],Table3[Category],January!$C59,Table3[Date],J$55)</f>
        <v>0</v>
      </c>
      <c r="K59" s="99">
        <f t="shared" ref="K59" si="32">SUM(D59:J59)</f>
        <v>0</v>
      </c>
      <c r="L59" s="124" t="s">
        <v>14</v>
      </c>
      <c r="M59" s="125"/>
    </row>
    <row r="60" spans="3:13" ht="14.5" outlineLevel="1" thickBot="1" x14ac:dyDescent="0.35">
      <c r="C60" s="44" t="s">
        <v>14</v>
      </c>
      <c r="D60" s="122">
        <f>(SUM($C$9:$C$12)/4)-K60</f>
        <v>100</v>
      </c>
      <c r="E60" s="122"/>
      <c r="F60" s="122"/>
      <c r="G60" s="122"/>
      <c r="H60" s="122"/>
      <c r="I60" s="122"/>
      <c r="J60" s="123"/>
      <c r="K60" s="39">
        <f>SUM(K61:K64)</f>
        <v>0</v>
      </c>
      <c r="L60" s="37"/>
      <c r="M60" s="104" t="s">
        <v>48</v>
      </c>
    </row>
    <row r="61" spans="3:13" ht="14.5" outlineLevel="1" thickBot="1" x14ac:dyDescent="0.35">
      <c r="C61" s="45" t="s">
        <v>9</v>
      </c>
      <c r="D61" s="70">
        <f>SUMIFS(Table3[Amount],Table3[Category],January!$C61,Table3[Date],D$55)</f>
        <v>0</v>
      </c>
      <c r="E61" s="70">
        <f>SUMIFS(Table3[Amount],Table3[Category],January!$C61,Table3[Date],E$55)</f>
        <v>0</v>
      </c>
      <c r="F61" s="70">
        <f>SUMIFS(Table3[Amount],Table3[Category],January!$C61,Table3[Date],F$55)</f>
        <v>0</v>
      </c>
      <c r="G61" s="70">
        <f>SUMIFS(Table3[Amount],Table3[Category],January!$C61,Table3[Date],G$55)</f>
        <v>0</v>
      </c>
      <c r="H61" s="70">
        <f>SUMIFS(Table3[Amount],Table3[Category],January!$C61,Table3[Date],H$55)</f>
        <v>0</v>
      </c>
      <c r="I61" s="70">
        <f>SUMIFS(Table3[Amount],Table3[Category],January!$C61,Table3[Date],I$55)</f>
        <v>0</v>
      </c>
      <c r="J61" s="70">
        <f>SUMIFS(Table3[Amount],Table3[Category],January!$C61,Table3[Date],J$55)</f>
        <v>0</v>
      </c>
      <c r="K61" s="100">
        <f>SUM(D61:J61)</f>
        <v>0</v>
      </c>
      <c r="L61" s="105" t="s">
        <v>9</v>
      </c>
      <c r="M61" s="108">
        <f>$C$9/4-K61</f>
        <v>25</v>
      </c>
    </row>
    <row r="62" spans="3:13" ht="14.5" outlineLevel="1" thickBot="1" x14ac:dyDescent="0.35">
      <c r="C62" s="43" t="s">
        <v>10</v>
      </c>
      <c r="D62" s="70">
        <f>SUMIFS(Table3[Amount],Table3[Category],January!$C62,Table3[Date],D$55)</f>
        <v>0</v>
      </c>
      <c r="E62" s="70">
        <f>SUMIFS(Table3[Amount],Table3[Category],January!$C62,Table3[Date],E$55)</f>
        <v>0</v>
      </c>
      <c r="F62" s="70">
        <f>SUMIFS(Table3[Amount],Table3[Category],January!$C62,Table3[Date],F$55)</f>
        <v>0</v>
      </c>
      <c r="G62" s="70">
        <f>SUMIFS(Table3[Amount],Table3[Category],January!$C62,Table3[Date],G$55)</f>
        <v>0</v>
      </c>
      <c r="H62" s="70">
        <f>SUMIFS(Table3[Amount],Table3[Category],January!$C62,Table3[Date],H$55)</f>
        <v>0</v>
      </c>
      <c r="I62" s="70">
        <f>SUMIFS(Table3[Amount],Table3[Category],January!$C62,Table3[Date],I$55)</f>
        <v>0</v>
      </c>
      <c r="J62" s="70">
        <f>SUMIFS(Table3[Amount],Table3[Category],January!$C62,Table3[Date],J$55)</f>
        <v>0</v>
      </c>
      <c r="K62" s="101">
        <f>SUM(D62:J62)</f>
        <v>0</v>
      </c>
      <c r="L62" s="106" t="s">
        <v>10</v>
      </c>
      <c r="M62" s="108">
        <f>$C$10/4-K62</f>
        <v>25</v>
      </c>
    </row>
    <row r="63" spans="3:13" ht="14.5" outlineLevel="1" thickBot="1" x14ac:dyDescent="0.35">
      <c r="C63" s="45" t="s">
        <v>11</v>
      </c>
      <c r="D63" s="70">
        <f>SUMIFS(Table3[Amount],Table3[Category],January!$C63,Table3[Date],D$55)</f>
        <v>0</v>
      </c>
      <c r="E63" s="70">
        <f>SUMIFS(Table3[Amount],Table3[Category],January!$C63,Table3[Date],E$55)</f>
        <v>0</v>
      </c>
      <c r="F63" s="70">
        <f>SUMIFS(Table3[Amount],Table3[Category],January!$C63,Table3[Date],F$55)</f>
        <v>0</v>
      </c>
      <c r="G63" s="70">
        <f>SUMIFS(Table3[Amount],Table3[Category],January!$C63,Table3[Date],G$55)</f>
        <v>0</v>
      </c>
      <c r="H63" s="70">
        <f>SUMIFS(Table3[Amount],Table3[Category],January!$C63,Table3[Date],H$55)</f>
        <v>0</v>
      </c>
      <c r="I63" s="70">
        <f>SUMIFS(Table3[Amount],Table3[Category],January!$C63,Table3[Date],I$55)</f>
        <v>0</v>
      </c>
      <c r="J63" s="70">
        <f>SUMIFS(Table3[Amount],Table3[Category],January!$C63,Table3[Date],J$55)</f>
        <v>0</v>
      </c>
      <c r="K63" s="101">
        <f t="shared" ref="K63" si="33">SUM(D63:J63)</f>
        <v>0</v>
      </c>
      <c r="L63" s="105" t="s">
        <v>11</v>
      </c>
      <c r="M63" s="108">
        <f>$C$11/4-K63</f>
        <v>50</v>
      </c>
    </row>
    <row r="64" spans="3:13" ht="14.5" outlineLevel="1" thickBot="1" x14ac:dyDescent="0.35">
      <c r="C64" s="46" t="s">
        <v>12</v>
      </c>
      <c r="D64" s="70">
        <f>SUMIFS(Table3[Amount],Table3[Category],January!$C64,Table3[Date],D$55)</f>
        <v>0</v>
      </c>
      <c r="E64" s="70">
        <f>SUMIFS(Table3[Amount],Table3[Category],January!$C64,Table3[Date],E$55)</f>
        <v>0</v>
      </c>
      <c r="F64" s="70">
        <f>SUMIFS(Table3[Amount],Table3[Category],January!$C64,Table3[Date],F$55)</f>
        <v>0</v>
      </c>
      <c r="G64" s="70">
        <f>SUMIFS(Table3[Amount],Table3[Category],January!$C64,Table3[Date],G$55)</f>
        <v>0</v>
      </c>
      <c r="H64" s="70">
        <f>SUMIFS(Table3[Amount],Table3[Category],January!$C64,Table3[Date],H$55)</f>
        <v>0</v>
      </c>
      <c r="I64" s="70">
        <f>SUMIFS(Table3[Amount],Table3[Category],January!$C64,Table3[Date],I$55)</f>
        <v>0</v>
      </c>
      <c r="J64" s="70">
        <f>SUMIFS(Table3[Amount],Table3[Category],January!$C64,Table3[Date],J$55)</f>
        <v>0</v>
      </c>
      <c r="K64" s="102">
        <f>SUM(D64:J64)</f>
        <v>0</v>
      </c>
      <c r="L64" s="107" t="s">
        <v>12</v>
      </c>
      <c r="M64" s="108">
        <f>$C$12/4-K64</f>
        <v>0</v>
      </c>
    </row>
    <row r="66" spans="3:11" ht="14.5" thickBot="1" x14ac:dyDescent="0.35"/>
    <row r="67" spans="3:11" ht="14.5" thickBot="1" x14ac:dyDescent="0.35">
      <c r="D67" s="126" t="s">
        <v>52</v>
      </c>
      <c r="E67" s="127"/>
      <c r="F67" s="127"/>
      <c r="G67" s="127"/>
      <c r="H67" s="127"/>
      <c r="I67" s="127"/>
      <c r="J67" s="128"/>
    </row>
    <row r="68" spans="3:11" ht="14.5" outlineLevel="1" thickBot="1" x14ac:dyDescent="0.35">
      <c r="D68" s="62">
        <f>D55+7</f>
        <v>45320</v>
      </c>
      <c r="E68" s="62">
        <f t="shared" ref="E68:F68" si="34">E55+7</f>
        <v>45321</v>
      </c>
      <c r="F68" s="62">
        <f t="shared" si="34"/>
        <v>45322</v>
      </c>
      <c r="G68" s="2"/>
      <c r="H68" s="2"/>
      <c r="I68" s="2"/>
      <c r="J68" s="87"/>
      <c r="K68" s="97"/>
    </row>
    <row r="69" spans="3:11" ht="14.5" outlineLevel="1" thickBot="1" x14ac:dyDescent="0.35">
      <c r="D69" s="65" t="str">
        <f>TEXT(D68, "dddd")</f>
        <v>Monday</v>
      </c>
      <c r="E69" s="66" t="str">
        <f t="shared" ref="E69" si="35">TEXT(E68, "dddd")</f>
        <v>Tuesday</v>
      </c>
      <c r="F69" s="66" t="str">
        <f t="shared" ref="F69" si="36">TEXT(F68, "dddd")</f>
        <v>Wednesday</v>
      </c>
      <c r="G69" s="85"/>
      <c r="H69" s="86"/>
      <c r="I69" s="86"/>
      <c r="J69" s="88"/>
      <c r="K69" s="97"/>
    </row>
    <row r="70" spans="3:11" ht="14.5" outlineLevel="1" thickBot="1" x14ac:dyDescent="0.35">
      <c r="C70" s="47" t="s">
        <v>13</v>
      </c>
      <c r="K70" s="41">
        <f>SUM(K71:K72)</f>
        <v>0</v>
      </c>
    </row>
    <row r="71" spans="3:11" ht="14.5" outlineLevel="1" thickBot="1" x14ac:dyDescent="0.35">
      <c r="C71" s="42" t="s">
        <v>7</v>
      </c>
      <c r="D71" s="68">
        <f>SUMIFS(Table3[Amount],Table3[Category],January!$C71,Table3[Date],D$68)</f>
        <v>0</v>
      </c>
      <c r="E71" s="68">
        <f>SUMIFS(Table3[Amount],Table3[Category],January!$C71,Table3[Date],E$68)</f>
        <v>0</v>
      </c>
      <c r="F71" s="68">
        <f>SUMIFS(Table3[Amount],Table3[Category],January!$C71,Table3[Date],F$68)</f>
        <v>0</v>
      </c>
      <c r="G71" s="90"/>
      <c r="H71" s="91"/>
      <c r="I71" s="91"/>
      <c r="J71" s="92"/>
      <c r="K71" s="98">
        <f>SUM(D71:J71)</f>
        <v>0</v>
      </c>
    </row>
    <row r="72" spans="3:11" ht="14.5" outlineLevel="1" thickBot="1" x14ac:dyDescent="0.35">
      <c r="C72" s="43" t="s">
        <v>8</v>
      </c>
      <c r="D72" s="68">
        <f>SUMIFS(Table3[Amount],Table3[Category],January!$C72,Table3[Date],D$68)</f>
        <v>0</v>
      </c>
      <c r="E72" s="68">
        <f>SUMIFS(Table3[Amount],Table3[Category],January!$C72,Table3[Date],E$68)</f>
        <v>0</v>
      </c>
      <c r="F72" s="68">
        <f>SUMIFS(Table3[Amount],Table3[Category],January!$C72,Table3[Date],F$68)</f>
        <v>0</v>
      </c>
      <c r="K72" s="99">
        <f t="shared" ref="K72" si="37">SUM(D72:J72)</f>
        <v>0</v>
      </c>
    </row>
    <row r="73" spans="3:11" ht="14.5" outlineLevel="1" thickBot="1" x14ac:dyDescent="0.35">
      <c r="C73" s="44" t="s">
        <v>14</v>
      </c>
      <c r="D73" s="122">
        <f>K73</f>
        <v>0</v>
      </c>
      <c r="E73" s="122"/>
      <c r="F73" s="122"/>
      <c r="G73" s="122"/>
      <c r="H73" s="122"/>
      <c r="I73" s="122"/>
      <c r="J73" s="123"/>
      <c r="K73" s="39">
        <f>SUM(K74:K77)</f>
        <v>0</v>
      </c>
    </row>
    <row r="74" spans="3:11" ht="14.5" outlineLevel="1" thickBot="1" x14ac:dyDescent="0.35">
      <c r="C74" s="45" t="s">
        <v>9</v>
      </c>
      <c r="D74" s="80">
        <f>SUMIFS(Table3[Amount],Table3[Category],January!$C74,Table3[Date],D$68)</f>
        <v>0</v>
      </c>
      <c r="E74" s="80">
        <f>SUMIFS(Table3[Amount],Table3[Category],January!$C74,Table3[Date],E$68)</f>
        <v>0</v>
      </c>
      <c r="F74" s="80">
        <f>SUMIFS(Table3[Amount],Table3[Category],January!$C74,Table3[Date],F$68)</f>
        <v>0</v>
      </c>
      <c r="K74" s="100">
        <f>SUM(D74:J74)</f>
        <v>0</v>
      </c>
    </row>
    <row r="75" spans="3:11" ht="14.5" outlineLevel="1" thickBot="1" x14ac:dyDescent="0.35">
      <c r="C75" s="43" t="s">
        <v>10</v>
      </c>
      <c r="D75" s="80">
        <f>SUMIFS(Table3[Amount],Table3[Category],January!$C75,Table3[Date],D$68)</f>
        <v>0</v>
      </c>
      <c r="E75" s="80">
        <f>SUMIFS(Table3[Amount],Table3[Category],January!$C75,Table3[Date],E$68)</f>
        <v>0</v>
      </c>
      <c r="F75" s="80">
        <f>SUMIFS(Table3[Amount],Table3[Category],January!$C75,Table3[Date],F$68)</f>
        <v>0</v>
      </c>
      <c r="K75" s="101">
        <f>SUM(D75:J75)</f>
        <v>0</v>
      </c>
    </row>
    <row r="76" spans="3:11" ht="14.5" outlineLevel="1" thickBot="1" x14ac:dyDescent="0.35">
      <c r="C76" s="45" t="s">
        <v>11</v>
      </c>
      <c r="D76" s="80">
        <f>SUMIFS(Table3[Amount],Table3[Category],January!$C76,Table3[Date],D$68)</f>
        <v>0</v>
      </c>
      <c r="E76" s="80">
        <f>SUMIFS(Table3[Amount],Table3[Category],January!$C76,Table3[Date],E$68)</f>
        <v>0</v>
      </c>
      <c r="F76" s="80">
        <f>SUMIFS(Table3[Amount],Table3[Category],January!$C76,Table3[Date],F$68)</f>
        <v>0</v>
      </c>
      <c r="K76" s="101">
        <f t="shared" ref="K76" si="38">SUM(D76:J76)</f>
        <v>0</v>
      </c>
    </row>
    <row r="77" spans="3:11" ht="14.5" outlineLevel="1" thickBot="1" x14ac:dyDescent="0.35">
      <c r="C77" s="46" t="s">
        <v>12</v>
      </c>
      <c r="D77" s="80">
        <f>SUMIFS(Table3[Amount],Table3[Category],January!$C77,Table3[Date],D$68)</f>
        <v>0</v>
      </c>
      <c r="E77" s="80">
        <f>SUMIFS(Table3[Amount],Table3[Category],January!$C77,Table3[Date],E$68)</f>
        <v>0</v>
      </c>
      <c r="F77" s="80">
        <f>SUMIFS(Table3[Amount],Table3[Category],January!$C77,Table3[Date],F$68)</f>
        <v>0</v>
      </c>
      <c r="G77" s="22"/>
      <c r="H77" s="89"/>
      <c r="I77" s="89"/>
      <c r="J77" s="24"/>
      <c r="K77" s="102">
        <f>SUM(D77:J77)</f>
        <v>0</v>
      </c>
    </row>
  </sheetData>
  <mergeCells count="15">
    <mergeCell ref="D15:J15"/>
    <mergeCell ref="D8:E8"/>
    <mergeCell ref="D21:J21"/>
    <mergeCell ref="D28:J28"/>
    <mergeCell ref="D34:J34"/>
    <mergeCell ref="D73:J73"/>
    <mergeCell ref="L20:M20"/>
    <mergeCell ref="L33:M33"/>
    <mergeCell ref="L46:M46"/>
    <mergeCell ref="L59:M59"/>
    <mergeCell ref="D41:J41"/>
    <mergeCell ref="D47:J47"/>
    <mergeCell ref="D54:J54"/>
    <mergeCell ref="D60:J60"/>
    <mergeCell ref="D67:J67"/>
  </mergeCells>
  <phoneticPr fontId="5" type="noConversion"/>
  <conditionalFormatting sqref="D22:J25 D19:J20">
    <cfRule type="cellIs" dxfId="17" priority="21" operator="greaterThan">
      <formula>0</formula>
    </cfRule>
  </conditionalFormatting>
  <conditionalFormatting sqref="D32:J32">
    <cfRule type="cellIs" dxfId="16" priority="18" operator="greaterThan">
      <formula>0</formula>
    </cfRule>
  </conditionalFormatting>
  <conditionalFormatting sqref="D33:J33">
    <cfRule type="cellIs" dxfId="15" priority="16" operator="greaterThan">
      <formula>0</formula>
    </cfRule>
  </conditionalFormatting>
  <conditionalFormatting sqref="D35:J35">
    <cfRule type="cellIs" dxfId="14" priority="15" operator="greaterThan">
      <formula>0</formula>
    </cfRule>
  </conditionalFormatting>
  <conditionalFormatting sqref="D36:J36">
    <cfRule type="cellIs" dxfId="13" priority="14" operator="greaterThan">
      <formula>0</formula>
    </cfRule>
  </conditionalFormatting>
  <conditionalFormatting sqref="D37:J37">
    <cfRule type="cellIs" dxfId="12" priority="13" operator="greaterThan">
      <formula>0</formula>
    </cfRule>
  </conditionalFormatting>
  <conditionalFormatting sqref="D38:J38">
    <cfRule type="cellIs" dxfId="11" priority="12" operator="greaterThan">
      <formula>0</formula>
    </cfRule>
  </conditionalFormatting>
  <conditionalFormatting sqref="D45:J45">
    <cfRule type="cellIs" dxfId="10" priority="11" operator="greaterThan">
      <formula>0</formula>
    </cfRule>
  </conditionalFormatting>
  <conditionalFormatting sqref="D46:J46">
    <cfRule type="cellIs" dxfId="9" priority="10" operator="greaterThan">
      <formula>0</formula>
    </cfRule>
  </conditionalFormatting>
  <conditionalFormatting sqref="D48:J48">
    <cfRule type="cellIs" dxfId="8" priority="9" operator="greaterThan">
      <formula>0</formula>
    </cfRule>
  </conditionalFormatting>
  <conditionalFormatting sqref="D49:J51">
    <cfRule type="cellIs" dxfId="7" priority="8" operator="greaterThan">
      <formula>0</formula>
    </cfRule>
  </conditionalFormatting>
  <conditionalFormatting sqref="D58:J58">
    <cfRule type="cellIs" dxfId="6" priority="7" operator="greaterThan">
      <formula>0</formula>
    </cfRule>
  </conditionalFormatting>
  <conditionalFormatting sqref="D59:J59">
    <cfRule type="cellIs" dxfId="5" priority="6" operator="greaterThan">
      <formula>0</formula>
    </cfRule>
  </conditionalFormatting>
  <conditionalFormatting sqref="D61:J61">
    <cfRule type="cellIs" dxfId="4" priority="5" operator="greaterThan">
      <formula>0</formula>
    </cfRule>
  </conditionalFormatting>
  <conditionalFormatting sqref="D62:J64">
    <cfRule type="cellIs" dxfId="3" priority="4" operator="greaterThan">
      <formula>0</formula>
    </cfRule>
  </conditionalFormatting>
  <conditionalFormatting sqref="D71:F71">
    <cfRule type="cellIs" dxfId="2" priority="3" operator="greaterThan">
      <formula>0</formula>
    </cfRule>
  </conditionalFormatting>
  <conditionalFormatting sqref="D72:F72">
    <cfRule type="cellIs" dxfId="1" priority="2" operator="greaterThan">
      <formula>0</formula>
    </cfRule>
  </conditionalFormatting>
  <conditionalFormatting sqref="D74:F77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Income_Expenses</vt:lpstr>
      <vt:lpstr>Dashboard</vt:lpstr>
      <vt:lpstr>January</vt:lpstr>
    </vt:vector>
  </TitlesOfParts>
  <Company>Airbus Defence and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Boguna Urue, Jaume (external) [ES]</dc:creator>
  <cp:lastModifiedBy>Boguna Urue, Jaume (external) [ES]</cp:lastModifiedBy>
  <dcterms:created xsi:type="dcterms:W3CDTF">2023-12-22T08:35:36Z</dcterms:created>
  <dcterms:modified xsi:type="dcterms:W3CDTF">2024-02-15T11:29:24Z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c3251828-448f-47ee-afb0-7a4f36986f56</vt:lpwstr>
  </property>
  <property fmtid="{D5CDD505-2E9C-101B-9397-08002B2CF9AE}" pid="3" name="LABEL">
    <vt:lpwstr>S</vt:lpwstr>
  </property>
  <property fmtid="{D5CDD505-2E9C-101B-9397-08002B2CF9AE}" pid="4" name="L1">
    <vt:lpwstr>C-ALL</vt:lpwstr>
  </property>
  <property fmtid="{D5CDD505-2E9C-101B-9397-08002B2CF9AE}" pid="5" name="L2">
    <vt:lpwstr>C-CS</vt:lpwstr>
  </property>
  <property fmtid="{D5CDD505-2E9C-101B-9397-08002B2CF9AE}" pid="6" name="L3">
    <vt:lpwstr>C-AD-AMB</vt:lpwstr>
  </property>
  <property fmtid="{D5CDD505-2E9C-101B-9397-08002B2CF9AE}" pid="7" name="CCAV">
    <vt:lpwstr/>
  </property>
  <property fmtid="{D5CDD505-2E9C-101B-9397-08002B2CF9AE}" pid="8" name="Visual">
    <vt:lpwstr>0</vt:lpwstr>
  </property>
</Properties>
</file>