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ata\ME_Renal\Data Science\"/>
    </mc:Choice>
  </mc:AlternateContent>
  <xr:revisionPtr revIDLastSave="0" documentId="13_ncr:1_{54163882-56A5-4FDD-AA52-C3C2CFDFAF94}" xr6:coauthVersionLast="45" xr6:coauthVersionMax="45" xr10:uidLastSave="{00000000-0000-0000-0000-000000000000}"/>
  <bookViews>
    <workbookView xWindow="-120" yWindow="-120" windowWidth="27825" windowHeight="16440" xr2:uid="{209DCC94-64CE-4145-AD13-CB94F44A4F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4" i="1" l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23" i="1"/>
  <c r="Z24" i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23" i="1"/>
  <c r="Z51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E24" i="1"/>
  <c r="E23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7" i="1"/>
  <c r="F23" i="1"/>
  <c r="M23" i="1" s="1"/>
  <c r="G51" i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H51" i="1"/>
  <c r="H23" i="1" s="1"/>
  <c r="Q23" i="1" s="1"/>
  <c r="F51" i="1"/>
  <c r="E7" i="1"/>
  <c r="D23" i="1"/>
  <c r="D51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32" i="1"/>
  <c r="C51" i="1"/>
  <c r="C23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7" i="1"/>
  <c r="AA13" i="1"/>
  <c r="AA14" i="1"/>
  <c r="AA15" i="1"/>
  <c r="AA16" i="1"/>
  <c r="AA17" i="1"/>
  <c r="AA18" i="1"/>
  <c r="AA19" i="1"/>
  <c r="AA20" i="1"/>
  <c r="AA21" i="1"/>
  <c r="AA22" i="1"/>
  <c r="Y7" i="1"/>
  <c r="Y8" i="1"/>
  <c r="Y9" i="1"/>
  <c r="Y10" i="1"/>
  <c r="Y11" i="1"/>
  <c r="Y51" i="1" s="1"/>
  <c r="Y23" i="1" s="1"/>
  <c r="Y12" i="1"/>
  <c r="Y13" i="1"/>
  <c r="Y14" i="1"/>
  <c r="Y15" i="1"/>
  <c r="Y16" i="1"/>
  <c r="Y17" i="1"/>
  <c r="Y18" i="1"/>
  <c r="Y19" i="1"/>
  <c r="Y20" i="1"/>
  <c r="Y21" i="1"/>
  <c r="Y22" i="1"/>
  <c r="Y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6" i="1"/>
  <c r="E8" i="1"/>
  <c r="L8" i="1" s="1"/>
  <c r="E9" i="1"/>
  <c r="L9" i="1" s="1"/>
  <c r="E10" i="1"/>
  <c r="L10" i="1" s="1"/>
  <c r="E11" i="1"/>
  <c r="L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L19" i="1" s="1"/>
  <c r="E20" i="1"/>
  <c r="L20" i="1" s="1"/>
  <c r="E21" i="1"/>
  <c r="L21" i="1" s="1"/>
  <c r="E22" i="1"/>
  <c r="L22" i="1" s="1"/>
  <c r="L7" i="1"/>
  <c r="O23" i="1" l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H24" i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U23" i="1"/>
  <c r="T23" i="1" s="1"/>
  <c r="X23" i="1"/>
  <c r="Y24" i="1"/>
  <c r="U24" i="1" s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V23" i="1"/>
  <c r="D24" i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Y25" i="1"/>
  <c r="X24" i="1"/>
  <c r="T24" i="1"/>
  <c r="Q24" i="1" l="1"/>
  <c r="J24" i="1"/>
  <c r="V24" i="1"/>
  <c r="Y26" i="1"/>
  <c r="X26" i="1" s="1"/>
  <c r="U25" i="1"/>
  <c r="V25" i="1"/>
  <c r="T25" i="1"/>
  <c r="X25" i="1"/>
  <c r="V26" i="1"/>
  <c r="U26" i="1" l="1"/>
  <c r="Y27" i="1"/>
  <c r="T26" i="1"/>
  <c r="Y28" i="1" l="1"/>
  <c r="U27" i="1"/>
  <c r="T27" i="1" s="1"/>
  <c r="V27" i="1"/>
  <c r="X27" i="1"/>
  <c r="U28" i="1" l="1"/>
  <c r="T28" i="1" s="1"/>
  <c r="Y29" i="1"/>
  <c r="V28" i="1"/>
  <c r="X28" i="1"/>
  <c r="Y30" i="1" l="1"/>
  <c r="U29" i="1"/>
  <c r="T29" i="1" s="1"/>
  <c r="X29" i="1"/>
  <c r="V29" i="1"/>
  <c r="Y31" i="1" l="1"/>
  <c r="U30" i="1"/>
  <c r="T30" i="1" s="1"/>
  <c r="X30" i="1"/>
  <c r="V30" i="1"/>
  <c r="U31" i="1" l="1"/>
  <c r="Y32" i="1"/>
  <c r="X31" i="1"/>
  <c r="T31" i="1"/>
  <c r="V31" i="1"/>
  <c r="Y33" i="1" l="1"/>
  <c r="U32" i="1"/>
  <c r="T32" i="1" s="1"/>
  <c r="X32" i="1"/>
  <c r="V32" i="1"/>
  <c r="U33" i="1" l="1"/>
  <c r="Y34" i="1"/>
  <c r="X33" i="1"/>
  <c r="V33" i="1"/>
  <c r="T33" i="1"/>
  <c r="U34" i="1" l="1"/>
  <c r="T34" i="1" s="1"/>
  <c r="Y35" i="1"/>
  <c r="V34" i="1"/>
  <c r="X34" i="1"/>
  <c r="U35" i="1" l="1"/>
  <c r="Y36" i="1"/>
  <c r="X35" i="1"/>
  <c r="V35" i="1"/>
  <c r="T35" i="1"/>
  <c r="U36" i="1" l="1"/>
  <c r="T36" i="1" s="1"/>
  <c r="Y37" i="1"/>
  <c r="X36" i="1"/>
  <c r="V36" i="1"/>
  <c r="Y38" i="1" l="1"/>
  <c r="U37" i="1"/>
  <c r="T37" i="1" s="1"/>
  <c r="V37" i="1"/>
  <c r="X37" i="1"/>
  <c r="U38" i="1" l="1"/>
  <c r="Y39" i="1"/>
  <c r="V38" i="1"/>
  <c r="X38" i="1"/>
  <c r="T38" i="1"/>
  <c r="Y40" i="1" l="1"/>
  <c r="U39" i="1"/>
  <c r="T39" i="1" s="1"/>
  <c r="V39" i="1"/>
  <c r="X39" i="1"/>
  <c r="Y41" i="1" l="1"/>
  <c r="U40" i="1"/>
  <c r="T40" i="1" s="1"/>
  <c r="V40" i="1"/>
  <c r="X40" i="1"/>
  <c r="Y42" i="1" l="1"/>
  <c r="U41" i="1"/>
  <c r="T41" i="1" s="1"/>
  <c r="V41" i="1"/>
  <c r="X41" i="1"/>
  <c r="Y43" i="1" l="1"/>
  <c r="U42" i="1"/>
  <c r="T42" i="1" s="1"/>
  <c r="X42" i="1"/>
  <c r="V42" i="1"/>
  <c r="Y44" i="1" l="1"/>
  <c r="U43" i="1"/>
  <c r="X43" i="1"/>
  <c r="T43" i="1"/>
  <c r="V43" i="1"/>
  <c r="U44" i="1" l="1"/>
  <c r="T44" i="1" s="1"/>
  <c r="Y45" i="1"/>
  <c r="X44" i="1"/>
  <c r="V44" i="1"/>
  <c r="U45" i="1" l="1"/>
  <c r="T45" i="1" s="1"/>
  <c r="Y46" i="1"/>
  <c r="U46" i="1" s="1"/>
  <c r="X45" i="1"/>
  <c r="V45" i="1"/>
  <c r="T46" i="1" l="1"/>
  <c r="V46" i="1"/>
  <c r="X46" i="1"/>
  <c r="L23" i="1"/>
  <c r="B23" i="1" s="1"/>
  <c r="L24" i="1" l="1"/>
  <c r="B24" i="1"/>
  <c r="E25" i="1" s="1"/>
  <c r="R23" i="1"/>
  <c r="P23" i="1"/>
  <c r="O24" i="1" s="1"/>
  <c r="R24" i="1"/>
  <c r="P24" i="1" l="1"/>
  <c r="L25" i="1"/>
  <c r="B25" i="1" s="1"/>
  <c r="E26" i="1" s="1"/>
  <c r="L26" i="1" l="1"/>
  <c r="B26" i="1" s="1"/>
  <c r="E27" i="1" s="1"/>
  <c r="L27" i="1" l="1"/>
  <c r="B27" i="1" s="1"/>
  <c r="E28" i="1" s="1"/>
  <c r="L28" i="1" l="1"/>
  <c r="B28" i="1" s="1"/>
  <c r="E29" i="1" s="1"/>
  <c r="L29" i="1" l="1"/>
  <c r="B29" i="1" s="1"/>
  <c r="E30" i="1" s="1"/>
  <c r="L30" i="1" l="1"/>
  <c r="B30" i="1" s="1"/>
  <c r="E31" i="1" s="1"/>
  <c r="L31" i="1" l="1"/>
  <c r="B31" i="1" s="1"/>
  <c r="E32" i="1" s="1"/>
  <c r="L32" i="1" l="1"/>
  <c r="B32" i="1" s="1"/>
  <c r="E33" i="1" s="1"/>
  <c r="L33" i="1" l="1"/>
  <c r="B33" i="1" s="1"/>
  <c r="E34" i="1" s="1"/>
  <c r="L34" i="1" l="1"/>
  <c r="B34" i="1" s="1"/>
  <c r="E35" i="1" s="1"/>
  <c r="L35" i="1" l="1"/>
  <c r="B35" i="1" s="1"/>
  <c r="E36" i="1" s="1"/>
  <c r="L36" i="1" l="1"/>
  <c r="B36" i="1" s="1"/>
  <c r="E37" i="1" s="1"/>
  <c r="L37" i="1" l="1"/>
  <c r="B37" i="1" s="1"/>
  <c r="E38" i="1" s="1"/>
  <c r="L38" i="1" l="1"/>
  <c r="B38" i="1" s="1"/>
  <c r="E39" i="1" s="1"/>
  <c r="L39" i="1" l="1"/>
  <c r="B39" i="1" s="1"/>
  <c r="E40" i="1" s="1"/>
  <c r="L40" i="1" l="1"/>
  <c r="B40" i="1" s="1"/>
  <c r="E41" i="1" s="1"/>
  <c r="L41" i="1" l="1"/>
  <c r="B41" i="1" s="1"/>
  <c r="E42" i="1" s="1"/>
  <c r="L42" i="1" l="1"/>
  <c r="B42" i="1" s="1"/>
  <c r="E43" i="1" s="1"/>
  <c r="L43" i="1" l="1"/>
  <c r="B43" i="1" s="1"/>
  <c r="E44" i="1" s="1"/>
  <c r="L44" i="1" l="1"/>
  <c r="B44" i="1" s="1"/>
  <c r="E45" i="1" s="1"/>
  <c r="L45" i="1" l="1"/>
  <c r="B45" i="1" s="1"/>
  <c r="E46" i="1" s="1"/>
  <c r="N23" i="1"/>
  <c r="M24" i="1" s="1"/>
  <c r="J25" i="1" s="1"/>
  <c r="Q25" i="1" s="1"/>
  <c r="L46" i="1" l="1"/>
  <c r="B46" i="1" s="1"/>
  <c r="O25" i="1"/>
  <c r="P25" i="1" s="1"/>
  <c r="N24" i="1"/>
  <c r="M25" i="1" s="1"/>
  <c r="R25" i="1" l="1"/>
  <c r="N25" i="1"/>
  <c r="J26" i="1"/>
  <c r="Q26" i="1" s="1"/>
  <c r="R26" i="1" l="1"/>
  <c r="M26" i="1"/>
  <c r="N26" i="1" s="1"/>
  <c r="O26" i="1"/>
  <c r="P26" i="1" l="1"/>
  <c r="J27" i="1"/>
  <c r="Q27" i="1" s="1"/>
  <c r="O27" i="1" l="1"/>
  <c r="R27" i="1"/>
  <c r="M27" i="1"/>
  <c r="N27" i="1"/>
  <c r="J28" i="1" l="1"/>
  <c r="Q28" i="1" s="1"/>
  <c r="M28" i="1"/>
  <c r="N28" i="1" s="1"/>
  <c r="P27" i="1"/>
  <c r="O28" i="1" s="1"/>
  <c r="P28" i="1" s="1"/>
  <c r="R28" i="1"/>
  <c r="J29" i="1" l="1"/>
  <c r="M29" i="1" s="1"/>
  <c r="N29" i="1" s="1"/>
  <c r="Q29" i="1" l="1"/>
  <c r="O29" i="1"/>
  <c r="R29" i="1"/>
  <c r="P29" i="1"/>
  <c r="J30" i="1"/>
  <c r="M30" i="1" s="1"/>
  <c r="Q30" i="1" l="1"/>
  <c r="R30" i="1" s="1"/>
  <c r="N30" i="1"/>
  <c r="O30" i="1"/>
  <c r="P30" i="1" l="1"/>
  <c r="J31" i="1"/>
  <c r="O31" i="1" s="1"/>
  <c r="Q31" i="1" l="1"/>
  <c r="R31" i="1"/>
  <c r="P31" i="1"/>
  <c r="M31" i="1"/>
  <c r="J32" i="1" l="1"/>
  <c r="O32" i="1" s="1"/>
  <c r="N31" i="1"/>
  <c r="M32" i="1" s="1"/>
  <c r="Q32" i="1" l="1"/>
  <c r="P32" i="1"/>
  <c r="N32" i="1"/>
  <c r="J33" i="1"/>
  <c r="M33" i="1" l="1"/>
  <c r="Q33" i="1"/>
  <c r="R33" i="1"/>
  <c r="R32" i="1"/>
  <c r="N33" i="1"/>
  <c r="O33" i="1"/>
  <c r="P33" i="1" l="1"/>
  <c r="J34" i="1"/>
  <c r="M34" i="1" s="1"/>
  <c r="Q34" i="1" l="1"/>
  <c r="R34" i="1"/>
  <c r="N34" i="1"/>
  <c r="O34" i="1"/>
  <c r="P34" i="1" l="1"/>
  <c r="J35" i="1"/>
  <c r="M35" i="1" s="1"/>
  <c r="Q35" i="1" l="1"/>
  <c r="N35" i="1"/>
  <c r="R35" i="1"/>
  <c r="O35" i="1"/>
  <c r="P35" i="1" l="1"/>
  <c r="J36" i="1"/>
  <c r="M36" i="1" s="1"/>
  <c r="Q36" i="1" l="1"/>
  <c r="N36" i="1"/>
  <c r="R36" i="1"/>
  <c r="O36" i="1"/>
  <c r="P36" i="1" l="1"/>
  <c r="J37" i="1"/>
  <c r="O37" i="1" s="1"/>
  <c r="Q37" i="1" l="1"/>
  <c r="P37" i="1"/>
  <c r="M37" i="1"/>
  <c r="R37" i="1"/>
  <c r="N37" i="1" l="1"/>
  <c r="J38" i="1"/>
  <c r="O38" i="1" s="1"/>
  <c r="Q38" i="1" l="1"/>
  <c r="P38" i="1"/>
  <c r="M38" i="1"/>
  <c r="R38" i="1" l="1"/>
  <c r="J39" i="1"/>
  <c r="O39" i="1" s="1"/>
  <c r="N38" i="1"/>
  <c r="Q39" i="1" l="1"/>
  <c r="P39" i="1"/>
  <c r="M39" i="1"/>
  <c r="R39" i="1" l="1"/>
  <c r="N39" i="1"/>
  <c r="J40" i="1"/>
  <c r="Q40" i="1" s="1"/>
  <c r="R40" i="1" l="1"/>
  <c r="M40" i="1"/>
  <c r="O40" i="1"/>
  <c r="P40" i="1" l="1"/>
  <c r="J41" i="1"/>
  <c r="Q41" i="1" s="1"/>
  <c r="N40" i="1"/>
  <c r="R41" i="1" l="1"/>
  <c r="O41" i="1"/>
  <c r="M41" i="1"/>
  <c r="N41" i="1" l="1"/>
  <c r="J42" i="1"/>
  <c r="Q42" i="1" s="1"/>
  <c r="P41" i="1"/>
  <c r="M42" i="1" l="1"/>
  <c r="O42" i="1"/>
  <c r="J43" i="1" s="1"/>
  <c r="Q43" i="1" s="1"/>
  <c r="N42" i="1"/>
  <c r="R42" i="1"/>
  <c r="M43" i="1" l="1"/>
  <c r="N43" i="1" s="1"/>
  <c r="P42" i="1"/>
  <c r="O43" i="1" l="1"/>
  <c r="R43" i="1"/>
  <c r="P43" i="1" l="1"/>
  <c r="J44" i="1"/>
  <c r="Q44" i="1" s="1"/>
  <c r="M44" i="1" l="1"/>
  <c r="R44" i="1"/>
  <c r="N44" i="1"/>
  <c r="O44" i="1"/>
  <c r="P44" i="1" l="1"/>
  <c r="J45" i="1"/>
  <c r="M45" i="1" l="1"/>
  <c r="Q45" i="1"/>
  <c r="O45" i="1"/>
  <c r="R45" i="1"/>
  <c r="N45" i="1"/>
  <c r="P45" i="1" l="1"/>
  <c r="J46" i="1"/>
  <c r="M46" i="1" s="1"/>
  <c r="N46" i="1" s="1"/>
  <c r="Q46" i="1" l="1"/>
  <c r="R46" i="1"/>
  <c r="O46" i="1"/>
  <c r="P46" i="1" s="1"/>
</calcChain>
</file>

<file path=xl/sharedStrings.xml><?xml version="1.0" encoding="utf-8"?>
<sst xmlns="http://schemas.openxmlformats.org/spreadsheetml/2006/main" count="86" uniqueCount="66">
  <si>
    <t>Forecasting ESRD, Dialysis Modalities, and PD Use</t>
  </si>
  <si>
    <t>Year</t>
  </si>
  <si>
    <t>Notes</t>
  </si>
  <si>
    <t>Mortality (deaths per 1000 pt years)</t>
  </si>
  <si>
    <t>New ESRD Cases (# pts)</t>
  </si>
  <si>
    <t>Continued ESRD Cases (# pts)</t>
  </si>
  <si>
    <t>Mortality (# pts)</t>
  </si>
  <si>
    <t>Sources</t>
  </si>
  <si>
    <t>https://www.usrds.org/2018/view/v2_01.aspx</t>
  </si>
  <si>
    <t>https://www.usrds.org/2018/view/v2_05.aspx</t>
  </si>
  <si>
    <t>Assume no switching of modality after first selected</t>
  </si>
  <si>
    <t>Pt growth (New-Mortality)</t>
  </si>
  <si>
    <t>% Pts on HD</t>
  </si>
  <si>
    <t>%Pts on PD</t>
  </si>
  <si>
    <t>% Pts Transplant</t>
  </si>
  <si>
    <t>Pts on HD</t>
  </si>
  <si>
    <t>Pts PD</t>
  </si>
  <si>
    <t>Pts Transplant</t>
  </si>
  <si>
    <t>ALL ESRD</t>
  </si>
  <si>
    <t>CHOICES FOR NEW ESRD</t>
  </si>
  <si>
    <t>Pts choose HD</t>
  </si>
  <si>
    <t>% Pts choose HD</t>
  </si>
  <si>
    <t>%Pts choose PD</t>
  </si>
  <si>
    <t>Pts choose PD</t>
  </si>
  <si>
    <t>INFECTION</t>
  </si>
  <si>
    <t>Peritonitis Rate (old)</t>
  </si>
  <si>
    <t>Peritonitis rate (new)</t>
  </si>
  <si>
    <t># Pts (new)</t>
  </si>
  <si>
    <t># Occur (old)</t>
  </si>
  <si>
    <t>https://www.usrds.org/2018/view/v2_04.aspx</t>
  </si>
  <si>
    <t>ALL ESRD MODALITY USAGE</t>
  </si>
  <si>
    <t>Cont ESRD minus prev yr</t>
  </si>
  <si>
    <t>Goal is 80% of new patients use Homedialysis by 2025, assume 75% of new patients are using PD</t>
  </si>
  <si>
    <t>USRDS Data</t>
  </si>
  <si>
    <t>Projected Data</t>
  </si>
  <si>
    <t>Method</t>
  </si>
  <si>
    <t>Calculated from cols C&amp;E</t>
  </si>
  <si>
    <t>Linear regression</t>
  </si>
  <si>
    <t>Rapid estimated constant incline to 75%, then small increase asymptotically to 85% using 85-a^x</t>
  </si>
  <si>
    <t>Linear Regression from last 10 years with downward slope in deathrate becoming less steep using EXP</t>
  </si>
  <si>
    <t>Linear Reqression with downward slope in new pts becoming less steep using EXP</t>
  </si>
  <si>
    <t>Linear Reg slope</t>
  </si>
  <si>
    <t>Decrease in slope coef</t>
  </si>
  <si>
    <t>Number of prevalent ESRD cases continues to rise by about 20K per year</t>
  </si>
  <si>
    <t>Mortality HD</t>
  </si>
  <si>
    <t>Mortality PD</t>
  </si>
  <si>
    <t>Add on new pts and Use PD mortality rate + transfer rate to transpant</t>
  </si>
  <si>
    <t>Add on new pts and Use HD mortality rate + transfer rate to transpant</t>
  </si>
  <si>
    <t>Mortality Transplant</t>
  </si>
  <si>
    <t>Transplants per 100 pt years</t>
  </si>
  <si>
    <t>Same as D49</t>
  </si>
  <si>
    <t>Mortality rate</t>
  </si>
  <si>
    <t>From col F</t>
  </si>
  <si>
    <t>From col G</t>
  </si>
  <si>
    <t>From col H</t>
  </si>
  <si>
    <t>transfer rate</t>
  </si>
  <si>
    <t># transplants</t>
  </si>
  <si>
    <t>taken as % from col J</t>
  </si>
  <si>
    <t>Add on new pts and tranplant from col I minus xplant mortality rate and failure rate</t>
  </si>
  <si>
    <t>transfer rate from col J</t>
  </si>
  <si>
    <t>failure rate = .05 - source USRDS</t>
  </si>
  <si>
    <t>Linear Regression</t>
  </si>
  <si>
    <t>Calculated from col I</t>
  </si>
  <si>
    <t>Using previous year's number, add new ESRD pts and subtract # of deaths</t>
  </si>
  <si>
    <t>check that we add up to about 100%</t>
  </si>
  <si>
    <t>From Data: Not sure why K&amp;L cols don't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</si>
</sst>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.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sz val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Garamond"/>
    </font>
    <font>
      <sz val="7"/>
      <name val="MyriaMM_565 SB 600 NO"/>
      <family val="2"/>
    </font>
    <font>
      <sz val="7"/>
      <name val="MyriaMM_215 LT 600 NO"/>
      <family val="2"/>
    </font>
    <font>
      <sz val="10"/>
      <name val="MyriaMM_215 LT 300 CN"/>
      <family val="2"/>
    </font>
    <font>
      <sz val="12"/>
      <name val="MyriaMM_565 SB 300 CN"/>
      <family val="2"/>
    </font>
    <font>
      <i/>
      <sz val="8"/>
      <name val="Minion Display"/>
      <family val="1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11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5" fillId="32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5" fillId="42" borderId="0" applyNumberFormat="0" applyBorder="0" applyAlignment="0" applyProtection="0"/>
    <xf numFmtId="0" fontId="15" fillId="39" borderId="0" applyNumberFormat="0" applyBorder="0" applyAlignment="0" applyProtection="0"/>
    <xf numFmtId="0" fontId="15" fillId="40" borderId="0" applyNumberFormat="0" applyBorder="0" applyAlignment="0" applyProtection="0"/>
    <xf numFmtId="0" fontId="15" fillId="43" borderId="0" applyNumberFormat="0" applyBorder="0" applyAlignment="0" applyProtection="0"/>
    <xf numFmtId="0" fontId="15" fillId="44" borderId="0" applyNumberFormat="0" applyBorder="0" applyAlignment="0" applyProtection="0"/>
    <xf numFmtId="0" fontId="15" fillId="45" borderId="0" applyNumberFormat="0" applyBorder="0" applyAlignment="0" applyProtection="0"/>
    <xf numFmtId="0" fontId="15" fillId="46" borderId="0" applyNumberFormat="0" applyBorder="0" applyAlignment="0" applyProtection="0"/>
    <xf numFmtId="0" fontId="15" fillId="47" borderId="0" applyNumberFormat="0" applyBorder="0" applyAlignment="0" applyProtection="0"/>
    <xf numFmtId="0" fontId="15" fillId="48" borderId="0" applyNumberFormat="0" applyBorder="0" applyAlignment="0" applyProtection="0"/>
    <xf numFmtId="0" fontId="15" fillId="43" borderId="0" applyNumberFormat="0" applyBorder="0" applyAlignment="0" applyProtection="0"/>
    <xf numFmtId="0" fontId="15" fillId="46" borderId="0" applyNumberFormat="0" applyBorder="0" applyAlignment="0" applyProtection="0"/>
    <xf numFmtId="0" fontId="15" fillId="49" borderId="0" applyNumberFormat="0" applyBorder="0" applyAlignment="0" applyProtection="0"/>
    <xf numFmtId="0" fontId="6" fillId="34" borderId="0" applyNumberFormat="0" applyBorder="0" applyAlignment="0" applyProtection="0"/>
    <xf numFmtId="0" fontId="25" fillId="37" borderId="4" applyNumberFormat="0" applyAlignment="0" applyProtection="0"/>
    <xf numFmtId="0" fontId="29" fillId="0" borderId="0"/>
    <xf numFmtId="43" fontId="18" fillId="0" borderId="0" applyFont="0" applyFill="0" applyBorder="0" applyAlignment="0" applyProtection="0"/>
    <xf numFmtId="0" fontId="30" fillId="0" borderId="15">
      <alignment horizontal="right"/>
    </xf>
    <xf numFmtId="0" fontId="5" fillId="35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7" fillId="37" borderId="4" applyNumberFormat="0" applyAlignment="0" applyProtection="0"/>
    <xf numFmtId="0" fontId="24" fillId="0" borderId="13" applyNumberFormat="0" applyFill="0" applyAlignment="0" applyProtection="0"/>
    <xf numFmtId="0" fontId="26" fillId="4" borderId="0" applyNumberFormat="0" applyBorder="0" applyAlignment="0" applyProtection="0"/>
    <xf numFmtId="0" fontId="1" fillId="0" borderId="0"/>
    <xf numFmtId="0" fontId="17" fillId="0" borderId="0"/>
    <xf numFmtId="0" fontId="18" fillId="8" borderId="8" applyNumberFormat="0" applyFont="0" applyAlignment="0" applyProtection="0"/>
    <xf numFmtId="0" fontId="8" fillId="37" borderId="5" applyNumberFormat="0" applyAlignment="0" applyProtection="0"/>
    <xf numFmtId="0" fontId="19" fillId="0" borderId="0" applyNumberFormat="0" applyFill="0" applyBorder="0" applyAlignment="0" applyProtection="0"/>
    <xf numFmtId="0" fontId="14" fillId="0" borderId="14" applyNumberFormat="0" applyFill="0" applyAlignment="0" applyProtection="0"/>
    <xf numFmtId="0" fontId="15" fillId="28" borderId="0" applyNumberFormat="0" applyBorder="0" applyAlignment="0" applyProtection="0"/>
    <xf numFmtId="0" fontId="15" fillId="24" borderId="0" applyNumberFormat="0" applyBorder="0" applyAlignment="0" applyProtection="0"/>
    <xf numFmtId="0" fontId="15" fillId="20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30" fillId="0" borderId="16">
      <alignment horizontal="left"/>
    </xf>
    <xf numFmtId="0" fontId="30" fillId="0" borderId="17">
      <alignment horizontal="right"/>
    </xf>
    <xf numFmtId="0" fontId="30" fillId="0" borderId="0">
      <alignment horizontal="left"/>
    </xf>
    <xf numFmtId="3" fontId="31" fillId="0" borderId="0">
      <alignment horizontal="right"/>
    </xf>
    <xf numFmtId="165" fontId="31" fillId="0" borderId="0">
      <alignment horizontal="right"/>
    </xf>
    <xf numFmtId="43" fontId="29" fillId="0" borderId="0" applyFont="0" applyFill="0" applyBorder="0" applyAlignment="0" applyProtection="0"/>
    <xf numFmtId="4" fontId="31" fillId="0" borderId="0">
      <alignment horizontal="right"/>
    </xf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43" fontId="29" fillId="0" borderId="0" applyFont="0" applyFill="0" applyBorder="0" applyAlignment="0" applyProtection="0"/>
    <xf numFmtId="0" fontId="29" fillId="0" borderId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8" fillId="0" borderId="0"/>
    <xf numFmtId="0" fontId="30" fillId="0" borderId="17">
      <alignment horizontal="right"/>
    </xf>
    <xf numFmtId="0" fontId="18" fillId="0" borderId="0"/>
    <xf numFmtId="0" fontId="18" fillId="0" borderId="0"/>
    <xf numFmtId="0" fontId="30" fillId="0" borderId="17">
      <alignment horizontal="right"/>
    </xf>
    <xf numFmtId="0" fontId="18" fillId="0" borderId="0"/>
    <xf numFmtId="0" fontId="1" fillId="0" borderId="0"/>
  </cellStyleXfs>
  <cellXfs count="58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6" fillId="0" borderId="0" xfId="34" applyAlignment="1">
      <alignment wrapText="1"/>
    </xf>
    <xf numFmtId="3" fontId="0" fillId="0" borderId="0" xfId="0" applyNumberFormat="1"/>
    <xf numFmtId="4" fontId="0" fillId="56" borderId="23" xfId="0" applyNumberFormat="1" applyFill="1" applyBorder="1"/>
    <xf numFmtId="4" fontId="0" fillId="56" borderId="0" xfId="0" applyNumberFormat="1" applyFill="1" applyBorder="1"/>
    <xf numFmtId="165" fontId="0" fillId="0" borderId="20" xfId="0" applyNumberFormat="1" applyBorder="1" applyAlignment="1">
      <alignment wrapText="1"/>
    </xf>
    <xf numFmtId="0" fontId="0" fillId="0" borderId="21" xfId="0" applyNumberFormat="1" applyBorder="1" applyAlignment="1">
      <alignment wrapText="1"/>
    </xf>
    <xf numFmtId="0" fontId="0" fillId="56" borderId="0" xfId="0" applyNumberFormat="1" applyFill="1" applyAlignment="1">
      <alignment wrapText="1"/>
    </xf>
    <xf numFmtId="0" fontId="0" fillId="0" borderId="22" xfId="0" applyNumberFormat="1" applyBorder="1" applyAlignment="1">
      <alignment wrapText="1"/>
    </xf>
    <xf numFmtId="3" fontId="20" fillId="0" borderId="20" xfId="72" applyNumberFormat="1" applyFont="1" applyBorder="1" applyAlignment="1">
      <alignment horizontal="right"/>
    </xf>
    <xf numFmtId="0" fontId="0" fillId="53" borderId="0" xfId="0" applyFill="1"/>
    <xf numFmtId="164" fontId="0" fillId="0" borderId="0" xfId="0" applyNumberFormat="1"/>
    <xf numFmtId="0" fontId="0" fillId="51" borderId="0" xfId="0" applyFill="1" applyAlignment="1">
      <alignment wrapText="1"/>
    </xf>
    <xf numFmtId="3" fontId="0" fillId="52" borderId="0" xfId="0" applyNumberFormat="1" applyFill="1"/>
    <xf numFmtId="0" fontId="0" fillId="55" borderId="0" xfId="0" applyFill="1"/>
    <xf numFmtId="3" fontId="0" fillId="0" borderId="0" xfId="0" applyNumberFormat="1" applyAlignment="1">
      <alignment wrapText="1"/>
    </xf>
    <xf numFmtId="3" fontId="20" fillId="0" borderId="0" xfId="72" applyNumberFormat="1" applyFont="1" applyAlignment="1">
      <alignment horizontal="right"/>
    </xf>
    <xf numFmtId="3" fontId="20" fillId="0" borderId="0" xfId="73" applyNumberFormat="1" applyFont="1" applyAlignment="1">
      <alignment horizontal="right"/>
    </xf>
    <xf numFmtId="4" fontId="0" fillId="56" borderId="22" xfId="0" applyNumberFormat="1" applyFill="1" applyBorder="1"/>
    <xf numFmtId="3" fontId="20" fillId="0" borderId="20" xfId="73" applyNumberFormat="1" applyFont="1" applyBorder="1" applyAlignment="1">
      <alignment horizontal="right"/>
    </xf>
    <xf numFmtId="3" fontId="0" fillId="0" borderId="19" xfId="0" applyNumberFormat="1" applyBorder="1" applyAlignment="1">
      <alignment wrapText="1"/>
    </xf>
    <xf numFmtId="3" fontId="0" fillId="0" borderId="20" xfId="0" applyNumberFormat="1" applyBorder="1" applyAlignment="1">
      <alignment wrapText="1"/>
    </xf>
    <xf numFmtId="0" fontId="0" fillId="50" borderId="20" xfId="0" applyFill="1" applyBorder="1"/>
    <xf numFmtId="0" fontId="0" fillId="0" borderId="19" xfId="0" applyNumberFormat="1" applyBorder="1" applyAlignment="1">
      <alignment wrapText="1"/>
    </xf>
    <xf numFmtId="0" fontId="0" fillId="0" borderId="20" xfId="0" applyNumberFormat="1" applyBorder="1" applyAlignment="1">
      <alignment wrapText="1"/>
    </xf>
    <xf numFmtId="3" fontId="0" fillId="0" borderId="18" xfId="0" applyNumberFormat="1" applyBorder="1" applyAlignment="1">
      <alignment wrapText="1"/>
    </xf>
    <xf numFmtId="0" fontId="0" fillId="50" borderId="0" xfId="0" applyFill="1"/>
    <xf numFmtId="165" fontId="0" fillId="52" borderId="0" xfId="0" applyNumberFormat="1" applyFill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Fill="1"/>
    <xf numFmtId="165" fontId="0" fillId="0" borderId="0" xfId="0" applyNumberFormat="1" applyAlignment="1">
      <alignment wrapText="1"/>
    </xf>
    <xf numFmtId="0" fontId="0" fillId="0" borderId="0" xfId="0" applyBorder="1"/>
    <xf numFmtId="0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20" xfId="0" applyBorder="1"/>
    <xf numFmtId="0" fontId="0" fillId="0" borderId="18" xfId="0" applyNumberFormat="1" applyBorder="1" applyAlignment="1">
      <alignment wrapText="1"/>
    </xf>
    <xf numFmtId="3" fontId="0" fillId="0" borderId="20" xfId="0" applyNumberFormat="1" applyBorder="1"/>
    <xf numFmtId="3" fontId="0" fillId="0" borderId="0" xfId="0" applyNumberFormat="1" applyBorder="1"/>
    <xf numFmtId="0" fontId="0" fillId="0" borderId="18" xfId="0" applyBorder="1"/>
    <xf numFmtId="0" fontId="0" fillId="0" borderId="0" xfId="0"/>
    <xf numFmtId="3" fontId="0" fillId="52" borderId="18" xfId="0" applyNumberFormat="1" applyFill="1" applyBorder="1" applyAlignment="1">
      <alignment wrapText="1"/>
    </xf>
    <xf numFmtId="0" fontId="0" fillId="52" borderId="0" xfId="0" applyNumberFormat="1" applyFill="1" applyAlignment="1">
      <alignment wrapText="1"/>
    </xf>
    <xf numFmtId="0" fontId="0" fillId="52" borderId="0" xfId="0" applyNumberFormat="1" applyFill="1" applyBorder="1" applyAlignment="1">
      <alignment wrapText="1"/>
    </xf>
    <xf numFmtId="0" fontId="0" fillId="52" borderId="18" xfId="0" applyNumberFormat="1" applyFill="1" applyBorder="1" applyAlignment="1">
      <alignment wrapText="1"/>
    </xf>
    <xf numFmtId="165" fontId="0" fillId="0" borderId="18" xfId="0" applyNumberFormat="1" applyBorder="1"/>
    <xf numFmtId="3" fontId="0" fillId="52" borderId="0" xfId="0" applyNumberFormat="1" applyFill="1" applyAlignment="1">
      <alignment wrapText="1"/>
    </xf>
    <xf numFmtId="165" fontId="0" fillId="0" borderId="21" xfId="0" applyNumberFormat="1" applyBorder="1"/>
    <xf numFmtId="164" fontId="0" fillId="52" borderId="0" xfId="0" applyNumberFormat="1" applyFill="1"/>
    <xf numFmtId="165" fontId="0" fillId="52" borderId="18" xfId="0" applyNumberFormat="1" applyFill="1" applyBorder="1"/>
    <xf numFmtId="0" fontId="0" fillId="0" borderId="0" xfId="0"/>
    <xf numFmtId="0" fontId="0" fillId="0" borderId="0" xfId="0"/>
    <xf numFmtId="0" fontId="0" fillId="54" borderId="0" xfId="0" applyFill="1"/>
    <xf numFmtId="0" fontId="0" fillId="53" borderId="0" xfId="0" applyFill="1"/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17">
    <cellStyle name="20% - Accent1" xfId="17" builtinId="30" customBuiltin="1"/>
    <cellStyle name="20% - Accent1 2" xfId="35" xr:uid="{BD9621F9-8B91-407C-A915-3480E54D5AE9}"/>
    <cellStyle name="20% - Accent2" xfId="20" builtinId="34" customBuiltin="1"/>
    <cellStyle name="20% - Accent2 2" xfId="36" xr:uid="{AA5F8389-F3FC-4C30-BA58-10CC59A2303A}"/>
    <cellStyle name="20% - Accent3" xfId="23" builtinId="38" customBuiltin="1"/>
    <cellStyle name="20% - Accent3 2" xfId="37" xr:uid="{F563A19F-CD3E-4F86-907F-250FD42DA41E}"/>
    <cellStyle name="20% - Accent4" xfId="26" builtinId="42" customBuiltin="1"/>
    <cellStyle name="20% - Accent4 2" xfId="38" xr:uid="{C49285EA-1F5D-46F1-8E27-8D4A4DC354AB}"/>
    <cellStyle name="20% - Accent5" xfId="29" builtinId="46" customBuiltin="1"/>
    <cellStyle name="20% - Accent5 2" xfId="39" xr:uid="{47329FF6-2245-44F9-8518-B56E3EBD9E09}"/>
    <cellStyle name="20% - Accent6" xfId="32" builtinId="50" customBuiltin="1"/>
    <cellStyle name="20% - Accent6 2" xfId="40" xr:uid="{9548B18D-3D98-43D7-95E7-29231389138D}"/>
    <cellStyle name="40% - Accent1" xfId="18" builtinId="31" customBuiltin="1"/>
    <cellStyle name="40% - Accent1 2" xfId="41" xr:uid="{69A05070-3CD2-4CD3-BCBB-CAAFFFE692C3}"/>
    <cellStyle name="40% - Accent2" xfId="21" builtinId="35" customBuiltin="1"/>
    <cellStyle name="40% - Accent3" xfId="24" builtinId="39" customBuiltin="1"/>
    <cellStyle name="40% - Accent3 2" xfId="43" xr:uid="{28B93986-91AB-4233-AF58-6467BF1837DE}"/>
    <cellStyle name="40% - Accent4" xfId="27" builtinId="43" customBuiltin="1"/>
    <cellStyle name="40% - Accent4 2" xfId="44" xr:uid="{5AC2FB47-CA54-4040-9BF7-8C47A894AD22}"/>
    <cellStyle name="40% - Accent5" xfId="30" builtinId="47" customBuiltin="1"/>
    <cellStyle name="40% - Accent5 2" xfId="45" xr:uid="{E7B48711-7E57-42B2-95A0-9E9EA2088245}"/>
    <cellStyle name="40% - Accent6" xfId="33" builtinId="51" customBuiltin="1"/>
    <cellStyle name="40% - Accent6 2" xfId="46" xr:uid="{1FE106F6-2ED3-4E56-B416-FF37FD96DF3B}"/>
    <cellStyle name="60% - Accent1 2" xfId="47" xr:uid="{1713FB05-B341-4B77-ABF8-2938965AF3F4}"/>
    <cellStyle name="60% - Accent1 3" xfId="82" xr:uid="{A744AE6A-63D5-4E87-A108-BD35D47D0602}"/>
    <cellStyle name="60% - Accent2 2" xfId="48" xr:uid="{8219966E-1CB7-40F8-A50B-CE6D1444852E}"/>
    <cellStyle name="60% - Accent2 3" xfId="81" xr:uid="{FC4E1F49-4D78-4871-88F3-21A771532964}"/>
    <cellStyle name="60% - Accent3 2" xfId="49" xr:uid="{8976C035-2E57-46D2-BFCF-7AF5A97CF6EA}"/>
    <cellStyle name="60% - Accent3 3" xfId="80" xr:uid="{244048D6-848C-4CD6-9449-236886AA8F37}"/>
    <cellStyle name="60% - Accent4 2" xfId="50" xr:uid="{73778FF8-4914-47A6-ADF6-FE9099773346}"/>
    <cellStyle name="60% - Accent4 3" xfId="79" xr:uid="{571E64C0-2258-4865-8E73-5BA132459049}"/>
    <cellStyle name="60% - Accent5 2" xfId="51" xr:uid="{6F25A041-9190-45C6-9728-9C0E4F6CF263}"/>
    <cellStyle name="60% - Accent5 3" xfId="78" xr:uid="{EDAAF900-CA91-4C3E-B8CF-DA112B1A2EB0}"/>
    <cellStyle name="60% - Accent6 2" xfId="52" xr:uid="{401A8161-DEE6-442A-966A-6DA38E40B025}"/>
    <cellStyle name="60% - Accent6 3" xfId="42" xr:uid="{0B8F9929-F8C6-4C40-9E49-53F68EE1713D}"/>
    <cellStyle name="Accent1" xfId="16" builtinId="29" customBuiltin="1"/>
    <cellStyle name="Accent1 2" xfId="53" xr:uid="{208D9A96-0A5A-4491-A8ED-DFF38A7BFF19}"/>
    <cellStyle name="Accent2" xfId="19" builtinId="33" customBuiltin="1"/>
    <cellStyle name="Accent2 2" xfId="54" xr:uid="{FE7962E6-B84E-4DCE-907F-5701A0FC5EF2}"/>
    <cellStyle name="Accent3" xfId="22" builtinId="37" customBuiltin="1"/>
    <cellStyle name="Accent3 2" xfId="55" xr:uid="{EC5583CA-E39E-440A-A711-8493EAF2E3D2}"/>
    <cellStyle name="Accent4" xfId="25" builtinId="41" customBuiltin="1"/>
    <cellStyle name="Accent4 2" xfId="56" xr:uid="{ED8FE5A1-C8FA-4234-B270-F9D06496433C}"/>
    <cellStyle name="Accent5" xfId="28" builtinId="45" customBuiltin="1"/>
    <cellStyle name="Accent5 2" xfId="57" xr:uid="{833D31A9-13FD-4EB9-BF25-4C8B05E3F153}"/>
    <cellStyle name="Accent6" xfId="31" builtinId="49" customBuiltin="1"/>
    <cellStyle name="Accent6 2" xfId="58" xr:uid="{BA8B25AE-7512-4653-BB18-0A03453020D5}"/>
    <cellStyle name="Bad" xfId="6" builtinId="27" customBuiltin="1"/>
    <cellStyle name="Bad 2" xfId="59" xr:uid="{FED65604-12F4-4523-8EF8-7127F71110F2}"/>
    <cellStyle name="Calculation" xfId="9" builtinId="22" customBuiltin="1"/>
    <cellStyle name="Calculation 2" xfId="60" xr:uid="{CC2FE018-9DF2-4049-BFDF-6D37B82A632F}"/>
    <cellStyle name="Check Cell" xfId="11" builtinId="23" customBuiltin="1"/>
    <cellStyle name="column heading border A&amp;B" xfId="63" xr:uid="{3C139BE5-EBA3-4CB0-BF57-C662E8861C23}"/>
    <cellStyle name="column heading border above" xfId="87" xr:uid="{F2AF63A1-A908-4A0B-9520-A62311C599F3}"/>
    <cellStyle name="column heading border below" xfId="88" xr:uid="{16791CA7-F764-498B-A968-F45AFCCDE751}"/>
    <cellStyle name="column heading border below 2" xfId="111" xr:uid="{20BDBD08-124B-42C0-8BAB-583C03CAC02B}"/>
    <cellStyle name="column heading border below 3" xfId="114" xr:uid="{49848555-31FC-4D66-9DF6-459395EF6C35}"/>
    <cellStyle name="column heading no border &amp; short title" xfId="89" xr:uid="{993335F7-C2A7-4526-A033-8DAC71DBFBF0}"/>
    <cellStyle name="comma 0 decimal" xfId="90" xr:uid="{1583D10F-53A8-4896-B2DA-AE5A0C137D55}"/>
    <cellStyle name="comma 1 decimal" xfId="91" xr:uid="{E145CA7F-BE5F-45A3-86DA-7D6365B70113}"/>
    <cellStyle name="Comma 2" xfId="62" xr:uid="{6C8232DE-97DC-46B7-B14E-D185917ACA42}"/>
    <cellStyle name="Comma 2 2" xfId="92" xr:uid="{B42CBA04-9C4E-4868-A723-9301247EAEE9}"/>
    <cellStyle name="comma 2 decimal" xfId="93" xr:uid="{3130B644-0B4F-4713-9D71-1F317DA11855}"/>
    <cellStyle name="Comma 3" xfId="98" xr:uid="{00942322-802D-4EE3-BEF8-4F13BF8CF163}"/>
    <cellStyle name="Comma 4" xfId="104" xr:uid="{455DB2D0-1BCF-4AB5-9A52-D54E5FA039C0}"/>
    <cellStyle name="Comma 5" xfId="103" xr:uid="{2EAA1BD5-CC40-446D-A9A2-F989C6770017}"/>
    <cellStyle name="Comma 6" xfId="100" xr:uid="{6CD515B8-5FC8-48BD-A19C-6B3643E0D431}"/>
    <cellStyle name="Comma 7" xfId="102" xr:uid="{EC2AEA3C-0E1F-4AC6-B97B-6EFB013ABAD9}"/>
    <cellStyle name="Explanatory Text" xfId="14" builtinId="53" customBuiltin="1"/>
    <cellStyle name="Good" xfId="5" builtinId="26" customBuiltin="1"/>
    <cellStyle name="Good 2" xfId="64" xr:uid="{3E0CE5D1-1454-4474-B32A-CE8AFBC10F2A}"/>
    <cellStyle name="Heading 1" xfId="1" builtinId="16" customBuiltin="1"/>
    <cellStyle name="Heading 1 2" xfId="65" xr:uid="{17E1F452-851B-4BF7-AE60-641D0E7140A1}"/>
    <cellStyle name="Heading 2" xfId="2" builtinId="17" customBuiltin="1"/>
    <cellStyle name="Heading 2 2" xfId="66" xr:uid="{5C81E13B-17B2-4824-8CE1-2D3D5AF81C0E}"/>
    <cellStyle name="Heading 3" xfId="3" builtinId="18" customBuiltin="1"/>
    <cellStyle name="Heading 3 2" xfId="67" xr:uid="{09D3774F-3B7F-4C46-B925-38151969F5FE}"/>
    <cellStyle name="Heading 4" xfId="4" builtinId="19" customBuiltin="1"/>
    <cellStyle name="Heading 4 2" xfId="68" xr:uid="{4CD2B053-8DE3-4B69-9FD1-B5556FF9A9B3}"/>
    <cellStyle name="Hyperlink" xfId="34" builtinId="8"/>
    <cellStyle name="Input" xfId="7" builtinId="20" customBuiltin="1"/>
    <cellStyle name="Input 2" xfId="69" xr:uid="{303E3FDB-EC8C-4011-8B0F-6C1119E76F92}"/>
    <cellStyle name="Linked Cell" xfId="10" builtinId="24" customBuiltin="1"/>
    <cellStyle name="Linked Cell 2" xfId="70" xr:uid="{6A097894-0868-4A94-A405-6F44D88B0E27}"/>
    <cellStyle name="Neutral 2" xfId="71" xr:uid="{70A6BCDE-1FAD-4948-992E-3790DFABDA5D}"/>
    <cellStyle name="Neutral 3" xfId="85" xr:uid="{3D7A8D7E-DC27-4285-93FF-2B7C09E93736}"/>
    <cellStyle name="Normal" xfId="0" builtinId="0"/>
    <cellStyle name="Normal 10" xfId="112" xr:uid="{97A528AF-0AF9-44DE-B427-DFE11F51F0BA}"/>
    <cellStyle name="Normal 11" xfId="72" xr:uid="{EB25B4D4-3CD3-4C02-B75C-7554E4C44DCD}"/>
    <cellStyle name="Normal 2" xfId="61" xr:uid="{BFB67084-D028-4220-B81B-8664E0328960}"/>
    <cellStyle name="Normal 2 2" xfId="109" xr:uid="{F50756B1-2237-491C-B3FD-A0640A873CDD}"/>
    <cellStyle name="Normal 2 2 2" xfId="99" xr:uid="{0838C852-C750-4025-A066-BF8BAA6EE91B}"/>
    <cellStyle name="Normal 3" xfId="94" xr:uid="{53610DE5-0DDD-4FCD-966D-035FB356A917}"/>
    <cellStyle name="Normal 3 2" xfId="113" xr:uid="{B1B64957-B241-4458-933E-56386F9D7FA2}"/>
    <cellStyle name="Normal 3 2 4" xfId="116" xr:uid="{454A1CE1-52AA-46E8-A42E-FF302DEE71FA}"/>
    <cellStyle name="Normal 4" xfId="73" xr:uid="{B9B45D63-384B-4587-914F-A9097E9A0CF8}"/>
    <cellStyle name="Normal 4 2" xfId="115" xr:uid="{2B53415E-A727-42BA-A5EB-FD95ED318F8F}"/>
    <cellStyle name="Normal 4 3" xfId="108" xr:uid="{6F7C981D-298C-47E0-89FD-013C3B9CF495}"/>
    <cellStyle name="Normal 5" xfId="107" xr:uid="{A27AA6BF-D8B4-447A-A0F6-7704AD389874}"/>
    <cellStyle name="Normal 6" xfId="106" xr:uid="{06D8F6B3-FF6F-45A9-80C2-D831C673BACA}"/>
    <cellStyle name="Normal 7" xfId="105" xr:uid="{FF75F15B-2E2D-4A2B-AD9F-6CBC01CBE2DE}"/>
    <cellStyle name="Normal 8" xfId="101" xr:uid="{3E7396ED-4B87-4368-B234-38C838C01F09}"/>
    <cellStyle name="Normal 9" xfId="110" xr:uid="{865C9BE6-52E6-46F2-96AA-F76AF229B9A7}"/>
    <cellStyle name="Note" xfId="13" builtinId="10" customBuiltin="1"/>
    <cellStyle name="Note 2" xfId="74" xr:uid="{BEA83715-AB92-4427-B721-B66855DE831D}"/>
    <cellStyle name="Output" xfId="8" builtinId="21" customBuiltin="1"/>
    <cellStyle name="Output 2" xfId="75" xr:uid="{E2653796-82BC-4EF5-A585-08D47067B650}"/>
    <cellStyle name="title 1" xfId="95" xr:uid="{2FE33DB9-37A6-44FB-930F-9F2379F50C71}"/>
    <cellStyle name="Title 2" xfId="76" xr:uid="{F678F2EA-029D-4CD5-BBD0-9B6BE8B2508F}"/>
    <cellStyle name="title 2 2" xfId="96" xr:uid="{CAE9E0F5-A175-469A-96F8-4423134E89DE}"/>
    <cellStyle name="title 3" xfId="97" xr:uid="{9892085C-C96A-40F9-A221-CBE373B5AA04}"/>
    <cellStyle name="Title 4" xfId="86" xr:uid="{E6FF668D-5946-4021-B11C-531D99E1A920}"/>
    <cellStyle name="Title 5" xfId="84" xr:uid="{93854E08-DA29-4FAF-A6FF-5934450059E7}"/>
    <cellStyle name="Title 6" xfId="83" xr:uid="{5CEC354D-84F2-4D76-9BF9-215932B3961C}"/>
    <cellStyle name="Total" xfId="15" builtinId="25" customBuiltin="1"/>
    <cellStyle name="Total 2" xfId="77" xr:uid="{18B2A668-7BCA-4AE8-B345-61B673991CF3}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aseline="0"/>
              <a:t>Projected ESRD Modality 2000-2040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6868927415382"/>
          <c:y val="0.12603588503050772"/>
          <c:w val="0.85532653018939664"/>
          <c:h val="0.76503518881762933"/>
        </c:manualLayout>
      </c:layout>
      <c:areaChart>
        <c:grouping val="stacked"/>
        <c:varyColors val="0"/>
        <c:ser>
          <c:idx val="0"/>
          <c:order val="0"/>
          <c:tx>
            <c:v>Hemodialysis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Sheet1!$A$6:$A$46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Sheet1!$M$6:$M$46</c:f>
              <c:numCache>
                <c:formatCode>#,##0</c:formatCode>
                <c:ptCount val="41"/>
                <c:pt idx="0">
                  <c:v>254080</c:v>
                </c:pt>
                <c:pt idx="1">
                  <c:v>267456</c:v>
                </c:pt>
                <c:pt idx="2">
                  <c:v>279656</c:v>
                </c:pt>
                <c:pt idx="3">
                  <c:v>291105</c:v>
                </c:pt>
                <c:pt idx="4">
                  <c:v>302457</c:v>
                </c:pt>
                <c:pt idx="5">
                  <c:v>313384</c:v>
                </c:pt>
                <c:pt idx="6">
                  <c:v>326344</c:v>
                </c:pt>
                <c:pt idx="7">
                  <c:v>338845</c:v>
                </c:pt>
                <c:pt idx="8">
                  <c:v>352500</c:v>
                </c:pt>
                <c:pt idx="9">
                  <c:v>367250</c:v>
                </c:pt>
                <c:pt idx="10">
                  <c:v>380354</c:v>
                </c:pt>
                <c:pt idx="11">
                  <c:v>390383</c:v>
                </c:pt>
                <c:pt idx="12">
                  <c:v>402755</c:v>
                </c:pt>
                <c:pt idx="13">
                  <c:v>416088</c:v>
                </c:pt>
                <c:pt idx="14">
                  <c:v>430997</c:v>
                </c:pt>
                <c:pt idx="15">
                  <c:v>445354</c:v>
                </c:pt>
                <c:pt idx="16">
                  <c:v>457957</c:v>
                </c:pt>
                <c:pt idx="17">
                  <c:v>481726.16355294251</c:v>
                </c:pt>
                <c:pt idx="18">
                  <c:v>501950.5299720281</c:v>
                </c:pt>
                <c:pt idx="19">
                  <c:v>519245.04730153742</c:v>
                </c:pt>
                <c:pt idx="20">
                  <c:v>531484.55084334081</c:v>
                </c:pt>
                <c:pt idx="21">
                  <c:v>530141.34011983452</c:v>
                </c:pt>
                <c:pt idx="22">
                  <c:v>514664.83519011462</c:v>
                </c:pt>
                <c:pt idx="23">
                  <c:v>485783.74190595082</c:v>
                </c:pt>
                <c:pt idx="24">
                  <c:v>442697.17786572588</c:v>
                </c:pt>
                <c:pt idx="25">
                  <c:v>394306.53402532055</c:v>
                </c:pt>
                <c:pt idx="26">
                  <c:v>353453.62373470259</c:v>
                </c:pt>
                <c:pt idx="27">
                  <c:v>318790.53249966417</c:v>
                </c:pt>
                <c:pt idx="28">
                  <c:v>289379.11634139047</c:v>
                </c:pt>
                <c:pt idx="29">
                  <c:v>264345.24981131539</c:v>
                </c:pt>
                <c:pt idx="30">
                  <c:v>243007.81400580844</c:v>
                </c:pt>
                <c:pt idx="31">
                  <c:v>224650.64007509695</c:v>
                </c:pt>
                <c:pt idx="32">
                  <c:v>208987.68881843949</c:v>
                </c:pt>
                <c:pt idx="33">
                  <c:v>195489.19118444668</c:v>
                </c:pt>
                <c:pt idx="34">
                  <c:v>183908.65332808351</c:v>
                </c:pt>
                <c:pt idx="35">
                  <c:v>173891.64695916171</c:v>
                </c:pt>
                <c:pt idx="36">
                  <c:v>165287.90887574368</c:v>
                </c:pt>
                <c:pt idx="37">
                  <c:v>157821.44355025759</c:v>
                </c:pt>
                <c:pt idx="38">
                  <c:v>151314.44820149406</c:v>
                </c:pt>
                <c:pt idx="39">
                  <c:v>145712.23022992228</c:v>
                </c:pt>
                <c:pt idx="40">
                  <c:v>140845.70867857296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F-459D-8DB4-57CF51542904}"/>
            </c:ext>
          </c:extLst>
        </c:ser>
        <c:ser>
          <c:idx val="1"/>
          <c:order val="1"/>
          <c:tx>
            <c:v>Peritoneal DIalysis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Sheet1!$A$6:$A$46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Sheet1!$O$6:$O$46</c:f>
              <c:numCache>
                <c:formatCode>#,##0</c:formatCode>
                <c:ptCount val="41"/>
                <c:pt idx="0">
                  <c:v>27281</c:v>
                </c:pt>
                <c:pt idx="1">
                  <c:v>27450</c:v>
                </c:pt>
                <c:pt idx="2">
                  <c:v>27748</c:v>
                </c:pt>
                <c:pt idx="3">
                  <c:v>28065</c:v>
                </c:pt>
                <c:pt idx="4">
                  <c:v>27721</c:v>
                </c:pt>
                <c:pt idx="5">
                  <c:v>28317</c:v>
                </c:pt>
                <c:pt idx="6">
                  <c:v>28338</c:v>
                </c:pt>
                <c:pt idx="7">
                  <c:v>28708</c:v>
                </c:pt>
                <c:pt idx="8">
                  <c:v>28955</c:v>
                </c:pt>
                <c:pt idx="9">
                  <c:v>30119</c:v>
                </c:pt>
                <c:pt idx="10">
                  <c:v>32701</c:v>
                </c:pt>
                <c:pt idx="11">
                  <c:v>36083</c:v>
                </c:pt>
                <c:pt idx="12">
                  <c:v>39784</c:v>
                </c:pt>
                <c:pt idx="13">
                  <c:v>43880</c:v>
                </c:pt>
                <c:pt idx="14">
                  <c:v>46772</c:v>
                </c:pt>
                <c:pt idx="15">
                  <c:v>49492</c:v>
                </c:pt>
                <c:pt idx="16">
                  <c:v>51057</c:v>
                </c:pt>
                <c:pt idx="17">
                  <c:v>54069.794895880172</c:v>
                </c:pt>
                <c:pt idx="18">
                  <c:v>58038.81827400974</c:v>
                </c:pt>
                <c:pt idx="19">
                  <c:v>62842.140363823324</c:v>
                </c:pt>
                <c:pt idx="20">
                  <c:v>70962.268947840697</c:v>
                </c:pt>
                <c:pt idx="21">
                  <c:v>91192.875674470837</c:v>
                </c:pt>
                <c:pt idx="22">
                  <c:v>124319.93898272222</c:v>
                </c:pt>
                <c:pt idx="23">
                  <c:v>169763.06580749253</c:v>
                </c:pt>
                <c:pt idx="24">
                  <c:v>228465.87798840192</c:v>
                </c:pt>
                <c:pt idx="25">
                  <c:v>291621.80580009206</c:v>
                </c:pt>
                <c:pt idx="26">
                  <c:v>346467.3186514746</c:v>
                </c:pt>
                <c:pt idx="27">
                  <c:v>394440.24328209535</c:v>
                </c:pt>
                <c:pt idx="28">
                  <c:v>436530.71496465843</c:v>
                </c:pt>
                <c:pt idx="29">
                  <c:v>473632.09278023976</c:v>
                </c:pt>
                <c:pt idx="30">
                  <c:v>506519.54479040916</c:v>
                </c:pt>
                <c:pt idx="31">
                  <c:v>535912.82974254095</c:v>
                </c:pt>
                <c:pt idx="32">
                  <c:v>562128.58193236217</c:v>
                </c:pt>
                <c:pt idx="33">
                  <c:v>585697.11641483009</c:v>
                </c:pt>
                <c:pt idx="34">
                  <c:v>606893.8683528573</c:v>
                </c:pt>
                <c:pt idx="35">
                  <c:v>626127.1321186003</c:v>
                </c:pt>
                <c:pt idx="36">
                  <c:v>643566.97212830023</c:v>
                </c:pt>
                <c:pt idx="37">
                  <c:v>659479.60446493502</c:v>
                </c:pt>
                <c:pt idx="38">
                  <c:v>674121.67789782735</c:v>
                </c:pt>
                <c:pt idx="39">
                  <c:v>687501.46663354954</c:v>
                </c:pt>
                <c:pt idx="40">
                  <c:v>699808.06248223048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F-459D-8DB4-57CF51542904}"/>
            </c:ext>
          </c:extLst>
        </c:ser>
        <c:ser>
          <c:idx val="2"/>
          <c:order val="2"/>
          <c:tx>
            <c:v>Transplant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Sheet1!$A$6:$A$46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Sheet1!$Q$6:$Q$46</c:f>
              <c:numCache>
                <c:formatCode>#,##0</c:formatCode>
                <c:ptCount val="41"/>
                <c:pt idx="0">
                  <c:v>107848</c:v>
                </c:pt>
                <c:pt idx="1">
                  <c:v>114422</c:v>
                </c:pt>
                <c:pt idx="2">
                  <c:v>121314</c:v>
                </c:pt>
                <c:pt idx="3">
                  <c:v>128133</c:v>
                </c:pt>
                <c:pt idx="4">
                  <c:v>135519</c:v>
                </c:pt>
                <c:pt idx="5">
                  <c:v>142910</c:v>
                </c:pt>
                <c:pt idx="6">
                  <c:v>150595</c:v>
                </c:pt>
                <c:pt idx="7">
                  <c:v>157860</c:v>
                </c:pt>
                <c:pt idx="8">
                  <c:v>164848</c:v>
                </c:pt>
                <c:pt idx="9">
                  <c:v>171648</c:v>
                </c:pt>
                <c:pt idx="10">
                  <c:v>178285</c:v>
                </c:pt>
                <c:pt idx="11">
                  <c:v>184643</c:v>
                </c:pt>
                <c:pt idx="12">
                  <c:v>190454</c:v>
                </c:pt>
                <c:pt idx="13">
                  <c:v>196289</c:v>
                </c:pt>
                <c:pt idx="14">
                  <c:v>201914</c:v>
                </c:pt>
                <c:pt idx="15">
                  <c:v>208032</c:v>
                </c:pt>
                <c:pt idx="16">
                  <c:v>215061</c:v>
                </c:pt>
                <c:pt idx="17">
                  <c:v>219496.45430817254</c:v>
                </c:pt>
                <c:pt idx="18">
                  <c:v>224715.49971835496</c:v>
                </c:pt>
                <c:pt idx="19">
                  <c:v>230560.31093706045</c:v>
                </c:pt>
                <c:pt idx="20">
                  <c:v>236903.84281939227</c:v>
                </c:pt>
                <c:pt idx="21">
                  <c:v>243642.29207561709</c:v>
                </c:pt>
                <c:pt idx="22">
                  <c:v>250689.81836767111</c:v>
                </c:pt>
                <c:pt idx="23">
                  <c:v>257975.88833756544</c:v>
                </c:pt>
                <c:pt idx="24">
                  <c:v>265440.90872385958</c:v>
                </c:pt>
                <c:pt idx="25">
                  <c:v>273035.09224070824</c:v>
                </c:pt>
                <c:pt idx="26">
                  <c:v>280715.95992460928</c:v>
                </c:pt>
                <c:pt idx="27">
                  <c:v>288447.15529162221</c:v>
                </c:pt>
                <c:pt idx="28">
                  <c:v>296198.35081189865</c:v>
                </c:pt>
                <c:pt idx="29">
                  <c:v>303943.4393673481</c:v>
                </c:pt>
                <c:pt idx="30">
                  <c:v>311659.05195063527</c:v>
                </c:pt>
                <c:pt idx="31">
                  <c:v>319326.95786562824</c:v>
                </c:pt>
                <c:pt idx="32">
                  <c:v>326930.50403642363</c:v>
                </c:pt>
                <c:pt idx="33">
                  <c:v>334455.43649352144</c:v>
                </c:pt>
                <c:pt idx="34">
                  <c:v>341888.66490422789</c:v>
                </c:pt>
                <c:pt idx="35">
                  <c:v>349219.16639397095</c:v>
                </c:pt>
                <c:pt idx="36">
                  <c:v>356438.70096679358</c:v>
                </c:pt>
                <c:pt idx="37">
                  <c:v>363540.40963425592</c:v>
                </c:pt>
                <c:pt idx="38">
                  <c:v>370517.67468205781</c:v>
                </c:pt>
                <c:pt idx="39">
                  <c:v>377367.20210864744</c:v>
                </c:pt>
                <c:pt idx="40">
                  <c:v>384084.38829409058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F-459D-8DB4-57CF51542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80048"/>
        <c:axId val="677581008"/>
      </c:areaChart>
      <c:catAx>
        <c:axId val="67758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81008"/>
        <c:crosses val="autoZero"/>
        <c:auto val="1"/>
        <c:lblAlgn val="ctr"/>
        <c:lblOffset val="100"/>
        <c:tickLblSkip val="5"/>
        <c:noMultiLvlLbl val="0"/>
      </c:catAx>
      <c:valAx>
        <c:axId val="6775810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2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Patient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8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aseline="0"/>
              <a:t>Projected ESRD Dialysis Modality 2000-2040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6868927415382"/>
          <c:y val="0.12603588503050772"/>
          <c:w val="0.85532653018939664"/>
          <c:h val="0.76503518881762933"/>
        </c:manualLayout>
      </c:layout>
      <c:areaChart>
        <c:grouping val="percentStacked"/>
        <c:varyColors val="0"/>
        <c:ser>
          <c:idx val="0"/>
          <c:order val="0"/>
          <c:tx>
            <c:v>Hemodialysis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Sheet1!$A$6:$A$46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Sheet1!$M$6:$M$46</c:f>
              <c:numCache>
                <c:formatCode>#,##0</c:formatCode>
                <c:ptCount val="41"/>
                <c:pt idx="0">
                  <c:v>254080</c:v>
                </c:pt>
                <c:pt idx="1">
                  <c:v>267456</c:v>
                </c:pt>
                <c:pt idx="2">
                  <c:v>279656</c:v>
                </c:pt>
                <c:pt idx="3">
                  <c:v>291105</c:v>
                </c:pt>
                <c:pt idx="4">
                  <c:v>302457</c:v>
                </c:pt>
                <c:pt idx="5">
                  <c:v>313384</c:v>
                </c:pt>
                <c:pt idx="6">
                  <c:v>326344</c:v>
                </c:pt>
                <c:pt idx="7">
                  <c:v>338845</c:v>
                </c:pt>
                <c:pt idx="8">
                  <c:v>352500</c:v>
                </c:pt>
                <c:pt idx="9">
                  <c:v>367250</c:v>
                </c:pt>
                <c:pt idx="10">
                  <c:v>380354</c:v>
                </c:pt>
                <c:pt idx="11">
                  <c:v>390383</c:v>
                </c:pt>
                <c:pt idx="12">
                  <c:v>402755</c:v>
                </c:pt>
                <c:pt idx="13">
                  <c:v>416088</c:v>
                </c:pt>
                <c:pt idx="14">
                  <c:v>430997</c:v>
                </c:pt>
                <c:pt idx="15">
                  <c:v>445354</c:v>
                </c:pt>
                <c:pt idx="16">
                  <c:v>457957</c:v>
                </c:pt>
                <c:pt idx="17">
                  <c:v>481726.16355294251</c:v>
                </c:pt>
                <c:pt idx="18">
                  <c:v>501950.5299720281</c:v>
                </c:pt>
                <c:pt idx="19">
                  <c:v>519245.04730153742</c:v>
                </c:pt>
                <c:pt idx="20">
                  <c:v>531484.55084334081</c:v>
                </c:pt>
                <c:pt idx="21">
                  <c:v>530141.34011983452</c:v>
                </c:pt>
                <c:pt idx="22">
                  <c:v>514664.83519011462</c:v>
                </c:pt>
                <c:pt idx="23">
                  <c:v>485783.74190595082</c:v>
                </c:pt>
                <c:pt idx="24">
                  <c:v>442697.17786572588</c:v>
                </c:pt>
                <c:pt idx="25">
                  <c:v>394306.53402532055</c:v>
                </c:pt>
                <c:pt idx="26">
                  <c:v>353453.62373470259</c:v>
                </c:pt>
                <c:pt idx="27">
                  <c:v>318790.53249966417</c:v>
                </c:pt>
                <c:pt idx="28">
                  <c:v>289379.11634139047</c:v>
                </c:pt>
                <c:pt idx="29">
                  <c:v>264345.24981131539</c:v>
                </c:pt>
                <c:pt idx="30">
                  <c:v>243007.81400580844</c:v>
                </c:pt>
                <c:pt idx="31">
                  <c:v>224650.64007509695</c:v>
                </c:pt>
                <c:pt idx="32">
                  <c:v>208987.68881843949</c:v>
                </c:pt>
                <c:pt idx="33">
                  <c:v>195489.19118444668</c:v>
                </c:pt>
                <c:pt idx="34">
                  <c:v>183908.65332808351</c:v>
                </c:pt>
                <c:pt idx="35">
                  <c:v>173891.64695916171</c:v>
                </c:pt>
                <c:pt idx="36">
                  <c:v>165287.90887574368</c:v>
                </c:pt>
                <c:pt idx="37">
                  <c:v>157821.44355025759</c:v>
                </c:pt>
                <c:pt idx="38">
                  <c:v>151314.44820149406</c:v>
                </c:pt>
                <c:pt idx="39">
                  <c:v>145712.23022992228</c:v>
                </c:pt>
                <c:pt idx="40">
                  <c:v>140845.70867857296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A-45DF-B08E-05FBB7B0B552}"/>
            </c:ext>
          </c:extLst>
        </c:ser>
        <c:ser>
          <c:idx val="1"/>
          <c:order val="1"/>
          <c:tx>
            <c:v>Peritoneal DIalysis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Sheet1!$A$6:$A$46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Sheet1!$O$6:$O$46</c:f>
              <c:numCache>
                <c:formatCode>#,##0</c:formatCode>
                <c:ptCount val="41"/>
                <c:pt idx="0">
                  <c:v>27281</c:v>
                </c:pt>
                <c:pt idx="1">
                  <c:v>27450</c:v>
                </c:pt>
                <c:pt idx="2">
                  <c:v>27748</c:v>
                </c:pt>
                <c:pt idx="3">
                  <c:v>28065</c:v>
                </c:pt>
                <c:pt idx="4">
                  <c:v>27721</c:v>
                </c:pt>
                <c:pt idx="5">
                  <c:v>28317</c:v>
                </c:pt>
                <c:pt idx="6">
                  <c:v>28338</c:v>
                </c:pt>
                <c:pt idx="7">
                  <c:v>28708</c:v>
                </c:pt>
                <c:pt idx="8">
                  <c:v>28955</c:v>
                </c:pt>
                <c:pt idx="9">
                  <c:v>30119</c:v>
                </c:pt>
                <c:pt idx="10">
                  <c:v>32701</c:v>
                </c:pt>
                <c:pt idx="11">
                  <c:v>36083</c:v>
                </c:pt>
                <c:pt idx="12">
                  <c:v>39784</c:v>
                </c:pt>
                <c:pt idx="13">
                  <c:v>43880</c:v>
                </c:pt>
                <c:pt idx="14">
                  <c:v>46772</c:v>
                </c:pt>
                <c:pt idx="15">
                  <c:v>49492</c:v>
                </c:pt>
                <c:pt idx="16">
                  <c:v>51057</c:v>
                </c:pt>
                <c:pt idx="17">
                  <c:v>54069.794895880172</c:v>
                </c:pt>
                <c:pt idx="18">
                  <c:v>58038.81827400974</c:v>
                </c:pt>
                <c:pt idx="19">
                  <c:v>62842.140363823324</c:v>
                </c:pt>
                <c:pt idx="20">
                  <c:v>70962.268947840697</c:v>
                </c:pt>
                <c:pt idx="21">
                  <c:v>91192.875674470837</c:v>
                </c:pt>
                <c:pt idx="22">
                  <c:v>124319.93898272222</c:v>
                </c:pt>
                <c:pt idx="23">
                  <c:v>169763.06580749253</c:v>
                </c:pt>
                <c:pt idx="24">
                  <c:v>228465.87798840192</c:v>
                </c:pt>
                <c:pt idx="25">
                  <c:v>291621.80580009206</c:v>
                </c:pt>
                <c:pt idx="26">
                  <c:v>346467.3186514746</c:v>
                </c:pt>
                <c:pt idx="27">
                  <c:v>394440.24328209535</c:v>
                </c:pt>
                <c:pt idx="28">
                  <c:v>436530.71496465843</c:v>
                </c:pt>
                <c:pt idx="29">
                  <c:v>473632.09278023976</c:v>
                </c:pt>
                <c:pt idx="30">
                  <c:v>506519.54479040916</c:v>
                </c:pt>
                <c:pt idx="31">
                  <c:v>535912.82974254095</c:v>
                </c:pt>
                <c:pt idx="32">
                  <c:v>562128.58193236217</c:v>
                </c:pt>
                <c:pt idx="33">
                  <c:v>585697.11641483009</c:v>
                </c:pt>
                <c:pt idx="34">
                  <c:v>606893.8683528573</c:v>
                </c:pt>
                <c:pt idx="35">
                  <c:v>626127.1321186003</c:v>
                </c:pt>
                <c:pt idx="36">
                  <c:v>643566.97212830023</c:v>
                </c:pt>
                <c:pt idx="37">
                  <c:v>659479.60446493502</c:v>
                </c:pt>
                <c:pt idx="38">
                  <c:v>674121.67789782735</c:v>
                </c:pt>
                <c:pt idx="39">
                  <c:v>687501.46663354954</c:v>
                </c:pt>
                <c:pt idx="40">
                  <c:v>699808.06248223048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A-45DF-B08E-05FBB7B0B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80048"/>
        <c:axId val="677581008"/>
        <c:extLst>
          <c:ext xmlns:c15="http://schemas.microsoft.com/office/drawing/2012/chart" uri="{02D57815-91ED-43cb-92C2-25804820EDAC}">
            <c15:filteredAreaSeries>
              <c15:ser>
                <c:idx val="2"/>
                <c:order val="2"/>
                <c:tx>
                  <c:v>Transplant</c:v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>
                      <c:ext uri="{02D57815-91ED-43cb-92C2-25804820EDAC}">
                        <c15:formulaRef>
                          <c15:sqref>Sheet1!$A$6:$A$46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Sheet1!$Q$6:$Q$46</c15:sqref>
                        </c15:formulaRef>
                      </c:ext>
                    </c:extLst>
                    <c:numCache>
                      <c:formatCode>#,##0</c:formatCode>
                      <c:ptCount val="41"/>
                      <c:pt idx="0">
                        <c:v>107848</c:v>
                      </c:pt>
                      <c:pt idx="1">
                        <c:v>114422</c:v>
                      </c:pt>
                      <c:pt idx="2">
                        <c:v>121314</c:v>
                      </c:pt>
                      <c:pt idx="3">
                        <c:v>128133</c:v>
                      </c:pt>
                      <c:pt idx="4">
                        <c:v>135519</c:v>
                      </c:pt>
                      <c:pt idx="5">
                        <c:v>142910</c:v>
                      </c:pt>
                      <c:pt idx="6">
                        <c:v>150595</c:v>
                      </c:pt>
                      <c:pt idx="7">
                        <c:v>157860</c:v>
                      </c:pt>
                      <c:pt idx="8">
                        <c:v>164848</c:v>
                      </c:pt>
                      <c:pt idx="9">
                        <c:v>171648</c:v>
                      </c:pt>
                      <c:pt idx="10">
                        <c:v>178285</c:v>
                      </c:pt>
                      <c:pt idx="11">
                        <c:v>184643</c:v>
                      </c:pt>
                      <c:pt idx="12">
                        <c:v>190454</c:v>
                      </c:pt>
                      <c:pt idx="13">
                        <c:v>196289</c:v>
                      </c:pt>
                      <c:pt idx="14">
                        <c:v>201914</c:v>
                      </c:pt>
                      <c:pt idx="15">
                        <c:v>208032</c:v>
                      </c:pt>
                      <c:pt idx="16">
                        <c:v>215061</c:v>
                      </c:pt>
                      <c:pt idx="17">
                        <c:v>219496.45430817254</c:v>
                      </c:pt>
                      <c:pt idx="18">
                        <c:v>224715.49971835496</c:v>
                      </c:pt>
                      <c:pt idx="19">
                        <c:v>230560.31093706045</c:v>
                      </c:pt>
                      <c:pt idx="20">
                        <c:v>236903.84281939227</c:v>
                      </c:pt>
                      <c:pt idx="21">
                        <c:v>243642.29207561709</c:v>
                      </c:pt>
                      <c:pt idx="22">
                        <c:v>250689.81836767111</c:v>
                      </c:pt>
                      <c:pt idx="23">
                        <c:v>257975.88833756544</c:v>
                      </c:pt>
                      <c:pt idx="24">
                        <c:v>265440.90872385958</c:v>
                      </c:pt>
                      <c:pt idx="25">
                        <c:v>273035.09224070824</c:v>
                      </c:pt>
                      <c:pt idx="26">
                        <c:v>280715.95992460928</c:v>
                      </c:pt>
                      <c:pt idx="27">
                        <c:v>288447.15529162221</c:v>
                      </c:pt>
                      <c:pt idx="28">
                        <c:v>296198.35081189865</c:v>
                      </c:pt>
                      <c:pt idx="29">
                        <c:v>303943.4393673481</c:v>
                      </c:pt>
                      <c:pt idx="30">
                        <c:v>311659.05195063527</c:v>
                      </c:pt>
                      <c:pt idx="31">
                        <c:v>319326.95786562824</c:v>
                      </c:pt>
                      <c:pt idx="32">
                        <c:v>326930.50403642363</c:v>
                      </c:pt>
                      <c:pt idx="33">
                        <c:v>334455.43649352144</c:v>
                      </c:pt>
                      <c:pt idx="34">
                        <c:v>341888.66490422789</c:v>
                      </c:pt>
                      <c:pt idx="35">
                        <c:v>349219.16639397095</c:v>
                      </c:pt>
                      <c:pt idx="36">
                        <c:v>356438.70096679358</c:v>
                      </c:pt>
                      <c:pt idx="37">
                        <c:v>363540.40963425592</c:v>
                      </c:pt>
                      <c:pt idx="38">
                        <c:v>370517.67468205781</c:v>
                      </c:pt>
                      <c:pt idx="39">
                        <c:v>377367.20210864744</c:v>
                      </c:pt>
                      <c:pt idx="40">
                        <c:v>384084.38829409058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89A-45DF-B08E-05FBB7B0B552}"/>
                  </c:ext>
                </c:extLst>
              </c15:ser>
            </c15:filteredAreaSeries>
          </c:ext>
        </c:extLst>
      </c:areaChart>
      <c:catAx>
        <c:axId val="67758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81008"/>
        <c:crosses val="autoZero"/>
        <c:auto val="1"/>
        <c:lblAlgn val="ctr"/>
        <c:lblOffset val="100"/>
        <c:tickLblSkip val="5"/>
        <c:noMultiLvlLbl val="0"/>
      </c:catAx>
      <c:valAx>
        <c:axId val="6775810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2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Patient Population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8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aseline="0"/>
              <a:t>Projected ESRD Dialysis 1st Modality Choice 2000-2040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6868927415382"/>
          <c:y val="0.12603588503050772"/>
          <c:w val="0.85532653018939664"/>
          <c:h val="0.76503518881762933"/>
        </c:manualLayout>
      </c:layout>
      <c:areaChart>
        <c:grouping val="percentStacked"/>
        <c:varyColors val="0"/>
        <c:ser>
          <c:idx val="0"/>
          <c:order val="0"/>
          <c:tx>
            <c:v>Hemodialysis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Sheet1!$A$6:$A$46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Sheet1!$T$6:$T$46</c:f>
              <c:numCache>
                <c:formatCode>#,##0</c:formatCode>
                <c:ptCount val="41"/>
                <c:pt idx="0">
                  <c:v>84526</c:v>
                </c:pt>
                <c:pt idx="1">
                  <c:v>88073</c:v>
                </c:pt>
                <c:pt idx="2">
                  <c:v>90600</c:v>
                </c:pt>
                <c:pt idx="3">
                  <c:v>92967</c:v>
                </c:pt>
                <c:pt idx="4">
                  <c:v>94680</c:v>
                </c:pt>
                <c:pt idx="5">
                  <c:v>96827</c:v>
                </c:pt>
                <c:pt idx="6">
                  <c:v>100427</c:v>
                </c:pt>
                <c:pt idx="7">
                  <c:v>100649</c:v>
                </c:pt>
                <c:pt idx="8">
                  <c:v>102099</c:v>
                </c:pt>
                <c:pt idx="9">
                  <c:v>105136</c:v>
                </c:pt>
                <c:pt idx="10">
                  <c:v>104819</c:v>
                </c:pt>
                <c:pt idx="11">
                  <c:v>102038</c:v>
                </c:pt>
                <c:pt idx="12">
                  <c:v>102674</c:v>
                </c:pt>
                <c:pt idx="13">
                  <c:v>104283</c:v>
                </c:pt>
                <c:pt idx="14">
                  <c:v>106649</c:v>
                </c:pt>
                <c:pt idx="15">
                  <c:v>109470</c:v>
                </c:pt>
                <c:pt idx="16">
                  <c:v>108895</c:v>
                </c:pt>
                <c:pt idx="17">
                  <c:v>110156.72393385389</c:v>
                </c:pt>
                <c:pt idx="18">
                  <c:v>110271.4764852386</c:v>
                </c:pt>
                <c:pt idx="19">
                  <c:v>110310.43707066568</c:v>
                </c:pt>
                <c:pt idx="20">
                  <c:v>107652.51626128792</c:v>
                </c:pt>
                <c:pt idx="21">
                  <c:v>95574.649768113159</c:v>
                </c:pt>
                <c:pt idx="22">
                  <c:v>80482.603606685705</c:v>
                </c:pt>
                <c:pt idx="23">
                  <c:v>63661.051305430687</c:v>
                </c:pt>
                <c:pt idx="24">
                  <c:v>43714.979156733454</c:v>
                </c:pt>
                <c:pt idx="25">
                  <c:v>30262.397767233986</c:v>
                </c:pt>
                <c:pt idx="26">
                  <c:v>28821.916482710782</c:v>
                </c:pt>
                <c:pt idx="27">
                  <c:v>27482.723937986979</c:v>
                </c:pt>
                <c:pt idx="28">
                  <c:v>26392.219587552114</c:v>
                </c:pt>
                <c:pt idx="29">
                  <c:v>25415.70853677488</c:v>
                </c:pt>
                <c:pt idx="30">
                  <c:v>24557.84411058974</c:v>
                </c:pt>
                <c:pt idx="31">
                  <c:v>23677.474115987632</c:v>
                </c:pt>
                <c:pt idx="32">
                  <c:v>23068.790831257091</c:v>
                </c:pt>
                <c:pt idx="33">
                  <c:v>22443.599929017131</c:v>
                </c:pt>
                <c:pt idx="34">
                  <c:v>21951.27448301826</c:v>
                </c:pt>
                <c:pt idx="35">
                  <c:v>21445.711342084276</c:v>
                </c:pt>
                <c:pt idx="36">
                  <c:v>21078.103433746404</c:v>
                </c:pt>
                <c:pt idx="37">
                  <c:v>20700.145957503402</c:v>
                </c:pt>
                <c:pt idx="38">
                  <c:v>20312.237474580979</c:v>
                </c:pt>
                <c:pt idx="39">
                  <c:v>20068.157842347478</c:v>
                </c:pt>
                <c:pt idx="40">
                  <c:v>19816.589673393337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D-48AD-B66C-CF1D762B785E}"/>
            </c:ext>
          </c:extLst>
        </c:ser>
        <c:ser>
          <c:idx val="1"/>
          <c:order val="1"/>
          <c:tx>
            <c:v>Peritoneal DIalysis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Sheet1!$A$6:$A$46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Sheet1!$V$6:$V$46</c:f>
              <c:numCache>
                <c:formatCode>#,##0</c:formatCode>
                <c:ptCount val="41"/>
                <c:pt idx="0">
                  <c:v>7552</c:v>
                </c:pt>
                <c:pt idx="1">
                  <c:v>7692</c:v>
                </c:pt>
                <c:pt idx="2">
                  <c:v>7295</c:v>
                </c:pt>
                <c:pt idx="3">
                  <c:v>7228</c:v>
                </c:pt>
                <c:pt idx="4">
                  <c:v>7050</c:v>
                </c:pt>
                <c:pt idx="5">
                  <c:v>6973</c:v>
                </c:pt>
                <c:pt idx="6">
                  <c:v>6782</c:v>
                </c:pt>
                <c:pt idx="7">
                  <c:v>6538</c:v>
                </c:pt>
                <c:pt idx="8">
                  <c:v>6624</c:v>
                </c:pt>
                <c:pt idx="9">
                  <c:v>7170</c:v>
                </c:pt>
                <c:pt idx="10">
                  <c:v>7793</c:v>
                </c:pt>
                <c:pt idx="11">
                  <c:v>8384</c:v>
                </c:pt>
                <c:pt idx="12">
                  <c:v>9638</c:v>
                </c:pt>
                <c:pt idx="13">
                  <c:v>10787</c:v>
                </c:pt>
                <c:pt idx="14">
                  <c:v>11305</c:v>
                </c:pt>
                <c:pt idx="15">
                  <c:v>12001</c:v>
                </c:pt>
                <c:pt idx="16">
                  <c:v>12095</c:v>
                </c:pt>
                <c:pt idx="17">
                  <c:v>12637.80248769438</c:v>
                </c:pt>
                <c:pt idx="18">
                  <c:v>14083.378953852547</c:v>
                </c:pt>
                <c:pt idx="19">
                  <c:v>15556.147942945587</c:v>
                </c:pt>
                <c:pt idx="20">
                  <c:v>19678.652060331726</c:v>
                </c:pt>
                <c:pt idx="21">
                  <c:v>33175.365325785999</c:v>
                </c:pt>
                <c:pt idx="22">
                  <c:v>49641.889307548532</c:v>
                </c:pt>
                <c:pt idx="23">
                  <c:v>67794.877173891655</c:v>
                </c:pt>
                <c:pt idx="24">
                  <c:v>89030.629664294014</c:v>
                </c:pt>
                <c:pt idx="25">
                  <c:v>103732.38472486701</c:v>
                </c:pt>
                <c:pt idx="26">
                  <c:v>106382.74423375106</c:v>
                </c:pt>
                <c:pt idx="27">
                  <c:v>108893.69456710783</c:v>
                </c:pt>
                <c:pt idx="28">
                  <c:v>111118.97615104291</c:v>
                </c:pt>
                <c:pt idx="29">
                  <c:v>113194.38968058035</c:v>
                </c:pt>
                <c:pt idx="30">
                  <c:v>115116.35456977267</c:v>
                </c:pt>
                <c:pt idx="31">
                  <c:v>117027.06367755511</c:v>
                </c:pt>
                <c:pt idx="32">
                  <c:v>118633.33427730738</c:v>
                </c:pt>
                <c:pt idx="33">
                  <c:v>120224.3400639646</c:v>
                </c:pt>
                <c:pt idx="34">
                  <c:v>121651.65804955736</c:v>
                </c:pt>
                <c:pt idx="35">
                  <c:v>123062.31306463962</c:v>
                </c:pt>
                <c:pt idx="36">
                  <c:v>124306.00630385873</c:v>
                </c:pt>
                <c:pt idx="37">
                  <c:v>125531.90995651582</c:v>
                </c:pt>
                <c:pt idx="38">
                  <c:v>126740.46691600219</c:v>
                </c:pt>
                <c:pt idx="39">
                  <c:v>127778.71362069028</c:v>
                </c:pt>
                <c:pt idx="40">
                  <c:v>128798.7593469865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D-48AD-B66C-CF1D762B785E}"/>
            </c:ext>
          </c:extLst>
        </c:ser>
        <c:ser>
          <c:idx val="2"/>
          <c:order val="2"/>
          <c:tx>
            <c:v>Transplant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Sheet1!$A$6:$A$46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  <c:extLst xmlns:c15="http://schemas.microsoft.com/office/drawing/2012/chart"/>
            </c:numRef>
          </c:cat>
          <c:val>
            <c:numRef>
              <c:f>Sheet1!$X$6:$X$46</c:f>
              <c:numCache>
                <c:formatCode>#,##0</c:formatCode>
                <c:ptCount val="41"/>
                <c:pt idx="0">
                  <c:v>2002</c:v>
                </c:pt>
                <c:pt idx="1">
                  <c:v>2063</c:v>
                </c:pt>
                <c:pt idx="2">
                  <c:v>2138</c:v>
                </c:pt>
                <c:pt idx="3">
                  <c:v>2230</c:v>
                </c:pt>
                <c:pt idx="4">
                  <c:v>2510</c:v>
                </c:pt>
                <c:pt idx="5">
                  <c:v>2689</c:v>
                </c:pt>
                <c:pt idx="6">
                  <c:v>2978</c:v>
                </c:pt>
                <c:pt idx="7">
                  <c:v>2954</c:v>
                </c:pt>
                <c:pt idx="8">
                  <c:v>2963</c:v>
                </c:pt>
                <c:pt idx="9">
                  <c:v>2984</c:v>
                </c:pt>
                <c:pt idx="10">
                  <c:v>3029</c:v>
                </c:pt>
                <c:pt idx="11">
                  <c:v>3033</c:v>
                </c:pt>
                <c:pt idx="12">
                  <c:v>2955</c:v>
                </c:pt>
                <c:pt idx="13">
                  <c:v>3035</c:v>
                </c:pt>
                <c:pt idx="14">
                  <c:v>3152</c:v>
                </c:pt>
                <c:pt idx="15">
                  <c:v>3144</c:v>
                </c:pt>
                <c:pt idx="16">
                  <c:v>3466</c:v>
                </c:pt>
                <c:pt idx="17">
                  <c:v>3583.4984553954969</c:v>
                </c:pt>
                <c:pt idx="18">
                  <c:v>3675.8623232047403</c:v>
                </c:pt>
                <c:pt idx="19">
                  <c:v>3767.9811776019551</c:v>
                </c:pt>
                <c:pt idx="20">
                  <c:v>3859.8454139251971</c:v>
                </c:pt>
                <c:pt idx="21">
                  <c:v>3951.4462092448448</c:v>
                </c:pt>
                <c:pt idx="22">
                  <c:v>4042.7754845455866</c:v>
                </c:pt>
                <c:pt idx="23">
                  <c:v>4133.8258684609727</c:v>
                </c:pt>
                <c:pt idx="24">
                  <c:v>4224.5906625017951</c:v>
                </c:pt>
                <c:pt idx="25">
                  <c:v>4315.0638077216745</c:v>
                </c:pt>
                <c:pt idx="26">
                  <c:v>4405.2398527652704</c:v>
                </c:pt>
                <c:pt idx="27">
                  <c:v>4495.1139232465093</c:v>
                </c:pt>
                <c:pt idx="28">
                  <c:v>4584.6816924061277</c:v>
                </c:pt>
                <c:pt idx="29">
                  <c:v>4673.9393529996423</c:v>
                </c:pt>
                <c:pt idx="30">
                  <c:v>4762.8835903686677</c:v>
                </c:pt>
                <c:pt idx="31">
                  <c:v>4851.5115566501818</c:v>
                </c:pt>
                <c:pt idx="32">
                  <c:v>4939.8208460799869</c:v>
                </c:pt>
                <c:pt idx="33">
                  <c:v>5027.8094713482342</c:v>
                </c:pt>
                <c:pt idx="34">
                  <c:v>5115.4758409663955</c:v>
                </c:pt>
                <c:pt idx="35">
                  <c:v>5202.8187376065252</c:v>
                </c:pt>
                <c:pt idx="36">
                  <c:v>5289.8372973751448</c:v>
                </c:pt>
                <c:pt idx="37">
                  <c:v>5376.5309899854019</c:v>
                </c:pt>
                <c:pt idx="38">
                  <c:v>5462.8995997925276</c:v>
                </c:pt>
                <c:pt idx="39">
                  <c:v>5548.9432076588546</c:v>
                </c:pt>
                <c:pt idx="40">
                  <c:v>5634.6621736159668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D-48AD-B66C-CF1D762B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80048"/>
        <c:axId val="677581008"/>
        <c:extLst/>
      </c:areaChart>
      <c:catAx>
        <c:axId val="67758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81008"/>
        <c:crosses val="autoZero"/>
        <c:auto val="1"/>
        <c:lblAlgn val="ctr"/>
        <c:lblOffset val="100"/>
        <c:tickLblSkip val="5"/>
        <c:noMultiLvlLbl val="0"/>
      </c:catAx>
      <c:valAx>
        <c:axId val="6775810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2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Patient Population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8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aseline="0"/>
              <a:t>Projected Occurances of Peritonitis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43550054679338"/>
          <c:y val="0.15136123087466163"/>
          <c:w val="0.8155935265372658"/>
          <c:h val="0.70743556961370269"/>
        </c:manualLayout>
      </c:layout>
      <c:lineChart>
        <c:grouping val="standard"/>
        <c:varyColors val="0"/>
        <c:ser>
          <c:idx val="0"/>
          <c:order val="0"/>
          <c:tx>
            <c:v>Old Design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Sheet1!$A$16:$A$46</c:f>
              <c:numCache>
                <c:formatCode>General</c:formatCode>
                <c:ptCount val="3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</c:numCache>
            </c:numRef>
          </c:cat>
          <c:val>
            <c:numRef>
              <c:f>Sheet1!$AA$16:$AA$46</c:f>
              <c:numCache>
                <c:formatCode>#,##0</c:formatCode>
                <c:ptCount val="31"/>
                <c:pt idx="0">
                  <c:v>19947.61</c:v>
                </c:pt>
                <c:pt idx="1">
                  <c:v>22010.63</c:v>
                </c:pt>
                <c:pt idx="2">
                  <c:v>23074.719999999998</c:v>
                </c:pt>
                <c:pt idx="3">
                  <c:v>24572.800000000003</c:v>
                </c:pt>
                <c:pt idx="4">
                  <c:v>24789.16</c:v>
                </c:pt>
                <c:pt idx="5">
                  <c:v>27220.600000000002</c:v>
                </c:pt>
                <c:pt idx="6">
                  <c:v>28591.920000000002</c:v>
                </c:pt>
                <c:pt idx="7">
                  <c:v>29663.017175606506</c:v>
                </c:pt>
                <c:pt idx="8">
                  <c:v>31179.156677625597</c:v>
                </c:pt>
                <c:pt idx="9">
                  <c:v>33043.539987668555</c:v>
                </c:pt>
                <c:pt idx="10">
                  <c:v>36504.711444198292</c:v>
                </c:pt>
                <c:pt idx="11">
                  <c:v>45872.77988473382</c:v>
                </c:pt>
                <c:pt idx="12">
                  <c:v>61120.202728960161</c:v>
                </c:pt>
                <c:pt idx="13">
                  <c:v>81527.426270216412</c:v>
                </c:pt>
                <c:pt idx="14">
                  <c:v>107115.88073444105</c:v>
                </c:pt>
                <c:pt idx="15">
                  <c:v>133403.72061691483</c:v>
                </c:pt>
                <c:pt idx="16">
                  <c:v>154545.42213786987</c:v>
                </c:pt>
                <c:pt idx="17">
                  <c:v>171450.02574661744</c:v>
                </c:pt>
                <c:pt idx="18">
                  <c:v>184771.5462614045</c:v>
                </c:pt>
                <c:pt idx="19">
                  <c:v>195079.01227481873</c:v>
                </c:pt>
                <c:pt idx="20">
                  <c:v>202853.40315000142</c:v>
                </c:pt>
                <c:pt idx="21">
                  <c:v>208518.8101180068</c:v>
                </c:pt>
                <c:pt idx="22">
                  <c:v>212314.26197590792</c:v>
                </c:pt>
                <c:pt idx="23">
                  <c:v>214542.62858249893</c:v>
                </c:pt>
                <c:pt idx="24">
                  <c:v>215392.15109541404</c:v>
                </c:pt>
                <c:pt idx="25">
                  <c:v>215084.15665746824</c:v>
                </c:pt>
                <c:pt idx="26">
                  <c:v>213742.24286442937</c:v>
                </c:pt>
                <c:pt idx="27">
                  <c:v>211513.09495929911</c:v>
                </c:pt>
                <c:pt idx="28">
                  <c:v>208528.30569639453</c:v>
                </c:pt>
                <c:pt idx="29">
                  <c:v>204833.77030124413</c:v>
                </c:pt>
                <c:pt idx="30">
                  <c:v>200526.81935854451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8-49D4-BAD4-E4C96A1F7B5E}"/>
            </c:ext>
          </c:extLst>
        </c:ser>
        <c:ser>
          <c:idx val="1"/>
          <c:order val="1"/>
          <c:tx>
            <c:v>New BME Design (0.1 Events PPY)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Sheet1!$A$16:$A$46</c:f>
              <c:numCache>
                <c:formatCode>General</c:formatCode>
                <c:ptCount val="3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</c:numCache>
            </c:numRef>
          </c:cat>
          <c:val>
            <c:numRef>
              <c:f>Sheet1!$AC$16:$AC$46</c:f>
              <c:numCache>
                <c:formatCode>#,##0</c:formatCode>
                <c:ptCount val="31"/>
                <c:pt idx="7">
                  <c:v>5406.9794895880177</c:v>
                </c:pt>
                <c:pt idx="8">
                  <c:v>5803.8818274009745</c:v>
                </c:pt>
                <c:pt idx="9">
                  <c:v>6284.2140363823328</c:v>
                </c:pt>
                <c:pt idx="10">
                  <c:v>7096.2268947840703</c:v>
                </c:pt>
                <c:pt idx="11">
                  <c:v>9119.2875674470833</c:v>
                </c:pt>
                <c:pt idx="12">
                  <c:v>12431.993898272223</c:v>
                </c:pt>
                <c:pt idx="13">
                  <c:v>16976.306580749253</c:v>
                </c:pt>
                <c:pt idx="14">
                  <c:v>22846.587798840192</c:v>
                </c:pt>
                <c:pt idx="15">
                  <c:v>29162.180580009208</c:v>
                </c:pt>
                <c:pt idx="16">
                  <c:v>34646.731865147463</c:v>
                </c:pt>
                <c:pt idx="17">
                  <c:v>39444.02432820954</c:v>
                </c:pt>
                <c:pt idx="18">
                  <c:v>43653.071496465847</c:v>
                </c:pt>
                <c:pt idx="19">
                  <c:v>47363.209278023976</c:v>
                </c:pt>
                <c:pt idx="20">
                  <c:v>50651.95447904092</c:v>
                </c:pt>
                <c:pt idx="21">
                  <c:v>53591.2829742541</c:v>
                </c:pt>
                <c:pt idx="22">
                  <c:v>56212.858193236221</c:v>
                </c:pt>
                <c:pt idx="23">
                  <c:v>58569.711641483009</c:v>
                </c:pt>
                <c:pt idx="24">
                  <c:v>60689.386835285732</c:v>
                </c:pt>
                <c:pt idx="25">
                  <c:v>62612.713211860035</c:v>
                </c:pt>
                <c:pt idx="26">
                  <c:v>64356.697212830026</c:v>
                </c:pt>
                <c:pt idx="27">
                  <c:v>65947.960446493511</c:v>
                </c:pt>
                <c:pt idx="28">
                  <c:v>67412.167789782732</c:v>
                </c:pt>
                <c:pt idx="29">
                  <c:v>68750.146663354957</c:v>
                </c:pt>
                <c:pt idx="30">
                  <c:v>69980.806248223045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8-49D4-BAD4-E4C96A1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75728"/>
        <c:axId val="754085328"/>
      </c:lineChart>
      <c:catAx>
        <c:axId val="75407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Year</a:t>
                </a:r>
              </a:p>
            </c:rich>
          </c:tx>
          <c:layout>
            <c:manualLayout>
              <c:xMode val="edge"/>
              <c:yMode val="edge"/>
              <c:x val="0.513810385156101"/>
              <c:y val="0.92995681495452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85328"/>
        <c:crosses val="autoZero"/>
        <c:auto val="1"/>
        <c:lblAlgn val="ctr"/>
        <c:lblOffset val="100"/>
        <c:tickLblSkip val="5"/>
        <c:noMultiLvlLbl val="0"/>
      </c:catAx>
      <c:valAx>
        <c:axId val="7540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OcCurAnces of PeritonitIS</a:t>
                </a:r>
              </a:p>
            </c:rich>
          </c:tx>
          <c:layout>
            <c:manualLayout>
              <c:xMode val="edge"/>
              <c:yMode val="edge"/>
              <c:x val="6.2667332582850279E-3"/>
              <c:y val="0.26758034228190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554536936179469"/>
          <c:y val="8.4972573872352269E-2"/>
          <c:w val="0.5121796414670281"/>
          <c:h val="4.9456610161612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553065</xdr:colOff>
      <xdr:row>0</xdr:row>
      <xdr:rowOff>153628</xdr:rowOff>
    </xdr:from>
    <xdr:to>
      <xdr:col>47</xdr:col>
      <xdr:colOff>337984</xdr:colOff>
      <xdr:row>28</xdr:row>
      <xdr:rowOff>132757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BB1123-79AF-4216-9837-7C3169843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460889</xdr:colOff>
      <xdr:row>1</xdr:row>
      <xdr:rowOff>92179</xdr:rowOff>
    </xdr:from>
    <xdr:to>
      <xdr:col>59</xdr:col>
      <xdr:colOff>599154</xdr:colOff>
      <xdr:row>25</xdr:row>
      <xdr:rowOff>168993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E93C86-2C32-4697-A117-1AC8E4847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583790</xdr:colOff>
      <xdr:row>29</xdr:row>
      <xdr:rowOff>61451</xdr:rowOff>
    </xdr:from>
    <xdr:to>
      <xdr:col>44</xdr:col>
      <xdr:colOff>384073</xdr:colOff>
      <xdr:row>50</xdr:row>
      <xdr:rowOff>645241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A1F75A-41D9-43D5-8CF2-8494D8575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568429</xdr:colOff>
      <xdr:row>29</xdr:row>
      <xdr:rowOff>72513</xdr:rowOff>
    </xdr:from>
    <xdr:to>
      <xdr:col>59</xdr:col>
      <xdr:colOff>599153</xdr:colOff>
      <xdr:row>51</xdr:row>
      <xdr:rowOff>153630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A933F4-2004-4778-84E1-5CFF6CA0E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0.49858</cdr:x>
      <cdr:y>0.13081</cdr:y>
    </cdr:from>
    <cdr:to>
      <cdr:x>0.49858</cdr:x>
      <cdr:y>0.89061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F6BDCA59-CD0C-4073-ADC5-DC4E5160611B}"/>
            </a:ext>
          </a:extLst>
        </cdr:cNvPr>
        <cdr:cNvCxnSpPr/>
      </cdr:nvCxnSpPr>
      <cdr:spPr>
        <a:xfrm xmlns:a="http://schemas.openxmlformats.org/drawingml/2006/main" flipH="1">
          <a:off x="5407728" y="887561"/>
          <a:ext cx="0" cy="5155163"/>
        </a:xfrm>
        <a:prstGeom xmlns:a="http://schemas.openxmlformats.org/drawingml/2006/main" prst="line">
          <a:avLst/>
        </a:prstGeom>
        <a:ln xmlns:a="http://schemas.openxmlformats.org/drawingml/2006/main" w="4762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0.5085</cdr:x>
      <cdr:y>0.23096</cdr:y>
    </cdr:from>
    <cdr:to>
      <cdr:x>0.64306</cdr:x>
      <cdr:y>0.34417</cdr:y>
    </cdr:to>
    <cdr:sp macro="" textlink="">
      <cdr:nvSpPr>
        <cdr:cNvPr id="3" name="Arrow: Right 2">
          <a:extLst xmlns:a="http://schemas.openxmlformats.org/drawingml/2006/main">
            <a:ext uri="{FF2B5EF4-FFF2-40B4-BE49-F238E27FC236}">
              <a16:creationId xmlns:a16="http://schemas.microsoft.com/office/drawing/2014/main" id="{D86238D2-36A5-4EF2-88AC-E35509AA0BEF}"/>
            </a:ext>
          </a:extLst>
        </cdr:cNvPr>
        <cdr:cNvSpPr/>
      </cdr:nvSpPr>
      <cdr:spPr>
        <a:xfrm xmlns:a="http://schemas.openxmlformats.org/drawingml/2006/main">
          <a:off x="5515283" y="1567017"/>
          <a:ext cx="1459476" cy="768145"/>
        </a:xfrm>
        <a:prstGeom xmlns:a="http://schemas.openxmlformats.org/drawingml/2006/main" prst="rightArrow">
          <a:avLst>
            <a:gd name="adj1" fmla="val 50000"/>
            <a:gd name="adj2" fmla="val 58000"/>
          </a:avLst>
        </a:prstGeom>
        <a:noFill xmlns:a="http://schemas.openxmlformats.org/drawingml/2006/main"/>
        <a:ln xmlns:a="http://schemas.openxmlformats.org/drawingml/2006/main" w="4762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2000" b="1">
              <a:ln>
                <a:noFill/>
              </a:ln>
              <a:solidFill>
                <a:srgbClr val="FF0000"/>
              </a:solidFill>
            </a:rPr>
            <a:t>Projected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0.49488</cdr:x>
      <cdr:y>0.12183</cdr:y>
    </cdr:from>
    <cdr:to>
      <cdr:x>0.49488</cdr:x>
      <cdr:y>0.89086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672F99A-1A46-4C81-8467-74D92D818399}"/>
            </a:ext>
          </a:extLst>
        </cdr:cNvPr>
        <cdr:cNvCxnSpPr/>
      </cdr:nvCxnSpPr>
      <cdr:spPr>
        <a:xfrm xmlns:a="http://schemas.openxmlformats.org/drawingml/2006/main" flipH="1">
          <a:off x="3717799" y="748665"/>
          <a:ext cx="0" cy="4725813"/>
        </a:xfrm>
        <a:prstGeom xmlns:a="http://schemas.openxmlformats.org/drawingml/2006/main" prst="line">
          <a:avLst/>
        </a:prstGeom>
        <a:ln xmlns:a="http://schemas.openxmlformats.org/drawingml/2006/main" w="4762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0.51187</cdr:x>
      <cdr:y>0.66827</cdr:y>
    </cdr:from>
    <cdr:to>
      <cdr:x>0.70615</cdr:x>
      <cdr:y>0.79327</cdr:y>
    </cdr:to>
    <cdr:sp macro="" textlink="">
      <cdr:nvSpPr>
        <cdr:cNvPr id="4" name="Arrow: Right 3">
          <a:extLst xmlns:a="http://schemas.openxmlformats.org/drawingml/2006/main">
            <a:ext uri="{FF2B5EF4-FFF2-40B4-BE49-F238E27FC236}">
              <a16:creationId xmlns:a16="http://schemas.microsoft.com/office/drawing/2014/main" id="{08121AD8-9B1D-4E96-8A35-4D1FA52A9BDC}"/>
            </a:ext>
          </a:extLst>
        </cdr:cNvPr>
        <cdr:cNvSpPr/>
      </cdr:nvSpPr>
      <cdr:spPr>
        <a:xfrm xmlns:a="http://schemas.openxmlformats.org/drawingml/2006/main">
          <a:off x="3845437" y="4106607"/>
          <a:ext cx="1459476" cy="768145"/>
        </a:xfrm>
        <a:prstGeom xmlns:a="http://schemas.openxmlformats.org/drawingml/2006/main" prst="rightArrow">
          <a:avLst>
            <a:gd name="adj1" fmla="val 50000"/>
            <a:gd name="adj2" fmla="val 58000"/>
          </a:avLst>
        </a:prstGeom>
        <a:noFill xmlns:a="http://schemas.openxmlformats.org/drawingml/2006/main"/>
        <a:ln xmlns:a="http://schemas.openxmlformats.org/drawingml/2006/main" w="4762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>
              <a:ln>
                <a:noFill/>
              </a:ln>
              <a:solidFill>
                <a:srgbClr val="FF0000"/>
              </a:solidFill>
            </a:rPr>
            <a:t>Projected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0.48604</cdr:x>
      <cdr:y>0.12514</cdr:y>
    </cdr:from>
    <cdr:to>
      <cdr:x>0.48604</cdr:x>
      <cdr:y>0.89418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F6BDCA59-CD0C-4073-ADC5-DC4E5160611B}"/>
            </a:ext>
          </a:extLst>
        </cdr:cNvPr>
        <cdr:cNvCxnSpPr/>
      </cdr:nvCxnSpPr>
      <cdr:spPr>
        <a:xfrm xmlns:a="http://schemas.openxmlformats.org/drawingml/2006/main" flipH="1">
          <a:off x="4383129" y="756278"/>
          <a:ext cx="0" cy="4647662"/>
        </a:xfrm>
        <a:prstGeom xmlns:a="http://schemas.openxmlformats.org/drawingml/2006/main" prst="line">
          <a:avLst/>
        </a:prstGeom>
        <a:ln xmlns:a="http://schemas.openxmlformats.org/drawingml/2006/main" w="4762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0.50308</cdr:x>
      <cdr:y>0.72527</cdr:y>
    </cdr:from>
    <cdr:to>
      <cdr:x>0.66492</cdr:x>
      <cdr:y>0.85237</cdr:y>
    </cdr:to>
    <cdr:sp macro="" textlink="">
      <cdr:nvSpPr>
        <cdr:cNvPr id="4" name="Arrow: Right 3">
          <a:extLst xmlns:a="http://schemas.openxmlformats.org/drawingml/2006/main">
            <a:ext uri="{FF2B5EF4-FFF2-40B4-BE49-F238E27FC236}">
              <a16:creationId xmlns:a16="http://schemas.microsoft.com/office/drawing/2014/main" id="{08121AD8-9B1D-4E96-8A35-4D1FA52A9BDC}"/>
            </a:ext>
          </a:extLst>
        </cdr:cNvPr>
        <cdr:cNvSpPr/>
      </cdr:nvSpPr>
      <cdr:spPr>
        <a:xfrm xmlns:a="http://schemas.openxmlformats.org/drawingml/2006/main">
          <a:off x="4536767" y="4383138"/>
          <a:ext cx="1459476" cy="768145"/>
        </a:xfrm>
        <a:prstGeom xmlns:a="http://schemas.openxmlformats.org/drawingml/2006/main" prst="rightArrow">
          <a:avLst>
            <a:gd name="adj1" fmla="val 50000"/>
            <a:gd name="adj2" fmla="val 58000"/>
          </a:avLst>
        </a:prstGeom>
        <a:noFill xmlns:a="http://schemas.openxmlformats.org/drawingml/2006/main"/>
        <a:ln xmlns:a="http://schemas.openxmlformats.org/drawingml/2006/main" w="4762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>
              <a:ln>
                <a:noFill/>
              </a:ln>
              <a:solidFill>
                <a:srgbClr val="FF0000"/>
              </a:solidFill>
            </a:rPr>
            <a:t>Projected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0.36291</cdr:x>
      <cdr:y>0.15086</cdr:y>
    </cdr:from>
    <cdr:to>
      <cdr:x>0.36364</cdr:x>
      <cdr:y>0.8561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0984481-2F75-4111-80AB-FD933B682FC1}"/>
            </a:ext>
          </a:extLst>
        </cdr:cNvPr>
        <cdr:cNvCxnSpPr/>
      </cdr:nvCxnSpPr>
      <cdr:spPr>
        <a:xfrm xmlns:a="http://schemas.openxmlformats.org/drawingml/2006/main" flipH="1">
          <a:off x="3356401" y="934673"/>
          <a:ext cx="6694" cy="4369316"/>
        </a:xfrm>
        <a:prstGeom xmlns:a="http://schemas.openxmlformats.org/drawingml/2006/main" prst="line">
          <a:avLst/>
        </a:prstGeom>
        <a:ln xmlns:a="http://schemas.openxmlformats.org/drawingml/2006/main" w="4762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0.38921</cdr:x>
      <cdr:y>0.29832</cdr:y>
    </cdr:from>
    <cdr:to>
      <cdr:x>0.54702</cdr:x>
      <cdr:y>0.4223</cdr:y>
    </cdr:to>
    <cdr:sp macro="" textlink="">
      <cdr:nvSpPr>
        <cdr:cNvPr id="4" name="Arrow: Right 3">
          <a:extLst xmlns:a="http://schemas.openxmlformats.org/drawingml/2006/main">
            <a:ext uri="{FF2B5EF4-FFF2-40B4-BE49-F238E27FC236}">
              <a16:creationId xmlns:a16="http://schemas.microsoft.com/office/drawing/2014/main" id="{08121AD8-9B1D-4E96-8A35-4D1FA52A9BDC}"/>
            </a:ext>
          </a:extLst>
        </cdr:cNvPr>
        <cdr:cNvSpPr/>
      </cdr:nvSpPr>
      <cdr:spPr>
        <a:xfrm xmlns:a="http://schemas.openxmlformats.org/drawingml/2006/main">
          <a:off x="3599630" y="1848260"/>
          <a:ext cx="1459476" cy="768145"/>
        </a:xfrm>
        <a:prstGeom xmlns:a="http://schemas.openxmlformats.org/drawingml/2006/main" prst="rightArrow">
          <a:avLst>
            <a:gd name="adj1" fmla="val 50000"/>
            <a:gd name="adj2" fmla="val 58000"/>
          </a:avLst>
        </a:prstGeom>
        <a:noFill xmlns:a="http://schemas.openxmlformats.org/drawingml/2006/main"/>
        <a:ln xmlns:a="http://schemas.openxmlformats.org/drawingml/2006/main" w="4762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>
              <a:ln>
                <a:noFill/>
              </a:ln>
              <a:solidFill>
                <a:srgbClr val="FF0000"/>
              </a:solidFill>
            </a:rPr>
            <a:t>Projected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rds.org/2018/view/v2_04.aspx" TargetMode="External"/><Relationship Id="rId2" Type="http://schemas.openxmlformats.org/officeDocument/2006/relationships/hyperlink" Target="https://www.usrds.org/2018/view/v2_05.aspx" TargetMode="External"/><Relationship Id="rId1" Type="http://schemas.openxmlformats.org/officeDocument/2006/relationships/hyperlink" Target="https://www.usrds.org/2018/view/v2_01.aspx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usrds.org/2018/view/v2_01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B574-9F3F-417A-BD46-D7C409446916}">
  <dimension ref="A1:AC59"/>
  <sheetViews>
    <sheetView tabSelected="1" topLeftCell="A27" zoomScale="62" zoomScaleNormal="60" workbookViewId="0">
      <pane xSplit="1" topLeftCell="B1" activePane="topRight" state="frozen"/>
      <selection pane="topRight" activeCell="BK17" sqref="BK17"/>
    </sheetView>
  </sheetViews>
  <sheetFormatPr defaultRowHeight="15"/>
  <cols>
    <col min="2" max="2" width="17.28515625" customWidth="1"/>
    <col min="3" max="3" width="14" customWidth="1"/>
    <col min="4" max="4" width="18.5703125" customWidth="1"/>
    <col min="5" max="5" width="10.42578125" customWidth="1"/>
    <col min="6" max="7" width="10.42578125" style="42" customWidth="1"/>
    <col min="8" max="8" width="11.28515625" style="42" customWidth="1"/>
    <col min="9" max="10" width="11.28515625" style="52" customWidth="1"/>
    <col min="11" max="11" width="10.42578125" style="42" customWidth="1"/>
    <col min="12" max="12" width="15.7109375" customWidth="1"/>
    <col min="13" max="13" width="12.5703125" style="42" customWidth="1"/>
    <col min="14" max="14" width="14" bestFit="1" customWidth="1"/>
    <col min="15" max="15" width="11.7109375" style="42" customWidth="1"/>
    <col min="17" max="17" width="11.5703125" style="42" customWidth="1"/>
    <col min="18" max="18" width="14.5703125" customWidth="1"/>
    <col min="19" max="19" width="14.5703125" style="52" customWidth="1"/>
    <col min="23" max="23" width="16.5703125" customWidth="1"/>
    <col min="25" max="25" width="12" bestFit="1" customWidth="1"/>
    <col min="26" max="26" width="11.7109375" customWidth="1"/>
  </cols>
  <sheetData>
    <row r="1" spans="1:29">
      <c r="A1" t="s">
        <v>0</v>
      </c>
    </row>
    <row r="3" spans="1:29" s="2" customFormat="1">
      <c r="B3" s="56" t="s">
        <v>18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7" t="s">
        <v>30</v>
      </c>
      <c r="N3" s="57"/>
      <c r="O3" s="57"/>
      <c r="P3" s="57"/>
      <c r="Q3" s="57"/>
      <c r="R3" s="57"/>
      <c r="S3" s="30"/>
      <c r="T3" s="56" t="s">
        <v>19</v>
      </c>
      <c r="U3" s="56"/>
      <c r="V3" s="56"/>
      <c r="W3" s="56"/>
      <c r="X3" s="56"/>
      <c r="Y3" s="56"/>
      <c r="Z3" s="56" t="s">
        <v>24</v>
      </c>
      <c r="AA3" s="56"/>
      <c r="AB3" s="56"/>
      <c r="AC3" s="56"/>
    </row>
    <row r="4" spans="1:29" ht="90" customHeight="1">
      <c r="A4" s="2" t="s">
        <v>7</v>
      </c>
      <c r="B4" s="3" t="s">
        <v>8</v>
      </c>
      <c r="C4" s="2"/>
      <c r="D4" s="3" t="s">
        <v>9</v>
      </c>
      <c r="E4" s="2"/>
      <c r="F4" s="2"/>
      <c r="G4" s="2"/>
      <c r="H4" s="2"/>
      <c r="I4" s="2"/>
      <c r="J4" s="2"/>
      <c r="K4" s="14" t="s">
        <v>65</v>
      </c>
      <c r="L4" s="36" t="s">
        <v>36</v>
      </c>
      <c r="M4" s="3" t="s">
        <v>8</v>
      </c>
      <c r="R4" s="33"/>
      <c r="S4" s="41"/>
      <c r="T4" s="52" t="s">
        <v>8</v>
      </c>
      <c r="Y4" s="41"/>
      <c r="Z4" s="3" t="s">
        <v>29</v>
      </c>
    </row>
    <row r="5" spans="1:29" s="1" customFormat="1" ht="65.25" customHeight="1" thickBot="1">
      <c r="A5" s="26" t="s">
        <v>1</v>
      </c>
      <c r="B5" s="26" t="s">
        <v>5</v>
      </c>
      <c r="C5" s="26" t="s">
        <v>4</v>
      </c>
      <c r="D5" s="26" t="s">
        <v>3</v>
      </c>
      <c r="E5" s="26" t="s">
        <v>6</v>
      </c>
      <c r="F5" s="26" t="s">
        <v>44</v>
      </c>
      <c r="G5" s="26" t="s">
        <v>45</v>
      </c>
      <c r="H5" s="26" t="s">
        <v>48</v>
      </c>
      <c r="I5" s="26" t="s">
        <v>49</v>
      </c>
      <c r="J5" s="26" t="s">
        <v>56</v>
      </c>
      <c r="K5" s="26" t="s">
        <v>31</v>
      </c>
      <c r="L5" s="25" t="s">
        <v>11</v>
      </c>
      <c r="M5" s="26" t="s">
        <v>15</v>
      </c>
      <c r="N5" s="26" t="s">
        <v>12</v>
      </c>
      <c r="O5" s="26" t="s">
        <v>16</v>
      </c>
      <c r="P5" s="26" t="s">
        <v>13</v>
      </c>
      <c r="Q5" s="26" t="s">
        <v>17</v>
      </c>
      <c r="R5" s="26" t="s">
        <v>14</v>
      </c>
      <c r="S5" s="25" t="s">
        <v>64</v>
      </c>
      <c r="T5" s="26" t="s">
        <v>20</v>
      </c>
      <c r="U5" s="26" t="s">
        <v>21</v>
      </c>
      <c r="V5" s="26" t="s">
        <v>23</v>
      </c>
      <c r="W5" s="26" t="s">
        <v>22</v>
      </c>
      <c r="X5" s="26" t="s">
        <v>17</v>
      </c>
      <c r="Y5" s="25" t="s">
        <v>14</v>
      </c>
      <c r="Z5" s="26" t="s">
        <v>25</v>
      </c>
      <c r="AA5" s="26" t="s">
        <v>28</v>
      </c>
      <c r="AB5" s="26" t="s">
        <v>26</v>
      </c>
      <c r="AC5" s="26" t="s">
        <v>27</v>
      </c>
    </row>
    <row r="6" spans="1:29" s="1" customFormat="1" ht="15.75" thickTop="1">
      <c r="A6" s="28">
        <v>2000</v>
      </c>
      <c r="B6" s="17">
        <v>390566</v>
      </c>
      <c r="C6" s="17">
        <v>94704</v>
      </c>
      <c r="E6" s="17"/>
      <c r="F6" s="17"/>
      <c r="G6" s="17"/>
      <c r="H6" s="17"/>
      <c r="I6" s="17">
        <v>5</v>
      </c>
      <c r="J6" s="17"/>
      <c r="K6" s="17"/>
      <c r="L6" s="38"/>
      <c r="M6" s="35">
        <v>254080</v>
      </c>
      <c r="N6" s="1">
        <f t="shared" ref="N6:N46" si="0">ROUND(M6/B6*100,1)</f>
        <v>65.099999999999994</v>
      </c>
      <c r="O6" s="17">
        <v>27281</v>
      </c>
      <c r="P6" s="1">
        <f t="shared" ref="P6:P46" si="1">ROUND(O6/B6*100,1)</f>
        <v>7</v>
      </c>
      <c r="Q6" s="17">
        <v>107848</v>
      </c>
      <c r="R6" s="34">
        <f t="shared" ref="R6:R23" si="2">ROUND(Q6/B6*100,1)</f>
        <v>27.6</v>
      </c>
      <c r="S6" s="8">
        <f>R6+P6+N6</f>
        <v>99.699999999999989</v>
      </c>
      <c r="T6" s="19">
        <v>84526</v>
      </c>
      <c r="U6" s="1">
        <f t="shared" ref="U6:U22" si="3">ROUND(T6/C6*100,1)</f>
        <v>89.3</v>
      </c>
      <c r="V6" s="19">
        <v>7552</v>
      </c>
      <c r="W6" s="1">
        <f t="shared" ref="W6:W22" si="4">ROUND(V6/C6*100,1)</f>
        <v>8</v>
      </c>
      <c r="X6" s="18">
        <v>2002</v>
      </c>
      <c r="Y6" s="38">
        <f t="shared" ref="Y6:Y22" si="5">ROUND(X6/C6*100,1)</f>
        <v>2.1</v>
      </c>
      <c r="AA6" s="17"/>
      <c r="AC6" s="17"/>
    </row>
    <row r="7" spans="1:29" s="1" customFormat="1">
      <c r="A7" s="28">
        <v>2001</v>
      </c>
      <c r="B7" s="17">
        <v>410507</v>
      </c>
      <c r="C7" s="17">
        <v>97964</v>
      </c>
      <c r="D7" s="1">
        <v>189.9</v>
      </c>
      <c r="E7" s="17">
        <f>ROUND((D7/1000)*B7,0)</f>
        <v>77955</v>
      </c>
      <c r="F7" s="32">
        <v>229.7</v>
      </c>
      <c r="G7" s="32">
        <v>271.3</v>
      </c>
      <c r="H7" s="32">
        <v>48.6</v>
      </c>
      <c r="I7" s="32">
        <v>4.9000000000000004</v>
      </c>
      <c r="J7" s="17">
        <f>I7/100*(M6+O6)</f>
        <v>13786.689</v>
      </c>
      <c r="K7" s="17">
        <f>B7-B6</f>
        <v>19941</v>
      </c>
      <c r="L7" s="27">
        <f t="shared" ref="L7:L46" si="6">C7-E7</f>
        <v>20009</v>
      </c>
      <c r="M7" s="35">
        <v>267456</v>
      </c>
      <c r="N7" s="1">
        <f t="shared" si="0"/>
        <v>65.2</v>
      </c>
      <c r="O7" s="17">
        <v>27450</v>
      </c>
      <c r="P7" s="1">
        <f t="shared" si="1"/>
        <v>6.7</v>
      </c>
      <c r="Q7" s="17">
        <v>114422</v>
      </c>
      <c r="R7" s="34">
        <f t="shared" si="2"/>
        <v>27.9</v>
      </c>
      <c r="S7" s="38">
        <f t="shared" ref="S7:S46" si="7">R7+P7+N7</f>
        <v>99.800000000000011</v>
      </c>
      <c r="T7" s="19">
        <v>88073</v>
      </c>
      <c r="U7" s="1">
        <f t="shared" si="3"/>
        <v>89.9</v>
      </c>
      <c r="V7" s="19">
        <v>7692</v>
      </c>
      <c r="W7" s="1">
        <f t="shared" si="4"/>
        <v>7.9</v>
      </c>
      <c r="X7" s="18">
        <v>2063</v>
      </c>
      <c r="Y7" s="38">
        <f t="shared" si="5"/>
        <v>2.1</v>
      </c>
      <c r="AA7" s="17"/>
      <c r="AC7" s="17"/>
    </row>
    <row r="8" spans="1:29" s="1" customFormat="1">
      <c r="A8" s="28">
        <v>2002</v>
      </c>
      <c r="B8" s="17">
        <v>429887</v>
      </c>
      <c r="C8" s="17">
        <v>100180</v>
      </c>
      <c r="D8" s="1">
        <v>186.8</v>
      </c>
      <c r="E8" s="17">
        <f t="shared" ref="E8:E22" si="8">ROUND((D8/1000)*B8,0)</f>
        <v>80303</v>
      </c>
      <c r="F8" s="32">
        <v>229</v>
      </c>
      <c r="G8" s="32">
        <v>257.10000000000002</v>
      </c>
      <c r="H8" s="32">
        <v>46.7</v>
      </c>
      <c r="I8" s="32">
        <v>4.9000000000000004</v>
      </c>
      <c r="J8" s="17">
        <f t="shared" ref="J8:J46" si="9">I8/100*(M7+O7)</f>
        <v>14450.394</v>
      </c>
      <c r="K8" s="17">
        <f t="shared" ref="K8:K22" si="10">B8-B7</f>
        <v>19380</v>
      </c>
      <c r="L8" s="27">
        <f t="shared" si="6"/>
        <v>19877</v>
      </c>
      <c r="M8" s="35">
        <v>279656</v>
      </c>
      <c r="N8" s="1">
        <f t="shared" si="0"/>
        <v>65.099999999999994</v>
      </c>
      <c r="O8" s="17">
        <v>27748</v>
      </c>
      <c r="P8" s="1">
        <f t="shared" si="1"/>
        <v>6.5</v>
      </c>
      <c r="Q8" s="17">
        <v>121314</v>
      </c>
      <c r="R8" s="34">
        <f t="shared" si="2"/>
        <v>28.2</v>
      </c>
      <c r="S8" s="38">
        <f t="shared" si="7"/>
        <v>99.8</v>
      </c>
      <c r="T8" s="19">
        <v>90600</v>
      </c>
      <c r="U8" s="1">
        <f t="shared" si="3"/>
        <v>90.4</v>
      </c>
      <c r="V8" s="19">
        <v>7295</v>
      </c>
      <c r="W8" s="1">
        <f t="shared" si="4"/>
        <v>7.3</v>
      </c>
      <c r="X8" s="18">
        <v>2138</v>
      </c>
      <c r="Y8" s="38">
        <f t="shared" si="5"/>
        <v>2.1</v>
      </c>
      <c r="AA8" s="17"/>
      <c r="AC8" s="17"/>
    </row>
    <row r="9" spans="1:29" s="1" customFormat="1">
      <c r="A9" s="28">
        <v>2003</v>
      </c>
      <c r="B9" s="17">
        <v>448543</v>
      </c>
      <c r="C9" s="17">
        <v>102607</v>
      </c>
      <c r="D9" s="1">
        <v>184.4</v>
      </c>
      <c r="E9" s="17">
        <f t="shared" si="8"/>
        <v>82711</v>
      </c>
      <c r="F9" s="32">
        <v>227.8</v>
      </c>
      <c r="G9" s="32">
        <v>242.5</v>
      </c>
      <c r="H9" s="32">
        <v>46.7</v>
      </c>
      <c r="I9" s="32">
        <v>4.8</v>
      </c>
      <c r="J9" s="17">
        <f t="shared" si="9"/>
        <v>14755.392</v>
      </c>
      <c r="K9" s="17">
        <f t="shared" si="10"/>
        <v>18656</v>
      </c>
      <c r="L9" s="27">
        <f t="shared" si="6"/>
        <v>19896</v>
      </c>
      <c r="M9" s="35">
        <v>291105</v>
      </c>
      <c r="N9" s="1">
        <f t="shared" si="0"/>
        <v>64.900000000000006</v>
      </c>
      <c r="O9" s="17">
        <v>28065</v>
      </c>
      <c r="P9" s="1">
        <f t="shared" si="1"/>
        <v>6.3</v>
      </c>
      <c r="Q9" s="17">
        <v>128133</v>
      </c>
      <c r="R9" s="34">
        <f t="shared" si="2"/>
        <v>28.6</v>
      </c>
      <c r="S9" s="38">
        <f t="shared" si="7"/>
        <v>99.800000000000011</v>
      </c>
      <c r="T9" s="19">
        <v>92967</v>
      </c>
      <c r="U9" s="1">
        <f t="shared" si="3"/>
        <v>90.6</v>
      </c>
      <c r="V9" s="19">
        <v>7228</v>
      </c>
      <c r="W9" s="1">
        <f t="shared" si="4"/>
        <v>7</v>
      </c>
      <c r="X9" s="18">
        <v>2230</v>
      </c>
      <c r="Y9" s="38">
        <f t="shared" si="5"/>
        <v>2.2000000000000002</v>
      </c>
      <c r="AA9" s="17"/>
      <c r="AC9" s="17"/>
    </row>
    <row r="10" spans="1:29" s="1" customFormat="1">
      <c r="A10" s="28">
        <v>2004</v>
      </c>
      <c r="B10" s="17">
        <v>467088</v>
      </c>
      <c r="C10" s="17">
        <v>104480</v>
      </c>
      <c r="D10" s="1">
        <v>180.1</v>
      </c>
      <c r="E10" s="17">
        <f t="shared" si="8"/>
        <v>84123</v>
      </c>
      <c r="F10" s="32">
        <v>223.5</v>
      </c>
      <c r="G10" s="32">
        <v>240.6</v>
      </c>
      <c r="H10" s="32">
        <v>43.4</v>
      </c>
      <c r="I10" s="32">
        <v>4.8</v>
      </c>
      <c r="J10" s="17">
        <f t="shared" si="9"/>
        <v>15320.16</v>
      </c>
      <c r="K10" s="17">
        <f t="shared" si="10"/>
        <v>18545</v>
      </c>
      <c r="L10" s="27">
        <f t="shared" si="6"/>
        <v>20357</v>
      </c>
      <c r="M10" s="35">
        <v>302457</v>
      </c>
      <c r="N10" s="1">
        <f t="shared" si="0"/>
        <v>64.8</v>
      </c>
      <c r="O10" s="17">
        <v>27721</v>
      </c>
      <c r="P10" s="1">
        <f t="shared" si="1"/>
        <v>5.9</v>
      </c>
      <c r="Q10" s="17">
        <v>135519</v>
      </c>
      <c r="R10" s="34">
        <f t="shared" si="2"/>
        <v>29</v>
      </c>
      <c r="S10" s="38">
        <f t="shared" si="7"/>
        <v>99.699999999999989</v>
      </c>
      <c r="T10" s="19">
        <v>94680</v>
      </c>
      <c r="U10" s="1">
        <f t="shared" si="3"/>
        <v>90.6</v>
      </c>
      <c r="V10" s="19">
        <v>7050</v>
      </c>
      <c r="W10" s="1">
        <f t="shared" si="4"/>
        <v>6.7</v>
      </c>
      <c r="X10" s="18">
        <v>2510</v>
      </c>
      <c r="Y10" s="38">
        <f t="shared" si="5"/>
        <v>2.4</v>
      </c>
      <c r="AA10" s="17"/>
      <c r="AC10" s="17"/>
    </row>
    <row r="11" spans="1:29" s="1" customFormat="1">
      <c r="A11" s="28">
        <v>2005</v>
      </c>
      <c r="B11" s="17">
        <v>485984</v>
      </c>
      <c r="C11" s="17">
        <v>106636</v>
      </c>
      <c r="D11" s="1">
        <v>176.1</v>
      </c>
      <c r="E11" s="17">
        <f t="shared" si="8"/>
        <v>85582</v>
      </c>
      <c r="F11" s="32">
        <v>218.5</v>
      </c>
      <c r="G11" s="32">
        <v>226</v>
      </c>
      <c r="H11" s="32">
        <v>40.9</v>
      </c>
      <c r="I11" s="32">
        <v>4.8</v>
      </c>
      <c r="J11" s="17">
        <f t="shared" si="9"/>
        <v>15848.544</v>
      </c>
      <c r="K11" s="17">
        <f t="shared" si="10"/>
        <v>18896</v>
      </c>
      <c r="L11" s="27">
        <f t="shared" si="6"/>
        <v>21054</v>
      </c>
      <c r="M11" s="35">
        <v>313384</v>
      </c>
      <c r="N11" s="1">
        <f t="shared" si="0"/>
        <v>64.5</v>
      </c>
      <c r="O11" s="17">
        <v>28317</v>
      </c>
      <c r="P11" s="1">
        <f t="shared" si="1"/>
        <v>5.8</v>
      </c>
      <c r="Q11" s="17">
        <v>142910</v>
      </c>
      <c r="R11" s="34">
        <f t="shared" si="2"/>
        <v>29.4</v>
      </c>
      <c r="S11" s="38">
        <f t="shared" si="7"/>
        <v>99.699999999999989</v>
      </c>
      <c r="T11" s="19">
        <v>96827</v>
      </c>
      <c r="U11" s="1">
        <f t="shared" si="3"/>
        <v>90.8</v>
      </c>
      <c r="V11" s="19">
        <v>6973</v>
      </c>
      <c r="W11" s="1">
        <f t="shared" si="4"/>
        <v>6.5</v>
      </c>
      <c r="X11" s="18">
        <v>2689</v>
      </c>
      <c r="Y11" s="38">
        <f t="shared" si="5"/>
        <v>2.5</v>
      </c>
      <c r="AA11" s="17"/>
      <c r="AC11" s="17"/>
    </row>
    <row r="12" spans="1:29" s="1" customFormat="1">
      <c r="A12" s="28">
        <v>2006</v>
      </c>
      <c r="B12" s="17">
        <v>506764</v>
      </c>
      <c r="C12" s="17">
        <v>110354</v>
      </c>
      <c r="D12" s="1">
        <v>171.3</v>
      </c>
      <c r="E12" s="17">
        <f t="shared" si="8"/>
        <v>86809</v>
      </c>
      <c r="F12" s="32">
        <v>212.8</v>
      </c>
      <c r="G12" s="32">
        <v>217.5</v>
      </c>
      <c r="H12" s="32">
        <v>40</v>
      </c>
      <c r="I12" s="32">
        <v>4.7</v>
      </c>
      <c r="J12" s="17">
        <f t="shared" si="9"/>
        <v>16059.947</v>
      </c>
      <c r="K12" s="17">
        <f t="shared" si="10"/>
        <v>20780</v>
      </c>
      <c r="L12" s="27">
        <f t="shared" si="6"/>
        <v>23545</v>
      </c>
      <c r="M12" s="35">
        <v>326344</v>
      </c>
      <c r="N12" s="1">
        <f t="shared" si="0"/>
        <v>64.400000000000006</v>
      </c>
      <c r="O12" s="17">
        <v>28338</v>
      </c>
      <c r="P12" s="1">
        <f t="shared" si="1"/>
        <v>5.6</v>
      </c>
      <c r="Q12" s="17">
        <v>150595</v>
      </c>
      <c r="R12" s="34">
        <f t="shared" si="2"/>
        <v>29.7</v>
      </c>
      <c r="S12" s="38">
        <f t="shared" si="7"/>
        <v>99.7</v>
      </c>
      <c r="T12" s="19">
        <v>100427</v>
      </c>
      <c r="U12" s="1">
        <f t="shared" si="3"/>
        <v>91</v>
      </c>
      <c r="V12" s="19">
        <v>6782</v>
      </c>
      <c r="W12" s="1">
        <f t="shared" si="4"/>
        <v>6.1</v>
      </c>
      <c r="X12" s="18">
        <v>2978</v>
      </c>
      <c r="Y12" s="38">
        <f t="shared" si="5"/>
        <v>2.7</v>
      </c>
      <c r="AA12" s="17"/>
      <c r="AC12" s="17"/>
    </row>
    <row r="13" spans="1:29" s="1" customFormat="1">
      <c r="A13" s="28">
        <v>2007</v>
      </c>
      <c r="B13" s="17">
        <v>526899</v>
      </c>
      <c r="C13" s="17">
        <v>110342</v>
      </c>
      <c r="D13" s="1">
        <v>164.1</v>
      </c>
      <c r="E13" s="17">
        <f t="shared" si="8"/>
        <v>86464</v>
      </c>
      <c r="F13" s="32">
        <v>204.2</v>
      </c>
      <c r="G13" s="32">
        <v>196.7</v>
      </c>
      <c r="H13" s="32">
        <v>35.5</v>
      </c>
      <c r="I13" s="32">
        <v>4.4000000000000004</v>
      </c>
      <c r="J13" s="17">
        <f t="shared" si="9"/>
        <v>15606.008000000002</v>
      </c>
      <c r="K13" s="17">
        <f t="shared" si="10"/>
        <v>20135</v>
      </c>
      <c r="L13" s="27">
        <f t="shared" si="6"/>
        <v>23878</v>
      </c>
      <c r="M13" s="35">
        <v>338845</v>
      </c>
      <c r="N13" s="1">
        <f t="shared" si="0"/>
        <v>64.3</v>
      </c>
      <c r="O13" s="17">
        <v>28708</v>
      </c>
      <c r="P13" s="1">
        <f t="shared" si="1"/>
        <v>5.4</v>
      </c>
      <c r="Q13" s="17">
        <v>157860</v>
      </c>
      <c r="R13" s="34">
        <f t="shared" si="2"/>
        <v>30</v>
      </c>
      <c r="S13" s="38">
        <f t="shared" si="7"/>
        <v>99.699999999999989</v>
      </c>
      <c r="T13" s="19">
        <v>100649</v>
      </c>
      <c r="U13" s="1">
        <f t="shared" si="3"/>
        <v>91.2</v>
      </c>
      <c r="V13" s="19">
        <v>6538</v>
      </c>
      <c r="W13" s="1">
        <f t="shared" si="4"/>
        <v>5.9</v>
      </c>
      <c r="X13" s="18">
        <v>2954</v>
      </c>
      <c r="Y13" s="38">
        <f t="shared" si="5"/>
        <v>2.7</v>
      </c>
      <c r="Z13" s="1">
        <v>0.61</v>
      </c>
      <c r="AA13" s="17">
        <f t="shared" ref="AA13:AA46" si="11">Z13*O13</f>
        <v>17511.88</v>
      </c>
      <c r="AC13" s="17"/>
    </row>
    <row r="14" spans="1:29" s="1" customFormat="1">
      <c r="A14" s="28">
        <v>2008</v>
      </c>
      <c r="B14" s="17">
        <v>548019</v>
      </c>
      <c r="C14" s="17">
        <v>111908</v>
      </c>
      <c r="D14" s="1">
        <v>157.80000000000001</v>
      </c>
      <c r="E14" s="17">
        <f t="shared" si="8"/>
        <v>86477</v>
      </c>
      <c r="F14" s="32">
        <v>196.2</v>
      </c>
      <c r="G14" s="32">
        <v>194.3</v>
      </c>
      <c r="H14" s="32">
        <v>34</v>
      </c>
      <c r="I14" s="32">
        <v>4.2</v>
      </c>
      <c r="J14" s="17">
        <f t="shared" si="9"/>
        <v>15437.226000000001</v>
      </c>
      <c r="K14" s="17">
        <f t="shared" si="10"/>
        <v>21120</v>
      </c>
      <c r="L14" s="27">
        <f t="shared" si="6"/>
        <v>25431</v>
      </c>
      <c r="M14" s="35">
        <v>352500</v>
      </c>
      <c r="N14" s="1">
        <f t="shared" si="0"/>
        <v>64.3</v>
      </c>
      <c r="O14" s="17">
        <v>28955</v>
      </c>
      <c r="P14" s="1">
        <f t="shared" si="1"/>
        <v>5.3</v>
      </c>
      <c r="Q14" s="17">
        <v>164848</v>
      </c>
      <c r="R14" s="34">
        <f t="shared" si="2"/>
        <v>30.1</v>
      </c>
      <c r="S14" s="38">
        <f t="shared" si="7"/>
        <v>99.699999999999989</v>
      </c>
      <c r="T14" s="19">
        <v>102099</v>
      </c>
      <c r="U14" s="1">
        <f t="shared" si="3"/>
        <v>91.2</v>
      </c>
      <c r="V14" s="19">
        <v>6624</v>
      </c>
      <c r="W14" s="1">
        <f t="shared" si="4"/>
        <v>5.9</v>
      </c>
      <c r="X14" s="18">
        <v>2963</v>
      </c>
      <c r="Y14" s="38">
        <f t="shared" si="5"/>
        <v>2.6</v>
      </c>
      <c r="Z14" s="1">
        <v>0.65</v>
      </c>
      <c r="AA14" s="17">
        <f t="shared" si="11"/>
        <v>18820.75</v>
      </c>
      <c r="AC14" s="17"/>
    </row>
    <row r="15" spans="1:29" s="1" customFormat="1">
      <c r="A15" s="28">
        <v>2009</v>
      </c>
      <c r="B15" s="17">
        <v>570790</v>
      </c>
      <c r="C15" s="17">
        <v>115564</v>
      </c>
      <c r="D15" s="1">
        <v>154.4</v>
      </c>
      <c r="E15" s="17">
        <f t="shared" si="8"/>
        <v>88130</v>
      </c>
      <c r="F15" s="32">
        <v>191.2</v>
      </c>
      <c r="G15" s="32">
        <v>183.7</v>
      </c>
      <c r="H15" s="32">
        <v>34.799999999999997</v>
      </c>
      <c r="I15" s="32">
        <v>4.0999999999999996</v>
      </c>
      <c r="J15" s="17">
        <f t="shared" si="9"/>
        <v>15639.654999999999</v>
      </c>
      <c r="K15" s="17">
        <f t="shared" si="10"/>
        <v>22771</v>
      </c>
      <c r="L15" s="27">
        <f t="shared" si="6"/>
        <v>27434</v>
      </c>
      <c r="M15" s="35">
        <v>367250</v>
      </c>
      <c r="N15" s="1">
        <f t="shared" si="0"/>
        <v>64.3</v>
      </c>
      <c r="O15" s="17">
        <v>30119</v>
      </c>
      <c r="P15" s="1">
        <f t="shared" si="1"/>
        <v>5.3</v>
      </c>
      <c r="Q15" s="17">
        <v>171648</v>
      </c>
      <c r="R15" s="34">
        <f t="shared" si="2"/>
        <v>30.1</v>
      </c>
      <c r="S15" s="38">
        <f t="shared" si="7"/>
        <v>99.699999999999989</v>
      </c>
      <c r="T15" s="19">
        <v>105136</v>
      </c>
      <c r="U15" s="1">
        <f t="shared" si="3"/>
        <v>91</v>
      </c>
      <c r="V15" s="19">
        <v>7170</v>
      </c>
      <c r="W15" s="1">
        <f t="shared" si="4"/>
        <v>6.2</v>
      </c>
      <c r="X15" s="18">
        <v>2984</v>
      </c>
      <c r="Y15" s="38">
        <f t="shared" si="5"/>
        <v>2.6</v>
      </c>
      <c r="Z15" s="1">
        <v>0.64</v>
      </c>
      <c r="AA15" s="17">
        <f t="shared" si="11"/>
        <v>19276.16</v>
      </c>
      <c r="AC15" s="17"/>
    </row>
    <row r="16" spans="1:29">
      <c r="A16" s="28">
        <v>2010</v>
      </c>
      <c r="B16" s="4">
        <v>593172</v>
      </c>
      <c r="C16" s="4">
        <v>115921</v>
      </c>
      <c r="D16">
        <v>148.80000000000001</v>
      </c>
      <c r="E16" s="17">
        <f t="shared" si="8"/>
        <v>88264</v>
      </c>
      <c r="F16" s="32">
        <v>184.5</v>
      </c>
      <c r="G16" s="32">
        <v>170.5</v>
      </c>
      <c r="H16" s="32">
        <v>34.4</v>
      </c>
      <c r="I16" s="32">
        <v>3.9</v>
      </c>
      <c r="J16" s="17">
        <f t="shared" si="9"/>
        <v>15497.391</v>
      </c>
      <c r="K16" s="17">
        <f t="shared" si="10"/>
        <v>22382</v>
      </c>
      <c r="L16" s="27">
        <f t="shared" si="6"/>
        <v>27657</v>
      </c>
      <c r="M16" s="35">
        <v>380354</v>
      </c>
      <c r="N16" s="1">
        <f t="shared" si="0"/>
        <v>64.099999999999994</v>
      </c>
      <c r="O16" s="4">
        <v>32701</v>
      </c>
      <c r="P16" s="1">
        <f t="shared" si="1"/>
        <v>5.5</v>
      </c>
      <c r="Q16" s="4">
        <v>178285</v>
      </c>
      <c r="R16" s="34">
        <f t="shared" si="2"/>
        <v>30.1</v>
      </c>
      <c r="S16" s="38">
        <f t="shared" si="7"/>
        <v>99.699999999999989</v>
      </c>
      <c r="T16" s="19">
        <v>104819</v>
      </c>
      <c r="U16" s="1">
        <f t="shared" si="3"/>
        <v>90.4</v>
      </c>
      <c r="V16" s="19">
        <v>7793</v>
      </c>
      <c r="W16" s="1">
        <f t="shared" si="4"/>
        <v>6.7</v>
      </c>
      <c r="X16" s="18">
        <v>3029</v>
      </c>
      <c r="Y16" s="38">
        <f t="shared" si="5"/>
        <v>2.6</v>
      </c>
      <c r="Z16" s="1">
        <v>0.61</v>
      </c>
      <c r="AA16" s="17">
        <f t="shared" si="11"/>
        <v>19947.61</v>
      </c>
      <c r="AB16" s="1"/>
      <c r="AC16" s="17"/>
    </row>
    <row r="17" spans="1:29">
      <c r="A17" s="28">
        <v>2011</v>
      </c>
      <c r="B17" s="4">
        <v>613050</v>
      </c>
      <c r="C17" s="4">
        <v>113809</v>
      </c>
      <c r="D17">
        <v>145.19999999999999</v>
      </c>
      <c r="E17" s="17">
        <f t="shared" si="8"/>
        <v>89015</v>
      </c>
      <c r="F17" s="32">
        <v>180.4</v>
      </c>
      <c r="G17" s="32">
        <v>167.9</v>
      </c>
      <c r="H17" s="32">
        <v>31.8</v>
      </c>
      <c r="I17" s="32">
        <v>3.8</v>
      </c>
      <c r="J17" s="17">
        <f t="shared" si="9"/>
        <v>15696.09</v>
      </c>
      <c r="K17" s="17">
        <f t="shared" si="10"/>
        <v>19878</v>
      </c>
      <c r="L17" s="27">
        <f t="shared" si="6"/>
        <v>24794</v>
      </c>
      <c r="M17" s="35">
        <v>390383</v>
      </c>
      <c r="N17" s="1">
        <f t="shared" si="0"/>
        <v>63.7</v>
      </c>
      <c r="O17" s="4">
        <v>36083</v>
      </c>
      <c r="P17" s="1">
        <f t="shared" si="1"/>
        <v>5.9</v>
      </c>
      <c r="Q17" s="4">
        <v>184643</v>
      </c>
      <c r="R17" s="34">
        <f t="shared" si="2"/>
        <v>30.1</v>
      </c>
      <c r="S17" s="38">
        <f t="shared" si="7"/>
        <v>99.7</v>
      </c>
      <c r="T17" s="19">
        <v>102038</v>
      </c>
      <c r="U17" s="1">
        <f t="shared" si="3"/>
        <v>89.7</v>
      </c>
      <c r="V17" s="19">
        <v>8384</v>
      </c>
      <c r="W17" s="1">
        <f t="shared" si="4"/>
        <v>7.4</v>
      </c>
      <c r="X17" s="18">
        <v>3033</v>
      </c>
      <c r="Y17" s="38">
        <f t="shared" si="5"/>
        <v>2.7</v>
      </c>
      <c r="Z17" s="1">
        <v>0.61</v>
      </c>
      <c r="AA17" s="17">
        <f t="shared" si="11"/>
        <v>22010.63</v>
      </c>
      <c r="AB17" s="1"/>
      <c r="AC17" s="17"/>
    </row>
    <row r="18" spans="1:29">
      <c r="A18" s="28">
        <v>2012</v>
      </c>
      <c r="B18" s="4">
        <v>634728</v>
      </c>
      <c r="C18" s="4">
        <v>115549</v>
      </c>
      <c r="D18">
        <v>139.4</v>
      </c>
      <c r="E18" s="17">
        <f t="shared" si="8"/>
        <v>88481</v>
      </c>
      <c r="F18" s="32">
        <v>172.6</v>
      </c>
      <c r="G18" s="32">
        <v>162.9</v>
      </c>
      <c r="H18" s="32">
        <v>31.7</v>
      </c>
      <c r="I18" s="32">
        <v>3.5</v>
      </c>
      <c r="J18" s="17">
        <f t="shared" si="9"/>
        <v>14926.310000000001</v>
      </c>
      <c r="K18" s="17">
        <f t="shared" si="10"/>
        <v>21678</v>
      </c>
      <c r="L18" s="27">
        <f t="shared" si="6"/>
        <v>27068</v>
      </c>
      <c r="M18" s="35">
        <v>402755</v>
      </c>
      <c r="N18" s="1">
        <f t="shared" si="0"/>
        <v>63.5</v>
      </c>
      <c r="O18" s="4">
        <v>39784</v>
      </c>
      <c r="P18" s="1">
        <f t="shared" si="1"/>
        <v>6.3</v>
      </c>
      <c r="Q18" s="4">
        <v>190454</v>
      </c>
      <c r="R18" s="34">
        <f t="shared" si="2"/>
        <v>30</v>
      </c>
      <c r="S18" s="38">
        <f t="shared" si="7"/>
        <v>99.8</v>
      </c>
      <c r="T18" s="19">
        <v>102674</v>
      </c>
      <c r="U18" s="1">
        <f t="shared" si="3"/>
        <v>88.9</v>
      </c>
      <c r="V18" s="19">
        <v>9638</v>
      </c>
      <c r="W18" s="1">
        <f t="shared" si="4"/>
        <v>8.3000000000000007</v>
      </c>
      <c r="X18" s="18">
        <v>2955</v>
      </c>
      <c r="Y18" s="38">
        <f t="shared" si="5"/>
        <v>2.6</v>
      </c>
      <c r="Z18" s="1">
        <v>0.57999999999999996</v>
      </c>
      <c r="AA18" s="17">
        <f t="shared" si="11"/>
        <v>23074.719999999998</v>
      </c>
      <c r="AB18" s="1"/>
      <c r="AC18" s="17"/>
    </row>
    <row r="19" spans="1:29">
      <c r="A19" s="28">
        <v>2013</v>
      </c>
      <c r="B19" s="4">
        <v>657947</v>
      </c>
      <c r="C19" s="4">
        <v>118367</v>
      </c>
      <c r="D19">
        <v>136.6</v>
      </c>
      <c r="E19" s="17">
        <f t="shared" si="8"/>
        <v>89876</v>
      </c>
      <c r="F19" s="32">
        <v>169.2</v>
      </c>
      <c r="G19" s="32">
        <v>161.5</v>
      </c>
      <c r="H19" s="32">
        <v>30.1</v>
      </c>
      <c r="I19" s="32">
        <v>3.5</v>
      </c>
      <c r="J19" s="17">
        <f t="shared" si="9"/>
        <v>15488.865000000002</v>
      </c>
      <c r="K19" s="17">
        <f t="shared" si="10"/>
        <v>23219</v>
      </c>
      <c r="L19" s="27">
        <f t="shared" si="6"/>
        <v>28491</v>
      </c>
      <c r="M19" s="35">
        <v>416088</v>
      </c>
      <c r="N19" s="1">
        <f t="shared" si="0"/>
        <v>63.2</v>
      </c>
      <c r="O19" s="4">
        <v>43880</v>
      </c>
      <c r="P19" s="1">
        <f t="shared" si="1"/>
        <v>6.7</v>
      </c>
      <c r="Q19" s="4">
        <v>196289</v>
      </c>
      <c r="R19" s="34">
        <f t="shared" si="2"/>
        <v>29.8</v>
      </c>
      <c r="S19" s="38">
        <f t="shared" si="7"/>
        <v>99.7</v>
      </c>
      <c r="T19" s="19">
        <v>104283</v>
      </c>
      <c r="U19" s="1">
        <f t="shared" si="3"/>
        <v>88.1</v>
      </c>
      <c r="V19" s="19">
        <v>10787</v>
      </c>
      <c r="W19" s="1">
        <f t="shared" si="4"/>
        <v>9.1</v>
      </c>
      <c r="X19" s="18">
        <v>3035</v>
      </c>
      <c r="Y19" s="38">
        <f t="shared" si="5"/>
        <v>2.6</v>
      </c>
      <c r="Z19" s="1">
        <v>0.56000000000000005</v>
      </c>
      <c r="AA19" s="17">
        <f t="shared" si="11"/>
        <v>24572.800000000003</v>
      </c>
      <c r="AB19" s="1"/>
      <c r="AC19" s="17"/>
    </row>
    <row r="20" spans="1:29">
      <c r="A20" s="28">
        <v>2014</v>
      </c>
      <c r="B20" s="4">
        <v>681783</v>
      </c>
      <c r="C20" s="4">
        <v>121338</v>
      </c>
      <c r="D20">
        <v>135.19999999999999</v>
      </c>
      <c r="E20" s="17">
        <f t="shared" si="8"/>
        <v>92177</v>
      </c>
      <c r="F20" s="32">
        <v>167.4</v>
      </c>
      <c r="G20" s="32">
        <v>156.30000000000001</v>
      </c>
      <c r="H20" s="32">
        <v>30</v>
      </c>
      <c r="I20" s="32">
        <v>3.4</v>
      </c>
      <c r="J20" s="17">
        <f t="shared" si="9"/>
        <v>15638.912</v>
      </c>
      <c r="K20" s="17">
        <f t="shared" si="10"/>
        <v>23836</v>
      </c>
      <c r="L20" s="27">
        <f t="shared" si="6"/>
        <v>29161</v>
      </c>
      <c r="M20" s="35">
        <v>430997</v>
      </c>
      <c r="N20" s="1">
        <f t="shared" si="0"/>
        <v>63.2</v>
      </c>
      <c r="O20" s="4">
        <v>46772</v>
      </c>
      <c r="P20" s="1">
        <f t="shared" si="1"/>
        <v>6.9</v>
      </c>
      <c r="Q20" s="4">
        <v>201914</v>
      </c>
      <c r="R20" s="34">
        <f t="shared" si="2"/>
        <v>29.6</v>
      </c>
      <c r="S20" s="38">
        <f t="shared" si="7"/>
        <v>99.7</v>
      </c>
      <c r="T20" s="19">
        <v>106649</v>
      </c>
      <c r="U20" s="1">
        <f t="shared" si="3"/>
        <v>87.9</v>
      </c>
      <c r="V20" s="19">
        <v>11305</v>
      </c>
      <c r="W20" s="1">
        <f t="shared" si="4"/>
        <v>9.3000000000000007</v>
      </c>
      <c r="X20" s="18">
        <v>3152</v>
      </c>
      <c r="Y20" s="38">
        <f t="shared" si="5"/>
        <v>2.6</v>
      </c>
      <c r="Z20" s="1">
        <v>0.53</v>
      </c>
      <c r="AA20" s="17">
        <f t="shared" si="11"/>
        <v>24789.16</v>
      </c>
      <c r="AB20" s="1"/>
      <c r="AC20" s="17"/>
    </row>
    <row r="21" spans="1:29">
      <c r="A21" s="28">
        <v>2015</v>
      </c>
      <c r="B21" s="4">
        <v>705492</v>
      </c>
      <c r="C21" s="4">
        <v>124868</v>
      </c>
      <c r="D21">
        <v>135.9</v>
      </c>
      <c r="E21" s="17">
        <f t="shared" si="8"/>
        <v>95876</v>
      </c>
      <c r="F21" s="32">
        <v>168.2</v>
      </c>
      <c r="G21" s="32">
        <v>158.9</v>
      </c>
      <c r="H21" s="32">
        <v>29</v>
      </c>
      <c r="I21" s="32">
        <v>3.4</v>
      </c>
      <c r="J21" s="17">
        <f t="shared" si="9"/>
        <v>16244.146000000001</v>
      </c>
      <c r="K21" s="17">
        <f t="shared" si="10"/>
        <v>23709</v>
      </c>
      <c r="L21" s="27">
        <f t="shared" si="6"/>
        <v>28992</v>
      </c>
      <c r="M21" s="35">
        <v>445354</v>
      </c>
      <c r="N21" s="1">
        <f t="shared" si="0"/>
        <v>63.1</v>
      </c>
      <c r="O21" s="4">
        <v>49492</v>
      </c>
      <c r="P21" s="1">
        <f t="shared" si="1"/>
        <v>7</v>
      </c>
      <c r="Q21" s="4">
        <v>208032</v>
      </c>
      <c r="R21" s="34">
        <f t="shared" si="2"/>
        <v>29.5</v>
      </c>
      <c r="S21" s="38">
        <f t="shared" si="7"/>
        <v>99.6</v>
      </c>
      <c r="T21" s="19">
        <v>109470</v>
      </c>
      <c r="U21" s="1">
        <f t="shared" si="3"/>
        <v>87.7</v>
      </c>
      <c r="V21" s="19">
        <v>12001</v>
      </c>
      <c r="W21" s="1">
        <f t="shared" si="4"/>
        <v>9.6</v>
      </c>
      <c r="X21" s="18">
        <v>3144</v>
      </c>
      <c r="Y21" s="38">
        <f t="shared" si="5"/>
        <v>2.5</v>
      </c>
      <c r="Z21" s="1">
        <v>0.55000000000000004</v>
      </c>
      <c r="AA21" s="17">
        <f t="shared" si="11"/>
        <v>27220.600000000002</v>
      </c>
      <c r="AB21" s="1"/>
      <c r="AC21" s="17"/>
    </row>
    <row r="22" spans="1:29" ht="15.75" thickBot="1">
      <c r="A22" s="24">
        <v>2016</v>
      </c>
      <c r="B22" s="39">
        <v>726331</v>
      </c>
      <c r="C22" s="39">
        <v>124675</v>
      </c>
      <c r="D22" s="37">
        <v>134</v>
      </c>
      <c r="E22" s="23">
        <f t="shared" si="8"/>
        <v>97328</v>
      </c>
      <c r="F22" s="7">
        <v>166.3</v>
      </c>
      <c r="G22" s="7">
        <v>153.5</v>
      </c>
      <c r="H22" s="7">
        <v>29.4</v>
      </c>
      <c r="I22" s="7">
        <v>3.5</v>
      </c>
      <c r="J22" s="23">
        <f t="shared" si="9"/>
        <v>17319.61</v>
      </c>
      <c r="K22" s="23">
        <f t="shared" si="10"/>
        <v>20839</v>
      </c>
      <c r="L22" s="22">
        <f t="shared" si="6"/>
        <v>27347</v>
      </c>
      <c r="M22" s="23">
        <v>457957</v>
      </c>
      <c r="N22" s="26">
        <f t="shared" si="0"/>
        <v>63.1</v>
      </c>
      <c r="O22" s="39">
        <v>51057</v>
      </c>
      <c r="P22" s="26">
        <f t="shared" si="1"/>
        <v>7</v>
      </c>
      <c r="Q22" s="39">
        <v>215061</v>
      </c>
      <c r="R22" s="26">
        <f t="shared" si="2"/>
        <v>29.6</v>
      </c>
      <c r="S22" s="25">
        <f t="shared" si="7"/>
        <v>99.7</v>
      </c>
      <c r="T22" s="21">
        <v>108895</v>
      </c>
      <c r="U22" s="26">
        <f t="shared" si="3"/>
        <v>87.3</v>
      </c>
      <c r="V22" s="21">
        <v>12095</v>
      </c>
      <c r="W22" s="26">
        <f t="shared" si="4"/>
        <v>9.6999999999999993</v>
      </c>
      <c r="X22" s="11">
        <v>3466</v>
      </c>
      <c r="Y22" s="25">
        <f t="shared" si="5"/>
        <v>2.8</v>
      </c>
      <c r="Z22" s="26">
        <v>0.56000000000000005</v>
      </c>
      <c r="AA22" s="23">
        <f t="shared" si="11"/>
        <v>28591.920000000002</v>
      </c>
      <c r="AB22" s="26"/>
      <c r="AC22" s="17"/>
    </row>
    <row r="23" spans="1:29" ht="15.75" thickTop="1">
      <c r="A23" s="12">
        <v>2017</v>
      </c>
      <c r="B23" s="4">
        <f>B22+L23</f>
        <v>755381.02487694379</v>
      </c>
      <c r="C23" s="4">
        <f>$C22+$C$51*EXP($C$53*(A23-$A$22))</f>
        <v>126378.02487694379</v>
      </c>
      <c r="D23" s="13">
        <f>$D22+$D$51*EXP($D$53*(A23-$A$22))</f>
        <v>132.24461540901024</v>
      </c>
      <c r="E23" s="17">
        <f>ROUND((D22/1000)*B22,0)</f>
        <v>97328</v>
      </c>
      <c r="F23" s="32">
        <f>$F22+$F$51*EXP($F$53*(A23-$A$22))</f>
        <v>164.08961145022644</v>
      </c>
      <c r="G23" s="32">
        <f>$G22+$G$51*EXP($G$53*(A23-$A$22))</f>
        <v>151.19395720889122</v>
      </c>
      <c r="H23" s="32">
        <f>$H22+$H$51*EXP($H$53*(A23-$A$22))</f>
        <v>28.877779547304957</v>
      </c>
      <c r="I23" s="32">
        <v>3.5</v>
      </c>
      <c r="J23" s="17">
        <f t="shared" si="9"/>
        <v>17815.490000000002</v>
      </c>
      <c r="K23" s="4"/>
      <c r="L23" s="27">
        <f t="shared" si="6"/>
        <v>29050.024876943789</v>
      </c>
      <c r="M23" s="4">
        <f>M22+T23-M22*$F23/1000-$J23*N22/100</f>
        <v>481726.16355294251</v>
      </c>
      <c r="N23" s="1">
        <f t="shared" si="0"/>
        <v>63.8</v>
      </c>
      <c r="O23" s="4">
        <f>O22+V23-O22*$F23/1000-$J23*P22/100</f>
        <v>54069.794895880172</v>
      </c>
      <c r="P23" s="1">
        <f t="shared" si="1"/>
        <v>7.2</v>
      </c>
      <c r="Q23" s="4">
        <f>Q22+X23+J23-Q22*$H23/1000-Q22*$R$54</f>
        <v>219496.45430817254</v>
      </c>
      <c r="R23" s="10">
        <f t="shared" si="2"/>
        <v>29.1</v>
      </c>
      <c r="S23" s="8">
        <f t="shared" si="7"/>
        <v>100.1</v>
      </c>
      <c r="T23" s="4">
        <f>U23/100*$C23</f>
        <v>110156.72393385389</v>
      </c>
      <c r="U23" s="32">
        <f>100-(W23+Y23)</f>
        <v>87.164460784313718</v>
      </c>
      <c r="V23" s="4">
        <f>W23/100*$C23</f>
        <v>12637.80248769438</v>
      </c>
      <c r="W23" s="16">
        <v>10</v>
      </c>
      <c r="X23" s="4">
        <f>Y23/100*$C23</f>
        <v>3583.4984553954969</v>
      </c>
      <c r="Y23" s="49">
        <f t="shared" ref="Y23:Y46" si="12">$Y22+$Y$51</f>
        <v>2.8355392156862744</v>
      </c>
      <c r="Z23" s="20">
        <f>$Z22+$Z$51</f>
        <v>0.54860606060606065</v>
      </c>
      <c r="AA23" s="17">
        <f t="shared" si="11"/>
        <v>29663.017175606506</v>
      </c>
      <c r="AB23" s="9">
        <v>0.1</v>
      </c>
      <c r="AC23" s="17">
        <f t="shared" ref="AC23:AC46" si="13">AB23*O23</f>
        <v>5406.9794895880177</v>
      </c>
    </row>
    <row r="24" spans="1:29">
      <c r="A24" s="12">
        <v>2018</v>
      </c>
      <c r="B24" s="4">
        <f t="shared" ref="B24:B46" si="14">B23+L24</f>
        <v>783516.74263923964</v>
      </c>
      <c r="C24" s="4">
        <f t="shared" ref="C24:C46" si="15">$C23+$C$51*EXP($C$53*(A24-$A$22))</f>
        <v>128030.71776229588</v>
      </c>
      <c r="D24" s="13">
        <f t="shared" ref="D24:D46" si="16">$D23+$D$51*EXP($D$53*(A24-$A$22))</f>
        <v>130.65627774803895</v>
      </c>
      <c r="E24" s="17">
        <f t="shared" ref="E24:E46" si="17">ROUND((D23/1000)*B23,0)</f>
        <v>99895</v>
      </c>
      <c r="F24" s="32">
        <f t="shared" ref="F24:F46" si="18">$F23+$F$51*EXP($F$53*(A24-$A$22))</f>
        <v>162.08956918199308</v>
      </c>
      <c r="G24" s="32">
        <f t="shared" ref="G24:G46" si="19">$G23+$G$51*EXP($G$53*(A24-$A$22))</f>
        <v>149.10736340390392</v>
      </c>
      <c r="H24" s="32">
        <f t="shared" ref="H24:H46" si="20">$H23+$H$51*EXP($H$53*(A24-$A$22))</f>
        <v>28.405254941242809</v>
      </c>
      <c r="I24" s="32">
        <v>3.5</v>
      </c>
      <c r="J24" s="17">
        <f t="shared" si="9"/>
        <v>18752.858545708797</v>
      </c>
      <c r="K24" s="4"/>
      <c r="L24" s="27">
        <f t="shared" si="6"/>
        <v>28135.717762295884</v>
      </c>
      <c r="M24" s="4">
        <f t="shared" ref="M24:M46" si="21">M23+T24-M23*$F24/1000-$J24*N23/100</f>
        <v>501950.5299720281</v>
      </c>
      <c r="N24" s="1">
        <f t="shared" si="0"/>
        <v>64.099999999999994</v>
      </c>
      <c r="O24" s="4">
        <f t="shared" ref="O24:O46" si="22">O23+V24-O23*$F24/1000-$J24*P23/100</f>
        <v>58038.81827400974</v>
      </c>
      <c r="P24" s="1">
        <f t="shared" si="1"/>
        <v>7.4</v>
      </c>
      <c r="Q24" s="4">
        <f t="shared" ref="Q24:Q46" si="23">Q23+X24+J24-Q23*$H24/1000-Q23*$R$54</f>
        <v>224715.49971835496</v>
      </c>
      <c r="R24" s="34">
        <f t="shared" ref="R24:R46" si="24">ROUND(Q24/B24*100,1)</f>
        <v>28.7</v>
      </c>
      <c r="S24" s="38">
        <f t="shared" si="7"/>
        <v>100.19999999999999</v>
      </c>
      <c r="T24" s="4">
        <f t="shared" ref="T24:V46" si="25">U24/100*$C24</f>
        <v>110271.4764852386</v>
      </c>
      <c r="U24" s="32">
        <f t="shared" ref="U24:U46" si="26">100-(W24+Y24)</f>
        <v>86.128921568627447</v>
      </c>
      <c r="V24" s="4">
        <f t="shared" si="25"/>
        <v>14083.378953852547</v>
      </c>
      <c r="W24" s="16">
        <v>11</v>
      </c>
      <c r="X24" s="4">
        <f t="shared" ref="X24" si="27">Y24/100*$C24</f>
        <v>3675.8623232047403</v>
      </c>
      <c r="Y24" s="47">
        <f t="shared" si="12"/>
        <v>2.871078431372549</v>
      </c>
      <c r="Z24" s="5">
        <f t="shared" ref="Z24:Z46" si="28">$Z23+$Z$51</f>
        <v>0.53721212121212125</v>
      </c>
      <c r="AA24" s="17">
        <f t="shared" si="11"/>
        <v>31179.156677625597</v>
      </c>
      <c r="AB24" s="9">
        <v>0.1</v>
      </c>
      <c r="AC24" s="17">
        <f t="shared" si="13"/>
        <v>5803.8818274009745</v>
      </c>
    </row>
    <row r="25" spans="1:29">
      <c r="A25" s="12">
        <v>2019</v>
      </c>
      <c r="B25" s="4">
        <f t="shared" si="14"/>
        <v>810780.30883045285</v>
      </c>
      <c r="C25" s="4">
        <f t="shared" si="15"/>
        <v>129634.56619121322</v>
      </c>
      <c r="D25" s="13">
        <f t="shared" si="16"/>
        <v>129.21909039991641</v>
      </c>
      <c r="E25" s="17">
        <f t="shared" si="17"/>
        <v>102371</v>
      </c>
      <c r="F25" s="32">
        <f t="shared" si="18"/>
        <v>160.27985610004202</v>
      </c>
      <c r="G25" s="32">
        <f t="shared" si="19"/>
        <v>147.21933525290936</v>
      </c>
      <c r="H25" s="32">
        <f t="shared" si="20"/>
        <v>27.977696996735073</v>
      </c>
      <c r="I25" s="32">
        <v>3.5</v>
      </c>
      <c r="J25" s="17">
        <f t="shared" si="9"/>
        <v>19599.627188611328</v>
      </c>
      <c r="K25" s="4"/>
      <c r="L25" s="27">
        <f t="shared" si="6"/>
        <v>27263.56619121322</v>
      </c>
      <c r="M25" s="4">
        <f t="shared" si="21"/>
        <v>519245.04730153742</v>
      </c>
      <c r="N25" s="1">
        <f t="shared" si="0"/>
        <v>64</v>
      </c>
      <c r="O25" s="4">
        <f t="shared" si="22"/>
        <v>62842.140363823324</v>
      </c>
      <c r="P25" s="1">
        <f t="shared" si="1"/>
        <v>7.8</v>
      </c>
      <c r="Q25" s="4">
        <f t="shared" si="23"/>
        <v>230560.31093706045</v>
      </c>
      <c r="R25" s="34">
        <f t="shared" si="24"/>
        <v>28.4</v>
      </c>
      <c r="S25" s="38">
        <f t="shared" si="7"/>
        <v>100.19999999999999</v>
      </c>
      <c r="T25" s="4">
        <f t="shared" si="25"/>
        <v>110310.43707066568</v>
      </c>
      <c r="U25" s="32">
        <f t="shared" si="26"/>
        <v>85.093382352941177</v>
      </c>
      <c r="V25" s="4">
        <f t="shared" si="25"/>
        <v>15556.147942945587</v>
      </c>
      <c r="W25" s="16">
        <v>12</v>
      </c>
      <c r="X25" s="4">
        <f t="shared" ref="X25" si="29">Y25/100*$C25</f>
        <v>3767.9811776019551</v>
      </c>
      <c r="Y25" s="47">
        <f t="shared" si="12"/>
        <v>2.9066176470588236</v>
      </c>
      <c r="Z25" s="5">
        <f t="shared" si="28"/>
        <v>0.52581818181818185</v>
      </c>
      <c r="AA25" s="17">
        <f t="shared" si="11"/>
        <v>33043.539987668555</v>
      </c>
      <c r="AB25" s="9">
        <v>0.1</v>
      </c>
      <c r="AC25" s="17">
        <f t="shared" si="13"/>
        <v>6284.2140363823328</v>
      </c>
    </row>
    <row r="26" spans="1:29">
      <c r="A26" s="12">
        <v>2020</v>
      </c>
      <c r="B26" s="4">
        <f t="shared" si="14"/>
        <v>837203.32256599772</v>
      </c>
      <c r="C26" s="4">
        <f t="shared" si="15"/>
        <v>131191.01373554484</v>
      </c>
      <c r="D26" s="13">
        <f t="shared" si="16"/>
        <v>127.91866951060727</v>
      </c>
      <c r="E26" s="17">
        <f t="shared" si="17"/>
        <v>104768</v>
      </c>
      <c r="F26" s="32">
        <f t="shared" si="18"/>
        <v>158.64235998758355</v>
      </c>
      <c r="G26" s="32">
        <f t="shared" si="19"/>
        <v>145.51097673558425</v>
      </c>
      <c r="H26" s="32">
        <f t="shared" si="20"/>
        <v>27.590826570165934</v>
      </c>
      <c r="I26" s="32">
        <v>3.5</v>
      </c>
      <c r="J26" s="17">
        <f t="shared" si="9"/>
        <v>20373.051568287628</v>
      </c>
      <c r="K26" s="4"/>
      <c r="L26" s="27">
        <f t="shared" si="6"/>
        <v>26423.013735544839</v>
      </c>
      <c r="M26" s="4">
        <f t="shared" si="21"/>
        <v>531484.55084334081</v>
      </c>
      <c r="N26" s="1">
        <f t="shared" si="0"/>
        <v>63.5</v>
      </c>
      <c r="O26" s="4">
        <f t="shared" si="22"/>
        <v>70962.268947840697</v>
      </c>
      <c r="P26" s="1">
        <f t="shared" si="1"/>
        <v>8.5</v>
      </c>
      <c r="Q26" s="4">
        <f t="shared" si="23"/>
        <v>236903.84281939227</v>
      </c>
      <c r="R26" s="34">
        <f t="shared" si="24"/>
        <v>28.3</v>
      </c>
      <c r="S26" s="38">
        <f t="shared" si="7"/>
        <v>100.3</v>
      </c>
      <c r="T26" s="4">
        <f t="shared" si="25"/>
        <v>107652.51626128792</v>
      </c>
      <c r="U26" s="32">
        <f t="shared" si="26"/>
        <v>82.057843137254906</v>
      </c>
      <c r="V26" s="4">
        <f t="shared" si="25"/>
        <v>19678.652060331726</v>
      </c>
      <c r="W26" s="16">
        <v>15</v>
      </c>
      <c r="X26" s="4">
        <f t="shared" ref="X26" si="30">Y26/100*$C26</f>
        <v>3859.8454139251971</v>
      </c>
      <c r="Y26" s="47">
        <f t="shared" si="12"/>
        <v>2.9421568627450982</v>
      </c>
      <c r="Z26" s="5">
        <f t="shared" si="28"/>
        <v>0.51442424242424245</v>
      </c>
      <c r="AA26" s="17">
        <f t="shared" si="11"/>
        <v>36504.711444198292</v>
      </c>
      <c r="AB26" s="9">
        <v>0.1</v>
      </c>
      <c r="AC26" s="17">
        <f t="shared" si="13"/>
        <v>7096.2268947840703</v>
      </c>
    </row>
    <row r="27" spans="1:29">
      <c r="A27" s="12">
        <v>2021</v>
      </c>
      <c r="B27" s="4">
        <f t="shared" si="14"/>
        <v>862810.78386914171</v>
      </c>
      <c r="C27" s="4">
        <f t="shared" si="15"/>
        <v>132701.46130314399</v>
      </c>
      <c r="D27" s="13">
        <f t="shared" si="16"/>
        <v>126.74200003076477</v>
      </c>
      <c r="E27" s="17">
        <f t="shared" si="17"/>
        <v>107094</v>
      </c>
      <c r="F27" s="32">
        <f t="shared" si="18"/>
        <v>157.1606922331427</v>
      </c>
      <c r="G27" s="32">
        <f t="shared" si="19"/>
        <v>143.96519002568806</v>
      </c>
      <c r="H27" s="32">
        <f t="shared" si="20"/>
        <v>27.240771732274641</v>
      </c>
      <c r="I27" s="32">
        <v>3.5</v>
      </c>
      <c r="J27" s="17">
        <f t="shared" si="9"/>
        <v>21085.638692691355</v>
      </c>
      <c r="K27" s="4"/>
      <c r="L27" s="27">
        <f t="shared" si="6"/>
        <v>25607.461303143995</v>
      </c>
      <c r="M27" s="4">
        <f t="shared" si="21"/>
        <v>530141.34011983452</v>
      </c>
      <c r="N27" s="1">
        <f t="shared" si="0"/>
        <v>61.4</v>
      </c>
      <c r="O27" s="4">
        <f t="shared" si="22"/>
        <v>91192.875674470837</v>
      </c>
      <c r="P27" s="1">
        <f t="shared" si="1"/>
        <v>10.6</v>
      </c>
      <c r="Q27" s="4">
        <f t="shared" si="23"/>
        <v>243642.29207561709</v>
      </c>
      <c r="R27" s="34">
        <f t="shared" si="24"/>
        <v>28.2</v>
      </c>
      <c r="S27" s="38">
        <f t="shared" si="7"/>
        <v>100.19999999999999</v>
      </c>
      <c r="T27" s="4">
        <f t="shared" si="25"/>
        <v>95574.649768113159</v>
      </c>
      <c r="U27" s="32">
        <f t="shared" si="26"/>
        <v>72.022303921568636</v>
      </c>
      <c r="V27" s="4">
        <f t="shared" si="25"/>
        <v>33175.365325785999</v>
      </c>
      <c r="W27" s="16">
        <v>25</v>
      </c>
      <c r="X27" s="4">
        <f t="shared" ref="X27" si="31">Y27/100*$C27</f>
        <v>3951.4462092448448</v>
      </c>
      <c r="Y27" s="47">
        <f t="shared" si="12"/>
        <v>2.9776960784313729</v>
      </c>
      <c r="Z27" s="5">
        <f t="shared" si="28"/>
        <v>0.50303030303030305</v>
      </c>
      <c r="AA27" s="17">
        <f t="shared" si="11"/>
        <v>45872.77988473382</v>
      </c>
      <c r="AB27" s="9">
        <v>0.1</v>
      </c>
      <c r="AC27" s="17">
        <f t="shared" si="13"/>
        <v>9119.2875674470833</v>
      </c>
    </row>
    <row r="28" spans="1:29">
      <c r="A28" s="12">
        <v>2022</v>
      </c>
      <c r="B28" s="4">
        <f t="shared" si="14"/>
        <v>887624.05226792151</v>
      </c>
      <c r="C28" s="4">
        <f t="shared" si="15"/>
        <v>134167.26839877982</v>
      </c>
      <c r="D28" s="13">
        <f t="shared" si="16"/>
        <v>125.67730545674236</v>
      </c>
      <c r="E28" s="17">
        <f t="shared" si="17"/>
        <v>109354</v>
      </c>
      <c r="F28" s="32">
        <f t="shared" si="18"/>
        <v>155.82002380782728</v>
      </c>
      <c r="G28" s="32">
        <f t="shared" si="19"/>
        <v>142.56650437027128</v>
      </c>
      <c r="H28" s="32">
        <f t="shared" si="20"/>
        <v>26.92402901658609</v>
      </c>
      <c r="I28" s="32">
        <v>3.5</v>
      </c>
      <c r="J28" s="17">
        <f t="shared" si="9"/>
        <v>21746.697552800688</v>
      </c>
      <c r="K28" s="4"/>
      <c r="L28" s="27">
        <f t="shared" si="6"/>
        <v>24813.268398779823</v>
      </c>
      <c r="M28" s="4">
        <f t="shared" si="21"/>
        <v>514664.83519011462</v>
      </c>
      <c r="N28" s="1">
        <f t="shared" si="0"/>
        <v>58</v>
      </c>
      <c r="O28" s="4">
        <f t="shared" si="22"/>
        <v>124319.93898272222</v>
      </c>
      <c r="P28" s="1">
        <f t="shared" si="1"/>
        <v>14</v>
      </c>
      <c r="Q28" s="4">
        <f t="shared" si="23"/>
        <v>250689.81836767111</v>
      </c>
      <c r="R28" s="34">
        <f t="shared" si="24"/>
        <v>28.2</v>
      </c>
      <c r="S28" s="38">
        <f t="shared" si="7"/>
        <v>100.2</v>
      </c>
      <c r="T28" s="4">
        <f t="shared" si="25"/>
        <v>80482.603606685705</v>
      </c>
      <c r="U28" s="32">
        <f t="shared" si="26"/>
        <v>59.986764705882351</v>
      </c>
      <c r="V28" s="4">
        <f t="shared" si="25"/>
        <v>49641.889307548532</v>
      </c>
      <c r="W28" s="16">
        <v>37</v>
      </c>
      <c r="X28" s="4">
        <f t="shared" ref="X28" si="32">Y28/100*$C28</f>
        <v>4042.7754845455866</v>
      </c>
      <c r="Y28" s="47">
        <f t="shared" si="12"/>
        <v>3.0132352941176475</v>
      </c>
      <c r="Z28" s="6">
        <f t="shared" si="28"/>
        <v>0.49163636363636365</v>
      </c>
      <c r="AA28" s="17">
        <f t="shared" si="11"/>
        <v>61120.202728960161</v>
      </c>
      <c r="AB28" s="9">
        <v>0.1</v>
      </c>
      <c r="AC28" s="17">
        <f t="shared" si="13"/>
        <v>12431.993898272223</v>
      </c>
    </row>
    <row r="29" spans="1:29">
      <c r="A29" s="12">
        <v>2023</v>
      </c>
      <c r="B29" s="4">
        <f t="shared" si="14"/>
        <v>911659.80661570479</v>
      </c>
      <c r="C29" s="4">
        <f t="shared" si="15"/>
        <v>135589.75434778331</v>
      </c>
      <c r="D29" s="13">
        <f t="shared" si="16"/>
        <v>124.71392996738703</v>
      </c>
      <c r="E29" s="17">
        <f t="shared" si="17"/>
        <v>111554</v>
      </c>
      <c r="F29" s="32">
        <f t="shared" si="18"/>
        <v>154.60693685142255</v>
      </c>
      <c r="G29" s="32">
        <f t="shared" si="19"/>
        <v>141.30092125318004</v>
      </c>
      <c r="H29" s="32">
        <f t="shared" si="20"/>
        <v>26.637428355540763</v>
      </c>
      <c r="I29" s="32">
        <v>3.5</v>
      </c>
      <c r="J29" s="17">
        <f t="shared" si="9"/>
        <v>22364.467096049291</v>
      </c>
      <c r="K29" s="4"/>
      <c r="L29" s="27">
        <f t="shared" si="6"/>
        <v>24035.75434778331</v>
      </c>
      <c r="M29" s="4">
        <f t="shared" si="21"/>
        <v>485783.74190595082</v>
      </c>
      <c r="N29" s="1">
        <f t="shared" si="0"/>
        <v>53.3</v>
      </c>
      <c r="O29" s="4">
        <f t="shared" si="22"/>
        <v>169763.06580749253</v>
      </c>
      <c r="P29" s="1">
        <f t="shared" si="1"/>
        <v>18.600000000000001</v>
      </c>
      <c r="Q29" s="4">
        <f t="shared" si="23"/>
        <v>257975.88833756544</v>
      </c>
      <c r="R29" s="34">
        <f t="shared" si="24"/>
        <v>28.3</v>
      </c>
      <c r="S29" s="38">
        <f t="shared" si="7"/>
        <v>100.2</v>
      </c>
      <c r="T29" s="4">
        <f t="shared" si="25"/>
        <v>63661.051305430687</v>
      </c>
      <c r="U29" s="32">
        <f t="shared" si="26"/>
        <v>46.95122549019608</v>
      </c>
      <c r="V29" s="4">
        <f t="shared" si="25"/>
        <v>67794.877173891655</v>
      </c>
      <c r="W29" s="16">
        <v>50</v>
      </c>
      <c r="X29" s="4">
        <f t="shared" ref="X29" si="33">Y29/100*$C29</f>
        <v>4133.8258684609727</v>
      </c>
      <c r="Y29" s="47">
        <f t="shared" si="12"/>
        <v>3.0487745098039221</v>
      </c>
      <c r="Z29" s="5">
        <f t="shared" si="28"/>
        <v>0.48024242424242425</v>
      </c>
      <c r="AA29" s="17">
        <f t="shared" si="11"/>
        <v>81527.426270216412</v>
      </c>
      <c r="AB29" s="9">
        <v>0.1</v>
      </c>
      <c r="AC29" s="17">
        <f t="shared" si="13"/>
        <v>16976.306580749253</v>
      </c>
    </row>
    <row r="30" spans="1:29">
      <c r="A30" s="12">
        <v>2024</v>
      </c>
      <c r="B30" s="4">
        <f t="shared" si="14"/>
        <v>934933.0060992341</v>
      </c>
      <c r="C30" s="4">
        <f t="shared" si="15"/>
        <v>136970.19948352926</v>
      </c>
      <c r="D30" s="13">
        <f t="shared" si="16"/>
        <v>123.84223177699963</v>
      </c>
      <c r="E30" s="17">
        <f t="shared" si="17"/>
        <v>113697</v>
      </c>
      <c r="F30" s="32">
        <f t="shared" si="18"/>
        <v>153.50929038193618</v>
      </c>
      <c r="G30" s="32">
        <f t="shared" si="19"/>
        <v>140.15577429320129</v>
      </c>
      <c r="H30" s="32">
        <f t="shared" si="20"/>
        <v>26.378101353393109</v>
      </c>
      <c r="I30" s="32">
        <v>3.5</v>
      </c>
      <c r="J30" s="17">
        <f t="shared" si="9"/>
        <v>22944.138269970521</v>
      </c>
      <c r="K30" s="4"/>
      <c r="L30" s="27">
        <f t="shared" si="6"/>
        <v>23273.199483529257</v>
      </c>
      <c r="M30" s="4">
        <f t="shared" si="21"/>
        <v>442697.17786572588</v>
      </c>
      <c r="N30" s="1">
        <f t="shared" si="0"/>
        <v>47.4</v>
      </c>
      <c r="O30" s="4">
        <f t="shared" si="22"/>
        <v>228465.87798840192</v>
      </c>
      <c r="P30" s="1">
        <f t="shared" si="1"/>
        <v>24.4</v>
      </c>
      <c r="Q30" s="4">
        <f t="shared" si="23"/>
        <v>265440.90872385958</v>
      </c>
      <c r="R30" s="34">
        <f t="shared" si="24"/>
        <v>28.4</v>
      </c>
      <c r="S30" s="38">
        <f t="shared" si="7"/>
        <v>100.19999999999999</v>
      </c>
      <c r="T30" s="4">
        <f t="shared" si="25"/>
        <v>43714.979156733454</v>
      </c>
      <c r="U30" s="32">
        <f t="shared" si="26"/>
        <v>31.91568627450981</v>
      </c>
      <c r="V30" s="4">
        <f t="shared" si="25"/>
        <v>89030.629664294014</v>
      </c>
      <c r="W30" s="16">
        <v>65</v>
      </c>
      <c r="X30" s="4">
        <f t="shared" ref="X30" si="34">Y30/100*$C30</f>
        <v>4224.5906625017951</v>
      </c>
      <c r="Y30" s="47">
        <f t="shared" si="12"/>
        <v>3.0843137254901967</v>
      </c>
      <c r="Z30" s="5">
        <f t="shared" si="28"/>
        <v>0.46884848484848485</v>
      </c>
      <c r="AA30" s="17">
        <f t="shared" si="11"/>
        <v>107115.88073444105</v>
      </c>
      <c r="AB30" s="9">
        <v>0.1</v>
      </c>
      <c r="AC30" s="17">
        <f t="shared" si="13"/>
        <v>22846.587798840192</v>
      </c>
    </row>
    <row r="31" spans="1:29">
      <c r="A31" s="12">
        <v>2025</v>
      </c>
      <c r="B31" s="15">
        <f t="shared" si="14"/>
        <v>957458.85239905678</v>
      </c>
      <c r="C31" s="15">
        <f t="shared" si="15"/>
        <v>138309.84629982268</v>
      </c>
      <c r="D31" s="50">
        <f t="shared" si="16"/>
        <v>123.05348663710286</v>
      </c>
      <c r="E31" s="48">
        <f t="shared" si="17"/>
        <v>115784</v>
      </c>
      <c r="F31" s="29">
        <f t="shared" si="18"/>
        <v>152.51609878456986</v>
      </c>
      <c r="G31" s="29">
        <f t="shared" si="19"/>
        <v>139.1196024746624</v>
      </c>
      <c r="H31" s="29">
        <f t="shared" si="20"/>
        <v>26.143452578342821</v>
      </c>
      <c r="I31" s="29">
        <v>3.5</v>
      </c>
      <c r="J31" s="48">
        <f t="shared" si="9"/>
        <v>23490.706954894475</v>
      </c>
      <c r="K31" s="15"/>
      <c r="L31" s="43">
        <f t="shared" si="6"/>
        <v>22525.846299822675</v>
      </c>
      <c r="M31" s="15">
        <f t="shared" si="21"/>
        <v>394306.53402532055</v>
      </c>
      <c r="N31" s="44">
        <f t="shared" si="0"/>
        <v>41.2</v>
      </c>
      <c r="O31" s="15">
        <f t="shared" si="22"/>
        <v>291621.80580009206</v>
      </c>
      <c r="P31" s="44">
        <f t="shared" si="1"/>
        <v>30.5</v>
      </c>
      <c r="Q31" s="15">
        <f t="shared" si="23"/>
        <v>273035.09224070824</v>
      </c>
      <c r="R31" s="45">
        <f t="shared" si="24"/>
        <v>28.5</v>
      </c>
      <c r="S31" s="46">
        <f t="shared" si="7"/>
        <v>100.2</v>
      </c>
      <c r="T31" s="15">
        <f t="shared" si="25"/>
        <v>30262.397767233986</v>
      </c>
      <c r="U31" s="29">
        <f t="shared" si="26"/>
        <v>21.880147058823525</v>
      </c>
      <c r="V31" s="15">
        <f t="shared" si="25"/>
        <v>103732.38472486701</v>
      </c>
      <c r="W31" s="16">
        <v>75</v>
      </c>
      <c r="X31" s="15">
        <f t="shared" ref="X31" si="35">Y31/100*$C31</f>
        <v>4315.0638077216745</v>
      </c>
      <c r="Y31" s="51">
        <f t="shared" si="12"/>
        <v>3.1198529411764713</v>
      </c>
      <c r="Z31" s="6">
        <f t="shared" si="28"/>
        <v>0.45745454545454545</v>
      </c>
      <c r="AA31" s="17">
        <f t="shared" si="11"/>
        <v>133403.72061691483</v>
      </c>
      <c r="AB31" s="9">
        <v>0.1</v>
      </c>
      <c r="AC31" s="17">
        <f t="shared" si="13"/>
        <v>29162.180580009208</v>
      </c>
    </row>
    <row r="32" spans="1:29">
      <c r="A32" s="12">
        <v>2026</v>
      </c>
      <c r="B32" s="4">
        <f t="shared" si="14"/>
        <v>979249.75296828384</v>
      </c>
      <c r="C32" s="4">
        <f t="shared" si="15"/>
        <v>139609.90056922712</v>
      </c>
      <c r="D32" s="13">
        <f t="shared" si="16"/>
        <v>122.33980052123027</v>
      </c>
      <c r="E32" s="17">
        <f t="shared" si="17"/>
        <v>117819</v>
      </c>
      <c r="F32" s="32">
        <f t="shared" si="18"/>
        <v>151.61742186399391</v>
      </c>
      <c r="G32" s="32">
        <f t="shared" si="19"/>
        <v>138.18203544173403</v>
      </c>
      <c r="H32" s="32">
        <f t="shared" si="20"/>
        <v>25.931133586581016</v>
      </c>
      <c r="I32" s="32">
        <v>3.5</v>
      </c>
      <c r="J32" s="17">
        <f t="shared" si="9"/>
        <v>24007.491893889444</v>
      </c>
      <c r="K32" s="4"/>
      <c r="L32" s="27">
        <f t="shared" si="6"/>
        <v>21790.900569227117</v>
      </c>
      <c r="M32" s="4">
        <f t="shared" si="21"/>
        <v>353453.62373470259</v>
      </c>
      <c r="N32" s="1">
        <f t="shared" si="0"/>
        <v>36.1</v>
      </c>
      <c r="O32" s="4">
        <f t="shared" si="22"/>
        <v>346467.3186514746</v>
      </c>
      <c r="P32" s="1">
        <f t="shared" si="1"/>
        <v>35.4</v>
      </c>
      <c r="Q32" s="4">
        <f t="shared" si="23"/>
        <v>280715.95992460928</v>
      </c>
      <c r="R32" s="34">
        <f t="shared" si="24"/>
        <v>28.7</v>
      </c>
      <c r="S32" s="38">
        <f t="shared" si="7"/>
        <v>100.19999999999999</v>
      </c>
      <c r="T32" s="4">
        <f t="shared" si="25"/>
        <v>28821.916482710782</v>
      </c>
      <c r="U32" s="32">
        <f t="shared" si="26"/>
        <v>20.644607843137251</v>
      </c>
      <c r="V32" s="4">
        <f t="shared" si="25"/>
        <v>106382.74423375106</v>
      </c>
      <c r="W32">
        <f t="shared" ref="W32:W46" si="36">ROUND(85-0.88^((A32-$A$31)) *10,1)</f>
        <v>76.2</v>
      </c>
      <c r="X32" s="4">
        <f t="shared" ref="X32" si="37">Y32/100*$C32</f>
        <v>4405.2398527652704</v>
      </c>
      <c r="Y32" s="47">
        <f t="shared" si="12"/>
        <v>3.1553921568627459</v>
      </c>
      <c r="Z32" s="5">
        <f t="shared" si="28"/>
        <v>0.44606060606060605</v>
      </c>
      <c r="AA32" s="17">
        <f t="shared" si="11"/>
        <v>154545.42213786987</v>
      </c>
      <c r="AB32" s="9">
        <v>0.1</v>
      </c>
      <c r="AC32" s="17">
        <f t="shared" si="13"/>
        <v>34646.731865147463</v>
      </c>
    </row>
    <row r="33" spans="1:29">
      <c r="A33" s="12">
        <v>2027</v>
      </c>
      <c r="B33" s="4">
        <f t="shared" si="14"/>
        <v>1000320.2853966252</v>
      </c>
      <c r="C33" s="4">
        <f t="shared" si="15"/>
        <v>140871.53242834131</v>
      </c>
      <c r="D33" s="13">
        <f t="shared" si="16"/>
        <v>121.694030618856</v>
      </c>
      <c r="E33" s="17">
        <f t="shared" si="17"/>
        <v>119801</v>
      </c>
      <c r="F33" s="32">
        <f t="shared" si="18"/>
        <v>150.80426535953146</v>
      </c>
      <c r="G33" s="32">
        <f t="shared" si="19"/>
        <v>137.33368970842349</v>
      </c>
      <c r="H33" s="32">
        <f t="shared" si="20"/>
        <v>25.739019418275266</v>
      </c>
      <c r="I33" s="32">
        <v>3.5</v>
      </c>
      <c r="J33" s="17">
        <f t="shared" si="9"/>
        <v>24497.232983516202</v>
      </c>
      <c r="K33" s="4"/>
      <c r="L33" s="27">
        <f t="shared" si="6"/>
        <v>21070.532428341307</v>
      </c>
      <c r="M33" s="4">
        <f t="shared" si="21"/>
        <v>318790.53249966417</v>
      </c>
      <c r="N33" s="1">
        <f t="shared" si="0"/>
        <v>31.9</v>
      </c>
      <c r="O33" s="4">
        <f t="shared" si="22"/>
        <v>394440.24328209535</v>
      </c>
      <c r="P33" s="1">
        <f t="shared" si="1"/>
        <v>39.4</v>
      </c>
      <c r="Q33" s="4">
        <f t="shared" si="23"/>
        <v>288447.15529162221</v>
      </c>
      <c r="R33" s="34">
        <f t="shared" si="24"/>
        <v>28.8</v>
      </c>
      <c r="S33" s="38">
        <f t="shared" si="7"/>
        <v>100.1</v>
      </c>
      <c r="T33" s="4">
        <f t="shared" si="25"/>
        <v>27482.723937986979</v>
      </c>
      <c r="U33" s="32">
        <f t="shared" si="26"/>
        <v>19.509068627450986</v>
      </c>
      <c r="V33" s="4">
        <f t="shared" si="25"/>
        <v>108893.69456710783</v>
      </c>
      <c r="W33" s="42">
        <f t="shared" si="36"/>
        <v>77.3</v>
      </c>
      <c r="X33" s="4">
        <f t="shared" ref="X33" si="38">Y33/100*$C33</f>
        <v>4495.1139232465093</v>
      </c>
      <c r="Y33" s="47">
        <f t="shared" si="12"/>
        <v>3.1909313725490205</v>
      </c>
      <c r="Z33" s="5">
        <f t="shared" si="28"/>
        <v>0.43466666666666665</v>
      </c>
      <c r="AA33" s="17">
        <f t="shared" si="11"/>
        <v>171450.02574661744</v>
      </c>
      <c r="AB33" s="9">
        <v>0.1</v>
      </c>
      <c r="AC33" s="17">
        <f t="shared" si="13"/>
        <v>39444.02432820954</v>
      </c>
    </row>
    <row r="34" spans="1:29">
      <c r="A34" s="12">
        <v>2028</v>
      </c>
      <c r="B34" s="4">
        <f t="shared" si="14"/>
        <v>1020683.1628276263</v>
      </c>
      <c r="C34" s="4">
        <f t="shared" si="15"/>
        <v>142095.87743100116</v>
      </c>
      <c r="D34" s="13">
        <f t="shared" si="16"/>
        <v>121.10971384774633</v>
      </c>
      <c r="E34" s="17">
        <f t="shared" si="17"/>
        <v>121733</v>
      </c>
      <c r="F34" s="32">
        <f t="shared" si="18"/>
        <v>150.06849092757452</v>
      </c>
      <c r="G34" s="32">
        <f t="shared" si="19"/>
        <v>136.56607474549295</v>
      </c>
      <c r="H34" s="32">
        <f t="shared" si="20"/>
        <v>25.565187330257366</v>
      </c>
      <c r="I34" s="32">
        <v>3.5</v>
      </c>
      <c r="J34" s="17">
        <f t="shared" si="9"/>
        <v>24963.077152361584</v>
      </c>
      <c r="K34" s="4"/>
      <c r="L34" s="27">
        <f t="shared" si="6"/>
        <v>20362.877431001165</v>
      </c>
      <c r="M34" s="4">
        <f t="shared" si="21"/>
        <v>289379.11634139047</v>
      </c>
      <c r="N34" s="1">
        <f t="shared" si="0"/>
        <v>28.4</v>
      </c>
      <c r="O34" s="4">
        <f t="shared" si="22"/>
        <v>436530.71496465843</v>
      </c>
      <c r="P34" s="1">
        <f t="shared" si="1"/>
        <v>42.8</v>
      </c>
      <c r="Q34" s="4">
        <f t="shared" si="23"/>
        <v>296198.35081189865</v>
      </c>
      <c r="R34" s="34">
        <f t="shared" si="24"/>
        <v>29</v>
      </c>
      <c r="S34" s="38">
        <f t="shared" si="7"/>
        <v>100.19999999999999</v>
      </c>
      <c r="T34" s="4">
        <f t="shared" si="25"/>
        <v>26392.219587552114</v>
      </c>
      <c r="U34" s="32">
        <f t="shared" si="26"/>
        <v>18.573529411764696</v>
      </c>
      <c r="V34" s="4">
        <f t="shared" si="25"/>
        <v>111118.97615104291</v>
      </c>
      <c r="W34" s="42">
        <f t="shared" si="36"/>
        <v>78.2</v>
      </c>
      <c r="X34" s="4">
        <f t="shared" ref="X34" si="39">Y34/100*$C34</f>
        <v>4584.6816924061277</v>
      </c>
      <c r="Y34" s="47">
        <f t="shared" si="12"/>
        <v>3.2264705882352951</v>
      </c>
      <c r="Z34" s="6">
        <f t="shared" si="28"/>
        <v>0.42327272727272724</v>
      </c>
      <c r="AA34" s="17">
        <f t="shared" si="11"/>
        <v>184771.5462614045</v>
      </c>
      <c r="AB34" s="9">
        <v>0.1</v>
      </c>
      <c r="AC34" s="17">
        <f t="shared" si="13"/>
        <v>43653.071496465847</v>
      </c>
    </row>
    <row r="35" spans="1:29">
      <c r="A35" s="12">
        <v>2029</v>
      </c>
      <c r="B35" s="4">
        <f t="shared" si="14"/>
        <v>1040352.2003979812</v>
      </c>
      <c r="C35" s="4">
        <f t="shared" si="15"/>
        <v>143284.03757035488</v>
      </c>
      <c r="D35" s="13">
        <f t="shared" si="16"/>
        <v>120.58100216926034</v>
      </c>
      <c r="E35" s="17">
        <f t="shared" si="17"/>
        <v>123615</v>
      </c>
      <c r="F35" s="32">
        <f t="shared" si="18"/>
        <v>149.40273469030572</v>
      </c>
      <c r="G35" s="32">
        <f t="shared" si="19"/>
        <v>135.87150800438914</v>
      </c>
      <c r="H35" s="32">
        <f t="shared" si="20"/>
        <v>25.407897552563451</v>
      </c>
      <c r="I35" s="32">
        <v>3.5</v>
      </c>
      <c r="J35" s="17">
        <f t="shared" si="9"/>
        <v>25406.844095711713</v>
      </c>
      <c r="K35" s="4"/>
      <c r="L35" s="27">
        <f t="shared" si="6"/>
        <v>19669.037570354878</v>
      </c>
      <c r="M35" s="4">
        <f t="shared" si="21"/>
        <v>264345.24981131539</v>
      </c>
      <c r="N35" s="1">
        <f t="shared" si="0"/>
        <v>25.4</v>
      </c>
      <c r="O35" s="4">
        <f t="shared" si="22"/>
        <v>473632.09278023976</v>
      </c>
      <c r="P35" s="1">
        <f t="shared" si="1"/>
        <v>45.5</v>
      </c>
      <c r="Q35" s="4">
        <f t="shared" si="23"/>
        <v>303943.4393673481</v>
      </c>
      <c r="R35" s="34">
        <f t="shared" si="24"/>
        <v>29.2</v>
      </c>
      <c r="S35" s="38">
        <f t="shared" si="7"/>
        <v>100.1</v>
      </c>
      <c r="T35" s="4">
        <f t="shared" si="25"/>
        <v>25415.70853677488</v>
      </c>
      <c r="U35" s="32">
        <f t="shared" si="26"/>
        <v>17.737990196078428</v>
      </c>
      <c r="V35" s="4">
        <f t="shared" si="25"/>
        <v>113194.38968058035</v>
      </c>
      <c r="W35" s="42">
        <f t="shared" si="36"/>
        <v>79</v>
      </c>
      <c r="X35" s="4">
        <f t="shared" ref="X35" si="40">Y35/100*$C35</f>
        <v>4673.9393529996423</v>
      </c>
      <c r="Y35" s="47">
        <f t="shared" si="12"/>
        <v>3.2620098039215697</v>
      </c>
      <c r="Z35" s="5">
        <f t="shared" si="28"/>
        <v>0.41187878787878784</v>
      </c>
      <c r="AA35" s="17">
        <f t="shared" si="11"/>
        <v>195079.01227481873</v>
      </c>
      <c r="AB35" s="9">
        <v>0.1</v>
      </c>
      <c r="AC35" s="17">
        <f t="shared" si="13"/>
        <v>47363.209278023976</v>
      </c>
    </row>
    <row r="36" spans="1:29">
      <c r="A36" s="12">
        <v>2030</v>
      </c>
      <c r="B36" s="4">
        <f t="shared" si="14"/>
        <v>1059342.2826687123</v>
      </c>
      <c r="C36" s="4">
        <f t="shared" si="15"/>
        <v>144437.08227073107</v>
      </c>
      <c r="D36" s="13">
        <f t="shared" si="16"/>
        <v>120.10260405921363</v>
      </c>
      <c r="E36" s="17">
        <f t="shared" si="17"/>
        <v>125447</v>
      </c>
      <c r="F36" s="32">
        <f t="shared" si="18"/>
        <v>148.80033353553409</v>
      </c>
      <c r="G36" s="32">
        <f t="shared" si="19"/>
        <v>135.2430380277151</v>
      </c>
      <c r="H36" s="32">
        <f t="shared" si="20"/>
        <v>25.265575876231438</v>
      </c>
      <c r="I36" s="32">
        <v>3.5</v>
      </c>
      <c r="J36" s="17">
        <f t="shared" si="9"/>
        <v>25829.206990704432</v>
      </c>
      <c r="K36" s="4"/>
      <c r="L36" s="27">
        <f t="shared" si="6"/>
        <v>18990.082270731073</v>
      </c>
      <c r="M36" s="4">
        <f t="shared" si="21"/>
        <v>243007.81400580844</v>
      </c>
      <c r="N36" s="1">
        <f t="shared" si="0"/>
        <v>22.9</v>
      </c>
      <c r="O36" s="4">
        <f t="shared" si="22"/>
        <v>506519.54479040916</v>
      </c>
      <c r="P36" s="1">
        <f t="shared" si="1"/>
        <v>47.8</v>
      </c>
      <c r="Q36" s="4">
        <f t="shared" si="23"/>
        <v>311659.05195063527</v>
      </c>
      <c r="R36" s="34">
        <f t="shared" si="24"/>
        <v>29.4</v>
      </c>
      <c r="S36" s="38">
        <f t="shared" si="7"/>
        <v>100.1</v>
      </c>
      <c r="T36" s="4">
        <f t="shared" si="25"/>
        <v>24557.84411058974</v>
      </c>
      <c r="U36" s="32">
        <f t="shared" si="26"/>
        <v>17.002450980392155</v>
      </c>
      <c r="V36" s="4">
        <f t="shared" si="25"/>
        <v>115116.35456977267</v>
      </c>
      <c r="W36" s="42">
        <f t="shared" si="36"/>
        <v>79.7</v>
      </c>
      <c r="X36" s="4">
        <f t="shared" ref="X36" si="41">Y36/100*$C36</f>
        <v>4762.8835903686677</v>
      </c>
      <c r="Y36" s="47">
        <f t="shared" si="12"/>
        <v>3.2975490196078443</v>
      </c>
      <c r="Z36" s="5">
        <f t="shared" si="28"/>
        <v>0.40048484848484844</v>
      </c>
      <c r="AA36" s="17">
        <f t="shared" si="11"/>
        <v>202853.40315000142</v>
      </c>
      <c r="AB36" s="9">
        <v>0.1</v>
      </c>
      <c r="AC36" s="17">
        <f t="shared" si="13"/>
        <v>50651.95447904092</v>
      </c>
    </row>
    <row r="37" spans="1:29">
      <c r="A37" s="12">
        <v>2031</v>
      </c>
      <c r="B37" s="4">
        <f t="shared" si="14"/>
        <v>1077668.3320189053</v>
      </c>
      <c r="C37" s="4">
        <f t="shared" si="15"/>
        <v>145556.04935019292</v>
      </c>
      <c r="D37" s="13">
        <f t="shared" si="16"/>
        <v>119.66973154852568</v>
      </c>
      <c r="E37" s="17">
        <f t="shared" si="17"/>
        <v>127230</v>
      </c>
      <c r="F37" s="32">
        <f t="shared" si="18"/>
        <v>148.25525843002865</v>
      </c>
      <c r="G37" s="32">
        <f t="shared" si="19"/>
        <v>134.67437487670824</v>
      </c>
      <c r="H37" s="32">
        <f t="shared" si="20"/>
        <v>25.136797898088631</v>
      </c>
      <c r="I37" s="32">
        <v>3.5</v>
      </c>
      <c r="J37" s="17">
        <f t="shared" si="9"/>
        <v>26233.457557867619</v>
      </c>
      <c r="K37" s="4"/>
      <c r="L37" s="27">
        <f t="shared" si="6"/>
        <v>18326.049350192916</v>
      </c>
      <c r="M37" s="4">
        <f t="shared" si="21"/>
        <v>224650.64007509695</v>
      </c>
      <c r="N37" s="1">
        <f t="shared" si="0"/>
        <v>20.8</v>
      </c>
      <c r="O37" s="4">
        <f t="shared" si="22"/>
        <v>535912.82974254095</v>
      </c>
      <c r="P37" s="1">
        <f t="shared" si="1"/>
        <v>49.7</v>
      </c>
      <c r="Q37" s="4">
        <f t="shared" si="23"/>
        <v>319326.95786562824</v>
      </c>
      <c r="R37" s="34">
        <f t="shared" si="24"/>
        <v>29.6</v>
      </c>
      <c r="S37" s="38">
        <f t="shared" si="7"/>
        <v>100.10000000000001</v>
      </c>
      <c r="T37" s="4">
        <f t="shared" si="25"/>
        <v>23677.474115987632</v>
      </c>
      <c r="U37" s="32">
        <f t="shared" si="26"/>
        <v>16.266911764705881</v>
      </c>
      <c r="V37" s="4">
        <f t="shared" si="25"/>
        <v>117027.06367755511</v>
      </c>
      <c r="W37" s="42">
        <f t="shared" si="36"/>
        <v>80.400000000000006</v>
      </c>
      <c r="X37" s="4">
        <f t="shared" ref="X37" si="42">Y37/100*$C37</f>
        <v>4851.5115566501818</v>
      </c>
      <c r="Y37" s="47">
        <f t="shared" si="12"/>
        <v>3.3330882352941189</v>
      </c>
      <c r="Z37" s="5">
        <f t="shared" si="28"/>
        <v>0.38909090909090904</v>
      </c>
      <c r="AA37" s="17">
        <f t="shared" si="11"/>
        <v>208518.8101180068</v>
      </c>
      <c r="AB37" s="9">
        <v>0.1</v>
      </c>
      <c r="AC37" s="17">
        <f t="shared" si="13"/>
        <v>53591.2829742541</v>
      </c>
    </row>
    <row r="38" spans="1:29">
      <c r="A38" s="12">
        <v>2032</v>
      </c>
      <c r="B38" s="4">
        <f t="shared" si="14"/>
        <v>1095346.2779735499</v>
      </c>
      <c r="C38" s="4">
        <f t="shared" si="15"/>
        <v>146641.94595464447</v>
      </c>
      <c r="D38" s="13">
        <f t="shared" si="16"/>
        <v>119.27805230361605</v>
      </c>
      <c r="E38" s="17">
        <f t="shared" si="17"/>
        <v>128964</v>
      </c>
      <c r="F38" s="32">
        <f t="shared" si="18"/>
        <v>147.76205407892741</v>
      </c>
      <c r="G38" s="32">
        <f t="shared" si="19"/>
        <v>134.15982717941901</v>
      </c>
      <c r="H38" s="32">
        <f t="shared" si="20"/>
        <v>25.020274764846</v>
      </c>
      <c r="I38" s="32">
        <v>3.5</v>
      </c>
      <c r="J38" s="17">
        <f t="shared" si="9"/>
        <v>26619.721443617331</v>
      </c>
      <c r="K38" s="4"/>
      <c r="L38" s="27">
        <f t="shared" si="6"/>
        <v>17677.94595464447</v>
      </c>
      <c r="M38" s="4">
        <f t="shared" si="21"/>
        <v>208987.68881843949</v>
      </c>
      <c r="N38" s="1">
        <f t="shared" si="0"/>
        <v>19.100000000000001</v>
      </c>
      <c r="O38" s="4">
        <f t="shared" si="22"/>
        <v>562128.58193236217</v>
      </c>
      <c r="P38" s="1">
        <f t="shared" si="1"/>
        <v>51.3</v>
      </c>
      <c r="Q38" s="4">
        <f t="shared" si="23"/>
        <v>326930.50403642363</v>
      </c>
      <c r="R38" s="34">
        <f t="shared" si="24"/>
        <v>29.8</v>
      </c>
      <c r="S38" s="38">
        <f t="shared" si="7"/>
        <v>100.19999999999999</v>
      </c>
      <c r="T38" s="4">
        <f t="shared" si="25"/>
        <v>23068.790831257091</v>
      </c>
      <c r="U38" s="32">
        <f t="shared" si="26"/>
        <v>15.731372549019596</v>
      </c>
      <c r="V38" s="4">
        <f t="shared" si="25"/>
        <v>118633.33427730738</v>
      </c>
      <c r="W38" s="42">
        <f t="shared" si="36"/>
        <v>80.900000000000006</v>
      </c>
      <c r="X38" s="4">
        <f t="shared" ref="X38" si="43">Y38/100*$C38</f>
        <v>4939.8208460799869</v>
      </c>
      <c r="Y38" s="47">
        <f t="shared" si="12"/>
        <v>3.3686274509803935</v>
      </c>
      <c r="Z38" s="5">
        <f t="shared" si="28"/>
        <v>0.37769696969696964</v>
      </c>
      <c r="AA38" s="17">
        <f t="shared" si="11"/>
        <v>212314.26197590792</v>
      </c>
      <c r="AB38" s="9">
        <v>0.1</v>
      </c>
      <c r="AC38" s="17">
        <f t="shared" si="13"/>
        <v>56212.858193236221</v>
      </c>
    </row>
    <row r="39" spans="1:29">
      <c r="A39" s="12">
        <v>2033</v>
      </c>
      <c r="B39" s="4">
        <f t="shared" si="14"/>
        <v>1112391.0274378799</v>
      </c>
      <c r="C39" s="4">
        <f t="shared" si="15"/>
        <v>147695.74946432997</v>
      </c>
      <c r="D39" s="13">
        <f t="shared" si="16"/>
        <v>118.92364626695374</v>
      </c>
      <c r="E39" s="17">
        <f t="shared" si="17"/>
        <v>130651</v>
      </c>
      <c r="F39" s="32">
        <f t="shared" si="18"/>
        <v>147.31578432731285</v>
      </c>
      <c r="G39" s="32">
        <f t="shared" si="19"/>
        <v>133.69424516954746</v>
      </c>
      <c r="H39" s="32">
        <f t="shared" si="20"/>
        <v>24.91484027382128</v>
      </c>
      <c r="I39" s="32">
        <v>3.5</v>
      </c>
      <c r="J39" s="17">
        <f t="shared" si="9"/>
        <v>26989.069476278062</v>
      </c>
      <c r="K39" s="4"/>
      <c r="L39" s="27">
        <f t="shared" si="6"/>
        <v>17044.749464329972</v>
      </c>
      <c r="M39" s="4">
        <f t="shared" si="21"/>
        <v>195489.19118444668</v>
      </c>
      <c r="N39" s="1">
        <f t="shared" si="0"/>
        <v>17.600000000000001</v>
      </c>
      <c r="O39" s="4">
        <f t="shared" si="22"/>
        <v>585697.11641483009</v>
      </c>
      <c r="P39" s="1">
        <f t="shared" si="1"/>
        <v>52.7</v>
      </c>
      <c r="Q39" s="4">
        <f t="shared" si="23"/>
        <v>334455.43649352144</v>
      </c>
      <c r="R39" s="34">
        <f t="shared" si="24"/>
        <v>30.1</v>
      </c>
      <c r="S39" s="38">
        <f t="shared" si="7"/>
        <v>100.4</v>
      </c>
      <c r="T39" s="4">
        <f t="shared" si="25"/>
        <v>22443.599929017131</v>
      </c>
      <c r="U39" s="32">
        <f t="shared" si="26"/>
        <v>15.195833333333326</v>
      </c>
      <c r="V39" s="4">
        <f t="shared" si="25"/>
        <v>120224.3400639646</v>
      </c>
      <c r="W39" s="42">
        <f t="shared" si="36"/>
        <v>81.400000000000006</v>
      </c>
      <c r="X39" s="4">
        <f t="shared" ref="X39" si="44">Y39/100*$C39</f>
        <v>5027.8094713482342</v>
      </c>
      <c r="Y39" s="47">
        <f t="shared" si="12"/>
        <v>3.4041666666666681</v>
      </c>
      <c r="Z39" s="5">
        <f t="shared" si="28"/>
        <v>0.36630303030303024</v>
      </c>
      <c r="AA39" s="17">
        <f t="shared" si="11"/>
        <v>214542.62858249893</v>
      </c>
      <c r="AB39" s="9">
        <v>0.1</v>
      </c>
      <c r="AC39" s="17">
        <f t="shared" si="13"/>
        <v>58569.711641483009</v>
      </c>
    </row>
    <row r="40" spans="1:29">
      <c r="A40" s="12">
        <v>2034</v>
      </c>
      <c r="B40" s="4">
        <f t="shared" si="14"/>
        <v>1128819.4358114218</v>
      </c>
      <c r="C40" s="4">
        <f t="shared" si="15"/>
        <v>148718.40837354201</v>
      </c>
      <c r="D40" s="13">
        <f t="shared" si="16"/>
        <v>118.60296642380386</v>
      </c>
      <c r="E40" s="17">
        <f t="shared" si="17"/>
        <v>132290</v>
      </c>
      <c r="F40" s="32">
        <f t="shared" si="18"/>
        <v>146.91198275751441</v>
      </c>
      <c r="G40" s="32">
        <f t="shared" si="19"/>
        <v>133.27296914585131</v>
      </c>
      <c r="H40" s="32">
        <f t="shared" si="20"/>
        <v>24.819439201190537</v>
      </c>
      <c r="I40" s="32">
        <v>3.5</v>
      </c>
      <c r="J40" s="17">
        <f t="shared" si="9"/>
        <v>27341.520765974688</v>
      </c>
      <c r="K40" s="4"/>
      <c r="L40" s="27">
        <f t="shared" si="6"/>
        <v>16428.408373542014</v>
      </c>
      <c r="M40" s="4">
        <f t="shared" si="21"/>
        <v>183908.65332808351</v>
      </c>
      <c r="N40" s="1">
        <f t="shared" si="0"/>
        <v>16.3</v>
      </c>
      <c r="O40" s="4">
        <f t="shared" si="22"/>
        <v>606893.8683528573</v>
      </c>
      <c r="P40" s="1">
        <f t="shared" si="1"/>
        <v>53.8</v>
      </c>
      <c r="Q40" s="4">
        <f t="shared" si="23"/>
        <v>341888.66490422789</v>
      </c>
      <c r="R40" s="34">
        <f t="shared" si="24"/>
        <v>30.3</v>
      </c>
      <c r="S40" s="38">
        <f t="shared" si="7"/>
        <v>100.39999999999999</v>
      </c>
      <c r="T40" s="4">
        <f t="shared" si="25"/>
        <v>21951.27448301826</v>
      </c>
      <c r="U40" s="32">
        <f t="shared" si="26"/>
        <v>14.760294117647064</v>
      </c>
      <c r="V40" s="4">
        <f t="shared" si="25"/>
        <v>121651.65804955736</v>
      </c>
      <c r="W40" s="42">
        <f t="shared" si="36"/>
        <v>81.8</v>
      </c>
      <c r="X40" s="4">
        <f t="shared" ref="X40" si="45">Y40/100*$C40</f>
        <v>5115.4758409663955</v>
      </c>
      <c r="Y40" s="47">
        <f t="shared" si="12"/>
        <v>3.4397058823529427</v>
      </c>
      <c r="Z40" s="6">
        <f t="shared" si="28"/>
        <v>0.35490909090909084</v>
      </c>
      <c r="AA40" s="17">
        <f t="shared" si="11"/>
        <v>215392.15109541404</v>
      </c>
      <c r="AB40" s="9">
        <v>0.1</v>
      </c>
      <c r="AC40" s="17">
        <f t="shared" si="13"/>
        <v>60689.386835285732</v>
      </c>
    </row>
    <row r="41" spans="1:29">
      <c r="A41" s="12">
        <v>2035</v>
      </c>
      <c r="B41" s="4">
        <f t="shared" si="14"/>
        <v>1144649.2789557523</v>
      </c>
      <c r="C41" s="4">
        <f t="shared" si="15"/>
        <v>149710.84314433043</v>
      </c>
      <c r="D41" s="13">
        <f t="shared" si="16"/>
        <v>118.31280330251195</v>
      </c>
      <c r="E41" s="17">
        <f t="shared" si="17"/>
        <v>133881</v>
      </c>
      <c r="F41" s="32">
        <f t="shared" si="18"/>
        <v>146.5466079876991</v>
      </c>
      <c r="G41" s="32">
        <f t="shared" si="19"/>
        <v>132.89178283628962</v>
      </c>
      <c r="H41" s="32">
        <f t="shared" si="20"/>
        <v>24.733116740953474</v>
      </c>
      <c r="I41" s="32">
        <v>3.5</v>
      </c>
      <c r="J41" s="17">
        <f t="shared" si="9"/>
        <v>27678.088258832933</v>
      </c>
      <c r="K41" s="4"/>
      <c r="L41" s="27">
        <f t="shared" si="6"/>
        <v>15829.843144330429</v>
      </c>
      <c r="M41" s="4">
        <f t="shared" si="21"/>
        <v>173891.64695916171</v>
      </c>
      <c r="N41" s="1">
        <f t="shared" si="0"/>
        <v>15.2</v>
      </c>
      <c r="O41" s="4">
        <f t="shared" si="22"/>
        <v>626127.1321186003</v>
      </c>
      <c r="P41" s="1">
        <f t="shared" si="1"/>
        <v>54.7</v>
      </c>
      <c r="Q41" s="4">
        <f t="shared" si="23"/>
        <v>349219.16639397095</v>
      </c>
      <c r="R41" s="34">
        <f t="shared" si="24"/>
        <v>30.5</v>
      </c>
      <c r="S41" s="38">
        <f t="shared" si="7"/>
        <v>100.4</v>
      </c>
      <c r="T41" s="4">
        <f t="shared" si="25"/>
        <v>21445.711342084276</v>
      </c>
      <c r="U41" s="32">
        <f t="shared" si="26"/>
        <v>14.324754901960773</v>
      </c>
      <c r="V41" s="4">
        <f t="shared" si="25"/>
        <v>123062.31306463962</v>
      </c>
      <c r="W41" s="42">
        <f t="shared" si="36"/>
        <v>82.2</v>
      </c>
      <c r="X41" s="4">
        <f t="shared" ref="X41" si="46">Y41/100*$C41</f>
        <v>5202.8187376065252</v>
      </c>
      <c r="Y41" s="47">
        <f t="shared" si="12"/>
        <v>3.4752450980392173</v>
      </c>
      <c r="Z41" s="5">
        <f t="shared" si="28"/>
        <v>0.34351515151515144</v>
      </c>
      <c r="AA41" s="17">
        <f t="shared" si="11"/>
        <v>215084.15665746824</v>
      </c>
      <c r="AB41" s="9">
        <v>0.1</v>
      </c>
      <c r="AC41" s="17">
        <f t="shared" si="13"/>
        <v>62612.713211860035</v>
      </c>
    </row>
    <row r="42" spans="1:29">
      <c r="A42" s="12">
        <v>2036</v>
      </c>
      <c r="B42" s="4">
        <f t="shared" si="14"/>
        <v>1159896.2259907327</v>
      </c>
      <c r="C42" s="4">
        <f t="shared" si="15"/>
        <v>150673.94703498029</v>
      </c>
      <c r="D42" s="13">
        <f t="shared" si="16"/>
        <v>118.05025285303293</v>
      </c>
      <c r="E42" s="17">
        <f t="shared" si="17"/>
        <v>135427</v>
      </c>
      <c r="F42" s="32">
        <f t="shared" si="18"/>
        <v>146.21600322436396</v>
      </c>
      <c r="G42" s="32">
        <f t="shared" si="19"/>
        <v>132.54687120015518</v>
      </c>
      <c r="H42" s="32">
        <f t="shared" si="20"/>
        <v>24.655008948914055</v>
      </c>
      <c r="I42" s="32">
        <v>3.5</v>
      </c>
      <c r="J42" s="17">
        <f t="shared" si="9"/>
        <v>28000.657267721675</v>
      </c>
      <c r="K42" s="4"/>
      <c r="L42" s="27">
        <f t="shared" si="6"/>
        <v>15246.947034980287</v>
      </c>
      <c r="M42" s="4">
        <f t="shared" si="21"/>
        <v>165287.90887574368</v>
      </c>
      <c r="N42" s="1">
        <f t="shared" si="0"/>
        <v>14.3</v>
      </c>
      <c r="O42" s="4">
        <f t="shared" si="22"/>
        <v>643566.97212830023</v>
      </c>
      <c r="P42" s="1">
        <f t="shared" si="1"/>
        <v>55.5</v>
      </c>
      <c r="Q42" s="4">
        <f t="shared" si="23"/>
        <v>356438.70096679358</v>
      </c>
      <c r="R42" s="34">
        <f t="shared" si="24"/>
        <v>30.7</v>
      </c>
      <c r="S42" s="38">
        <f t="shared" si="7"/>
        <v>100.5</v>
      </c>
      <c r="T42" s="4">
        <f t="shared" si="25"/>
        <v>21078.103433746404</v>
      </c>
      <c r="U42" s="32">
        <f t="shared" si="26"/>
        <v>13.989215686274505</v>
      </c>
      <c r="V42" s="4">
        <f t="shared" si="25"/>
        <v>124306.00630385873</v>
      </c>
      <c r="W42" s="42">
        <f t="shared" si="36"/>
        <v>82.5</v>
      </c>
      <c r="X42" s="4">
        <f t="shared" ref="X42" si="47">Y42/100*$C42</f>
        <v>5289.8372973751448</v>
      </c>
      <c r="Y42" s="47">
        <f t="shared" si="12"/>
        <v>3.5107843137254919</v>
      </c>
      <c r="Z42" s="5">
        <f t="shared" si="28"/>
        <v>0.33212121212121204</v>
      </c>
      <c r="AA42" s="17">
        <f t="shared" si="11"/>
        <v>213742.24286442937</v>
      </c>
      <c r="AB42" s="9">
        <v>0.1</v>
      </c>
      <c r="AC42" s="17">
        <f t="shared" si="13"/>
        <v>64356.697212830026</v>
      </c>
    </row>
    <row r="43" spans="1:29">
      <c r="A43" s="12">
        <v>2037</v>
      </c>
      <c r="B43" s="4">
        <f t="shared" si="14"/>
        <v>1174578.8128947373</v>
      </c>
      <c r="C43" s="4">
        <f t="shared" si="15"/>
        <v>151608.58690400462</v>
      </c>
      <c r="D43" s="13">
        <f t="shared" si="16"/>
        <v>117.81268738222215</v>
      </c>
      <c r="E43" s="17">
        <f t="shared" si="17"/>
        <v>136926</v>
      </c>
      <c r="F43" s="32">
        <f t="shared" si="18"/>
        <v>145.91685966391739</v>
      </c>
      <c r="G43" s="32">
        <f t="shared" si="19"/>
        <v>132.23478224586472</v>
      </c>
      <c r="H43" s="32">
        <f t="shared" si="20"/>
        <v>24.584334096036621</v>
      </c>
      <c r="I43" s="32">
        <v>3.5</v>
      </c>
      <c r="J43" s="17">
        <f t="shared" si="9"/>
        <v>28309.920835141536</v>
      </c>
      <c r="K43" s="4"/>
      <c r="L43" s="27">
        <f t="shared" si="6"/>
        <v>14682.586904004624</v>
      </c>
      <c r="M43" s="4">
        <f t="shared" si="21"/>
        <v>157821.44355025759</v>
      </c>
      <c r="N43" s="1">
        <f t="shared" si="0"/>
        <v>13.4</v>
      </c>
      <c r="O43" s="4">
        <f t="shared" si="22"/>
        <v>659479.60446493502</v>
      </c>
      <c r="P43" s="1">
        <f t="shared" si="1"/>
        <v>56.1</v>
      </c>
      <c r="Q43" s="4">
        <f t="shared" si="23"/>
        <v>363540.40963425592</v>
      </c>
      <c r="R43" s="34">
        <f t="shared" si="24"/>
        <v>31</v>
      </c>
      <c r="S43" s="38">
        <f t="shared" si="7"/>
        <v>100.5</v>
      </c>
      <c r="T43" s="4">
        <f t="shared" si="25"/>
        <v>20700.145957503402</v>
      </c>
      <c r="U43" s="32">
        <f t="shared" si="26"/>
        <v>13.653676470588238</v>
      </c>
      <c r="V43" s="4">
        <f t="shared" si="25"/>
        <v>125531.90995651582</v>
      </c>
      <c r="W43" s="42">
        <f t="shared" si="36"/>
        <v>82.8</v>
      </c>
      <c r="X43" s="4">
        <f t="shared" ref="X43" si="48">Y43/100*$C43</f>
        <v>5376.5309899854019</v>
      </c>
      <c r="Y43" s="47">
        <f t="shared" si="12"/>
        <v>3.5463235294117665</v>
      </c>
      <c r="Z43" s="6">
        <f t="shared" si="28"/>
        <v>0.32072727272727264</v>
      </c>
      <c r="AA43" s="17">
        <f t="shared" si="11"/>
        <v>211513.09495929911</v>
      </c>
      <c r="AB43" s="9">
        <v>0.1</v>
      </c>
      <c r="AC43" s="17">
        <f t="shared" si="13"/>
        <v>65947.960446493511</v>
      </c>
    </row>
    <row r="44" spans="1:29">
      <c r="A44" s="12">
        <v>2038</v>
      </c>
      <c r="B44" s="4">
        <f t="shared" si="14"/>
        <v>1188714.4168851131</v>
      </c>
      <c r="C44" s="4">
        <f t="shared" si="15"/>
        <v>152515.60399037568</v>
      </c>
      <c r="D44" s="13">
        <f t="shared" si="16"/>
        <v>117.59772925499922</v>
      </c>
      <c r="E44" s="17">
        <f t="shared" si="17"/>
        <v>138380</v>
      </c>
      <c r="F44" s="32">
        <f t="shared" si="18"/>
        <v>145.64618337706082</v>
      </c>
      <c r="G44" s="32">
        <f t="shared" si="19"/>
        <v>131.95239248226702</v>
      </c>
      <c r="H44" s="32">
        <f t="shared" si="20"/>
        <v>24.520384844638929</v>
      </c>
      <c r="I44" s="32">
        <v>3.5</v>
      </c>
      <c r="J44" s="17">
        <f t="shared" si="9"/>
        <v>28605.536680531743</v>
      </c>
      <c r="K44" s="4"/>
      <c r="L44" s="27">
        <f t="shared" si="6"/>
        <v>14135.603990375675</v>
      </c>
      <c r="M44" s="4">
        <f t="shared" si="21"/>
        <v>151314.44820149406</v>
      </c>
      <c r="N44" s="1">
        <f t="shared" si="0"/>
        <v>12.7</v>
      </c>
      <c r="O44" s="4">
        <f t="shared" si="22"/>
        <v>674121.67789782735</v>
      </c>
      <c r="P44" s="1">
        <f t="shared" si="1"/>
        <v>56.7</v>
      </c>
      <c r="Q44" s="4">
        <f t="shared" si="23"/>
        <v>370517.67468205781</v>
      </c>
      <c r="R44" s="34">
        <f t="shared" si="24"/>
        <v>31.2</v>
      </c>
      <c r="S44" s="38">
        <f t="shared" si="7"/>
        <v>100.60000000000001</v>
      </c>
      <c r="T44" s="4">
        <f t="shared" si="25"/>
        <v>20312.237474580979</v>
      </c>
      <c r="U44" s="32">
        <f t="shared" si="26"/>
        <v>13.31813725490197</v>
      </c>
      <c r="V44" s="4">
        <f t="shared" si="25"/>
        <v>126740.46691600219</v>
      </c>
      <c r="W44" s="42">
        <f t="shared" si="36"/>
        <v>83.1</v>
      </c>
      <c r="X44" s="4">
        <f t="shared" ref="X44" si="49">Y44/100*$C44</f>
        <v>5462.8995997925276</v>
      </c>
      <c r="Y44" s="47">
        <f t="shared" si="12"/>
        <v>3.5818627450980411</v>
      </c>
      <c r="Z44" s="5">
        <f t="shared" si="28"/>
        <v>0.30933333333333324</v>
      </c>
      <c r="AA44" s="17">
        <f t="shared" si="11"/>
        <v>208528.30569639453</v>
      </c>
      <c r="AB44" s="9">
        <v>0.1</v>
      </c>
      <c r="AC44" s="17">
        <f t="shared" si="13"/>
        <v>67412.167789782732</v>
      </c>
    </row>
    <row r="45" spans="1:29">
      <c r="A45" s="12">
        <v>2039</v>
      </c>
      <c r="B45" s="4">
        <f t="shared" si="14"/>
        <v>1202320.2315558097</v>
      </c>
      <c r="C45" s="4">
        <f t="shared" si="15"/>
        <v>153395.81467069662</v>
      </c>
      <c r="D45" s="13">
        <f t="shared" si="16"/>
        <v>117.40322709817698</v>
      </c>
      <c r="E45" s="17">
        <f t="shared" si="17"/>
        <v>139790</v>
      </c>
      <c r="F45" s="32">
        <f t="shared" si="18"/>
        <v>145.40126534453796</v>
      </c>
      <c r="G45" s="32">
        <f t="shared" si="19"/>
        <v>131.69687565769348</v>
      </c>
      <c r="H45" s="32">
        <f t="shared" si="20"/>
        <v>24.462521169118912</v>
      </c>
      <c r="I45" s="32">
        <v>3.5</v>
      </c>
      <c r="J45" s="17">
        <f t="shared" si="9"/>
        <v>28890.264413476252</v>
      </c>
      <c r="K45" s="4"/>
      <c r="L45" s="27">
        <f t="shared" si="6"/>
        <v>13605.814670696622</v>
      </c>
      <c r="M45" s="4">
        <f t="shared" si="21"/>
        <v>145712.23022992228</v>
      </c>
      <c r="N45" s="1">
        <f t="shared" si="0"/>
        <v>12.1</v>
      </c>
      <c r="O45" s="4">
        <f t="shared" si="22"/>
        <v>687501.46663354954</v>
      </c>
      <c r="P45" s="1">
        <f t="shared" si="1"/>
        <v>57.2</v>
      </c>
      <c r="Q45" s="4">
        <f t="shared" si="23"/>
        <v>377367.20210864744</v>
      </c>
      <c r="R45" s="34">
        <f t="shared" si="24"/>
        <v>31.4</v>
      </c>
      <c r="S45" s="38">
        <f t="shared" si="7"/>
        <v>100.69999999999999</v>
      </c>
      <c r="T45" s="4">
        <f t="shared" si="25"/>
        <v>20068.157842347478</v>
      </c>
      <c r="U45" s="32">
        <f t="shared" si="26"/>
        <v>13.082598039215682</v>
      </c>
      <c r="V45" s="4">
        <f t="shared" si="25"/>
        <v>127778.71362069028</v>
      </c>
      <c r="W45" s="42">
        <f t="shared" si="36"/>
        <v>83.3</v>
      </c>
      <c r="X45" s="4">
        <f t="shared" ref="X45" si="50">Y45/100*$C45</f>
        <v>5548.9432076588546</v>
      </c>
      <c r="Y45" s="47">
        <f t="shared" si="12"/>
        <v>3.6174019607843158</v>
      </c>
      <c r="Z45" s="5">
        <f t="shared" si="28"/>
        <v>0.29793939393939384</v>
      </c>
      <c r="AA45" s="17">
        <f t="shared" si="11"/>
        <v>204833.77030124413</v>
      </c>
      <c r="AB45" s="9">
        <v>0.1</v>
      </c>
      <c r="AC45" s="17">
        <f t="shared" si="13"/>
        <v>68750.146663354957</v>
      </c>
    </row>
    <row r="46" spans="1:29">
      <c r="A46" s="12">
        <v>2040</v>
      </c>
      <c r="B46" s="4">
        <f t="shared" si="14"/>
        <v>1215414.2427498056</v>
      </c>
      <c r="C46" s="4">
        <f t="shared" si="15"/>
        <v>154250.0111939958</v>
      </c>
      <c r="D46" s="13">
        <f t="shared" si="16"/>
        <v>117.22723426879553</v>
      </c>
      <c r="E46" s="17">
        <f t="shared" si="17"/>
        <v>141156</v>
      </c>
      <c r="F46" s="32">
        <f t="shared" si="18"/>
        <v>145.17965434435953</v>
      </c>
      <c r="G46" s="32">
        <f t="shared" si="19"/>
        <v>131.46567447388162</v>
      </c>
      <c r="H46" s="32">
        <f t="shared" si="20"/>
        <v>24.410163950363309</v>
      </c>
      <c r="I46" s="32">
        <v>3.5</v>
      </c>
      <c r="J46" s="17">
        <f t="shared" si="9"/>
        <v>29162.479390221513</v>
      </c>
      <c r="K46" s="4"/>
      <c r="L46" s="27">
        <f t="shared" si="6"/>
        <v>13094.011193995801</v>
      </c>
      <c r="M46" s="4">
        <f t="shared" si="21"/>
        <v>140845.70867857296</v>
      </c>
      <c r="N46" s="1">
        <f t="shared" si="0"/>
        <v>11.6</v>
      </c>
      <c r="O46" s="4">
        <f t="shared" si="22"/>
        <v>699808.06248223048</v>
      </c>
      <c r="P46" s="1">
        <f t="shared" si="1"/>
        <v>57.6</v>
      </c>
      <c r="Q46" s="4">
        <f t="shared" si="23"/>
        <v>384084.38829409058</v>
      </c>
      <c r="R46" s="34">
        <f t="shared" si="24"/>
        <v>31.6</v>
      </c>
      <c r="S46" s="38">
        <f t="shared" si="7"/>
        <v>100.8</v>
      </c>
      <c r="T46" s="4">
        <f t="shared" si="25"/>
        <v>19816.589673393337</v>
      </c>
      <c r="U46" s="32">
        <f t="shared" si="26"/>
        <v>12.847058823529409</v>
      </c>
      <c r="V46" s="4">
        <f t="shared" si="25"/>
        <v>128798.7593469865</v>
      </c>
      <c r="W46" s="42">
        <f t="shared" si="36"/>
        <v>83.5</v>
      </c>
      <c r="X46" s="4">
        <f t="shared" ref="X46" si="51">Y46/100*$C46</f>
        <v>5634.6621736159668</v>
      </c>
      <c r="Y46" s="47">
        <f t="shared" si="12"/>
        <v>3.6529411764705904</v>
      </c>
      <c r="Z46" s="5">
        <f t="shared" si="28"/>
        <v>0.28654545454545444</v>
      </c>
      <c r="AA46" s="17">
        <f t="shared" si="11"/>
        <v>200526.81935854451</v>
      </c>
      <c r="AB46" s="9">
        <v>0.1</v>
      </c>
      <c r="AC46" s="17">
        <f t="shared" si="13"/>
        <v>69980.806248223045</v>
      </c>
    </row>
    <row r="47" spans="1:29" s="42" customFormat="1">
      <c r="A47" s="31"/>
      <c r="E47" s="4"/>
      <c r="F47" s="4"/>
      <c r="G47" s="4"/>
      <c r="H47" s="4"/>
      <c r="I47" s="4"/>
      <c r="J47" s="4"/>
      <c r="K47" s="4"/>
      <c r="L47" s="33"/>
      <c r="M47" s="40"/>
      <c r="O47" s="4"/>
      <c r="Q47" s="4"/>
      <c r="R47" s="33"/>
      <c r="S47" s="33"/>
      <c r="Y47" s="33"/>
      <c r="AA47" s="4"/>
    </row>
    <row r="48" spans="1:29" s="42" customFormat="1">
      <c r="A48" s="31" t="s">
        <v>35</v>
      </c>
      <c r="D48" s="13"/>
      <c r="E48" s="4"/>
      <c r="F48" s="4"/>
      <c r="G48" s="4"/>
      <c r="H48" s="4"/>
      <c r="I48" s="4"/>
      <c r="J48" s="4"/>
      <c r="K48" s="4"/>
      <c r="L48" s="33"/>
      <c r="M48" s="40"/>
      <c r="O48" s="4"/>
      <c r="Q48" s="4"/>
      <c r="R48" s="33"/>
      <c r="S48" s="33"/>
      <c r="Y48" s="33"/>
      <c r="AA48" s="4"/>
    </row>
    <row r="49" spans="1:26" s="2" customFormat="1" ht="127.5" customHeight="1">
      <c r="B49" s="2" t="s">
        <v>63</v>
      </c>
      <c r="C49" s="2" t="s">
        <v>40</v>
      </c>
      <c r="D49" s="2" t="s">
        <v>39</v>
      </c>
      <c r="F49" s="2" t="s">
        <v>50</v>
      </c>
      <c r="G49" s="2" t="s">
        <v>50</v>
      </c>
      <c r="H49" s="2" t="s">
        <v>50</v>
      </c>
      <c r="J49" s="2" t="s">
        <v>62</v>
      </c>
      <c r="M49" s="2" t="s">
        <v>47</v>
      </c>
      <c r="O49" s="2" t="s">
        <v>46</v>
      </c>
      <c r="R49" s="2" t="s">
        <v>58</v>
      </c>
      <c r="W49" s="2" t="s">
        <v>38</v>
      </c>
      <c r="Y49" s="2" t="s">
        <v>37</v>
      </c>
      <c r="Z49" s="2" t="s">
        <v>61</v>
      </c>
    </row>
    <row r="50" spans="1:26" s="2" customFormat="1" ht="27.75" customHeight="1">
      <c r="C50" s="2" t="s">
        <v>41</v>
      </c>
      <c r="D50" s="2" t="s">
        <v>41</v>
      </c>
      <c r="F50" s="2" t="s">
        <v>41</v>
      </c>
      <c r="G50" s="2" t="s">
        <v>41</v>
      </c>
      <c r="H50" s="2" t="s">
        <v>41</v>
      </c>
      <c r="M50" s="2" t="s">
        <v>51</v>
      </c>
      <c r="O50" s="2" t="s">
        <v>51</v>
      </c>
      <c r="R50" s="2" t="s">
        <v>51</v>
      </c>
      <c r="Y50" s="2" t="s">
        <v>41</v>
      </c>
      <c r="Z50" s="2" t="s">
        <v>41</v>
      </c>
    </row>
    <row r="51" spans="1:26" s="2" customFormat="1" ht="50.25" customHeight="1">
      <c r="C51" s="2">
        <f>SLOPE(C6:C22,A6:A22)</f>
        <v>1754.8897058823532</v>
      </c>
      <c r="D51" s="2">
        <f>SLOPE(D17:D22,A17:A22)</f>
        <v>-1.9399999999999986</v>
      </c>
      <c r="F51" s="2">
        <f>SLOPE(F17:F22,$A17:$A22)</f>
        <v>-2.4428571428571422</v>
      </c>
      <c r="G51" s="2">
        <f t="shared" ref="G51:H51" si="52">SLOPE(G17:G22,$A17:$A22)</f>
        <v>-2.5485714285714289</v>
      </c>
      <c r="H51" s="2">
        <f t="shared" si="52"/>
        <v>-0.5771428571428574</v>
      </c>
      <c r="M51" s="2" t="s">
        <v>52</v>
      </c>
      <c r="O51" s="2" t="s">
        <v>53</v>
      </c>
      <c r="R51" s="2" t="s">
        <v>54</v>
      </c>
      <c r="Y51" s="2">
        <f>SLOPE(Y6:Y22,A6:A22)</f>
        <v>3.5539215686274508E-2</v>
      </c>
      <c r="Z51" s="2">
        <f>SLOPE(Z13:Z22,A13:A22)</f>
        <v>-1.1393939393939389E-2</v>
      </c>
    </row>
    <row r="52" spans="1:26" s="2" customFormat="1" ht="33" customHeight="1">
      <c r="C52" s="2" t="s">
        <v>42</v>
      </c>
      <c r="D52" s="2" t="s">
        <v>42</v>
      </c>
      <c r="F52" s="2" t="s">
        <v>42</v>
      </c>
      <c r="G52" s="2" t="s">
        <v>42</v>
      </c>
      <c r="H52" s="2" t="s">
        <v>42</v>
      </c>
      <c r="M52" s="2" t="s">
        <v>55</v>
      </c>
      <c r="O52" s="2" t="s">
        <v>55</v>
      </c>
      <c r="R52" s="2" t="s">
        <v>59</v>
      </c>
    </row>
    <row r="53" spans="1:26" ht="45">
      <c r="C53">
        <v>-0.03</v>
      </c>
      <c r="D53">
        <v>-0.1</v>
      </c>
      <c r="F53" s="52">
        <v>-0.1</v>
      </c>
      <c r="G53" s="52">
        <v>-0.1</v>
      </c>
      <c r="H53" s="52">
        <v>-0.1</v>
      </c>
      <c r="M53" s="2" t="s">
        <v>57</v>
      </c>
      <c r="O53" s="2" t="s">
        <v>57</v>
      </c>
      <c r="R53" s="2" t="s">
        <v>60</v>
      </c>
      <c r="S53" s="2"/>
    </row>
    <row r="54" spans="1:26">
      <c r="A54" t="s">
        <v>2</v>
      </c>
      <c r="R54">
        <v>0.05</v>
      </c>
    </row>
    <row r="55" spans="1:26">
      <c r="A55" s="53" t="s">
        <v>43</v>
      </c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</row>
    <row r="56" spans="1:26">
      <c r="A56" s="53" t="s">
        <v>10</v>
      </c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</row>
    <row r="57" spans="1:26">
      <c r="A57" s="53" t="s">
        <v>32</v>
      </c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</row>
    <row r="58" spans="1:26">
      <c r="A58" s="54" t="s">
        <v>33</v>
      </c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</row>
    <row r="59" spans="1:26">
      <c r="A59" s="55" t="s">
        <v>34</v>
      </c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</row>
  </sheetData>
  <mergeCells count="9">
    <mergeCell ref="A57:L57"/>
    <mergeCell ref="A58:L58"/>
    <mergeCell ref="A59:L59"/>
    <mergeCell ref="Z3:AC3"/>
    <mergeCell ref="M3:R3"/>
    <mergeCell ref="B3:L3"/>
    <mergeCell ref="T3:Y3"/>
    <mergeCell ref="A55:L55"/>
    <mergeCell ref="A56:L56"/>
  </mergeCells>
  <hyperlinks>
    <hyperlink ref="B4" r:id="rId1" xr:uid="{BC3481D0-F8E9-4B0C-AAA6-4AA1C2438020}"/>
    <hyperlink ref="D4" r:id="rId2" xr:uid="{560C8C21-CA0A-4738-BD7E-1B850392DB4E}"/>
    <hyperlink ref="Z4" r:id="rId3" xr:uid="{5FA2509D-E84D-48A6-9F58-BAC81A2E46EE}"/>
    <hyperlink ref="M4" r:id="rId4" xr:uid="{A5047E37-FE19-41E0-826A-6D1A2289D160}"/>
  </hyperlinks>
  <pageMargins left="0.7" right="0.7" top="0.75" bottom="0.75" header="0.3" footer="0.3"/>
  <pageSetup orientation="portrait" horizontalDpi="300" verticalDpi="30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Bonaffini</dc:creator>
  <cp:lastModifiedBy>James Bonaffini</cp:lastModifiedBy>
  <dcterms:created xsi:type="dcterms:W3CDTF">2020-03-13T05:23:57Z</dcterms:created>
  <dcterms:modified xsi:type="dcterms:W3CDTF">2020-03-26T18:44:47Z</dcterms:modified>
</cp:coreProperties>
</file>